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ivotTables/pivotTable1.xml" ContentType="application/vnd.openxmlformats-officedocument.spreadsheetml.pivot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141B05D1-E9FE-497E-8CB3-1B69DB33E19A}" xr6:coauthVersionLast="47" xr6:coauthVersionMax="47" xr10:uidLastSave="{00000000-0000-0000-0000-000000000000}"/>
  <bookViews>
    <workbookView xWindow="-120" yWindow="-120" windowWidth="29040" windowHeight="15840" firstSheet="6" activeTab="1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pivotCaches>
    <pivotCache cacheId="0" r:id="rId12"/>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998" i="1" l="1"/>
  <c r="DI37" i="2"/>
  <c r="DF33" i="2"/>
  <c r="DH33" i="2"/>
  <c r="DI33" i="2"/>
  <c r="DJ33" i="2"/>
  <c r="DK33" i="2"/>
  <c r="DL33" i="2"/>
  <c r="DM33" i="2"/>
  <c r="DN33" i="2"/>
  <c r="DO33" i="2"/>
  <c r="DP33" i="2"/>
  <c r="DF34" i="2"/>
  <c r="DG34" i="2"/>
  <c r="DI34" i="2"/>
  <c r="DJ34" i="2"/>
  <c r="DK34" i="2"/>
  <c r="DL34" i="2"/>
  <c r="DM34" i="2"/>
  <c r="DN34" i="2"/>
  <c r="DO34" i="2"/>
  <c r="DP34" i="2"/>
  <c r="DF35" i="2"/>
  <c r="DG35" i="2"/>
  <c r="DH35" i="2"/>
  <c r="DJ35" i="2"/>
  <c r="DK35" i="2"/>
  <c r="DL35" i="2"/>
  <c r="DM35" i="2"/>
  <c r="DN35" i="2"/>
  <c r="DO35" i="2"/>
  <c r="DP35" i="2"/>
  <c r="DF36" i="2"/>
  <c r="DG36" i="2"/>
  <c r="DH36" i="2"/>
  <c r="DI36" i="2"/>
  <c r="DK36" i="2"/>
  <c r="DL36" i="2"/>
  <c r="DM36" i="2"/>
  <c r="DN36" i="2"/>
  <c r="DO36" i="2"/>
  <c r="DP36" i="2"/>
  <c r="DF37" i="2"/>
  <c r="DG37" i="2"/>
  <c r="DH37" i="2"/>
  <c r="DJ37" i="2"/>
  <c r="DL37" i="2"/>
  <c r="DM37" i="2"/>
  <c r="DN37" i="2"/>
  <c r="DO37" i="2"/>
  <c r="DP37" i="2"/>
  <c r="DF38" i="2"/>
  <c r="DG38" i="2"/>
  <c r="DH38" i="2"/>
  <c r="DI38" i="2"/>
  <c r="DJ38" i="2"/>
  <c r="DK38" i="2"/>
  <c r="DM38" i="2"/>
  <c r="DN38" i="2"/>
  <c r="DO38" i="2"/>
  <c r="DP38" i="2"/>
  <c r="DF39" i="2"/>
  <c r="DG39" i="2"/>
  <c r="DH39" i="2"/>
  <c r="DI39" i="2"/>
  <c r="DJ39" i="2"/>
  <c r="DK39" i="2"/>
  <c r="DL39" i="2"/>
  <c r="DN39" i="2"/>
  <c r="DO39" i="2"/>
  <c r="DP39" i="2"/>
  <c r="DF40" i="2"/>
  <c r="DG40" i="2"/>
  <c r="DH40" i="2"/>
  <c r="DI40" i="2"/>
  <c r="DJ40" i="2"/>
  <c r="DK40" i="2"/>
  <c r="DL40" i="2"/>
  <c r="DM40" i="2"/>
  <c r="DO40" i="2"/>
  <c r="DP40" i="2"/>
  <c r="DF41" i="2"/>
  <c r="DG41" i="2"/>
  <c r="DH41" i="2"/>
  <c r="DI41" i="2"/>
  <c r="DJ41" i="2"/>
  <c r="DK41" i="2"/>
  <c r="DL41" i="2"/>
  <c r="DM41" i="2"/>
  <c r="DN41" i="2"/>
  <c r="DP41" i="2"/>
  <c r="DF42" i="2"/>
  <c r="DG42" i="2"/>
  <c r="DH42" i="2"/>
  <c r="DI42" i="2"/>
  <c r="DJ42" i="2"/>
  <c r="DK42" i="2"/>
  <c r="DL42" i="2"/>
  <c r="DM42" i="2"/>
  <c r="DN42" i="2"/>
  <c r="DO42" i="2"/>
  <c r="DH32" i="2"/>
  <c r="DI32" i="2"/>
  <c r="DJ32" i="2"/>
  <c r="DK32" i="2"/>
  <c r="DL32" i="2"/>
  <c r="DM32" i="2"/>
  <c r="DN32" i="2"/>
  <c r="DO32" i="2"/>
  <c r="DP32" i="2"/>
  <c r="DG32" i="2"/>
  <c r="CS32" i="2"/>
  <c r="CT32" i="2"/>
  <c r="CU32" i="2"/>
  <c r="CV32" i="2"/>
  <c r="CW32" i="2"/>
  <c r="CX32" i="2"/>
  <c r="CY32" i="2"/>
  <c r="CZ32" i="2"/>
  <c r="DA32" i="2"/>
  <c r="DB32" i="2"/>
  <c r="CR33" i="2"/>
  <c r="CT33" i="2"/>
  <c r="CU33" i="2"/>
  <c r="CV33" i="2"/>
  <c r="CW33" i="2"/>
  <c r="CX33" i="2"/>
  <c r="CY33" i="2"/>
  <c r="CZ33" i="2"/>
  <c r="DA33" i="2"/>
  <c r="DB33" i="2"/>
  <c r="CR34" i="2"/>
  <c r="CS34" i="2"/>
  <c r="CU34" i="2"/>
  <c r="CV34" i="2"/>
  <c r="CW34" i="2"/>
  <c r="CX34" i="2"/>
  <c r="CY34" i="2"/>
  <c r="CZ34" i="2"/>
  <c r="DA34" i="2"/>
  <c r="DB34" i="2"/>
  <c r="CR35" i="2"/>
  <c r="CS35" i="2"/>
  <c r="CT35" i="2"/>
  <c r="CV35" i="2"/>
  <c r="CW35" i="2"/>
  <c r="CX35" i="2"/>
  <c r="CY35" i="2"/>
  <c r="CZ35" i="2"/>
  <c r="DA35" i="2"/>
  <c r="DB35" i="2"/>
  <c r="CR36" i="2"/>
  <c r="CS36" i="2"/>
  <c r="CT36" i="2"/>
  <c r="CU36" i="2"/>
  <c r="CW36" i="2"/>
  <c r="CX36" i="2"/>
  <c r="CY36" i="2"/>
  <c r="CZ36" i="2"/>
  <c r="DA36" i="2"/>
  <c r="DB36" i="2"/>
  <c r="CR37" i="2"/>
  <c r="CS37" i="2"/>
  <c r="CT37" i="2"/>
  <c r="CU37" i="2"/>
  <c r="CV37" i="2"/>
  <c r="CX37" i="2"/>
  <c r="CY37" i="2"/>
  <c r="CZ37" i="2"/>
  <c r="DA37" i="2"/>
  <c r="DB37" i="2"/>
  <c r="CR38" i="2"/>
  <c r="CS38" i="2"/>
  <c r="CT38" i="2"/>
  <c r="CU38" i="2"/>
  <c r="CV38" i="2"/>
  <c r="CW38" i="2"/>
  <c r="CY38" i="2"/>
  <c r="CZ38" i="2"/>
  <c r="DA38" i="2"/>
  <c r="DB38" i="2"/>
  <c r="CR39" i="2"/>
  <c r="CS39" i="2"/>
  <c r="CT39" i="2"/>
  <c r="CU39" i="2"/>
  <c r="CV39" i="2"/>
  <c r="CW39" i="2"/>
  <c r="CX39" i="2"/>
  <c r="CZ39" i="2"/>
  <c r="DA39" i="2"/>
  <c r="DB39" i="2"/>
  <c r="CR40" i="2"/>
  <c r="CS40" i="2"/>
  <c r="CT40" i="2"/>
  <c r="CU40" i="2"/>
  <c r="CV40" i="2"/>
  <c r="CW40" i="2"/>
  <c r="CX40" i="2"/>
  <c r="CY40" i="2"/>
  <c r="DA40" i="2"/>
  <c r="DB40" i="2"/>
  <c r="CR41" i="2"/>
  <c r="CS41" i="2"/>
  <c r="CT41" i="2"/>
  <c r="CU41" i="2"/>
  <c r="CV41" i="2"/>
  <c r="CW41" i="2"/>
  <c r="CX41" i="2"/>
  <c r="CY41" i="2"/>
  <c r="CZ41" i="2"/>
  <c r="DB41" i="2"/>
  <c r="CR42" i="2"/>
  <c r="CS42" i="2"/>
  <c r="CT42" i="2"/>
  <c r="CU42" i="2"/>
  <c r="CV42" i="2"/>
  <c r="CW42" i="2"/>
  <c r="CX42" i="2"/>
  <c r="CY42" i="2"/>
  <c r="CZ42" i="2"/>
  <c r="DA42" i="2"/>
  <c r="T37" i="9" a="1"/>
  <c r="T37" i="9" s="1"/>
  <c r="T39" i="9" a="1"/>
  <c r="T39" i="9" s="1"/>
  <c r="T36" i="9" a="1"/>
  <c r="T36" i="9" s="1"/>
  <c r="T32" i="9" a="1"/>
  <c r="T32" i="9" s="1"/>
  <c r="T38" i="9" a="1"/>
  <c r="T38" i="9" s="1"/>
  <c r="T35" i="9" a="1"/>
  <c r="T35" i="9" s="1"/>
  <c r="T34" i="9" a="1"/>
  <c r="T34" i="9" s="1"/>
  <c r="T33" i="9" a="1"/>
  <c r="T33" i="9" s="1"/>
  <c r="T23" i="9" a="1"/>
  <c r="T23" i="9" s="1"/>
  <c r="T25" i="9" a="1"/>
  <c r="T25" i="9" s="1"/>
  <c r="T24" i="9" a="1"/>
  <c r="T24" i="9" s="1"/>
  <c r="T27" i="9" a="1"/>
  <c r="T27" i="9" s="1"/>
  <c r="T26" i="9" a="1"/>
  <c r="T26" i="9" s="1"/>
  <c r="T28" i="9" a="1"/>
  <c r="T28" i="9" s="1"/>
  <c r="T29" i="9" a="1"/>
  <c r="T29" i="9" s="1"/>
  <c r="T22" i="9" a="1"/>
  <c r="T22" i="9" s="1"/>
  <c r="T19" i="9" a="1"/>
  <c r="T19" i="9" s="1"/>
  <c r="T14" i="9" a="1"/>
  <c r="T14" i="9" s="1"/>
  <c r="T13" i="9" a="1"/>
  <c r="T13" i="9" s="1"/>
  <c r="T15" i="9" a="1"/>
  <c r="T15" i="9" s="1"/>
  <c r="T18" i="9" a="1"/>
  <c r="T18" i="9" s="1"/>
  <c r="T16" i="9" a="1"/>
  <c r="T16" i="9" s="1"/>
  <c r="T17" i="9" a="1"/>
  <c r="T17" i="9" s="1"/>
  <c r="T12" i="9" a="1"/>
  <c r="T12" i="9" s="1"/>
  <c r="T4" i="9" a="1"/>
  <c r="T4" i="9" s="1"/>
  <c r="T2" i="9" a="1"/>
  <c r="T2" i="9" s="1"/>
  <c r="T9" i="9" a="1"/>
  <c r="T9" i="9" s="1"/>
  <c r="T8" i="9" a="1"/>
  <c r="T8" i="9" s="1"/>
  <c r="T5" i="9" a="1"/>
  <c r="T5" i="9" s="1"/>
  <c r="T7" i="9" a="1"/>
  <c r="T7" i="9" s="1"/>
  <c r="T3" i="9" a="1"/>
  <c r="T3" i="9" s="1"/>
  <c r="T6" i="9" a="1"/>
  <c r="T6" i="9" s="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7" i="7"/>
  <c r="K67" i="7"/>
  <c r="J67" i="7"/>
  <c r="I67" i="7"/>
  <c r="H67" i="7"/>
  <c r="G67" i="7"/>
  <c r="F67" i="7"/>
  <c r="E67" i="7"/>
  <c r="D67" i="7"/>
  <c r="H68" i="7"/>
  <c r="G68" i="7"/>
  <c r="F68" i="7"/>
  <c r="E68" i="7"/>
  <c r="D68" i="7"/>
  <c r="I66" i="7"/>
  <c r="H66" i="7"/>
  <c r="G66" i="7"/>
  <c r="F66" i="7"/>
  <c r="E66" i="7"/>
  <c r="D66" i="7"/>
  <c r="I65" i="7"/>
  <c r="H65" i="7"/>
  <c r="G65" i="7"/>
  <c r="F65" i="7"/>
  <c r="E65" i="7"/>
  <c r="D65" i="7"/>
  <c r="J64" i="7"/>
  <c r="I64" i="7"/>
  <c r="H64" i="7"/>
  <c r="G64" i="7"/>
  <c r="F64" i="7"/>
  <c r="E64" i="7"/>
  <c r="D64" i="7"/>
  <c r="I62" i="7"/>
  <c r="H62" i="7"/>
  <c r="G62" i="7"/>
  <c r="F62" i="7"/>
  <c r="E62" i="7"/>
  <c r="D62" i="7"/>
  <c r="I63" i="7"/>
  <c r="H63" i="7"/>
  <c r="G63" i="7"/>
  <c r="F63" i="7"/>
  <c r="E63" i="7"/>
  <c r="D63" i="7"/>
  <c r="H61" i="7"/>
  <c r="G61" i="7"/>
  <c r="F61" i="7"/>
  <c r="E61" i="7"/>
  <c r="D61" i="7"/>
  <c r="J60" i="7"/>
  <c r="I60" i="7"/>
  <c r="H60" i="7"/>
  <c r="G60" i="7"/>
  <c r="F60" i="7"/>
  <c r="E60" i="7"/>
  <c r="D60" i="7"/>
  <c r="H59" i="7"/>
  <c r="G59" i="7"/>
  <c r="F59" i="7"/>
  <c r="E59" i="7"/>
  <c r="D59" i="7"/>
  <c r="H58" i="7"/>
  <c r="G58" i="7"/>
  <c r="F58" i="7"/>
  <c r="E58" i="7"/>
  <c r="D58" i="7"/>
  <c r="I56" i="7"/>
  <c r="H56" i="7"/>
  <c r="G56" i="7"/>
  <c r="F56" i="7"/>
  <c r="E56" i="7"/>
  <c r="D56" i="7"/>
  <c r="J57" i="7"/>
  <c r="I57" i="7"/>
  <c r="H57" i="7"/>
  <c r="G57" i="7"/>
  <c r="F57" i="7"/>
  <c r="E57" i="7"/>
  <c r="D57" i="7"/>
  <c r="J55" i="7"/>
  <c r="I55" i="7"/>
  <c r="H55" i="7"/>
  <c r="G55" i="7"/>
  <c r="F55" i="7"/>
  <c r="E55" i="7"/>
  <c r="D55" i="7"/>
  <c r="I54" i="7"/>
  <c r="H54" i="7"/>
  <c r="G54" i="7"/>
  <c r="F54" i="7"/>
  <c r="E54" i="7"/>
  <c r="D54" i="7"/>
  <c r="I53" i="7"/>
  <c r="H53" i="7"/>
  <c r="G53" i="7"/>
  <c r="F53" i="7"/>
  <c r="E53" i="7"/>
  <c r="D53" i="7"/>
  <c r="J51" i="7"/>
  <c r="I51" i="7"/>
  <c r="H51" i="7"/>
  <c r="G51" i="7"/>
  <c r="F51" i="7"/>
  <c r="E51" i="7"/>
  <c r="D51" i="7"/>
  <c r="K52" i="7"/>
  <c r="J52" i="7"/>
  <c r="I52" i="7"/>
  <c r="H52" i="7"/>
  <c r="G52" i="7"/>
  <c r="F52" i="7"/>
  <c r="E52" i="7"/>
  <c r="D52"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2" i="7"/>
  <c r="I42" i="7"/>
  <c r="H42" i="7"/>
  <c r="G42" i="7"/>
  <c r="F42" i="7"/>
  <c r="E42" i="7"/>
  <c r="D42" i="7"/>
  <c r="I43" i="7"/>
  <c r="H43" i="7"/>
  <c r="G43" i="7"/>
  <c r="F43" i="7"/>
  <c r="E43" i="7"/>
  <c r="D43" i="7"/>
  <c r="J41" i="7"/>
  <c r="I41" i="7"/>
  <c r="H41" i="7"/>
  <c r="G41" i="7"/>
  <c r="F41" i="7"/>
  <c r="E41" i="7"/>
  <c r="D41" i="7"/>
  <c r="K40" i="7"/>
  <c r="J40" i="7"/>
  <c r="I40" i="7"/>
  <c r="H40" i="7"/>
  <c r="G40" i="7"/>
  <c r="F40" i="7"/>
  <c r="E40" i="7"/>
  <c r="D40" i="7"/>
  <c r="H44" i="7"/>
  <c r="G44" i="7"/>
  <c r="F44" i="7"/>
  <c r="E44" i="7"/>
  <c r="D44" i="7"/>
  <c r="H39" i="7"/>
  <c r="G39" i="7"/>
  <c r="F39" i="7"/>
  <c r="E39" i="7"/>
  <c r="D39" i="7"/>
  <c r="I38" i="7"/>
  <c r="H38" i="7"/>
  <c r="G38" i="7"/>
  <c r="F38" i="7"/>
  <c r="E38" i="7"/>
  <c r="D38" i="7"/>
  <c r="BZ3" i="2"/>
  <c r="BY3" i="2" s="1"/>
  <c r="BZ2" i="2"/>
  <c r="BY2" i="2" s="1"/>
  <c r="BZ6" i="2"/>
  <c r="BY6" i="2" s="1"/>
  <c r="BZ12" i="2"/>
  <c r="BY12" i="2" s="1"/>
  <c r="BZ10" i="2"/>
  <c r="BY10" i="2" s="1"/>
  <c r="BZ13" i="2"/>
  <c r="BY13" i="2" s="1"/>
  <c r="BZ4" i="2"/>
  <c r="BY4" i="2" s="1"/>
  <c r="BZ5" i="2"/>
  <c r="BY5" i="2" s="1"/>
  <c r="BZ8" i="2"/>
  <c r="BY8" i="2" s="1"/>
  <c r="BZ9" i="2"/>
  <c r="BY9" i="2" s="1"/>
  <c r="BZ15" i="2"/>
  <c r="BY15" i="2" s="1"/>
  <c r="BZ7" i="2"/>
  <c r="BY7" i="2" s="1"/>
  <c r="BZ11" i="2"/>
  <c r="BY11" i="2" s="1"/>
  <c r="BZ16" i="2"/>
  <c r="BY16" i="2" s="1"/>
  <c r="BZ17" i="2"/>
  <c r="BY17" i="2" s="1"/>
  <c r="BZ14" i="2"/>
  <c r="BY14" i="2" s="1"/>
  <c r="BZ23" i="2"/>
  <c r="BY23" i="2" s="1"/>
  <c r="BZ19" i="2"/>
  <c r="BY19" i="2" s="1"/>
  <c r="BZ25" i="2"/>
  <c r="BY25" i="2" s="1"/>
  <c r="BZ18" i="2"/>
  <c r="BY18" i="2" s="1"/>
  <c r="BZ20" i="2"/>
  <c r="BY20" i="2" s="1"/>
  <c r="BZ22" i="2"/>
  <c r="BY22" i="2" s="1"/>
  <c r="BZ27" i="2"/>
  <c r="BY27" i="2" s="1"/>
  <c r="BZ28" i="2"/>
  <c r="BY28" i="2" s="1"/>
  <c r="BZ21" i="2"/>
  <c r="BY21" i="2" s="1"/>
  <c r="BZ26" i="2"/>
  <c r="BY26" i="2" s="1"/>
  <c r="BZ24" i="2"/>
  <c r="BY24" i="2" s="1"/>
  <c r="BZ29" i="2"/>
  <c r="BY29" i="2" s="1"/>
  <c r="BZ31" i="2"/>
  <c r="BY31" i="2" s="1"/>
  <c r="BZ30" i="2"/>
  <c r="BY30" i="2" s="1"/>
  <c r="BZ33" i="2"/>
  <c r="BY33" i="2" s="1"/>
  <c r="BZ32" i="2"/>
  <c r="BY32" i="2" s="1"/>
  <c r="CT18" i="2"/>
  <c r="CU18" i="2"/>
  <c r="CV18" i="2"/>
  <c r="CW18" i="2"/>
  <c r="CX18" i="2"/>
  <c r="CY18" i="2"/>
  <c r="CZ18" i="2"/>
  <c r="DA18" i="2"/>
  <c r="DB18" i="2"/>
  <c r="CT19" i="2"/>
  <c r="CU19" i="2"/>
  <c r="CV19" i="2"/>
  <c r="CW19" i="2"/>
  <c r="CX19" i="2"/>
  <c r="CY19" i="2"/>
  <c r="CZ19" i="2"/>
  <c r="DA19" i="2"/>
  <c r="DB19" i="2"/>
  <c r="CU20" i="2"/>
  <c r="CV20" i="2"/>
  <c r="CW20" i="2"/>
  <c r="CX20" i="2"/>
  <c r="CY20" i="2"/>
  <c r="CZ20" i="2"/>
  <c r="DA20" i="2"/>
  <c r="DB20" i="2"/>
  <c r="CT21" i="2"/>
  <c r="CV21" i="2"/>
  <c r="CW21" i="2"/>
  <c r="CX21" i="2"/>
  <c r="CY21" i="2"/>
  <c r="CZ21" i="2"/>
  <c r="DA21" i="2"/>
  <c r="DB21" i="2"/>
  <c r="CT22" i="2"/>
  <c r="CU22" i="2"/>
  <c r="CW22" i="2"/>
  <c r="CX22" i="2"/>
  <c r="CY22" i="2"/>
  <c r="CZ22" i="2"/>
  <c r="DA22" i="2"/>
  <c r="DB22" i="2"/>
  <c r="CT23" i="2"/>
  <c r="CU23" i="2"/>
  <c r="CV23" i="2"/>
  <c r="CX23" i="2"/>
  <c r="CY23" i="2"/>
  <c r="CZ23" i="2"/>
  <c r="DA23" i="2"/>
  <c r="DB23" i="2"/>
  <c r="CT24" i="2"/>
  <c r="CU24" i="2"/>
  <c r="CV24" i="2"/>
  <c r="CW24" i="2"/>
  <c r="CY24" i="2"/>
  <c r="CZ24" i="2"/>
  <c r="DA24" i="2"/>
  <c r="DB24" i="2"/>
  <c r="CT25" i="2"/>
  <c r="CU25" i="2"/>
  <c r="CV25" i="2"/>
  <c r="CW25" i="2"/>
  <c r="CX25" i="2"/>
  <c r="CZ25" i="2"/>
  <c r="DA25" i="2"/>
  <c r="DB25" i="2"/>
  <c r="CT26" i="2"/>
  <c r="CU26" i="2"/>
  <c r="CV26" i="2"/>
  <c r="CW26" i="2"/>
  <c r="CX26" i="2"/>
  <c r="CY26" i="2"/>
  <c r="DA26" i="2"/>
  <c r="DB26" i="2"/>
  <c r="CT27" i="2"/>
  <c r="CU27" i="2"/>
  <c r="CV27" i="2"/>
  <c r="CW27" i="2"/>
  <c r="CX27" i="2"/>
  <c r="CY27" i="2"/>
  <c r="CZ27" i="2"/>
  <c r="DB27" i="2"/>
  <c r="CT28" i="2"/>
  <c r="CU28" i="2"/>
  <c r="CV28" i="2"/>
  <c r="CW28" i="2"/>
  <c r="CX28" i="2"/>
  <c r="CY28" i="2"/>
  <c r="CZ28" i="2"/>
  <c r="DA28" i="2"/>
  <c r="CS18" i="2"/>
  <c r="CS20" i="2"/>
  <c r="CS21" i="2"/>
  <c r="CS22" i="2"/>
  <c r="CS23" i="2"/>
  <c r="CS24" i="2"/>
  <c r="CS25" i="2"/>
  <c r="CS26" i="2"/>
  <c r="CS27" i="2"/>
  <c r="CS28" i="2"/>
  <c r="CR28" i="2"/>
  <c r="CR22" i="2"/>
  <c r="CR23" i="2"/>
  <c r="CR24" i="2"/>
  <c r="CR25" i="2"/>
  <c r="CR26" i="2"/>
  <c r="CR27" i="2"/>
  <c r="CR21" i="2"/>
  <c r="CR20" i="2"/>
  <c r="CR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O2" i="9" a="1"/>
  <c r="DK56" i="2" l="1"/>
  <c r="DP54" i="2"/>
  <c r="DI53" i="2"/>
  <c r="DN51" i="2"/>
  <c r="DF50" i="2"/>
  <c r="DK48" i="2"/>
  <c r="DJ56" i="2"/>
  <c r="DO54" i="2"/>
  <c r="DH53" i="2"/>
  <c r="DM51" i="2"/>
  <c r="DP49" i="2"/>
  <c r="DJ48" i="2"/>
  <c r="DG46" i="2"/>
  <c r="DI56" i="2"/>
  <c r="DM54" i="2"/>
  <c r="DG53" i="2"/>
  <c r="DL51" i="2"/>
  <c r="DO49" i="2"/>
  <c r="DI48" i="2"/>
  <c r="DP46" i="2"/>
  <c r="DH56" i="2"/>
  <c r="DL54" i="2"/>
  <c r="DF53" i="2"/>
  <c r="DJ51" i="2"/>
  <c r="DN49" i="2"/>
  <c r="DG48" i="2"/>
  <c r="DO46" i="2"/>
  <c r="DG56" i="2"/>
  <c r="DK54" i="2"/>
  <c r="DP52" i="2"/>
  <c r="DH51" i="2"/>
  <c r="DM49" i="2"/>
  <c r="DF48" i="2"/>
  <c r="DN46" i="2"/>
  <c r="DF56" i="2"/>
  <c r="DJ54" i="2"/>
  <c r="DO52" i="2"/>
  <c r="DG51" i="2"/>
  <c r="DL49" i="2"/>
  <c r="DP47" i="2"/>
  <c r="DM46" i="2"/>
  <c r="DP55" i="2"/>
  <c r="DI54" i="2"/>
  <c r="DN52" i="2"/>
  <c r="DF51" i="2"/>
  <c r="DK49" i="2"/>
  <c r="DO47" i="2"/>
  <c r="DL46" i="2"/>
  <c r="DN55" i="2"/>
  <c r="DH54" i="2"/>
  <c r="DM52" i="2"/>
  <c r="DP50" i="2"/>
  <c r="DJ49" i="2"/>
  <c r="DN47" i="2"/>
  <c r="DK46" i="2"/>
  <c r="DM55" i="2"/>
  <c r="DG54" i="2"/>
  <c r="DK52" i="2"/>
  <c r="DO50" i="2"/>
  <c r="DH49" i="2"/>
  <c r="DM47" i="2"/>
  <c r="DJ46" i="2"/>
  <c r="DL55" i="2"/>
  <c r="DF54" i="2"/>
  <c r="DJ52" i="2"/>
  <c r="DN50" i="2"/>
  <c r="DG49" i="2"/>
  <c r="DL47" i="2"/>
  <c r="DI46" i="2"/>
  <c r="DK55" i="2"/>
  <c r="DP53" i="2"/>
  <c r="DI52" i="2"/>
  <c r="DM50" i="2"/>
  <c r="DF49" i="2"/>
  <c r="DK47" i="2"/>
  <c r="DH46" i="2"/>
  <c r="DJ55" i="2"/>
  <c r="DO53" i="2"/>
  <c r="DH52" i="2"/>
  <c r="DL50" i="2"/>
  <c r="DP48" i="2"/>
  <c r="DJ47" i="2"/>
  <c r="DO56" i="2"/>
  <c r="DI55" i="2"/>
  <c r="DN53" i="2"/>
  <c r="DG52" i="2"/>
  <c r="DK50" i="2"/>
  <c r="DO48" i="2"/>
  <c r="DI47" i="2"/>
  <c r="DN56" i="2"/>
  <c r="DH55" i="2"/>
  <c r="DL53" i="2"/>
  <c r="DF52" i="2"/>
  <c r="DI50" i="2"/>
  <c r="DN48" i="2"/>
  <c r="DH47" i="2"/>
  <c r="DM56" i="2"/>
  <c r="DG55" i="2"/>
  <c r="DK53" i="2"/>
  <c r="DP51" i="2"/>
  <c r="DH50" i="2"/>
  <c r="DM48" i="2"/>
  <c r="DF47" i="2"/>
  <c r="DL56" i="2"/>
  <c r="DF55" i="2"/>
  <c r="DJ53" i="2"/>
  <c r="DO51" i="2"/>
  <c r="DG50" i="2"/>
  <c r="DL48" i="2"/>
  <c r="DI51" i="2"/>
  <c r="O2" i="9"/>
  <c r="D70" i="7"/>
  <c r="CS54" i="2"/>
  <c r="CR52" i="2"/>
  <c r="CR53" i="2"/>
  <c r="CS55" i="2"/>
  <c r="CS49" i="2"/>
  <c r="CS48" i="2"/>
  <c r="CR51" i="2"/>
  <c r="CT55" i="2"/>
  <c r="CT49" i="2"/>
  <c r="CU51" i="2"/>
  <c r="CW52" i="2"/>
  <c r="CY55" i="2"/>
  <c r="CT46" i="2"/>
  <c r="CW48" i="2"/>
  <c r="CY49" i="2"/>
  <c r="CZ51" i="2"/>
  <c r="DA54" i="2"/>
  <c r="DA48" i="2"/>
  <c r="CX48" i="2"/>
  <c r="CS53" i="2"/>
  <c r="CR56" i="2"/>
  <c r="CR50" i="2"/>
  <c r="CT54" i="2"/>
  <c r="CU56" i="2"/>
  <c r="CU50" i="2"/>
  <c r="CV51" i="2"/>
  <c r="CX56" i="2"/>
  <c r="CY54" i="2"/>
  <c r="CT47" i="2"/>
  <c r="CV48" i="2"/>
  <c r="CW47" i="2"/>
  <c r="CX47" i="2"/>
  <c r="CY48" i="2"/>
  <c r="CZ50" i="2"/>
  <c r="DA53" i="2"/>
  <c r="DA47" i="2"/>
  <c r="DB51" i="2"/>
  <c r="CS52" i="2"/>
  <c r="CR55" i="2"/>
  <c r="CR49" i="2"/>
  <c r="CT53" i="2"/>
  <c r="CU55" i="2"/>
  <c r="CV56" i="2"/>
  <c r="CW56" i="2"/>
  <c r="CX55" i="2"/>
  <c r="CZ56" i="2"/>
  <c r="CU46" i="2"/>
  <c r="CV47" i="2"/>
  <c r="CX46" i="2"/>
  <c r="CY46" i="2"/>
  <c r="CY47" i="2"/>
  <c r="CZ49" i="2"/>
  <c r="DA52" i="2"/>
  <c r="DB46" i="2"/>
  <c r="DB50" i="2"/>
  <c r="DB52" i="2"/>
  <c r="CS51" i="2"/>
  <c r="CR54" i="2"/>
  <c r="CR48" i="2"/>
  <c r="CT52" i="2"/>
  <c r="CU54" i="2"/>
  <c r="CV55" i="2"/>
  <c r="CW55" i="2"/>
  <c r="CX54" i="2"/>
  <c r="CZ55" i="2"/>
  <c r="CU48" i="2"/>
  <c r="CW46" i="2"/>
  <c r="CX51" i="2"/>
  <c r="CY52" i="2"/>
  <c r="CZ46" i="2"/>
  <c r="CZ48" i="2"/>
  <c r="DA51" i="2"/>
  <c r="DB55" i="2"/>
  <c r="DB49" i="2"/>
  <c r="CV52" i="2"/>
  <c r="CV49" i="2"/>
  <c r="CS56" i="2"/>
  <c r="CS50" i="2"/>
  <c r="CR47" i="2"/>
  <c r="CT51" i="2"/>
  <c r="CU53" i="2"/>
  <c r="CV54" i="2"/>
  <c r="CW54" i="2"/>
  <c r="CX53" i="2"/>
  <c r="DA56" i="2"/>
  <c r="CU47" i="2"/>
  <c r="CW50" i="2"/>
  <c r="CX50" i="2"/>
  <c r="CY51" i="2"/>
  <c r="CZ53" i="2"/>
  <c r="CZ47" i="2"/>
  <c r="DA50" i="2"/>
  <c r="DB54" i="2"/>
  <c r="DB48" i="2"/>
  <c r="CT56" i="2"/>
  <c r="CT50" i="2"/>
  <c r="CU52" i="2"/>
  <c r="CV53" i="2"/>
  <c r="CW53" i="2"/>
  <c r="CY56" i="2"/>
  <c r="CS46" i="2"/>
  <c r="CV46" i="2"/>
  <c r="CW49" i="2"/>
  <c r="CX49" i="2"/>
  <c r="CY50" i="2"/>
  <c r="CZ52" i="2"/>
  <c r="DA46" i="2"/>
  <c r="DA49" i="2"/>
  <c r="DB53" i="2"/>
  <c r="DB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8" i="7"/>
  <c r="E8" i="7"/>
  <c r="F8" i="7"/>
  <c r="G8" i="7"/>
  <c r="H8" i="7"/>
  <c r="D9" i="7"/>
  <c r="D11" i="7"/>
  <c r="E11" i="7"/>
  <c r="F11" i="7"/>
  <c r="G11" i="7"/>
  <c r="H11" i="7"/>
  <c r="I11" i="7"/>
  <c r="J11" i="7"/>
  <c r="K11" i="7"/>
  <c r="D13" i="7"/>
  <c r="E13" i="7"/>
  <c r="F13" i="7"/>
  <c r="G13" i="7"/>
  <c r="H13" i="7"/>
  <c r="I13" i="7"/>
  <c r="J13" i="7"/>
  <c r="D29" i="7"/>
  <c r="E29" i="7"/>
  <c r="F29" i="7"/>
  <c r="G29" i="7"/>
  <c r="H29" i="7"/>
  <c r="I29" i="7"/>
  <c r="D25" i="7"/>
  <c r="E25" i="7"/>
  <c r="F25" i="7"/>
  <c r="G25" i="7"/>
  <c r="H25" i="7"/>
  <c r="D20" i="7"/>
  <c r="E20" i="7"/>
  <c r="F20" i="7"/>
  <c r="G20" i="7"/>
  <c r="H20" i="7"/>
  <c r="I20" i="7"/>
  <c r="D19" i="7"/>
  <c r="E19" i="7"/>
  <c r="F19" i="7"/>
  <c r="G19" i="7"/>
  <c r="H19" i="7"/>
  <c r="I19" i="7"/>
  <c r="J19" i="7"/>
  <c r="D6" i="7"/>
  <c r="E6" i="7"/>
  <c r="F6" i="7"/>
  <c r="G6" i="7"/>
  <c r="H6" i="7"/>
  <c r="I6" i="7"/>
  <c r="J6" i="7"/>
  <c r="D27" i="7"/>
  <c r="E27" i="7"/>
  <c r="F27" i="7"/>
  <c r="G27" i="7"/>
  <c r="H27" i="7"/>
  <c r="I27" i="7"/>
  <c r="D2" i="7"/>
  <c r="E2" i="7"/>
  <c r="F2" i="7"/>
  <c r="G2" i="7"/>
  <c r="H2" i="7"/>
  <c r="D28" i="7"/>
  <c r="E28" i="7"/>
  <c r="F28" i="7"/>
  <c r="G28" i="7"/>
  <c r="H28" i="7"/>
  <c r="I28" i="7"/>
  <c r="J28" i="7"/>
  <c r="D21" i="7"/>
  <c r="E21" i="7"/>
  <c r="F21" i="7"/>
  <c r="G21" i="7"/>
  <c r="H21" i="7"/>
  <c r="I21" i="7"/>
  <c r="J21" i="7"/>
  <c r="D7" i="7"/>
  <c r="E7" i="7"/>
  <c r="F7" i="7"/>
  <c r="G7" i="7"/>
  <c r="H7" i="7"/>
  <c r="I7"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6" i="7"/>
  <c r="E16" i="7"/>
  <c r="F16" i="7"/>
  <c r="G16" i="7"/>
  <c r="H16" i="7"/>
  <c r="I16" i="7"/>
  <c r="J16" i="7"/>
  <c r="K16" i="7"/>
  <c r="D17" i="7"/>
  <c r="E17" i="7"/>
  <c r="F17" i="7"/>
  <c r="G17" i="7"/>
  <c r="H17" i="7"/>
  <c r="I17" i="7"/>
  <c r="D32" i="7"/>
  <c r="E32" i="7"/>
  <c r="F32" i="7"/>
  <c r="G32" i="7"/>
  <c r="H32" i="7"/>
  <c r="D33" i="7"/>
  <c r="E33" i="7"/>
  <c r="F33" i="7"/>
  <c r="G33" i="7"/>
  <c r="H33" i="7"/>
  <c r="I33" i="7"/>
  <c r="J33" i="7"/>
  <c r="D22" i="7"/>
  <c r="E22" i="7"/>
  <c r="F22" i="7"/>
  <c r="G22" i="7"/>
  <c r="H22" i="7"/>
  <c r="D4" i="7"/>
  <c r="E4" i="7"/>
  <c r="F4" i="7"/>
  <c r="G4" i="7"/>
  <c r="H4" i="7"/>
  <c r="I4" i="7"/>
  <c r="J4" i="7"/>
  <c r="K4" i="7"/>
  <c r="D3" i="7"/>
  <c r="E3" i="7"/>
  <c r="F3" i="7"/>
  <c r="G3" i="7"/>
  <c r="H3" i="7"/>
  <c r="I3" i="7"/>
  <c r="D23" i="7"/>
  <c r="E23" i="7"/>
  <c r="F23" i="7"/>
  <c r="G23" i="7"/>
  <c r="H23" i="7"/>
  <c r="D30" i="7"/>
  <c r="E30" i="7"/>
  <c r="F30" i="7"/>
  <c r="G30" i="7"/>
  <c r="H30" i="7"/>
  <c r="I30" i="7"/>
  <c r="D26" i="7"/>
  <c r="E26" i="7"/>
  <c r="F26" i="7"/>
  <c r="G26" i="7"/>
  <c r="H26" i="7"/>
  <c r="I26"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L34" i="2" a="1"/>
  <c r="CL34" i="2" s="1"/>
  <c r="BT4" i="5"/>
  <c r="BT3" i="5"/>
  <c r="AX12" i="2"/>
  <c r="AX2" i="2"/>
  <c r="AX16" i="2"/>
  <c r="AX7" i="2"/>
  <c r="AX25" i="2"/>
  <c r="AX21" i="2"/>
  <c r="AX32" i="2"/>
  <c r="AX22" i="2"/>
  <c r="AX11" i="2"/>
  <c r="AX23" i="2"/>
  <c r="AX8" i="2"/>
  <c r="AX9" i="2"/>
  <c r="AX28" i="2"/>
  <c r="AX31" i="2"/>
  <c r="AX26" i="2"/>
  <c r="AX24" i="2"/>
  <c r="AX27" i="2"/>
  <c r="AX10" i="2"/>
  <c r="AX18" i="2"/>
  <c r="AX15" i="2"/>
  <c r="AX5" i="2"/>
  <c r="AX13" i="2"/>
  <c r="AX17" i="2"/>
  <c r="AX4" i="2"/>
  <c r="AX6" i="2"/>
  <c r="AX29" i="2"/>
  <c r="AX14" i="2"/>
  <c r="AX20" i="2"/>
  <c r="AX19" i="2"/>
  <c r="AX33" i="2"/>
  <c r="AX30" i="2"/>
  <c r="AX3" i="2"/>
  <c r="AT12" i="2"/>
  <c r="AT2" i="2"/>
  <c r="AT16" i="2"/>
  <c r="AT7" i="2"/>
  <c r="AT25" i="2"/>
  <c r="AT21" i="2"/>
  <c r="AT32" i="2"/>
  <c r="AT22" i="2"/>
  <c r="AT11" i="2"/>
  <c r="AT23" i="2"/>
  <c r="AT8" i="2"/>
  <c r="AT9" i="2"/>
  <c r="AT28" i="2"/>
  <c r="AT31" i="2"/>
  <c r="AT26" i="2"/>
  <c r="AT24" i="2"/>
  <c r="AT27" i="2"/>
  <c r="AT10" i="2"/>
  <c r="AT18" i="2"/>
  <c r="AT15" i="2"/>
  <c r="AT5" i="2"/>
  <c r="AT13" i="2"/>
  <c r="AT17" i="2"/>
  <c r="AT4" i="2"/>
  <c r="AT6" i="2"/>
  <c r="AT29" i="2"/>
  <c r="AT14" i="2"/>
  <c r="AT20" i="2"/>
  <c r="AT19" i="2"/>
  <c r="AT33" i="2"/>
  <c r="AT30" i="2"/>
  <c r="AT3"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5" i="2"/>
  <c r="AV25" i="2"/>
  <c r="AY25" i="2"/>
  <c r="AZ25" i="2"/>
  <c r="AU31" i="2"/>
  <c r="AV31" i="2"/>
  <c r="AY31" i="2"/>
  <c r="AZ31" i="2"/>
  <c r="AU8" i="2"/>
  <c r="AV8" i="2"/>
  <c r="AY8" i="2"/>
  <c r="AZ8" i="2"/>
  <c r="AU17" i="2"/>
  <c r="AV17" i="2"/>
  <c r="AY17" i="2"/>
  <c r="AZ17" i="2"/>
  <c r="AU16" i="2"/>
  <c r="AV16" i="2"/>
  <c r="AY16" i="2"/>
  <c r="AZ16" i="2"/>
  <c r="AU32" i="2"/>
  <c r="AV32" i="2"/>
  <c r="AY32" i="2"/>
  <c r="AZ32" i="2"/>
  <c r="AU9" i="2"/>
  <c r="AV9" i="2"/>
  <c r="AY9" i="2"/>
  <c r="AZ9" i="2"/>
  <c r="AU4" i="2"/>
  <c r="AV4" i="2"/>
  <c r="AY4" i="2"/>
  <c r="AZ4" i="2"/>
  <c r="AU18" i="2"/>
  <c r="AV18" i="2"/>
  <c r="AY18" i="2"/>
  <c r="AZ18" i="2"/>
  <c r="AU12" i="2"/>
  <c r="AV12" i="2"/>
  <c r="AY12" i="2"/>
  <c r="AZ12" i="2"/>
  <c r="AU7" i="2"/>
  <c r="AV7" i="2"/>
  <c r="AY7" i="2"/>
  <c r="AZ7" i="2"/>
  <c r="AU10" i="2"/>
  <c r="AV10" i="2"/>
  <c r="AY10" i="2"/>
  <c r="AZ10" i="2"/>
  <c r="AU13" i="2"/>
  <c r="AV13" i="2"/>
  <c r="AY13" i="2"/>
  <c r="AZ13" i="2"/>
  <c r="AU19" i="2"/>
  <c r="AV19" i="2"/>
  <c r="AY19" i="2"/>
  <c r="AZ19" i="2"/>
  <c r="AU15" i="2"/>
  <c r="AV15" i="2"/>
  <c r="AY15" i="2"/>
  <c r="AZ15" i="2"/>
  <c r="AU30" i="2"/>
  <c r="AV30" i="2"/>
  <c r="AY30" i="2"/>
  <c r="AZ30" i="2"/>
  <c r="AU24" i="2"/>
  <c r="AV24" i="2"/>
  <c r="AY24" i="2"/>
  <c r="AZ24" i="2"/>
  <c r="AU22" i="2"/>
  <c r="AV22" i="2"/>
  <c r="AY22" i="2"/>
  <c r="AZ22" i="2"/>
  <c r="AU14" i="2"/>
  <c r="AV14" i="2"/>
  <c r="AY14" i="2"/>
  <c r="AZ14" i="2"/>
  <c r="AU27" i="2"/>
  <c r="AV27" i="2"/>
  <c r="AY27" i="2"/>
  <c r="AZ27" i="2"/>
  <c r="AU28" i="2"/>
  <c r="AV28" i="2"/>
  <c r="AY28" i="2"/>
  <c r="AZ28" i="2"/>
  <c r="AU29" i="2"/>
  <c r="AV29" i="2"/>
  <c r="AY29" i="2"/>
  <c r="AZ29" i="2"/>
  <c r="AU33" i="2"/>
  <c r="AV33" i="2"/>
  <c r="AY33" i="2"/>
  <c r="AZ33" i="2"/>
  <c r="AU20" i="2"/>
  <c r="AV20" i="2"/>
  <c r="AY20" i="2"/>
  <c r="AZ20" i="2"/>
  <c r="AU11" i="2"/>
  <c r="AV11" i="2"/>
  <c r="AY11" i="2"/>
  <c r="AZ11" i="2"/>
  <c r="AU5" i="2"/>
  <c r="AV5" i="2"/>
  <c r="AY5" i="2"/>
  <c r="AZ5" i="2"/>
  <c r="AU21" i="2"/>
  <c r="AV21" i="2"/>
  <c r="AY21" i="2"/>
  <c r="AZ21" i="2"/>
  <c r="AU23" i="2"/>
  <c r="AV23" i="2"/>
  <c r="AY23" i="2"/>
  <c r="AZ23" i="2"/>
  <c r="AU6" i="2"/>
  <c r="AV6" i="2"/>
  <c r="AY6" i="2"/>
  <c r="AZ6" i="2"/>
  <c r="AU2" i="2"/>
  <c r="AV2" i="2"/>
  <c r="AY2" i="2"/>
  <c r="AZ2" i="2"/>
  <c r="AU3" i="2"/>
  <c r="AV3" i="2"/>
  <c r="AY3" i="2"/>
  <c r="AZ3" i="2"/>
  <c r="AZ26" i="2"/>
  <c r="AY26" i="2"/>
  <c r="AV26" i="2"/>
  <c r="AU26"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S998" i="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101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H746" i="1"/>
  <c r="H747" i="1"/>
  <c r="O747" i="1" s="1"/>
  <c r="H748" i="1"/>
  <c r="H749" i="1"/>
  <c r="H750" i="1"/>
  <c r="H751" i="1"/>
  <c r="H752" i="1"/>
  <c r="H753" i="1"/>
  <c r="H754" i="1"/>
  <c r="O754" i="1" s="1"/>
  <c r="H755" i="1"/>
  <c r="H756" i="1"/>
  <c r="H757" i="1"/>
  <c r="H758" i="1"/>
  <c r="O758" i="1" s="1"/>
  <c r="H760" i="1"/>
  <c r="H759" i="1"/>
  <c r="H761" i="1"/>
  <c r="O761" i="1" s="1"/>
  <c r="H762" i="1"/>
  <c r="H763" i="1"/>
  <c r="H764" i="1"/>
  <c r="H765" i="1"/>
  <c r="H766" i="1"/>
  <c r="H767" i="1"/>
  <c r="H768" i="1"/>
  <c r="H769" i="1"/>
  <c r="H770" i="1"/>
  <c r="O770" i="1" s="1"/>
  <c r="H771" i="1"/>
  <c r="H772" i="1"/>
  <c r="H773" i="1"/>
  <c r="O773" i="1" s="1"/>
  <c r="H774" i="1"/>
  <c r="O774" i="1" s="1"/>
  <c r="H776" i="1"/>
  <c r="H775" i="1"/>
  <c r="H777" i="1"/>
  <c r="O777" i="1" s="1"/>
  <c r="H778" i="1"/>
  <c r="H779" i="1"/>
  <c r="O779" i="1" s="1"/>
  <c r="H780" i="1"/>
  <c r="H781" i="1"/>
  <c r="H782" i="1"/>
  <c r="H783" i="1"/>
  <c r="H784" i="1"/>
  <c r="H785" i="1"/>
  <c r="H786" i="1"/>
  <c r="O786" i="1" s="1"/>
  <c r="H787" i="1"/>
  <c r="H788" i="1"/>
  <c r="H789" i="1"/>
  <c r="O789" i="1" s="1"/>
  <c r="H790" i="1"/>
  <c r="O790" i="1" s="1"/>
  <c r="H791" i="1"/>
  <c r="O791" i="1" s="1"/>
  <c r="H792" i="1"/>
  <c r="H793" i="1"/>
  <c r="H794" i="1"/>
  <c r="H795" i="1"/>
  <c r="O795" i="1" s="1"/>
  <c r="H796" i="1"/>
  <c r="O796" i="1" s="1"/>
  <c r="H797" i="1"/>
  <c r="H798" i="1"/>
  <c r="H799" i="1"/>
  <c r="H800" i="1"/>
  <c r="H801" i="1"/>
  <c r="H802" i="1"/>
  <c r="O802" i="1" s="1"/>
  <c r="H803" i="1"/>
  <c r="H804" i="1"/>
  <c r="H805" i="1"/>
  <c r="H806" i="1"/>
  <c r="O806" i="1" s="1"/>
  <c r="H807" i="1"/>
  <c r="O807" i="1" s="1"/>
  <c r="H808" i="1"/>
  <c r="H809" i="1"/>
  <c r="O809" i="1" s="1"/>
  <c r="H810" i="1"/>
  <c r="H811" i="1"/>
  <c r="H812" i="1"/>
  <c r="O812" i="1" s="1"/>
  <c r="H813" i="1"/>
  <c r="H814" i="1"/>
  <c r="H815" i="1"/>
  <c r="H816" i="1"/>
  <c r="H817" i="1"/>
  <c r="H819" i="1"/>
  <c r="O819" i="1" s="1"/>
  <c r="H818" i="1"/>
  <c r="H820" i="1"/>
  <c r="H821" i="1"/>
  <c r="O821" i="1" s="1"/>
  <c r="H822" i="1"/>
  <c r="O822" i="1" s="1"/>
  <c r="H823" i="1"/>
  <c r="H824" i="1"/>
  <c r="H825" i="1"/>
  <c r="O825" i="1" s="1"/>
  <c r="H826" i="1"/>
  <c r="H827" i="1"/>
  <c r="O827" i="1" s="1"/>
  <c r="H828" i="1"/>
  <c r="O828" i="1" s="1"/>
  <c r="H829" i="1"/>
  <c r="H830" i="1"/>
  <c r="H831" i="1"/>
  <c r="H832" i="1"/>
  <c r="H833" i="1"/>
  <c r="H834" i="1"/>
  <c r="O834" i="1" s="1"/>
  <c r="H835" i="1"/>
  <c r="H836" i="1"/>
  <c r="H837" i="1"/>
  <c r="O837" i="1" s="1"/>
  <c r="H838" i="1"/>
  <c r="O838" i="1" s="1"/>
  <c r="H839" i="1"/>
  <c r="O839" i="1" s="1"/>
  <c r="H840" i="1"/>
  <c r="H841" i="1"/>
  <c r="H842" i="1"/>
  <c r="O842" i="1" s="1"/>
  <c r="H843" i="1"/>
  <c r="O843" i="1" s="1"/>
  <c r="H844" i="1"/>
  <c r="O844" i="1" s="1"/>
  <c r="H845" i="1"/>
  <c r="H846" i="1"/>
  <c r="H847" i="1"/>
  <c r="H848" i="1"/>
  <c r="H849" i="1"/>
  <c r="H850" i="1"/>
  <c r="O850" i="1" s="1"/>
  <c r="H851" i="1"/>
  <c r="O851" i="1" s="1"/>
  <c r="H852" i="1"/>
  <c r="H853" i="1"/>
  <c r="H854" i="1"/>
  <c r="O854" i="1" s="1"/>
  <c r="H855" i="1"/>
  <c r="O855" i="1" s="1"/>
  <c r="H856" i="1"/>
  <c r="H857" i="1"/>
  <c r="O857" i="1" s="1"/>
  <c r="H859" i="1"/>
  <c r="O859" i="1" s="1"/>
  <c r="H858" i="1"/>
  <c r="H860" i="1"/>
  <c r="O860" i="1" s="1"/>
  <c r="H861" i="1"/>
  <c r="H862" i="1"/>
  <c r="H863" i="1"/>
  <c r="H864" i="1"/>
  <c r="H865" i="1"/>
  <c r="H866" i="1"/>
  <c r="O866" i="1" s="1"/>
  <c r="H867" i="1"/>
  <c r="O867" i="1" s="1"/>
  <c r="H869" i="1"/>
  <c r="H868" i="1"/>
  <c r="O868" i="1" s="1"/>
  <c r="H870" i="1"/>
  <c r="O870" i="1" s="1"/>
  <c r="H871" i="1"/>
  <c r="H872" i="1"/>
  <c r="H873" i="1"/>
  <c r="H874" i="1"/>
  <c r="O874" i="1" s="1"/>
  <c r="H875" i="1"/>
  <c r="O875" i="1" s="1"/>
  <c r="H876" i="1"/>
  <c r="O876" i="1" s="1"/>
  <c r="H877" i="1"/>
  <c r="H878" i="1"/>
  <c r="H879" i="1"/>
  <c r="H880" i="1"/>
  <c r="H881" i="1"/>
  <c r="H882" i="1"/>
  <c r="O882" i="1" s="1"/>
  <c r="H883" i="1"/>
  <c r="H884" i="1"/>
  <c r="H885" i="1"/>
  <c r="H886" i="1"/>
  <c r="O886" i="1" s="1"/>
  <c r="H887" i="1"/>
  <c r="O887" i="1" s="1"/>
  <c r="H888" i="1"/>
  <c r="H889" i="1"/>
  <c r="H891" i="1"/>
  <c r="O891" i="1" s="1"/>
  <c r="H890" i="1"/>
  <c r="O890" i="1" s="1"/>
  <c r="H892" i="1"/>
  <c r="O892" i="1" s="1"/>
  <c r="H893" i="1"/>
  <c r="H896" i="1"/>
  <c r="H894" i="1"/>
  <c r="H895" i="1"/>
  <c r="H897" i="1"/>
  <c r="H898" i="1"/>
  <c r="O898" i="1" s="1"/>
  <c r="H899" i="1"/>
  <c r="O899" i="1" s="1"/>
  <c r="H900" i="1"/>
  <c r="H901" i="1"/>
  <c r="H902" i="1"/>
  <c r="O902" i="1" s="1"/>
  <c r="H903" i="1"/>
  <c r="O903" i="1" s="1"/>
  <c r="H904" i="1"/>
  <c r="H905" i="1"/>
  <c r="O905" i="1" s="1"/>
  <c r="H906" i="1"/>
  <c r="O906" i="1" s="1"/>
  <c r="H907" i="1"/>
  <c r="H908" i="1"/>
  <c r="O908" i="1" s="1"/>
  <c r="H909" i="1"/>
  <c r="H910" i="1"/>
  <c r="H911" i="1"/>
  <c r="H912" i="1"/>
  <c r="H913" i="1"/>
  <c r="H914" i="1"/>
  <c r="O914" i="1" s="1"/>
  <c r="H915" i="1"/>
  <c r="O915" i="1" s="1"/>
  <c r="H916" i="1"/>
  <c r="H917" i="1"/>
  <c r="O917" i="1" s="1"/>
  <c r="H918" i="1"/>
  <c r="O918" i="1" s="1"/>
  <c r="H919" i="1"/>
  <c r="H920" i="1"/>
  <c r="H921" i="1"/>
  <c r="O921" i="1" s="1"/>
  <c r="H922" i="1"/>
  <c r="O922" i="1" s="1"/>
  <c r="H924" i="1"/>
  <c r="O924" i="1" s="1"/>
  <c r="H925" i="1"/>
  <c r="O925" i="1" s="1"/>
  <c r="H926" i="1"/>
  <c r="H923" i="1"/>
  <c r="H927" i="1"/>
  <c r="H928" i="1"/>
  <c r="H929" i="1"/>
  <c r="H930" i="1"/>
  <c r="H931" i="1"/>
  <c r="H932" i="1"/>
  <c r="H933" i="1"/>
  <c r="O933" i="1" s="1"/>
  <c r="H934" i="1"/>
  <c r="H935" i="1"/>
  <c r="O935" i="1" s="1"/>
  <c r="H936" i="1"/>
  <c r="H937" i="1"/>
  <c r="H938" i="1"/>
  <c r="O938" i="1" s="1"/>
  <c r="H940" i="1"/>
  <c r="O940" i="1" s="1"/>
  <c r="H941" i="1"/>
  <c r="O941" i="1" s="1"/>
  <c r="H942" i="1"/>
  <c r="O942" i="1" s="1"/>
  <c r="H939" i="1"/>
  <c r="H943" i="1"/>
  <c r="H944" i="1"/>
  <c r="H945" i="1"/>
  <c r="H946" i="1"/>
  <c r="O946" i="1" s="1"/>
  <c r="H947" i="1"/>
  <c r="O947" i="1" s="1"/>
  <c r="H948" i="1"/>
  <c r="H949" i="1"/>
  <c r="H951" i="1"/>
  <c r="O951" i="1" s="1"/>
  <c r="H952" i="1"/>
  <c r="O952" i="1" s="1"/>
  <c r="H953" i="1"/>
  <c r="H954" i="1"/>
  <c r="O954" i="1" s="1"/>
  <c r="H950" i="1"/>
  <c r="O950" i="1" s="1"/>
  <c r="H955" i="1"/>
  <c r="H956" i="1"/>
  <c r="O956" i="1" s="1"/>
  <c r="H957" i="1"/>
  <c r="O957" i="1" s="1"/>
  <c r="H958" i="1"/>
  <c r="O958" i="1" s="1"/>
  <c r="H959" i="1"/>
  <c r="H960" i="1"/>
  <c r="H961" i="1"/>
  <c r="H962" i="1"/>
  <c r="H963" i="1"/>
  <c r="H964" i="1"/>
  <c r="H965" i="1"/>
  <c r="O965" i="1" s="1"/>
  <c r="H966" i="1"/>
  <c r="O966" i="1" s="1"/>
  <c r="H967" i="1"/>
  <c r="H968" i="1"/>
  <c r="H969" i="1"/>
  <c r="O969" i="1" s="1"/>
  <c r="H970" i="1"/>
  <c r="O970" i="1" s="1"/>
  <c r="H971" i="1"/>
  <c r="O971" i="1" s="1"/>
  <c r="H972" i="1"/>
  <c r="O972" i="1" s="1"/>
  <c r="H973" i="1"/>
  <c r="H974" i="1"/>
  <c r="O974" i="1" s="1"/>
  <c r="H975" i="1"/>
  <c r="H976" i="1"/>
  <c r="H977" i="1"/>
  <c r="H978" i="1"/>
  <c r="O978" i="1" s="1"/>
  <c r="H979" i="1"/>
  <c r="H980" i="1"/>
  <c r="H981" i="1"/>
  <c r="O981" i="1" s="1"/>
  <c r="H982" i="1"/>
  <c r="H983" i="1"/>
  <c r="O983" i="1" s="1"/>
  <c r="H984" i="1"/>
  <c r="H985" i="1"/>
  <c r="H986" i="1"/>
  <c r="O986" i="1" s="1"/>
  <c r="H987" i="1"/>
  <c r="O987" i="1" s="1"/>
  <c r="H988" i="1"/>
  <c r="O988" i="1" s="1"/>
  <c r="H989" i="1"/>
  <c r="H990" i="1"/>
  <c r="O990" i="1" s="1"/>
  <c r="H991" i="1"/>
  <c r="H992" i="1"/>
  <c r="O992" i="1" s="1"/>
  <c r="H993" i="1"/>
  <c r="H994" i="1"/>
  <c r="O994" i="1" s="1"/>
  <c r="H996" i="1"/>
  <c r="O996" i="1" s="1"/>
  <c r="H997" i="1"/>
  <c r="H998" i="1"/>
  <c r="O998" i="1" s="1"/>
  <c r="H995" i="1"/>
  <c r="O995" i="1" s="1"/>
  <c r="H999" i="1"/>
  <c r="O999" i="1" s="1"/>
  <c r="H1000" i="1"/>
  <c r="O1000" i="1" s="1"/>
  <c r="H1001" i="1"/>
  <c r="O1001" i="1" s="1"/>
  <c r="H1002" i="1"/>
  <c r="O1002" i="1" s="1"/>
  <c r="H1003" i="1"/>
  <c r="H1004" i="1"/>
  <c r="H1005" i="1"/>
  <c r="O1005" i="1" s="1"/>
  <c r="H1006" i="1"/>
  <c r="O1006" i="1" s="1"/>
  <c r="H1007" i="1"/>
  <c r="O1007" i="1" s="1"/>
  <c r="H1008" i="1"/>
  <c r="H1009" i="1"/>
  <c r="H1010" i="1"/>
  <c r="O1010" i="1" s="1"/>
  <c r="H1011" i="1"/>
  <c r="O1011" i="1" s="1"/>
  <c r="H1012" i="1"/>
  <c r="O1012" i="1" s="1"/>
  <c r="H1013" i="1"/>
  <c r="O1013" i="1" s="1"/>
  <c r="H1014" i="1"/>
  <c r="O1014" i="1" s="1"/>
  <c r="H1015" i="1"/>
  <c r="O1015" i="1" s="1"/>
  <c r="H1016" i="1"/>
  <c r="O1016" i="1" s="1"/>
  <c r="H1017" i="1"/>
  <c r="O1017" i="1" s="1"/>
  <c r="H1018" i="1"/>
  <c r="H1019" i="1"/>
  <c r="O1019" i="1" s="1"/>
  <c r="H1020" i="1"/>
  <c r="O1020" i="1" s="1"/>
  <c r="H1021" i="1"/>
  <c r="O1021" i="1" s="1"/>
  <c r="H1022" i="1"/>
  <c r="O1022" i="1" s="1"/>
  <c r="H1023" i="1"/>
  <c r="O1023" i="1" s="1"/>
  <c r="H1024" i="1"/>
  <c r="O1024" i="1" s="1"/>
  <c r="H1025" i="1"/>
  <c r="O1025" i="1" s="1"/>
  <c r="H1026" i="1"/>
  <c r="O1026" i="1" s="1"/>
  <c r="H1027" i="1"/>
  <c r="O1027" i="1" s="1"/>
  <c r="H1028" i="1"/>
  <c r="O1028" i="1" s="1"/>
  <c r="H1029" i="1"/>
  <c r="O1029" i="1" s="1"/>
  <c r="H1030" i="1"/>
  <c r="O1030" i="1" s="1"/>
  <c r="H1031" i="1"/>
  <c r="O1031" i="1" s="1"/>
  <c r="H1032" i="1"/>
  <c r="O1032" i="1" s="1"/>
  <c r="H1033" i="1"/>
  <c r="O1033" i="1" s="1"/>
  <c r="H1034" i="1"/>
  <c r="O1034" i="1" s="1"/>
  <c r="H1035" i="1"/>
  <c r="O1035" i="1" s="1"/>
  <c r="H1036" i="1"/>
  <c r="O1036" i="1" s="1"/>
  <c r="H1037" i="1"/>
  <c r="O1037" i="1" s="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1038" i="1" l="1"/>
  <c r="O1003" i="1"/>
  <c r="O980" i="1"/>
  <c r="O964" i="1"/>
  <c r="O948" i="1"/>
  <c r="O932" i="1"/>
  <c r="O916" i="1"/>
  <c r="O900" i="1"/>
  <c r="O884" i="1"/>
  <c r="O869" i="1"/>
  <c r="O852" i="1"/>
  <c r="O1009" i="1"/>
  <c r="O1008" i="1"/>
  <c r="O1004" i="1"/>
  <c r="O993" i="1"/>
  <c r="O997" i="1"/>
  <c r="O979" i="1"/>
  <c r="O955" i="1"/>
  <c r="O949" i="1"/>
  <c r="O937" i="1"/>
  <c r="O901" i="1"/>
  <c r="O889" i="1"/>
  <c r="O853" i="1"/>
  <c r="O841" i="1"/>
  <c r="AD841" i="1" s="1"/>
  <c r="O811" i="1"/>
  <c r="O793" i="1"/>
  <c r="AC793" i="1" s="1"/>
  <c r="O757" i="1"/>
  <c r="O715" i="1"/>
  <c r="O601" i="1"/>
  <c r="O553" i="1"/>
  <c r="O505" i="1"/>
  <c r="O985" i="1"/>
  <c r="O973" i="1"/>
  <c r="O931" i="1"/>
  <c r="O919" i="1"/>
  <c r="O907" i="1"/>
  <c r="O883" i="1"/>
  <c r="O871" i="1"/>
  <c r="O858" i="1"/>
  <c r="O835" i="1"/>
  <c r="AC835" i="1" s="1"/>
  <c r="O823" i="1"/>
  <c r="O805" i="1"/>
  <c r="O763" i="1"/>
  <c r="O745" i="1"/>
  <c r="BO19" i="2"/>
  <c r="BO9" i="2"/>
  <c r="BO13" i="2"/>
  <c r="O991" i="1"/>
  <c r="BO12" i="2"/>
  <c r="BO4" i="2"/>
  <c r="BO5" i="2"/>
  <c r="BO23" i="2"/>
  <c r="BO20" i="2"/>
  <c r="BO14" i="2"/>
  <c r="BO2" i="2"/>
  <c r="BO32" i="2"/>
  <c r="BO17" i="2"/>
  <c r="BO15" i="2"/>
  <c r="BO31" i="2"/>
  <c r="BO6" i="2"/>
  <c r="BO30" i="2"/>
  <c r="BO16" i="2"/>
  <c r="BO8" i="2"/>
  <c r="BO25" i="2"/>
  <c r="BO21" i="2"/>
  <c r="BO33" i="2"/>
  <c r="BO24" i="2"/>
  <c r="BO7" i="2"/>
  <c r="BO22" i="2"/>
  <c r="BO28" i="2"/>
  <c r="BO11" i="2"/>
  <c r="BO29" i="2"/>
  <c r="BO3" i="2"/>
  <c r="BO26" i="2"/>
  <c r="BO27" i="2"/>
  <c r="BO18" i="2"/>
  <c r="O989" i="1"/>
  <c r="BO10" i="2"/>
  <c r="O984" i="1"/>
  <c r="BN24" i="2"/>
  <c r="O953" i="1"/>
  <c r="BN7" i="2"/>
  <c r="BN10" i="2"/>
  <c r="O977" i="1"/>
  <c r="BN6" i="2"/>
  <c r="BN12" i="2"/>
  <c r="BN19" i="2"/>
  <c r="BN9" i="2"/>
  <c r="BN30" i="2"/>
  <c r="BN23" i="2"/>
  <c r="BN13" i="2"/>
  <c r="BN14" i="2"/>
  <c r="BN8" i="2"/>
  <c r="BN3" i="2"/>
  <c r="BN28" i="2"/>
  <c r="BN16" i="2"/>
  <c r="BN2" i="2"/>
  <c r="BN22" i="2"/>
  <c r="BN31" i="2"/>
  <c r="BN29" i="2"/>
  <c r="BN20" i="2"/>
  <c r="BN5" i="2"/>
  <c r="BN25" i="2"/>
  <c r="BN17" i="2"/>
  <c r="BN11" i="2"/>
  <c r="BN26" i="2"/>
  <c r="BN15" i="2"/>
  <c r="BN32" i="2"/>
  <c r="BN4" i="2"/>
  <c r="BN21" i="2"/>
  <c r="BN27" i="2"/>
  <c r="BN18" i="2"/>
  <c r="BN33" i="2"/>
  <c r="O982" i="1"/>
  <c r="O960" i="1"/>
  <c r="O959" i="1"/>
  <c r="O976" i="1"/>
  <c r="O975" i="1"/>
  <c r="O968" i="1"/>
  <c r="O967" i="1"/>
  <c r="AD967" i="1" s="1"/>
  <c r="O963" i="1"/>
  <c r="O962" i="1"/>
  <c r="AC962" i="1" s="1"/>
  <c r="O961" i="1"/>
  <c r="O929" i="1"/>
  <c r="O945" i="1"/>
  <c r="O943" i="1"/>
  <c r="O913" i="1"/>
  <c r="AC913" i="1" s="1"/>
  <c r="DQ57" i="2"/>
  <c r="O895" i="1"/>
  <c r="AC895" i="1" s="1"/>
  <c r="O848" i="1"/>
  <c r="O928" i="1"/>
  <c r="O880" i="1"/>
  <c r="O864" i="1"/>
  <c r="O944" i="1"/>
  <c r="O911" i="1"/>
  <c r="O879" i="1"/>
  <c r="AC879" i="1" s="1"/>
  <c r="O927" i="1"/>
  <c r="O894" i="1"/>
  <c r="AC894" i="1" s="1"/>
  <c r="O910" i="1"/>
  <c r="O878" i="1"/>
  <c r="O846" i="1"/>
  <c r="AD846" i="1" s="1"/>
  <c r="O814" i="1"/>
  <c r="O782" i="1"/>
  <c r="AD782" i="1" s="1"/>
  <c r="O766" i="1"/>
  <c r="O926" i="1"/>
  <c r="AC926" i="1" s="1"/>
  <c r="O893" i="1"/>
  <c r="O877" i="1"/>
  <c r="O861" i="1"/>
  <c r="O845" i="1"/>
  <c r="O829" i="1"/>
  <c r="AC829" i="1" s="1"/>
  <c r="O813" i="1"/>
  <c r="O797" i="1"/>
  <c r="AC797" i="1" s="1"/>
  <c r="O939" i="1"/>
  <c r="O923" i="1"/>
  <c r="AD923" i="1" s="1"/>
  <c r="O896" i="1"/>
  <c r="O862" i="1"/>
  <c r="O830" i="1"/>
  <c r="AC830" i="1" s="1"/>
  <c r="O798" i="1"/>
  <c r="O750" i="1"/>
  <c r="AC750" i="1" s="1"/>
  <c r="AD29" i="9"/>
  <c r="V7" i="9"/>
  <c r="AB6" i="9"/>
  <c r="Y4" i="9"/>
  <c r="AR29" i="9"/>
  <c r="AO27" i="9"/>
  <c r="AL23" i="9"/>
  <c r="AA9" i="9"/>
  <c r="X3" i="9"/>
  <c r="AG24" i="9"/>
  <c r="AQ28" i="9"/>
  <c r="AN24" i="9"/>
  <c r="AC2" i="9"/>
  <c r="Z8" i="9"/>
  <c r="W5" i="9"/>
  <c r="AN15" i="9"/>
  <c r="AZ17" i="9"/>
  <c r="AJ17" i="9"/>
  <c r="AG15" i="9"/>
  <c r="AD19" i="9"/>
  <c r="AR19" i="9"/>
  <c r="AS22" i="9"/>
  <c r="AI16" i="9"/>
  <c r="AF13" i="9"/>
  <c r="AG26" i="9"/>
  <c r="AP15" i="9"/>
  <c r="AY25" i="9"/>
  <c r="AP26" i="9"/>
  <c r="AC36" i="9"/>
  <c r="AM25" i="9"/>
  <c r="AK12" i="9"/>
  <c r="AH18" i="9"/>
  <c r="AE14" i="9"/>
  <c r="AI29" i="9"/>
  <c r="AV2" i="9"/>
  <c r="AR16" i="9"/>
  <c r="O840" i="1"/>
  <c r="O888" i="1"/>
  <c r="AD888" i="1" s="1"/>
  <c r="O920" i="1"/>
  <c r="AD920" i="1" s="1"/>
  <c r="O872" i="1"/>
  <c r="AD872" i="1" s="1"/>
  <c r="O936" i="1"/>
  <c r="AD936" i="1" s="1"/>
  <c r="O934" i="1"/>
  <c r="AD934" i="1" s="1"/>
  <c r="O930" i="1"/>
  <c r="O912" i="1"/>
  <c r="O897" i="1"/>
  <c r="O881" i="1"/>
  <c r="AD881" i="1" s="1"/>
  <c r="O865" i="1"/>
  <c r="AC865" i="1" s="1"/>
  <c r="O849" i="1"/>
  <c r="O909" i="1"/>
  <c r="O904" i="1"/>
  <c r="O885" i="1"/>
  <c r="O873" i="1"/>
  <c r="O863" i="1"/>
  <c r="AC863" i="1" s="1"/>
  <c r="O847" i="1"/>
  <c r="AD847" i="1" s="1"/>
  <c r="O856" i="1"/>
  <c r="AD856" i="1" s="1"/>
  <c r="O31" i="1"/>
  <c r="AD31" i="1" s="1"/>
  <c r="O831" i="1"/>
  <c r="AD831" i="1" s="1"/>
  <c r="O815" i="1"/>
  <c r="AD815" i="1" s="1"/>
  <c r="O799" i="1"/>
  <c r="O783" i="1"/>
  <c r="AD783" i="1" s="1"/>
  <c r="O767" i="1"/>
  <c r="O751" i="1"/>
  <c r="AC751" i="1" s="1"/>
  <c r="O735" i="1"/>
  <c r="AD735" i="1" s="1"/>
  <c r="O719" i="1"/>
  <c r="O703" i="1"/>
  <c r="O698" i="1"/>
  <c r="O665" i="1"/>
  <c r="O649" i="1"/>
  <c r="O833" i="1"/>
  <c r="AD833" i="1" s="1"/>
  <c r="O817" i="1"/>
  <c r="AC817" i="1" s="1"/>
  <c r="O801" i="1"/>
  <c r="AD801" i="1" s="1"/>
  <c r="O832" i="1"/>
  <c r="AD832" i="1" s="1"/>
  <c r="O816" i="1"/>
  <c r="AD816" i="1" s="1"/>
  <c r="O708" i="1"/>
  <c r="AD708" i="1" s="1"/>
  <c r="O340" i="1"/>
  <c r="O820" i="1"/>
  <c r="AD820" i="1" s="1"/>
  <c r="O788" i="1"/>
  <c r="O756" i="1"/>
  <c r="AD756" i="1" s="1"/>
  <c r="O724" i="1"/>
  <c r="AD724" i="1" s="1"/>
  <c r="O676" i="1"/>
  <c r="AC676" i="1" s="1"/>
  <c r="O628" i="1"/>
  <c r="O548" i="1"/>
  <c r="O436" i="1"/>
  <c r="O404" i="1"/>
  <c r="O388" i="1"/>
  <c r="AD388" i="1" s="1"/>
  <c r="O292" i="1"/>
  <c r="AD292" i="1" s="1"/>
  <c r="O836" i="1"/>
  <c r="AC836" i="1" s="1"/>
  <c r="O804" i="1"/>
  <c r="AC804" i="1" s="1"/>
  <c r="O772" i="1"/>
  <c r="AC772" i="1" s="1"/>
  <c r="O740" i="1"/>
  <c r="AC740" i="1" s="1"/>
  <c r="O692" i="1"/>
  <c r="O580" i="1"/>
  <c r="AD580" i="1" s="1"/>
  <c r="O308" i="1"/>
  <c r="O644" i="1"/>
  <c r="AC644" i="1" s="1"/>
  <c r="O596" i="1"/>
  <c r="AC596" i="1" s="1"/>
  <c r="O484" i="1"/>
  <c r="AD484" i="1" s="1"/>
  <c r="O452" i="1"/>
  <c r="O356" i="1"/>
  <c r="O818" i="1"/>
  <c r="O771" i="1"/>
  <c r="O739" i="1"/>
  <c r="AD739" i="1" s="1"/>
  <c r="O707" i="1"/>
  <c r="AD707" i="1" s="1"/>
  <c r="O643" i="1"/>
  <c r="AC643" i="1" s="1"/>
  <c r="O595" i="1"/>
  <c r="AC595" i="1" s="1"/>
  <c r="O563" i="1"/>
  <c r="AD563" i="1" s="1"/>
  <c r="O547" i="1"/>
  <c r="AC547" i="1" s="1"/>
  <c r="O516" i="1"/>
  <c r="O803" i="1"/>
  <c r="AD803" i="1" s="1"/>
  <c r="O787" i="1"/>
  <c r="O755" i="1"/>
  <c r="AC755" i="1" s="1"/>
  <c r="O723" i="1"/>
  <c r="AD723" i="1" s="1"/>
  <c r="O691" i="1"/>
  <c r="AD691" i="1" s="1"/>
  <c r="O659" i="1"/>
  <c r="O611" i="1"/>
  <c r="AC611" i="1" s="1"/>
  <c r="O499" i="1"/>
  <c r="O775" i="1"/>
  <c r="O696" i="1"/>
  <c r="AC696" i="1" s="1"/>
  <c r="O792" i="1"/>
  <c r="AD792" i="1" s="1"/>
  <c r="O728" i="1"/>
  <c r="AD728" i="1" s="1"/>
  <c r="O826" i="1"/>
  <c r="AC826" i="1" s="1"/>
  <c r="O810" i="1"/>
  <c r="AC810" i="1" s="1"/>
  <c r="O759" i="1"/>
  <c r="AC759" i="1" s="1"/>
  <c r="O744" i="1"/>
  <c r="O824" i="1"/>
  <c r="O808" i="1"/>
  <c r="O712" i="1"/>
  <c r="AC712" i="1" s="1"/>
  <c r="O794" i="1"/>
  <c r="AC794" i="1" s="1"/>
  <c r="O778" i="1"/>
  <c r="AD778" i="1" s="1"/>
  <c r="O762" i="1"/>
  <c r="O746" i="1"/>
  <c r="AD746" i="1" s="1"/>
  <c r="O730" i="1"/>
  <c r="AD730" i="1" s="1"/>
  <c r="O714" i="1"/>
  <c r="O699" i="1"/>
  <c r="AC699" i="1" s="1"/>
  <c r="O682" i="1"/>
  <c r="AD682" i="1" s="1"/>
  <c r="O650" i="1"/>
  <c r="AC650" i="1" s="1"/>
  <c r="O634" i="1"/>
  <c r="AC634" i="1" s="1"/>
  <c r="O602" i="1"/>
  <c r="AC602" i="1" s="1"/>
  <c r="O579" i="1"/>
  <c r="AD579" i="1" s="1"/>
  <c r="O554" i="1"/>
  <c r="O752" i="1"/>
  <c r="AC752" i="1" s="1"/>
  <c r="O800" i="1"/>
  <c r="O736" i="1"/>
  <c r="AC736" i="1" s="1"/>
  <c r="O784" i="1"/>
  <c r="AC784" i="1" s="1"/>
  <c r="O768" i="1"/>
  <c r="AD768" i="1" s="1"/>
  <c r="O785" i="1"/>
  <c r="O769" i="1"/>
  <c r="AC769" i="1" s="1"/>
  <c r="O753" i="1"/>
  <c r="AD753" i="1" s="1"/>
  <c r="O737" i="1"/>
  <c r="O721" i="1"/>
  <c r="AC721" i="1" s="1"/>
  <c r="O689" i="1"/>
  <c r="AC689" i="1" s="1"/>
  <c r="O673" i="1"/>
  <c r="AC673" i="1" s="1"/>
  <c r="O641" i="1"/>
  <c r="AC641" i="1" s="1"/>
  <c r="O625" i="1"/>
  <c r="AD625" i="1" s="1"/>
  <c r="O593" i="1"/>
  <c r="AD593" i="1" s="1"/>
  <c r="O577" i="1"/>
  <c r="O545" i="1"/>
  <c r="AD545" i="1" s="1"/>
  <c r="O529" i="1"/>
  <c r="O497" i="1"/>
  <c r="AD497" i="1" s="1"/>
  <c r="X45" i="11"/>
  <c r="R53" i="11"/>
  <c r="X59" i="11"/>
  <c r="AD65" i="11"/>
  <c r="AF51" i="11"/>
  <c r="Q52" i="11"/>
  <c r="S54" i="11"/>
  <c r="AE54" i="11"/>
  <c r="M55" i="11"/>
  <c r="M57" i="11"/>
  <c r="Y60" i="11"/>
  <c r="S66" i="11"/>
  <c r="AE66" i="11"/>
  <c r="N49" i="11"/>
  <c r="T55" i="11"/>
  <c r="Z61" i="11"/>
  <c r="AF67" i="11"/>
  <c r="T48" i="11"/>
  <c r="U56" i="11"/>
  <c r="O59" i="11"/>
  <c r="AA62" i="11"/>
  <c r="AG68" i="11"/>
  <c r="V48" i="11"/>
  <c r="W58" i="11"/>
  <c r="AC64" i="11"/>
  <c r="AB63" i="11"/>
  <c r="F41" i="11"/>
  <c r="H43" i="11"/>
  <c r="C38" i="11"/>
  <c r="P67" i="11"/>
  <c r="E40" i="11"/>
  <c r="G42" i="11"/>
  <c r="I63" i="11"/>
  <c r="V57" i="11"/>
  <c r="J59" i="11"/>
  <c r="I44" i="11"/>
  <c r="D39" i="11"/>
  <c r="B37" i="11"/>
  <c r="X50" i="11"/>
  <c r="P51" i="11"/>
  <c r="K46" i="11"/>
  <c r="M48" i="11"/>
  <c r="O50" i="11"/>
  <c r="J45" i="11"/>
  <c r="L47" i="11"/>
  <c r="AB44" i="11"/>
  <c r="O781" i="1"/>
  <c r="AD781" i="1" s="1"/>
  <c r="O765" i="1"/>
  <c r="AD765" i="1" s="1"/>
  <c r="O749" i="1"/>
  <c r="O733" i="1"/>
  <c r="AD733" i="1" s="1"/>
  <c r="O780" i="1"/>
  <c r="O764" i="1"/>
  <c r="O748" i="1"/>
  <c r="AD748" i="1" s="1"/>
  <c r="O732" i="1"/>
  <c r="AD732" i="1" s="1"/>
  <c r="O743" i="1"/>
  <c r="O727" i="1"/>
  <c r="O695" i="1"/>
  <c r="O679" i="1"/>
  <c r="AD679" i="1" s="1"/>
  <c r="O646" i="1"/>
  <c r="AC646" i="1" s="1"/>
  <c r="O631" i="1"/>
  <c r="AC631" i="1" s="1"/>
  <c r="O599" i="1"/>
  <c r="AD599" i="1" s="1"/>
  <c r="O583" i="1"/>
  <c r="AD583" i="1" s="1"/>
  <c r="O551" i="1"/>
  <c r="AC551" i="1" s="1"/>
  <c r="O535" i="1"/>
  <c r="AC535" i="1" s="1"/>
  <c r="O503" i="1"/>
  <c r="O776" i="1"/>
  <c r="AC776" i="1" s="1"/>
  <c r="O760" i="1"/>
  <c r="AB9" i="11"/>
  <c r="T13" i="11"/>
  <c r="AF16" i="11"/>
  <c r="V13" i="11"/>
  <c r="X15" i="11"/>
  <c r="X10" i="11"/>
  <c r="M20" i="11"/>
  <c r="I28" i="11"/>
  <c r="P32" i="11"/>
  <c r="AE19" i="11"/>
  <c r="M22" i="11"/>
  <c r="O24" i="11"/>
  <c r="S31" i="11"/>
  <c r="J24" i="11"/>
  <c r="O638" i="1"/>
  <c r="AC638" i="1" s="1"/>
  <c r="O702" i="1"/>
  <c r="AC702" i="1" s="1"/>
  <c r="O686" i="1"/>
  <c r="AC686" i="1" s="1"/>
  <c r="O734" i="1"/>
  <c r="AC734" i="1" s="1"/>
  <c r="O718" i="1"/>
  <c r="AC718" i="1" s="1"/>
  <c r="O670" i="1"/>
  <c r="AC670" i="1" s="1"/>
  <c r="O662" i="1"/>
  <c r="AC662" i="1" s="1"/>
  <c r="O613" i="1"/>
  <c r="AD613" i="1" s="1"/>
  <c r="O581" i="1"/>
  <c r="O517" i="1"/>
  <c r="AC517" i="1" s="1"/>
  <c r="O485" i="1"/>
  <c r="AD485" i="1" s="1"/>
  <c r="O709" i="1"/>
  <c r="O677" i="1"/>
  <c r="AD677" i="1" s="1"/>
  <c r="O629" i="1"/>
  <c r="AD629" i="1" s="1"/>
  <c r="O565" i="1"/>
  <c r="AC565" i="1" s="1"/>
  <c r="O533" i="1"/>
  <c r="AC533" i="1" s="1"/>
  <c r="O470" i="1"/>
  <c r="AD470" i="1" s="1"/>
  <c r="O256" i="1"/>
  <c r="AD256" i="1" s="1"/>
  <c r="O672" i="1"/>
  <c r="AC672" i="1" s="1"/>
  <c r="O272" i="1"/>
  <c r="AD272" i="1" s="1"/>
  <c r="O656" i="1"/>
  <c r="AC656" i="1" s="1"/>
  <c r="O496" i="1"/>
  <c r="AC496" i="1" s="1"/>
  <c r="O704" i="1"/>
  <c r="AD704" i="1" s="1"/>
  <c r="O560" i="1"/>
  <c r="AD560" i="1" s="1"/>
  <c r="O464" i="1"/>
  <c r="O608" i="1"/>
  <c r="AC608" i="1" s="1"/>
  <c r="O512" i="1"/>
  <c r="AD512" i="1" s="1"/>
  <c r="O697" i="1"/>
  <c r="O668" i="1"/>
  <c r="AD668" i="1" s="1"/>
  <c r="O208" i="1"/>
  <c r="AC208" i="1" s="1"/>
  <c r="O688" i="1"/>
  <c r="AC688" i="1" s="1"/>
  <c r="O592" i="1"/>
  <c r="AC592" i="1" s="1"/>
  <c r="O716" i="1"/>
  <c r="AC716" i="1" s="1"/>
  <c r="O684" i="1"/>
  <c r="AC684" i="1" s="1"/>
  <c r="O652" i="1"/>
  <c r="AD652" i="1" s="1"/>
  <c r="O720" i="1"/>
  <c r="AD720" i="1" s="1"/>
  <c r="O640" i="1"/>
  <c r="AD640" i="1" s="1"/>
  <c r="O544" i="1"/>
  <c r="AC544" i="1" s="1"/>
  <c r="DC57" i="2"/>
  <c r="O717" i="1"/>
  <c r="AC717" i="1" s="1"/>
  <c r="O711" i="1"/>
  <c r="O700" i="1"/>
  <c r="AC700" i="1" s="1"/>
  <c r="O693" i="1"/>
  <c r="AC693" i="1" s="1"/>
  <c r="O681" i="1"/>
  <c r="O675" i="1"/>
  <c r="AD675" i="1" s="1"/>
  <c r="O663" i="1"/>
  <c r="AC663" i="1" s="1"/>
  <c r="O657" i="1"/>
  <c r="AD657" i="1" s="1"/>
  <c r="O645" i="1"/>
  <c r="AD645" i="1" s="1"/>
  <c r="O633" i="1"/>
  <c r="AD633" i="1" s="1"/>
  <c r="O627" i="1"/>
  <c r="AC627" i="1" s="1"/>
  <c r="O615" i="1"/>
  <c r="AC615" i="1" s="1"/>
  <c r="O609" i="1"/>
  <c r="AC609" i="1" s="1"/>
  <c r="O597" i="1"/>
  <c r="AC597" i="1" s="1"/>
  <c r="O586" i="1"/>
  <c r="AC586" i="1" s="1"/>
  <c r="O584" i="1"/>
  <c r="AC584" i="1" s="1"/>
  <c r="O567" i="1"/>
  <c r="AD567" i="1" s="1"/>
  <c r="O561" i="1"/>
  <c r="O549" i="1"/>
  <c r="AD549" i="1" s="1"/>
  <c r="O537" i="1"/>
  <c r="AD537" i="1" s="1"/>
  <c r="O531" i="1"/>
  <c r="O519" i="1"/>
  <c r="AC519" i="1" s="1"/>
  <c r="O513" i="1"/>
  <c r="AD513" i="1" s="1"/>
  <c r="O501" i="1"/>
  <c r="AD501" i="1" s="1"/>
  <c r="O705" i="1"/>
  <c r="AD705" i="1" s="1"/>
  <c r="O701" i="1"/>
  <c r="AC701" i="1" s="1"/>
  <c r="O685" i="1"/>
  <c r="AD685" i="1" s="1"/>
  <c r="O669" i="1"/>
  <c r="AD669" i="1" s="1"/>
  <c r="O653" i="1"/>
  <c r="AD653" i="1" s="1"/>
  <c r="O637" i="1"/>
  <c r="AC637" i="1" s="1"/>
  <c r="O621" i="1"/>
  <c r="AC621" i="1" s="1"/>
  <c r="O605" i="1"/>
  <c r="AD605" i="1" s="1"/>
  <c r="O589" i="1"/>
  <c r="AC589" i="1" s="1"/>
  <c r="O573" i="1"/>
  <c r="O557" i="1"/>
  <c r="AC557" i="1" s="1"/>
  <c r="O541" i="1"/>
  <c r="AC541" i="1" s="1"/>
  <c r="O525" i="1"/>
  <c r="O509" i="1"/>
  <c r="AD509" i="1" s="1"/>
  <c r="O493" i="1"/>
  <c r="AC493" i="1" s="1"/>
  <c r="O671" i="1"/>
  <c r="AD671" i="1" s="1"/>
  <c r="O639" i="1"/>
  <c r="AC639" i="1" s="1"/>
  <c r="O607" i="1"/>
  <c r="AC607" i="1" s="1"/>
  <c r="O623" i="1"/>
  <c r="AD623" i="1" s="1"/>
  <c r="O687" i="1"/>
  <c r="AD687" i="1" s="1"/>
  <c r="O543" i="1"/>
  <c r="AD543" i="1" s="1"/>
  <c r="O511" i="1"/>
  <c r="AD511" i="1" s="1"/>
  <c r="O664" i="1"/>
  <c r="AC664" i="1" s="1"/>
  <c r="O632" i="1"/>
  <c r="AC632" i="1" s="1"/>
  <c r="O616" i="1"/>
  <c r="AC616" i="1" s="1"/>
  <c r="O585" i="1"/>
  <c r="O568" i="1"/>
  <c r="AD568" i="1" s="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AC523" i="1" s="1"/>
  <c r="O507" i="1"/>
  <c r="O491" i="1"/>
  <c r="AD491" i="1" s="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AD624" i="1" s="1"/>
  <c r="O564" i="1"/>
  <c r="O480" i="1"/>
  <c r="AC480" i="1" s="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AD428" i="1" s="1"/>
  <c r="O412" i="1"/>
  <c r="O380" i="1"/>
  <c r="AD380" i="1" s="1"/>
  <c r="O364" i="1"/>
  <c r="AD364" i="1" s="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AC534" i="1" s="1"/>
  <c r="O518" i="1"/>
  <c r="AC518" i="1" s="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AD290" i="1" s="1"/>
  <c r="O562" i="1"/>
  <c r="AD562" i="1" s="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X38" i="9" s="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M35" i="9" s="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O34" i="9" s="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U39" i="9" s="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P34" i="9" s="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BA33" i="9" s="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T37" i="9" s="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Z34" i="9" s="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52" i="1"/>
  <c r="AD935" i="1"/>
  <c r="AD919" i="1"/>
  <c r="AD903" i="1"/>
  <c r="AD887" i="1"/>
  <c r="AD871" i="1"/>
  <c r="AD855" i="1"/>
  <c r="AD839" i="1"/>
  <c r="AD823" i="1"/>
  <c r="AD807" i="1"/>
  <c r="AD791" i="1"/>
  <c r="AD760" i="1"/>
  <c r="AD743" i="1"/>
  <c r="AD727" i="1"/>
  <c r="AD711" i="1"/>
  <c r="AD695"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18" i="1"/>
  <c r="AD902" i="1"/>
  <c r="AD886" i="1"/>
  <c r="AD870" i="1"/>
  <c r="AD854" i="1"/>
  <c r="AD838" i="1"/>
  <c r="AD822" i="1"/>
  <c r="AD806" i="1"/>
  <c r="AD790" i="1"/>
  <c r="AD774" i="1"/>
  <c r="AD758" i="1"/>
  <c r="AD742" i="1"/>
  <c r="AD726" i="1"/>
  <c r="AD710" i="1"/>
  <c r="AD694" i="1"/>
  <c r="AD678" i="1"/>
  <c r="AD661" i="1"/>
  <c r="AD647" i="1"/>
  <c r="AD614" i="1"/>
  <c r="AD598"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581"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788" i="1"/>
  <c r="AD692" i="1"/>
  <c r="AD628" i="1"/>
  <c r="AD564" i="1"/>
  <c r="AD548" i="1"/>
  <c r="AD452" i="1"/>
  <c r="AD436" i="1"/>
  <c r="AD404" i="1"/>
  <c r="AD356" i="1"/>
  <c r="AD340" i="1"/>
  <c r="AD308"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18" i="1"/>
  <c r="AD787" i="1"/>
  <c r="AD771" i="1"/>
  <c r="AD659" i="1"/>
  <c r="AD643" i="1"/>
  <c r="AD611" i="1"/>
  <c r="AD531" i="1"/>
  <c r="AD516" i="1"/>
  <c r="AD499"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46" i="1"/>
  <c r="AD930" i="1"/>
  <c r="AD914" i="1"/>
  <c r="AD898" i="1"/>
  <c r="AD882" i="1"/>
  <c r="AD866" i="1"/>
  <c r="AD850" i="1"/>
  <c r="AD834" i="1"/>
  <c r="AD819" i="1"/>
  <c r="AD802" i="1"/>
  <c r="AD786" i="1"/>
  <c r="AD770" i="1"/>
  <c r="AD754" i="1"/>
  <c r="AD738" i="1"/>
  <c r="AD722" i="1"/>
  <c r="AD706" i="1"/>
  <c r="AD690" i="1"/>
  <c r="AD674" i="1"/>
  <c r="AD658" i="1"/>
  <c r="AD626" i="1"/>
  <c r="AD610" i="1"/>
  <c r="AD578"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897" i="1"/>
  <c r="AD849" i="1"/>
  <c r="AD785" i="1"/>
  <c r="AD769" i="1"/>
  <c r="AD737" i="1"/>
  <c r="AD689" i="1"/>
  <c r="AD577" i="1"/>
  <c r="AD561" i="1"/>
  <c r="AD529"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80" i="1"/>
  <c r="AD864" i="1"/>
  <c r="AD848" i="1"/>
  <c r="AD800" i="1"/>
  <c r="AD464"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63" i="1"/>
  <c r="AD799" i="1"/>
  <c r="AD767" i="1"/>
  <c r="AD719" i="1"/>
  <c r="AD703" i="1"/>
  <c r="AD655"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10" i="1"/>
  <c r="AD896" i="1"/>
  <c r="AD878" i="1"/>
  <c r="AD862" i="1"/>
  <c r="AD814" i="1"/>
  <c r="AD798" i="1"/>
  <c r="AD766"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09" i="1"/>
  <c r="AD893" i="1"/>
  <c r="AD877" i="1"/>
  <c r="AD861" i="1"/>
  <c r="AD845" i="1"/>
  <c r="AD813" i="1"/>
  <c r="AD749" i="1"/>
  <c r="AD573" i="1"/>
  <c r="AD525"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697" i="1"/>
  <c r="AD412"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683" i="1"/>
  <c r="AD507"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762" i="1"/>
  <c r="AD714"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25" i="1"/>
  <c r="AD809"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04" i="1"/>
  <c r="AD840" i="1"/>
  <c r="AD824" i="1"/>
  <c r="AD808" i="1"/>
  <c r="AD775" i="1"/>
  <c r="AD744" i="1"/>
  <c r="AD585" i="1"/>
  <c r="AD520" i="1"/>
  <c r="AC1152" i="1"/>
  <c r="AC1297" i="1"/>
  <c r="AC1279" i="1"/>
  <c r="AC1261" i="1"/>
  <c r="AC1243" i="1"/>
  <c r="AC1225" i="1"/>
  <c r="AC1207" i="1"/>
  <c r="AC1183" i="1"/>
  <c r="AC1147" i="1"/>
  <c r="AC1111" i="1"/>
  <c r="AC1075" i="1"/>
  <c r="AC1039" i="1"/>
  <c r="AC956" i="1"/>
  <c r="AC848" i="1"/>
  <c r="AC1295" i="1"/>
  <c r="AC1265" i="1"/>
  <c r="AC1235" i="1"/>
  <c r="AC1211" i="1"/>
  <c r="AC1181" i="1"/>
  <c r="AC1145" i="1"/>
  <c r="AC1115" i="1"/>
  <c r="AC1067" i="1"/>
  <c r="AC996" i="1"/>
  <c r="AC971" i="1"/>
  <c r="AC947" i="1"/>
  <c r="AC917" i="1"/>
  <c r="AC899" i="1"/>
  <c r="AC875" i="1"/>
  <c r="AC857" i="1"/>
  <c r="AC839" i="1"/>
  <c r="AC821" i="1"/>
  <c r="AC791" i="1"/>
  <c r="AC779" i="1"/>
  <c r="AC761" i="1"/>
  <c r="AC743"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28" i="1"/>
  <c r="AC922" i="1"/>
  <c r="AC916" i="1"/>
  <c r="AC910" i="1"/>
  <c r="AC904" i="1"/>
  <c r="AC898" i="1"/>
  <c r="AC892" i="1"/>
  <c r="AC886" i="1"/>
  <c r="AC880" i="1"/>
  <c r="AC874" i="1"/>
  <c r="AC869" i="1"/>
  <c r="AC862" i="1"/>
  <c r="AC850" i="1"/>
  <c r="AC844" i="1"/>
  <c r="AC838" i="1"/>
  <c r="AC814" i="1"/>
  <c r="AC808" i="1"/>
  <c r="AC802" i="1"/>
  <c r="AC796" i="1"/>
  <c r="AC790" i="1"/>
  <c r="AC766" i="1"/>
  <c r="AC754" i="1"/>
  <c r="AC742" i="1"/>
  <c r="AC706" i="1"/>
  <c r="AC697" i="1"/>
  <c r="AC694" i="1"/>
  <c r="AC658" i="1"/>
  <c r="AC647" i="1"/>
  <c r="AC628" i="1"/>
  <c r="AC610" i="1"/>
  <c r="AC598" i="1"/>
  <c r="AC520" i="1"/>
  <c r="AC436" i="1"/>
  <c r="AC412" i="1"/>
  <c r="AC340" i="1"/>
  <c r="AC1311" i="1"/>
  <c r="AC1293" i="1"/>
  <c r="AC1275" i="1"/>
  <c r="AC1257" i="1"/>
  <c r="AC1239" i="1"/>
  <c r="AC1221" i="1"/>
  <c r="AC1203" i="1"/>
  <c r="AC1177" i="1"/>
  <c r="AC1141" i="1"/>
  <c r="AC1105" i="1"/>
  <c r="AC1069" i="1"/>
  <c r="AC1033" i="1"/>
  <c r="AC938"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3" i="1"/>
  <c r="AC867" i="1"/>
  <c r="AC861" i="1"/>
  <c r="AC855" i="1"/>
  <c r="AC849" i="1"/>
  <c r="AC843" i="1"/>
  <c r="AC825" i="1"/>
  <c r="AC818" i="1"/>
  <c r="AC813" i="1"/>
  <c r="AC807" i="1"/>
  <c r="AC801" i="1"/>
  <c r="AC795" i="1"/>
  <c r="AC789" i="1"/>
  <c r="AC783" i="1"/>
  <c r="AC777" i="1"/>
  <c r="AC771" i="1"/>
  <c r="AC760" i="1"/>
  <c r="AC747" i="1"/>
  <c r="AC741" i="1"/>
  <c r="AC729" i="1"/>
  <c r="AC711" i="1"/>
  <c r="AC681" i="1"/>
  <c r="AC573" i="1"/>
  <c r="AC561" i="1"/>
  <c r="AC531" i="1"/>
  <c r="AC525" i="1"/>
  <c r="AC513" i="1"/>
  <c r="AC507" i="1"/>
  <c r="AC1309" i="1"/>
  <c r="AC1291" i="1"/>
  <c r="AC1273" i="1"/>
  <c r="AC1254" i="1"/>
  <c r="AC1237" i="1"/>
  <c r="AC1219" i="1"/>
  <c r="AC1201" i="1"/>
  <c r="AC1171" i="1"/>
  <c r="AC1135" i="1"/>
  <c r="AC1099" i="1"/>
  <c r="AC1063" i="1"/>
  <c r="AC1023" i="1"/>
  <c r="AC812" i="1"/>
  <c r="AC1289" i="1"/>
  <c r="AC1259" i="1"/>
  <c r="AC1229" i="1"/>
  <c r="AC1199" i="1"/>
  <c r="AC1169" i="1"/>
  <c r="AC1133" i="1"/>
  <c r="AC1103" i="1"/>
  <c r="AC1079" i="1"/>
  <c r="AC1055" i="1"/>
  <c r="AC1037" i="1"/>
  <c r="AC1013" i="1"/>
  <c r="AC1001" i="1"/>
  <c r="AC977" i="1"/>
  <c r="AC954" i="1"/>
  <c r="AC929" i="1"/>
  <c r="AC905" i="1"/>
  <c r="AC845" i="1"/>
  <c r="AC827" i="1"/>
  <c r="AC809" i="1"/>
  <c r="AC773" i="1"/>
  <c r="AC719" i="1"/>
  <c r="AC695" i="1"/>
  <c r="AC683" i="1"/>
  <c r="AC66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32" i="1"/>
  <c r="AC891" i="1"/>
  <c r="AC878" i="1"/>
  <c r="AC842" i="1"/>
  <c r="AC806" i="1"/>
  <c r="AC800" i="1"/>
  <c r="AC770" i="1"/>
  <c r="AC764" i="1"/>
  <c r="AC710" i="1"/>
  <c r="AC680" i="1"/>
  <c r="AC674" i="1"/>
  <c r="AC661" i="1"/>
  <c r="AC464" i="1"/>
  <c r="AC356" i="1"/>
  <c r="AC1305" i="1"/>
  <c r="AC1287" i="1"/>
  <c r="AC1269" i="1"/>
  <c r="AC1251" i="1"/>
  <c r="AC1233" i="1"/>
  <c r="AC1197" i="1"/>
  <c r="AC1165" i="1"/>
  <c r="AC1129" i="1"/>
  <c r="AC1093" i="1"/>
  <c r="AC1057" i="1"/>
  <c r="AC1010" i="1"/>
  <c r="AC902" i="1"/>
  <c r="AC578" i="1"/>
  <c r="AC1313" i="1"/>
  <c r="AC1283" i="1"/>
  <c r="AC1253" i="1"/>
  <c r="AC1223" i="1"/>
  <c r="AC1187" i="1"/>
  <c r="AC1157" i="1"/>
  <c r="AC1121" i="1"/>
  <c r="AC1097" i="1"/>
  <c r="AC1073" i="1"/>
  <c r="AC1049" i="1"/>
  <c r="AC1019" i="1"/>
  <c r="AC989" i="1"/>
  <c r="AC965" i="1"/>
  <c r="AC942" i="1"/>
  <c r="AC911" i="1"/>
  <c r="AC893" i="1"/>
  <c r="AC868" i="1"/>
  <c r="AC851" i="1"/>
  <c r="AC785" i="1"/>
  <c r="AC767" i="1"/>
  <c r="AC749" i="1"/>
  <c r="AC737" i="1"/>
  <c r="AC725" i="1"/>
  <c r="AC713" i="1"/>
  <c r="AC659" i="1"/>
  <c r="AC617" i="1"/>
  <c r="AC581"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692" i="1"/>
  <c r="AC626" i="1"/>
  <c r="AC585" i="1"/>
  <c r="AC554" i="1"/>
  <c r="AC548" i="1"/>
  <c r="AC404" i="1"/>
  <c r="AC308" i="1"/>
  <c r="AC1027" i="1"/>
  <c r="AC1021" i="1"/>
  <c r="AC1015" i="1"/>
  <c r="AC1009" i="1"/>
  <c r="AC1003" i="1"/>
  <c r="AC998" i="1"/>
  <c r="AC991" i="1"/>
  <c r="AC985" i="1"/>
  <c r="AC979" i="1"/>
  <c r="AC973" i="1"/>
  <c r="AC961" i="1"/>
  <c r="AC955" i="1"/>
  <c r="AC949" i="1"/>
  <c r="AC943" i="1"/>
  <c r="AC937" i="1"/>
  <c r="AC931" i="1"/>
  <c r="AC919" i="1"/>
  <c r="AC907" i="1"/>
  <c r="AC901" i="1"/>
  <c r="AC889" i="1"/>
  <c r="AC883" i="1"/>
  <c r="AC877" i="1"/>
  <c r="AC871" i="1"/>
  <c r="AC858" i="1"/>
  <c r="AC853" i="1"/>
  <c r="AC847" i="1"/>
  <c r="AC823" i="1"/>
  <c r="AC811" i="1"/>
  <c r="AC805" i="1"/>
  <c r="AC799" i="1"/>
  <c r="AC787" i="1"/>
  <c r="AC763" i="1"/>
  <c r="AC757" i="1"/>
  <c r="AC745" i="1"/>
  <c r="AC739" i="1"/>
  <c r="AC727" i="1"/>
  <c r="AC715" i="1"/>
  <c r="AC709" i="1"/>
  <c r="AC703" i="1"/>
  <c r="AC698" i="1"/>
  <c r="AC655" i="1"/>
  <c r="AC649" i="1"/>
  <c r="AC601" i="1"/>
  <c r="AC577" i="1"/>
  <c r="AC553" i="1"/>
  <c r="AC529" i="1"/>
  <c r="AC505" i="1"/>
  <c r="AC499" i="1"/>
  <c r="AC1303" i="1"/>
  <c r="AC1285" i="1"/>
  <c r="AC1267" i="1"/>
  <c r="AC1249" i="1"/>
  <c r="AC1231" i="1"/>
  <c r="AC1213" i="1"/>
  <c r="AC1195" i="1"/>
  <c r="AC1159" i="1"/>
  <c r="AC1123" i="1"/>
  <c r="AC1087" i="1"/>
  <c r="AC1051" i="1"/>
  <c r="AC992" i="1"/>
  <c r="AC884" i="1"/>
  <c r="AC775" i="1"/>
  <c r="AC452" i="1"/>
  <c r="AC1307" i="1"/>
  <c r="AC1277" i="1"/>
  <c r="AC1247" i="1"/>
  <c r="AC1217" i="1"/>
  <c r="AC1193" i="1"/>
  <c r="AC1163" i="1"/>
  <c r="AC1127" i="1"/>
  <c r="AC1109" i="1"/>
  <c r="AC1086" i="1"/>
  <c r="AC1061" i="1"/>
  <c r="AC1043" i="1"/>
  <c r="AC1025" i="1"/>
  <c r="AC1007" i="1"/>
  <c r="AC983" i="1"/>
  <c r="AC959" i="1"/>
  <c r="AC935" i="1"/>
  <c r="AC887"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0" i="1"/>
  <c r="AC925" i="1"/>
  <c r="AC918" i="1"/>
  <c r="AC912" i="1"/>
  <c r="AC906" i="1"/>
  <c r="AC900" i="1"/>
  <c r="AC896" i="1"/>
  <c r="AC882" i="1"/>
  <c r="AC876" i="1"/>
  <c r="AC870" i="1"/>
  <c r="AC864" i="1"/>
  <c r="AC859" i="1"/>
  <c r="AC852" i="1"/>
  <c r="AC840" i="1"/>
  <c r="AC834" i="1"/>
  <c r="AC828" i="1"/>
  <c r="AC822" i="1"/>
  <c r="AC798" i="1"/>
  <c r="AC792" i="1"/>
  <c r="AC786" i="1"/>
  <c r="AC780" i="1"/>
  <c r="AC774" i="1"/>
  <c r="AC762" i="1"/>
  <c r="AC744" i="1"/>
  <c r="AC738" i="1"/>
  <c r="AC726" i="1"/>
  <c r="AC714" i="1"/>
  <c r="AC690" i="1"/>
  <c r="AC678" i="1"/>
  <c r="AC564" i="1"/>
  <c r="AC558"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3" i="2"/>
  <c r="O83" i="1"/>
  <c r="AD83" i="1" s="1"/>
  <c r="O35" i="1"/>
  <c r="AD35" i="1" s="1"/>
  <c r="O95" i="1"/>
  <c r="AD95" i="1" s="1"/>
  <c r="O79" i="1"/>
  <c r="AD79" i="1" s="1"/>
  <c r="O63" i="1"/>
  <c r="AD63" i="1" s="1"/>
  <c r="O99" i="1"/>
  <c r="AD99" i="1" s="1"/>
  <c r="CL63" i="2"/>
  <c r="CL57" i="2"/>
  <c r="CL56" i="2"/>
  <c r="O38" i="1"/>
  <c r="AD38" i="1" s="1"/>
  <c r="O76" i="1"/>
  <c r="AD76" i="1" s="1"/>
  <c r="O23" i="1"/>
  <c r="AD23" i="1" s="1"/>
  <c r="O75" i="1"/>
  <c r="AD75" i="1" s="1"/>
  <c r="CL51" i="2"/>
  <c r="CL50" i="2"/>
  <c r="O57" i="1"/>
  <c r="AD57" i="1" s="1"/>
  <c r="O73" i="1"/>
  <c r="AD73" i="1" s="1"/>
  <c r="CL45" i="2"/>
  <c r="O88" i="1"/>
  <c r="AD88" i="1" s="1"/>
  <c r="O72" i="1"/>
  <c r="AD72" i="1" s="1"/>
  <c r="O55" i="1"/>
  <c r="AD55" i="1" s="1"/>
  <c r="O92" i="1"/>
  <c r="AD92" i="1" s="1"/>
  <c r="CL44" i="2"/>
  <c r="CL39" i="2"/>
  <c r="CL62" i="2"/>
  <c r="CL38" i="2"/>
  <c r="CL61" i="2"/>
  <c r="CL55" i="2"/>
  <c r="CL49" i="2"/>
  <c r="CL43" i="2"/>
  <c r="CL37" i="2"/>
  <c r="CL66" i="2"/>
  <c r="CL60" i="2"/>
  <c r="CL54" i="2"/>
  <c r="CL48" i="2"/>
  <c r="CL42" i="2"/>
  <c r="CL36" i="2"/>
  <c r="CL65" i="2"/>
  <c r="CL59" i="2"/>
  <c r="CL53" i="2"/>
  <c r="CL47" i="2"/>
  <c r="CL41" i="2"/>
  <c r="CL35" i="2"/>
  <c r="CL64" i="2"/>
  <c r="CL58" i="2"/>
  <c r="CL52" i="2"/>
  <c r="CL46" i="2"/>
  <c r="CL40" i="2"/>
  <c r="CM10" i="2"/>
  <c r="CM9" i="2"/>
  <c r="CM6" i="2"/>
  <c r="BH41" i="4"/>
  <c r="C56" i="4"/>
  <c r="AW26" i="4"/>
  <c r="AQ52" i="4"/>
  <c r="F59" i="4"/>
  <c r="BL25" i="4"/>
  <c r="BM62" i="4"/>
  <c r="BK12" i="4"/>
  <c r="D14" i="2"/>
  <c r="D12" i="2"/>
  <c r="D30" i="2"/>
  <c r="AT7" i="4"/>
  <c r="D31" i="2"/>
  <c r="D17" i="2"/>
  <c r="D18" i="2"/>
  <c r="BL15" i="4"/>
  <c r="D15" i="2"/>
  <c r="D5" i="2"/>
  <c r="D16" i="2"/>
  <c r="D29" i="2"/>
  <c r="D20" i="2"/>
  <c r="S56" i="1"/>
  <c r="R33" i="2" s="1"/>
  <c r="S50" i="1"/>
  <c r="R23" i="2" s="1"/>
  <c r="BL47" i="4"/>
  <c r="BF31" i="4"/>
  <c r="AK58" i="4"/>
  <c r="BN59" i="4"/>
  <c r="BB39" i="4"/>
  <c r="E24" i="4"/>
  <c r="BB51" i="4"/>
  <c r="BK50" i="4"/>
  <c r="BM20" i="4"/>
  <c r="AV53" i="4"/>
  <c r="AE64" i="4"/>
  <c r="C42" i="4"/>
  <c r="E64" i="4"/>
  <c r="BK8" i="4"/>
  <c r="D41" i="4"/>
  <c r="AR61" i="4"/>
  <c r="BE46" i="4"/>
  <c r="F51" i="4"/>
  <c r="AV15" i="4"/>
  <c r="AZ5" i="4"/>
  <c r="BJ49" i="4"/>
  <c r="C40" i="4"/>
  <c r="E58" i="4"/>
  <c r="C18" i="4"/>
  <c r="BE34" i="4"/>
  <c r="D13" i="2"/>
  <c r="D11" i="2"/>
  <c r="D2" i="2"/>
  <c r="S22" i="1"/>
  <c r="Q11" i="2" s="1"/>
  <c r="S16" i="1"/>
  <c r="S28" i="2" s="1"/>
  <c r="S10" i="1"/>
  <c r="R2" i="2" s="1"/>
  <c r="S31" i="1"/>
  <c r="S8" i="2" s="1"/>
  <c r="C12" i="4"/>
  <c r="C32" i="4"/>
  <c r="BL11" i="4"/>
  <c r="D47" i="4"/>
  <c r="BD61" i="4"/>
  <c r="D21" i="4"/>
  <c r="BN55" i="4"/>
  <c r="BM52" i="4"/>
  <c r="BN35" i="4"/>
  <c r="F47" i="4"/>
  <c r="AZ55" i="4"/>
  <c r="E44" i="4"/>
  <c r="C46" i="4"/>
  <c r="BA18" i="4"/>
  <c r="C38" i="4"/>
  <c r="F19" i="4"/>
  <c r="D33" i="2"/>
  <c r="D22" i="2"/>
  <c r="BN61" i="4"/>
  <c r="C50" i="4"/>
  <c r="D7" i="2"/>
  <c r="S15" i="1"/>
  <c r="R7" i="2" s="1"/>
  <c r="S9" i="1"/>
  <c r="S22" i="2" s="1"/>
  <c r="S30" i="1"/>
  <c r="AO30" i="4"/>
  <c r="BK56" i="4"/>
  <c r="E60" i="4"/>
  <c r="AA38" i="4"/>
  <c r="BG30" i="4"/>
  <c r="F21" i="4"/>
  <c r="F45" i="4"/>
  <c r="BN37" i="4"/>
  <c r="BK30" i="4"/>
  <c r="F57" i="4"/>
  <c r="BH39" i="4"/>
  <c r="BK54" i="4"/>
  <c r="BK40" i="4"/>
  <c r="BL53" i="4"/>
  <c r="AY44" i="4"/>
  <c r="BK22" i="4"/>
  <c r="E36" i="4"/>
  <c r="BI26" i="4"/>
  <c r="D8" i="2"/>
  <c r="D57" i="4"/>
  <c r="BG54" i="4"/>
  <c r="D23" i="2"/>
  <c r="F27" i="4"/>
  <c r="D10" i="2"/>
  <c r="S3" i="1"/>
  <c r="S14" i="1"/>
  <c r="Q10" i="2" s="1"/>
  <c r="S8" i="1"/>
  <c r="Q5" i="2" s="1"/>
  <c r="S71" i="1"/>
  <c r="Q12" i="2" s="1"/>
  <c r="S47" i="1"/>
  <c r="R18" i="2" s="1"/>
  <c r="S35" i="1"/>
  <c r="R29" i="2" s="1"/>
  <c r="S29" i="1"/>
  <c r="R14" i="2" s="1"/>
  <c r="BH27" i="4"/>
  <c r="F23" i="4"/>
  <c r="AZ41" i="4"/>
  <c r="BN29" i="4"/>
  <c r="BM16" i="4"/>
  <c r="BL61" i="4"/>
  <c r="BH51" i="4"/>
  <c r="BH53" i="4"/>
  <c r="E16" i="4"/>
  <c r="E38" i="4"/>
  <c r="BM26" i="4"/>
  <c r="BG42" i="4"/>
  <c r="BD47" i="4"/>
  <c r="BL55" i="4"/>
  <c r="C34" i="4"/>
  <c r="D4" i="2"/>
  <c r="BN19" i="4"/>
  <c r="E18" i="4"/>
  <c r="D9" i="2"/>
  <c r="D24" i="2"/>
  <c r="D6" i="2"/>
  <c r="D26" i="2"/>
  <c r="D27" i="2"/>
  <c r="D32" i="2"/>
  <c r="S13" i="1"/>
  <c r="R19" i="2" s="1"/>
  <c r="S7" i="1"/>
  <c r="Q32" i="2" s="1"/>
  <c r="S82" i="1"/>
  <c r="Q3" i="2" s="1"/>
  <c r="S40" i="1"/>
  <c r="Z2" i="2" s="1"/>
  <c r="S34" i="1"/>
  <c r="Q24" i="2" s="1"/>
  <c r="D19" i="2"/>
  <c r="D28" i="2"/>
  <c r="D21" i="2"/>
  <c r="BJ17" i="4"/>
  <c r="D25" i="2"/>
  <c r="S24" i="1"/>
  <c r="S18" i="1"/>
  <c r="AA24" i="2" s="1"/>
  <c r="S12" i="1"/>
  <c r="S9"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0"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4" i="2"/>
  <c r="W21"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7"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3" i="2"/>
  <c r="W10" i="2"/>
  <c r="N17" i="2"/>
  <c r="W18" i="2"/>
  <c r="N3" i="2"/>
  <c r="U27" i="2"/>
  <c r="Y27" i="2"/>
  <c r="W22" i="2"/>
  <c r="O5" i="2"/>
  <c r="U23" i="2"/>
  <c r="W29" i="2"/>
  <c r="AA26" i="2"/>
  <c r="Z27" i="2"/>
  <c r="O3" i="2"/>
  <c r="U10" i="2"/>
  <c r="Y10" i="2"/>
  <c r="W8" i="2"/>
  <c r="Z10" i="2"/>
  <c r="V27" i="2"/>
  <c r="AA32" i="2"/>
  <c r="AA5" i="2"/>
  <c r="V10" i="2"/>
  <c r="O32" i="2"/>
  <c r="W27" i="2"/>
  <c r="V32" i="2"/>
  <c r="Y32" i="2"/>
  <c r="Z32" i="2"/>
  <c r="U32" i="2"/>
  <c r="W32" i="2"/>
  <c r="AA17" i="2"/>
  <c r="N12" i="2"/>
  <c r="W30" i="2"/>
  <c r="O12" i="2"/>
  <c r="M12" i="2"/>
  <c r="W31" i="2"/>
  <c r="O58" i="1"/>
  <c r="AD58" i="1" s="1"/>
  <c r="O26" i="1"/>
  <c r="AD26" i="1" s="1"/>
  <c r="O42" i="1"/>
  <c r="AD42" i="1" s="1"/>
  <c r="O45" i="1"/>
  <c r="AD45" i="1" s="1"/>
  <c r="O61" i="1"/>
  <c r="AD61" i="1" s="1"/>
  <c r="O29" i="1"/>
  <c r="AD29" i="1" s="1"/>
  <c r="O56" i="1"/>
  <c r="AD56" i="1" s="1"/>
  <c r="N22" i="2"/>
  <c r="W16" i="2"/>
  <c r="O27" i="1"/>
  <c r="AD27" i="1" s="1"/>
  <c r="O43" i="1"/>
  <c r="AD43" i="1" s="1"/>
  <c r="O59" i="1"/>
  <c r="AD59" i="1" s="1"/>
  <c r="U13" i="2"/>
  <c r="O52" i="1"/>
  <c r="AD52" i="1" s="1"/>
  <c r="Z17" i="2"/>
  <c r="O36" i="1"/>
  <c r="AD36" i="1" s="1"/>
  <c r="Z20" i="2"/>
  <c r="V19" i="2"/>
  <c r="AE66" i="4"/>
  <c r="O34" i="1"/>
  <c r="AD34" i="1" s="1"/>
  <c r="AA20" i="2"/>
  <c r="N4" i="2"/>
  <c r="M33" i="2"/>
  <c r="O50" i="1"/>
  <c r="AD50" i="1" s="1"/>
  <c r="N18" i="2"/>
  <c r="J65" i="4"/>
  <c r="W25" i="2"/>
  <c r="N23" i="2"/>
  <c r="V30" i="2"/>
  <c r="O46" i="1"/>
  <c r="AD46" i="1" s="1"/>
  <c r="N33" i="2"/>
  <c r="V17" i="2"/>
  <c r="N5" i="2"/>
  <c r="N29" i="2"/>
  <c r="N14" i="2"/>
  <c r="W33" i="2"/>
  <c r="O30" i="1"/>
  <c r="AD30" i="1" s="1"/>
  <c r="N6" i="2"/>
  <c r="N7" i="2"/>
  <c r="N15" i="2"/>
  <c r="U15" i="2"/>
  <c r="O8" i="2"/>
  <c r="O62" i="1"/>
  <c r="AD62" i="1" s="1"/>
  <c r="M8" i="2"/>
  <c r="U24" i="2"/>
  <c r="N28" i="2"/>
  <c r="V7" i="2"/>
  <c r="AH65" i="4"/>
  <c r="V11" i="2"/>
  <c r="V16" i="2"/>
  <c r="V15" i="2"/>
  <c r="V5" i="2"/>
  <c r="W17" i="2"/>
  <c r="V3" i="2"/>
  <c r="V18" i="2"/>
  <c r="W5" i="2"/>
  <c r="V8" i="2"/>
  <c r="W20" i="2"/>
  <c r="Y5" i="2"/>
  <c r="V6" i="2"/>
  <c r="V13" i="2"/>
  <c r="V4" i="2"/>
  <c r="N11" i="2"/>
  <c r="W19" i="2"/>
  <c r="BK62" i="4"/>
  <c r="W3" i="2"/>
  <c r="W2" i="2"/>
  <c r="W6" i="2"/>
  <c r="U7" i="2"/>
  <c r="W11" i="2"/>
  <c r="U11" i="2"/>
  <c r="W28" i="2"/>
  <c r="H7" i="2"/>
  <c r="I7" i="2" s="1"/>
  <c r="H27" i="2"/>
  <c r="I27" i="2" s="1"/>
  <c r="H9" i="2"/>
  <c r="I9" i="2" s="1"/>
  <c r="H13" i="2"/>
  <c r="I13" i="2" s="1"/>
  <c r="N9" i="2"/>
  <c r="N2" i="2"/>
  <c r="U17" i="2"/>
  <c r="U2" i="2"/>
  <c r="V31" i="2"/>
  <c r="V21" i="2"/>
  <c r="W24" i="2"/>
  <c r="W7" i="2"/>
  <c r="H30" i="2"/>
  <c r="I30" i="2" s="1"/>
  <c r="H31" i="2"/>
  <c r="I31" i="2" s="1"/>
  <c r="O16" i="2"/>
  <c r="M16" i="2"/>
  <c r="U8" i="2"/>
  <c r="U6" i="2"/>
  <c r="W15" i="2"/>
  <c r="H24" i="2"/>
  <c r="I24" i="2" s="1"/>
  <c r="U31" i="2"/>
  <c r="U21" i="2"/>
  <c r="V24" i="2"/>
  <c r="W4" i="2"/>
  <c r="Y20" i="2"/>
  <c r="H3" i="2"/>
  <c r="I3" i="2" s="1"/>
  <c r="H22" i="2"/>
  <c r="I22" i="2" s="1"/>
  <c r="M26" i="2"/>
  <c r="H11" i="2"/>
  <c r="I11" i="2" s="1"/>
  <c r="H14" i="2"/>
  <c r="I14" i="2" s="1"/>
  <c r="T16" i="2"/>
  <c r="N8" i="2"/>
  <c r="U5" i="2"/>
  <c r="U4" i="2"/>
  <c r="V20" i="2"/>
  <c r="T14" i="2"/>
  <c r="H25" i="2"/>
  <c r="I25" i="2" s="1"/>
  <c r="L20" i="2"/>
  <c r="N26" i="2"/>
  <c r="U16" i="2"/>
  <c r="V29" i="2"/>
  <c r="W12" i="2"/>
  <c r="W14" i="2"/>
  <c r="H5" i="2"/>
  <c r="I5" i="2" s="1"/>
  <c r="M17" i="2"/>
  <c r="U20" i="2"/>
  <c r="V28" i="2"/>
  <c r="H23" i="2"/>
  <c r="I23" i="2" s="1"/>
  <c r="O4" i="2"/>
  <c r="U29" i="2"/>
  <c r="V12" i="2"/>
  <c r="V14" i="2"/>
  <c r="W23" i="2"/>
  <c r="M23" i="2"/>
  <c r="U30" i="2"/>
  <c r="U28" i="2"/>
  <c r="Y17" i="2"/>
  <c r="U12" i="2"/>
  <c r="U14" i="2"/>
  <c r="V23" i="2"/>
  <c r="H4" i="2"/>
  <c r="I4" i="2" s="1"/>
  <c r="H32" i="2"/>
  <c r="I32" i="2" s="1"/>
  <c r="H19" i="2"/>
  <c r="I19" i="2" s="1"/>
  <c r="U3" i="2"/>
  <c r="U19" i="2"/>
  <c r="V33" i="2"/>
  <c r="V25" i="2"/>
  <c r="H10" i="2"/>
  <c r="I10" i="2" s="1"/>
  <c r="H21" i="2"/>
  <c r="I21" i="2" s="1"/>
  <c r="M6" i="2"/>
  <c r="V22" i="2"/>
  <c r="H8" i="2"/>
  <c r="I8" i="2" s="1"/>
  <c r="Z9" i="2"/>
  <c r="N30" i="2"/>
  <c r="N19" i="2"/>
  <c r="U33" i="2"/>
  <c r="U25" i="2"/>
  <c r="V2" i="2"/>
  <c r="O51" i="1"/>
  <c r="AD51" i="1" s="1"/>
  <c r="H15" i="2"/>
  <c r="I15" i="2" s="1"/>
  <c r="H20" i="2"/>
  <c r="I20" i="2" s="1"/>
  <c r="H18" i="2"/>
  <c r="I18" i="2" s="1"/>
  <c r="H17" i="2"/>
  <c r="I17" i="2" s="1"/>
  <c r="H33" i="2"/>
  <c r="I33" i="2" s="1"/>
  <c r="H29" i="2"/>
  <c r="I29" i="2" s="1"/>
  <c r="U18" i="2"/>
  <c r="U22" i="2"/>
  <c r="W13" i="2"/>
  <c r="W26" i="2"/>
  <c r="Y26" i="2"/>
  <c r="U26" i="2"/>
  <c r="V26" i="2"/>
  <c r="W9" i="2"/>
  <c r="U9" i="2"/>
  <c r="Y9" i="2"/>
  <c r="V9" i="2"/>
  <c r="Z26" i="2"/>
  <c r="H28" i="2"/>
  <c r="I28" i="2" s="1"/>
  <c r="M25" i="2"/>
  <c r="N25" i="2"/>
  <c r="AA9" i="2"/>
  <c r="Z5" i="2"/>
  <c r="M10" i="2"/>
  <c r="M31" i="2"/>
  <c r="O31" i="2"/>
  <c r="T31" i="2"/>
  <c r="M5" i="2"/>
  <c r="M4" i="2"/>
  <c r="N16" i="2"/>
  <c r="O20" i="2"/>
  <c r="O28" i="1"/>
  <c r="AD28" i="1" s="1"/>
  <c r="L3" i="2"/>
  <c r="T22" i="2"/>
  <c r="T25" i="2"/>
  <c r="M11" i="2"/>
  <c r="N20" i="2"/>
  <c r="O30" i="2"/>
  <c r="O29" i="2"/>
  <c r="L23" i="2"/>
  <c r="L14" i="2"/>
  <c r="L17" i="2"/>
  <c r="T24" i="2"/>
  <c r="T26" i="2"/>
  <c r="M20" i="2"/>
  <c r="O28" i="2"/>
  <c r="L18" i="2"/>
  <c r="L11" i="2"/>
  <c r="L30" i="2"/>
  <c r="L25" i="2"/>
  <c r="T30" i="2"/>
  <c r="M30" i="2"/>
  <c r="M29" i="2"/>
  <c r="O9" i="2"/>
  <c r="O14" i="2"/>
  <c r="L28" i="2"/>
  <c r="L10" i="2"/>
  <c r="L29" i="2"/>
  <c r="L13" i="2"/>
  <c r="T3" i="2"/>
  <c r="T15" i="2"/>
  <c r="M28" i="2"/>
  <c r="O19" i="2"/>
  <c r="L12" i="2"/>
  <c r="L9" i="2"/>
  <c r="T2" i="2"/>
  <c r="T19" i="2"/>
  <c r="M9" i="2"/>
  <c r="M14" i="2"/>
  <c r="O23" i="2"/>
  <c r="O10" i="2"/>
  <c r="T6" i="2"/>
  <c r="T13" i="2"/>
  <c r="M19" i="2"/>
  <c r="N10" i="2"/>
  <c r="O33" i="2"/>
  <c r="O25" i="2"/>
  <c r="L6" i="2"/>
  <c r="T23" i="2"/>
  <c r="T10" i="2"/>
  <c r="O18" i="2"/>
  <c r="O22" i="2"/>
  <c r="H6" i="2"/>
  <c r="I6" i="2" s="1"/>
  <c r="L5" i="2"/>
  <c r="L24" i="2"/>
  <c r="L16" i="2"/>
  <c r="L31" i="2"/>
  <c r="T21" i="2"/>
  <c r="T7" i="2"/>
  <c r="O17" i="2"/>
  <c r="O2" i="2"/>
  <c r="L33" i="2"/>
  <c r="L19" i="2"/>
  <c r="T5" i="2"/>
  <c r="T18" i="2"/>
  <c r="M18" i="2"/>
  <c r="M22" i="2"/>
  <c r="O6" i="2"/>
  <c r="H12" i="2"/>
  <c r="I12" i="2" s="1"/>
  <c r="L7" i="2"/>
  <c r="L4" i="2"/>
  <c r="T11" i="2"/>
  <c r="T4" i="2"/>
  <c r="M2" i="2"/>
  <c r="O21" i="2"/>
  <c r="F12" i="2"/>
  <c r="G12" i="2" s="1"/>
  <c r="T20" i="2"/>
  <c r="T9" i="2"/>
  <c r="N31" i="2"/>
  <c r="N21" i="2"/>
  <c r="O26" i="2"/>
  <c r="O13" i="2"/>
  <c r="L2" i="2"/>
  <c r="T33" i="2"/>
  <c r="T32" i="2"/>
  <c r="M21" i="2"/>
  <c r="N13" i="2"/>
  <c r="O24" i="2"/>
  <c r="O7" i="2"/>
  <c r="H2" i="2"/>
  <c r="L21" i="2"/>
  <c r="L22" i="2"/>
  <c r="L8" i="2"/>
  <c r="T29" i="2"/>
  <c r="M13" i="2"/>
  <c r="O15" i="2"/>
  <c r="L15" i="2"/>
  <c r="T28" i="2"/>
  <c r="T17" i="2"/>
  <c r="M24" i="2"/>
  <c r="M7" i="2"/>
  <c r="N32" i="2"/>
  <c r="T27" i="2"/>
  <c r="T8" i="2"/>
  <c r="M32" i="2"/>
  <c r="M15" i="2"/>
  <c r="O11" i="2"/>
  <c r="M27" i="2"/>
  <c r="T12" i="2"/>
  <c r="N27" i="2"/>
  <c r="O27" i="2"/>
  <c r="BC5" i="2"/>
  <c r="L27" i="2"/>
  <c r="BC20" i="2"/>
  <c r="F21" i="2"/>
  <c r="G21" i="2" s="1"/>
  <c r="F28" i="2"/>
  <c r="G28" i="2" s="1"/>
  <c r="F15" i="2"/>
  <c r="F18" i="2"/>
  <c r="F32" i="2"/>
  <c r="G32" i="2" s="1"/>
  <c r="H16" i="2"/>
  <c r="I16" i="2" s="1"/>
  <c r="F5" i="2"/>
  <c r="G5" i="2" s="1"/>
  <c r="F27" i="2"/>
  <c r="G27" i="2" s="1"/>
  <c r="F19" i="2"/>
  <c r="G19" i="2" s="1"/>
  <c r="F4" i="2"/>
  <c r="G4" i="2" s="1"/>
  <c r="F16" i="2"/>
  <c r="G16" i="2" s="1"/>
  <c r="F17" i="2"/>
  <c r="G17" i="2" s="1"/>
  <c r="F3" i="2"/>
  <c r="G3" i="2" s="1"/>
  <c r="F11" i="2"/>
  <c r="G11" i="2" s="1"/>
  <c r="F14" i="2"/>
  <c r="G14" i="2" s="1"/>
  <c r="F13" i="2"/>
  <c r="G13" i="2" s="1"/>
  <c r="F9" i="2"/>
  <c r="G9" i="2" s="1"/>
  <c r="F8" i="2"/>
  <c r="G8" i="2" s="1"/>
  <c r="F2" i="2"/>
  <c r="F20" i="2"/>
  <c r="G20" i="2" s="1"/>
  <c r="F22" i="2"/>
  <c r="G22" i="2" s="1"/>
  <c r="F10" i="2"/>
  <c r="G10" i="2" s="1"/>
  <c r="F31" i="2"/>
  <c r="G31" i="2" s="1"/>
  <c r="F6" i="2"/>
  <c r="G6" i="2" s="1"/>
  <c r="F33" i="2"/>
  <c r="G33" i="2" s="1"/>
  <c r="F24" i="2"/>
  <c r="G24" i="2" s="1"/>
  <c r="F7" i="2"/>
  <c r="G7" i="2" s="1"/>
  <c r="F25" i="2"/>
  <c r="G25" i="2" s="1"/>
  <c r="F23" i="2"/>
  <c r="G23" i="2" s="1"/>
  <c r="F29" i="2"/>
  <c r="G29" i="2" s="1"/>
  <c r="F30" i="2"/>
  <c r="G30" i="2" s="1"/>
  <c r="BA20" i="2"/>
  <c r="BB24" i="2"/>
  <c r="BA23" i="2"/>
  <c r="L32" i="2"/>
  <c r="AW33" i="2"/>
  <c r="BC25" i="2"/>
  <c r="AW3" i="2"/>
  <c r="BB21" i="2"/>
  <c r="BC29" i="2"/>
  <c r="BA3" i="2"/>
  <c r="BB5" i="2"/>
  <c r="BC11" i="2"/>
  <c r="AW24" i="2"/>
  <c r="AW6" i="2"/>
  <c r="BC23" i="2"/>
  <c r="BA5" i="2"/>
  <c r="BB4" i="2"/>
  <c r="AW16" i="2"/>
  <c r="AW17" i="2"/>
  <c r="BB8" i="2"/>
  <c r="AW29" i="2"/>
  <c r="BB27" i="2"/>
  <c r="BC30" i="2"/>
  <c r="AW10" i="2"/>
  <c r="BB19" i="2"/>
  <c r="BC12" i="2"/>
  <c r="BA18" i="2"/>
  <c r="AW32" i="2"/>
  <c r="BC21" i="2"/>
  <c r="BC28" i="2"/>
  <c r="BC15" i="2"/>
  <c r="BA13" i="2"/>
  <c r="AW7" i="2"/>
  <c r="BB12" i="2"/>
  <c r="BB16" i="2"/>
  <c r="BC31" i="2"/>
  <c r="AW12" i="2"/>
  <c r="BA16" i="2"/>
  <c r="AW28" i="2"/>
  <c r="AW14" i="2"/>
  <c r="BB15" i="2"/>
  <c r="BA7" i="2"/>
  <c r="BC9" i="2"/>
  <c r="BA9" i="2"/>
  <c r="AW25" i="2"/>
  <c r="BB6" i="2"/>
  <c r="BC2" i="2"/>
  <c r="BA6" i="2"/>
  <c r="AW23" i="2"/>
  <c r="BB28" i="2"/>
  <c r="AW27" i="2"/>
  <c r="AW22" i="2"/>
  <c r="BA31" i="2"/>
  <c r="BA24" i="2"/>
  <c r="AW30" i="2"/>
  <c r="BB7" i="2"/>
  <c r="AW18" i="2"/>
  <c r="BA4" i="2"/>
  <c r="BA17" i="2"/>
  <c r="AW8" i="2"/>
  <c r="BA11" i="2"/>
  <c r="BB3" i="2"/>
  <c r="AW20" i="2"/>
  <c r="BB33" i="2"/>
  <c r="BA28" i="2"/>
  <c r="BA22" i="2"/>
  <c r="BC19" i="2"/>
  <c r="BB13" i="2"/>
  <c r="BA25" i="2"/>
  <c r="BB23" i="2"/>
  <c r="BA21" i="2"/>
  <c r="AW5" i="2"/>
  <c r="BB11" i="2"/>
  <c r="BA33" i="2"/>
  <c r="BA29" i="2"/>
  <c r="BC22" i="2"/>
  <c r="BA15" i="2"/>
  <c r="BA10" i="2"/>
  <c r="BC18" i="2"/>
  <c r="AW4" i="2"/>
  <c r="AW9" i="2"/>
  <c r="BA32" i="2"/>
  <c r="BC8" i="2"/>
  <c r="BB31" i="2"/>
  <c r="BC3" i="2"/>
  <c r="BA27" i="2"/>
  <c r="BC14" i="2"/>
  <c r="BC10" i="2"/>
  <c r="BC32" i="2"/>
  <c r="BC17" i="2"/>
  <c r="BA8" i="2"/>
  <c r="AW31" i="2"/>
  <c r="AW2" i="2"/>
  <c r="BA2" i="2"/>
  <c r="AW21" i="2"/>
  <c r="BA14" i="2"/>
  <c r="BA30" i="2"/>
  <c r="BA19" i="2"/>
  <c r="BC13" i="2"/>
  <c r="AW11" i="2"/>
  <c r="BC27" i="2"/>
  <c r="AW13" i="2"/>
  <c r="BA12" i="2"/>
  <c r="BB18" i="2"/>
  <c r="BC4" i="2"/>
  <c r="BB25" i="2"/>
  <c r="BB2" i="2"/>
  <c r="BC6" i="2"/>
  <c r="BB20" i="2"/>
  <c r="BC33" i="2"/>
  <c r="BB22" i="2"/>
  <c r="BC24" i="2"/>
  <c r="BB10" i="2"/>
  <c r="BC7" i="2"/>
  <c r="BB32" i="2"/>
  <c r="BC16" i="2"/>
  <c r="BB14" i="2"/>
  <c r="BB9" i="2"/>
  <c r="AW15" i="2"/>
  <c r="BB29" i="2"/>
  <c r="BB30" i="2"/>
  <c r="AW19" i="2"/>
  <c r="BB17" i="2"/>
  <c r="O40" i="1"/>
  <c r="AD40" i="1" s="1"/>
  <c r="AQ66" i="4"/>
  <c r="AV63" i="4"/>
  <c r="BF51" i="4"/>
  <c r="O25" i="1"/>
  <c r="AD25" i="1" s="1"/>
  <c r="H26" i="2"/>
  <c r="I26" i="2" s="1"/>
  <c r="O24" i="1"/>
  <c r="AD24" i="1" s="1"/>
  <c r="O39" i="1"/>
  <c r="AD39" i="1" s="1"/>
  <c r="O33" i="1"/>
  <c r="AD33" i="1" s="1"/>
  <c r="S25" i="1"/>
  <c r="L26" i="2"/>
  <c r="O32" i="1"/>
  <c r="AD32" i="1" s="1"/>
  <c r="G6" i="4"/>
  <c r="BG62" i="4"/>
  <c r="S62" i="4"/>
  <c r="W62" i="4"/>
  <c r="S6" i="1"/>
  <c r="R25" i="2" s="1"/>
  <c r="S39" i="1"/>
  <c r="AA33" i="2" s="1"/>
  <c r="S11" i="1"/>
  <c r="S5" i="1"/>
  <c r="S37" i="1"/>
  <c r="S4" i="1"/>
  <c r="S20" i="1"/>
  <c r="O22" i="1"/>
  <c r="AD22" i="1" s="1"/>
  <c r="AR5" i="4"/>
  <c r="S42" i="1"/>
  <c r="F26" i="2"/>
  <c r="G26"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K33" i="11" l="1"/>
  <c r="AY35" i="9"/>
  <c r="AW32" i="9"/>
  <c r="AG11" i="11"/>
  <c r="AV36" i="9"/>
  <c r="AC380" i="1"/>
  <c r="AD700" i="1"/>
  <c r="AD557" i="1"/>
  <c r="AD962" i="1"/>
  <c r="AD835" i="1"/>
  <c r="AC549" i="1"/>
  <c r="AD717" i="1"/>
  <c r="AC29" i="9"/>
  <c r="AC679" i="1"/>
  <c r="AD797" i="1"/>
  <c r="AC841" i="1"/>
  <c r="AD480" i="1"/>
  <c r="AC967" i="1"/>
  <c r="AC562" i="1"/>
  <c r="AD608" i="1"/>
  <c r="AG46" i="11"/>
  <c r="AC923" i="1"/>
  <c r="AC568" i="1"/>
  <c r="AD517" i="1"/>
  <c r="AD879" i="1"/>
  <c r="AD641" i="1"/>
  <c r="AD793" i="1"/>
  <c r="AD894" i="1"/>
  <c r="AD634" i="1"/>
  <c r="AC624" i="1"/>
  <c r="K68" i="11"/>
  <c r="BA14" i="9"/>
  <c r="AE33" i="9"/>
  <c r="I59" i="11"/>
  <c r="AC666" i="1"/>
  <c r="AN12" i="9"/>
  <c r="AR2" i="9"/>
  <c r="X9" i="11"/>
  <c r="X44" i="11"/>
  <c r="I24" i="11"/>
  <c r="AK24" i="9"/>
  <c r="Q55" i="11"/>
  <c r="Q20" i="11"/>
  <c r="AO1158" i="1" s="1"/>
  <c r="T52" i="11"/>
  <c r="T17" i="11"/>
  <c r="AV17" i="9"/>
  <c r="AB53" i="11"/>
  <c r="AA67" i="11"/>
  <c r="J31" i="11"/>
  <c r="AP1295" i="1" s="1"/>
  <c r="AF27" i="11"/>
  <c r="AJ36" i="9"/>
  <c r="P28" i="11"/>
  <c r="AL36" i="9"/>
  <c r="AF62" i="11"/>
  <c r="AA32" i="11"/>
  <c r="AP991" i="1" s="1"/>
  <c r="AZ39" i="9"/>
  <c r="AU34" i="9"/>
  <c r="AB51" i="11"/>
  <c r="AB16" i="11"/>
  <c r="AO990" i="1" s="1"/>
  <c r="P63" i="11"/>
  <c r="V37" i="9"/>
  <c r="AD595" i="1"/>
  <c r="AD804" i="1"/>
  <c r="AD826" i="1"/>
  <c r="AC872" i="1"/>
  <c r="AC31" i="1"/>
  <c r="AC832" i="1"/>
  <c r="AD656" i="1"/>
  <c r="AC685" i="1"/>
  <c r="AC920" i="1"/>
  <c r="AC856" i="1"/>
  <c r="AD702" i="1"/>
  <c r="AD627" i="1"/>
  <c r="X9" i="9"/>
  <c r="AE10" i="11"/>
  <c r="AP986" i="1" s="1"/>
  <c r="O40" i="11"/>
  <c r="AY19" i="9"/>
  <c r="J66" i="11"/>
  <c r="AC256" i="1"/>
  <c r="AD913" i="1"/>
  <c r="AD650" i="1"/>
  <c r="AD684" i="1"/>
  <c r="AD673" i="1"/>
  <c r="R63" i="11"/>
  <c r="AE45" i="11"/>
  <c r="AD926" i="1"/>
  <c r="AX8" i="9"/>
  <c r="BA18" i="9"/>
  <c r="AW38" i="9"/>
  <c r="AQ39" i="9"/>
  <c r="AF6" i="9"/>
  <c r="AC635" i="1"/>
  <c r="AC470" i="1"/>
  <c r="AD895" i="1"/>
  <c r="AD638" i="1"/>
  <c r="AD772" i="1"/>
  <c r="AA37" i="9"/>
  <c r="R28" i="11"/>
  <c r="AC781" i="1"/>
  <c r="AC831" i="1"/>
  <c r="G33" i="11"/>
  <c r="AF28" i="9"/>
  <c r="AG8" i="9"/>
  <c r="Q56" i="11"/>
  <c r="AB18" i="11"/>
  <c r="AV23" i="9"/>
  <c r="AC815" i="1"/>
  <c r="AD759" i="1"/>
  <c r="AC579" i="1"/>
  <c r="AC593" i="1"/>
  <c r="AC881" i="1"/>
  <c r="AC708" i="1"/>
  <c r="AD547" i="1"/>
  <c r="AQ12" i="9"/>
  <c r="AD751" i="1"/>
  <c r="AC934" i="1"/>
  <c r="AD740" i="1"/>
  <c r="AD667" i="1"/>
  <c r="AN29" i="9"/>
  <c r="AC657" i="1"/>
  <c r="E50" i="11"/>
  <c r="AD35" i="9"/>
  <c r="BA9" i="9"/>
  <c r="AU12" i="9"/>
  <c r="G68" i="11"/>
  <c r="AA33" i="9"/>
  <c r="AG7" i="11"/>
  <c r="AG42" i="11"/>
  <c r="AI4" i="9"/>
  <c r="Y16" i="9"/>
  <c r="E15" i="11"/>
  <c r="O5" i="11"/>
  <c r="AS9" i="9"/>
  <c r="AT18" i="9"/>
  <c r="X39" i="9"/>
  <c r="AE23" i="9"/>
  <c r="W28" i="9"/>
  <c r="AQ8" i="9"/>
  <c r="AD37" i="9"/>
  <c r="Q23" i="11"/>
  <c r="W17" i="11"/>
  <c r="AO993" i="1" s="1"/>
  <c r="Q58" i="11"/>
  <c r="AK28" i="9"/>
  <c r="W52" i="11"/>
  <c r="AD616" i="1"/>
  <c r="AD589" i="1"/>
  <c r="V12" i="9"/>
  <c r="AH28" i="9"/>
  <c r="AJ39" i="9"/>
  <c r="AJ18" i="9"/>
  <c r="AC613" i="1"/>
  <c r="AC386" i="1"/>
  <c r="AC599" i="1"/>
  <c r="AC567" i="1"/>
  <c r="AC428" i="1"/>
  <c r="AC846" i="1"/>
  <c r="AC560" i="1"/>
  <c r="AD523" i="1"/>
  <c r="AD830" i="1"/>
  <c r="AO22" i="9"/>
  <c r="AO18" i="9"/>
  <c r="W25" i="9"/>
  <c r="V38" i="9"/>
  <c r="AT29" i="9"/>
  <c r="AF36" i="9"/>
  <c r="AN25" i="9"/>
  <c r="X19" i="9"/>
  <c r="AV9" i="9"/>
  <c r="AY16" i="9"/>
  <c r="AY34" i="9"/>
  <c r="AI17" i="9"/>
  <c r="AP22" i="9"/>
  <c r="AG32" i="9"/>
  <c r="V14" i="9"/>
  <c r="AV37" i="9"/>
  <c r="AC12" i="9"/>
  <c r="AD17" i="9"/>
  <c r="Z14" i="9"/>
  <c r="X38" i="9"/>
  <c r="Z13" i="9"/>
  <c r="AL38" i="9"/>
  <c r="AJ33" i="9"/>
  <c r="AP38" i="9"/>
  <c r="R65" i="11"/>
  <c r="W27" i="9"/>
  <c r="W13" i="9"/>
  <c r="AA39" i="9"/>
  <c r="AU14" i="9"/>
  <c r="AG2" i="9"/>
  <c r="AM3" i="9"/>
  <c r="AR14" i="9"/>
  <c r="AN2" i="9"/>
  <c r="AH25" i="9"/>
  <c r="AD6" i="9"/>
  <c r="AX5" i="9"/>
  <c r="AC23" i="9"/>
  <c r="W32" i="9"/>
  <c r="AB38" i="9"/>
  <c r="AI7" i="9"/>
  <c r="AN37" i="9"/>
  <c r="AD34" i="9"/>
  <c r="AP37" i="9"/>
  <c r="V35" i="9"/>
  <c r="V22" i="9"/>
  <c r="V13" i="9"/>
  <c r="V6" i="9"/>
  <c r="AA35" i="9"/>
  <c r="AX18" i="9"/>
  <c r="AQ19" i="9"/>
  <c r="AS12" i="9"/>
  <c r="AV14" i="9"/>
  <c r="N56" i="11"/>
  <c r="AU18" i="9"/>
  <c r="AP33" i="9"/>
  <c r="AV7" i="9"/>
  <c r="AA27" i="9"/>
  <c r="AG22" i="9"/>
  <c r="AM2" i="9"/>
  <c r="AE35" i="9"/>
  <c r="U14" i="11"/>
  <c r="AO951" i="1" s="1"/>
  <c r="U49" i="11"/>
  <c r="N21" i="11"/>
  <c r="AH27" i="9"/>
  <c r="AC782" i="1"/>
  <c r="AW37" i="9"/>
  <c r="AP9" i="9"/>
  <c r="Z32" i="9"/>
  <c r="X12" i="9"/>
  <c r="AB35" i="9"/>
  <c r="AC32" i="9"/>
  <c r="X29" i="9"/>
  <c r="X27" i="9"/>
  <c r="AS6" i="9"/>
  <c r="AW17" i="9"/>
  <c r="AP35" i="9"/>
  <c r="AO35" i="9"/>
  <c r="AV18" i="9"/>
  <c r="AV12" i="9"/>
  <c r="AH2" i="9"/>
  <c r="AD794" i="1"/>
  <c r="AD734" i="1"/>
  <c r="AC723" i="1"/>
  <c r="AD750" i="1"/>
  <c r="AD596" i="1"/>
  <c r="AJ8" i="9"/>
  <c r="AR15" i="9"/>
  <c r="Y13" i="9"/>
  <c r="AC272" i="1"/>
  <c r="AC724" i="1"/>
  <c r="AD865" i="1"/>
  <c r="AK19" i="9"/>
  <c r="AR8" i="9"/>
  <c r="V26" i="9"/>
  <c r="AC720" i="1"/>
  <c r="AC735" i="1"/>
  <c r="AH29" i="9"/>
  <c r="AW16" i="9"/>
  <c r="AT23" i="9"/>
  <c r="AD784" i="1"/>
  <c r="AD646" i="1"/>
  <c r="AC543" i="1"/>
  <c r="AB34" i="9"/>
  <c r="BA5" i="9"/>
  <c r="AU17" i="9"/>
  <c r="AN32" i="9"/>
  <c r="AP4" i="9"/>
  <c r="X26" i="9"/>
  <c r="AC653" i="1"/>
  <c r="AU15" i="9"/>
  <c r="AE28" i="9"/>
  <c r="AY29" i="9"/>
  <c r="AX6" i="9"/>
  <c r="W14" i="9"/>
  <c r="AD609" i="1"/>
  <c r="AI23" i="9"/>
  <c r="Y24" i="9"/>
  <c r="AV28" i="9"/>
  <c r="AD14" i="9"/>
  <c r="AN9" i="9"/>
  <c r="AU6" i="9"/>
  <c r="AF22" i="9"/>
  <c r="Z26" i="9"/>
  <c r="AF2" i="9"/>
  <c r="AD27" i="9"/>
  <c r="Y7" i="9"/>
  <c r="Z25" i="9"/>
  <c r="AN19" i="9"/>
  <c r="X7" i="9"/>
  <c r="AD23" i="9"/>
  <c r="X14" i="9"/>
  <c r="AO23" i="9"/>
  <c r="AX28" i="9"/>
  <c r="AJ13" i="9"/>
  <c r="AQ24" i="9"/>
  <c r="Y17" i="9"/>
  <c r="AR36" i="9"/>
  <c r="AI28" i="9"/>
  <c r="AS4" i="9"/>
  <c r="AO8" i="9"/>
  <c r="AA5" i="9"/>
  <c r="AL4" i="9"/>
  <c r="Y8" i="9"/>
  <c r="AR13" i="9"/>
  <c r="AP18" i="9"/>
  <c r="AK26" i="9"/>
  <c r="AS19" i="9"/>
  <c r="AC19" i="9"/>
  <c r="AN14" i="9"/>
  <c r="AY13" i="9"/>
  <c r="AE34" i="9"/>
  <c r="AQ32" i="9"/>
  <c r="AK35" i="9"/>
  <c r="AK6" i="9"/>
  <c r="AM15" i="9"/>
  <c r="AT2" i="9"/>
  <c r="AL9" i="9"/>
  <c r="AT28" i="9"/>
  <c r="AZ24" i="9"/>
  <c r="AH23" i="9"/>
  <c r="AY36" i="9"/>
  <c r="AB27" i="9"/>
  <c r="AL6" i="9"/>
  <c r="AS5" i="9"/>
  <c r="AP5" i="9"/>
  <c r="AN17" i="9"/>
  <c r="AB26" i="9"/>
  <c r="AW9" i="9"/>
  <c r="X5" i="9"/>
  <c r="AS36" i="9"/>
  <c r="BA27" i="9"/>
  <c r="AS14" i="9"/>
  <c r="AF3" i="9"/>
  <c r="BA17" i="9"/>
  <c r="X34" i="9"/>
  <c r="AR39" i="9"/>
  <c r="AL7" i="9"/>
  <c r="AE4" i="9"/>
  <c r="AF18" i="9"/>
  <c r="AE38" i="9"/>
  <c r="AE17" i="9"/>
  <c r="AU36" i="9"/>
  <c r="AZ29" i="9"/>
  <c r="AQ35" i="9"/>
  <c r="AR5" i="9"/>
  <c r="AD829" i="1"/>
  <c r="AP39" i="9"/>
  <c r="AY5" i="9"/>
  <c r="AO25" i="9"/>
  <c r="AK9" i="9"/>
  <c r="AK5" i="9"/>
  <c r="AT36" i="9"/>
  <c r="AS28" i="9"/>
  <c r="AM4" i="9"/>
  <c r="AE26" i="9"/>
  <c r="AM32" i="9"/>
  <c r="AV16" i="9"/>
  <c r="Y19" i="9"/>
  <c r="Z22" i="9"/>
  <c r="W23" i="9"/>
  <c r="AH7" i="9"/>
  <c r="AD776" i="1"/>
  <c r="AB17" i="9"/>
  <c r="AB2" i="9"/>
  <c r="AQ25" i="9"/>
  <c r="AD39" i="9"/>
  <c r="AL29" i="9"/>
  <c r="W34" i="9"/>
  <c r="AC39" i="9"/>
  <c r="BA25" i="9"/>
  <c r="AG27" i="9"/>
  <c r="AJ37" i="9"/>
  <c r="AZ28" i="9"/>
  <c r="AG12" i="9"/>
  <c r="AB32" i="9"/>
  <c r="Z3" i="9"/>
  <c r="AI26" i="9"/>
  <c r="AC16" i="9"/>
  <c r="V27" i="9"/>
  <c r="AR9" i="9"/>
  <c r="AJ27" i="9"/>
  <c r="Y37" i="9"/>
  <c r="AQ33" i="9"/>
  <c r="AT27" i="9"/>
  <c r="AK14" i="9"/>
  <c r="AP23" i="9"/>
  <c r="AM13" i="9"/>
  <c r="AO26" i="9"/>
  <c r="AT33" i="9"/>
  <c r="AS33" i="9"/>
  <c r="AU8" i="9"/>
  <c r="AI8" i="9"/>
  <c r="AK37" i="9"/>
  <c r="AQ23" i="9"/>
  <c r="AY18" i="9"/>
  <c r="AB4" i="9"/>
  <c r="AE18" i="9"/>
  <c r="AN39" i="9"/>
  <c r="AD817" i="1"/>
  <c r="AE2" i="9"/>
  <c r="AF8" i="9"/>
  <c r="AI37" i="9"/>
  <c r="AI6" i="9"/>
  <c r="AI24" i="9"/>
  <c r="W29" i="9"/>
  <c r="AX27" i="9"/>
  <c r="AD16" i="9"/>
  <c r="AJ14" i="9"/>
  <c r="AO3" i="9"/>
  <c r="AU16" i="9"/>
  <c r="AS3" i="9"/>
  <c r="W15" i="9"/>
  <c r="AU5" i="9"/>
  <c r="AW33" i="9"/>
  <c r="AN13" i="9"/>
  <c r="AH13" i="9"/>
  <c r="AG6" i="9"/>
  <c r="AI18" i="9"/>
  <c r="AE25" i="9"/>
  <c r="AX3" i="9"/>
  <c r="AL34" i="9"/>
  <c r="BA13" i="9"/>
  <c r="AF34" i="9"/>
  <c r="AL18" i="9"/>
  <c r="AN36" i="9"/>
  <c r="AD660" i="1"/>
  <c r="AC3" i="9"/>
  <c r="W38" i="9"/>
  <c r="AY23" i="9"/>
  <c r="AV15" i="9"/>
  <c r="AN7" i="9"/>
  <c r="AV4" i="9"/>
  <c r="AS37" i="9"/>
  <c r="AT15" i="9"/>
  <c r="W24" i="9"/>
  <c r="BA2" i="9"/>
  <c r="AU25" i="9"/>
  <c r="AR7" i="9"/>
  <c r="AV5" i="9"/>
  <c r="AE32" i="9"/>
  <c r="AM5" i="9"/>
  <c r="AC292" i="1"/>
  <c r="AC682" i="1"/>
  <c r="AR27" i="9"/>
  <c r="AB8" i="9"/>
  <c r="Z5" i="9"/>
  <c r="V8" i="9"/>
  <c r="AD38" i="9"/>
  <c r="AO16" i="9"/>
  <c r="AS2" i="9"/>
  <c r="Y39" i="9"/>
  <c r="W17" i="9"/>
  <c r="AG3" i="9"/>
  <c r="AB25" i="9"/>
  <c r="AL3" i="9"/>
  <c r="Z34" i="9"/>
  <c r="AB3" i="9"/>
  <c r="AC364" i="1"/>
  <c r="AN3" i="9"/>
  <c r="Y27" i="9"/>
  <c r="AL12" i="9"/>
  <c r="AC888" i="1"/>
  <c r="AC733" i="1"/>
  <c r="X28" i="9"/>
  <c r="AI27" i="9"/>
  <c r="Z6" i="9"/>
  <c r="V23" i="9"/>
  <c r="Y14" i="9"/>
  <c r="AN6" i="9"/>
  <c r="AX14" i="9"/>
  <c r="AM24" i="9"/>
  <c r="AB28" i="9"/>
  <c r="AU28" i="9"/>
  <c r="AT19" i="9"/>
  <c r="AB13" i="9"/>
  <c r="Z37" i="9"/>
  <c r="AX19" i="9"/>
  <c r="AO12" i="9"/>
  <c r="AB5" i="9"/>
  <c r="AC8" i="9"/>
  <c r="AY33" i="9"/>
  <c r="AK18" i="9"/>
  <c r="AF38" i="9"/>
  <c r="AT8" i="9"/>
  <c r="AG34" i="9"/>
  <c r="AJ26" i="9"/>
  <c r="AX22" i="9"/>
  <c r="AS35" i="9"/>
  <c r="AN34" i="9"/>
  <c r="V15" i="9"/>
  <c r="AV33" i="9"/>
  <c r="W39" i="9"/>
  <c r="AT9" i="9"/>
  <c r="BA26" i="9"/>
  <c r="X2" i="9"/>
  <c r="AW22" i="9"/>
  <c r="AO19" i="9"/>
  <c r="AL15" i="9"/>
  <c r="AH9" i="9"/>
  <c r="AW35" i="9"/>
  <c r="AF7" i="9"/>
  <c r="AA32" i="9"/>
  <c r="AZ15" i="9"/>
  <c r="AQ9" i="9"/>
  <c r="AX39" i="9"/>
  <c r="AQ13" i="9"/>
  <c r="AO13" i="9"/>
  <c r="Z15" i="9"/>
  <c r="AQ14" i="9"/>
  <c r="X25" i="9"/>
  <c r="V3" i="9"/>
  <c r="W36" i="9"/>
  <c r="AL27" i="9"/>
  <c r="AL24" i="9"/>
  <c r="AY8" i="9"/>
  <c r="AT17" i="9"/>
  <c r="X16" i="9"/>
  <c r="AI22" i="9"/>
  <c r="AE7" i="9"/>
  <c r="AE8" i="9"/>
  <c r="AX4" i="9"/>
  <c r="AX32" i="9"/>
  <c r="AS38" i="9"/>
  <c r="AJ22" i="9"/>
  <c r="AP29" i="9"/>
  <c r="AZ7" i="9"/>
  <c r="AK15" i="9"/>
  <c r="AK8" i="9"/>
  <c r="AF32" i="9"/>
  <c r="Y3" i="9"/>
  <c r="AJ25" i="9"/>
  <c r="AY4" i="9"/>
  <c r="AG28" i="9"/>
  <c r="AW3" i="9"/>
  <c r="AU32" i="9"/>
  <c r="AS26" i="9"/>
  <c r="AG13" i="9"/>
  <c r="AC26" i="9"/>
  <c r="AE37" i="9"/>
  <c r="BA7" i="9"/>
  <c r="AO9" i="9"/>
  <c r="V17" i="9"/>
  <c r="AL22" i="9"/>
  <c r="AR12" i="9"/>
  <c r="AX7" i="9"/>
  <c r="AS15" i="9"/>
  <c r="AH15" i="9"/>
  <c r="Y38" i="9"/>
  <c r="AV6" i="9"/>
  <c r="AG33" i="9"/>
  <c r="V39" i="9"/>
  <c r="AJ16" i="9"/>
  <c r="AN38" i="9"/>
  <c r="BA16" i="9"/>
  <c r="V25" i="9"/>
  <c r="AS27" i="9"/>
  <c r="X32" i="9"/>
  <c r="AZ37" i="9"/>
  <c r="AI13" i="9"/>
  <c r="AH24" i="9"/>
  <c r="BA23" i="9"/>
  <c r="AU13" i="9"/>
  <c r="Z2" i="9"/>
  <c r="AS39" i="9"/>
  <c r="Z24" i="9"/>
  <c r="X6" i="9"/>
  <c r="AW8" i="9"/>
  <c r="AC25" i="9"/>
  <c r="AP7" i="9"/>
  <c r="V2" i="9"/>
  <c r="AE3" i="9"/>
  <c r="AN26" i="9"/>
  <c r="AX13" i="9"/>
  <c r="AZ19" i="9"/>
  <c r="AS25" i="9"/>
  <c r="Y15" i="9"/>
  <c r="AN28" i="9"/>
  <c r="AO2" i="9"/>
  <c r="AD3" i="9"/>
  <c r="AM39" i="9"/>
  <c r="AU35" i="9"/>
  <c r="AX2" i="9"/>
  <c r="AH5" i="9"/>
  <c r="AV13" i="9"/>
  <c r="AI32" i="9"/>
  <c r="AT39" i="9"/>
  <c r="AI15" i="9"/>
  <c r="AE12" i="9"/>
  <c r="AW7" i="9"/>
  <c r="W33" i="9"/>
  <c r="AA7" i="9"/>
  <c r="AL37" i="9"/>
  <c r="AA36" i="9"/>
  <c r="AM6" i="9"/>
  <c r="AG35" i="9"/>
  <c r="AW36" i="9"/>
  <c r="AW27" i="9"/>
  <c r="AY3" i="9"/>
  <c r="AC13" i="9"/>
  <c r="AM9" i="9"/>
  <c r="AP2" i="9"/>
  <c r="AM12" i="9"/>
  <c r="X23" i="9"/>
  <c r="AO24" i="9"/>
  <c r="Y12" i="9"/>
  <c r="AD26" i="9"/>
  <c r="Y32" i="9"/>
  <c r="AA13" i="9"/>
  <c r="AH35" i="9"/>
  <c r="AA6" i="9"/>
  <c r="AI9" i="9"/>
  <c r="AQ17" i="9"/>
  <c r="AQ34" i="9"/>
  <c r="V33" i="9"/>
  <c r="AW12" i="9"/>
  <c r="AQ15" i="9"/>
  <c r="V4" i="9"/>
  <c r="AX17" i="9"/>
  <c r="Y26" i="9"/>
  <c r="AH6" i="9"/>
  <c r="AI5" i="9"/>
  <c r="AP3" i="9"/>
  <c r="AN4" i="9"/>
  <c r="X13" i="9"/>
  <c r="AW23" i="9"/>
  <c r="AE6" i="9"/>
  <c r="AO17" i="9"/>
  <c r="AS13" i="9"/>
  <c r="AW14" i="9"/>
  <c r="AG23" i="9"/>
  <c r="AB39" i="9"/>
  <c r="AI19" i="9"/>
  <c r="AC28" i="9"/>
  <c r="AD8" i="9"/>
  <c r="AS23" i="9"/>
  <c r="AR38" i="9"/>
  <c r="AV27" i="9"/>
  <c r="AF9" i="9"/>
  <c r="W37" i="9"/>
  <c r="BA34" i="9"/>
  <c r="AC7" i="9"/>
  <c r="AU27" i="9"/>
  <c r="AK32" i="9"/>
  <c r="AW19" i="9"/>
  <c r="Y6" i="9"/>
  <c r="AJ12" i="9"/>
  <c r="AB19" i="9"/>
  <c r="AH36" i="9"/>
  <c r="AK36" i="9"/>
  <c r="AX34" i="9"/>
  <c r="AT34" i="9"/>
  <c r="AS18" i="9"/>
  <c r="AQ36" i="9"/>
  <c r="AA24" i="9"/>
  <c r="AL17" i="9"/>
  <c r="AX25" i="9"/>
  <c r="W22" i="9"/>
  <c r="AX16" i="9"/>
  <c r="AJ23" i="9"/>
  <c r="AO39" i="9"/>
  <c r="AR35" i="9"/>
  <c r="AU37" i="9"/>
  <c r="AH32" i="9"/>
  <c r="AV24" i="9"/>
  <c r="AU38" i="9"/>
  <c r="AL32" i="9"/>
  <c r="AB14" i="9"/>
  <c r="AG5" i="9"/>
  <c r="AD33" i="9"/>
  <c r="AP8" i="9"/>
  <c r="AB33" i="9"/>
  <c r="AE19" i="9"/>
  <c r="AT16" i="9"/>
  <c r="AL8" i="9"/>
  <c r="AM37" i="9"/>
  <c r="AQ27" i="9"/>
  <c r="AY6" i="9"/>
  <c r="X24" i="9"/>
  <c r="AO4" i="9"/>
  <c r="AE39" i="9"/>
  <c r="AK23" i="9"/>
  <c r="AQ6" i="9"/>
  <c r="AW18" i="9"/>
  <c r="AK2" i="9"/>
  <c r="AE15" i="9"/>
  <c r="Z33" i="9"/>
  <c r="AH8" i="9"/>
  <c r="AI33" i="9"/>
  <c r="AN23" i="9"/>
  <c r="V24" i="9"/>
  <c r="AJ28" i="9"/>
  <c r="AH14" i="9"/>
  <c r="AK25" i="9"/>
  <c r="AA28" i="9"/>
  <c r="AZ36" i="9"/>
  <c r="AM29" i="9"/>
  <c r="AN27" i="9"/>
  <c r="AW24" i="9"/>
  <c r="V5" i="9"/>
  <c r="AT14" i="9"/>
  <c r="AG4" i="9"/>
  <c r="AM23" i="9"/>
  <c r="AF5" i="9"/>
  <c r="AG39" i="9"/>
  <c r="Y25" i="9"/>
  <c r="AQ26" i="9"/>
  <c r="AE36" i="9"/>
  <c r="AV29" i="9"/>
  <c r="AI38" i="9"/>
  <c r="AF27" i="9"/>
  <c r="W16" i="9"/>
  <c r="BA32" i="9"/>
  <c r="AL33" i="9"/>
  <c r="AY27" i="9"/>
  <c r="AP13" i="9"/>
  <c r="AA18" i="9"/>
  <c r="V32" i="9"/>
  <c r="X37" i="9"/>
  <c r="AR23" i="9"/>
  <c r="AU26" i="9"/>
  <c r="X17" i="9"/>
  <c r="AM27" i="9"/>
  <c r="V34" i="9"/>
  <c r="AP27" i="9"/>
  <c r="AD32" i="9"/>
  <c r="AW26" i="9"/>
  <c r="AH19" i="9"/>
  <c r="AB36" i="9"/>
  <c r="AA15" i="9"/>
  <c r="V9" i="9"/>
  <c r="AL25" i="9"/>
  <c r="BA28" i="9"/>
  <c r="AP28" i="9"/>
  <c r="AQ22" i="9"/>
  <c r="BA36" i="9"/>
  <c r="AN16" i="9"/>
  <c r="AU22" i="9"/>
  <c r="AI2" i="9"/>
  <c r="AQ3" i="9"/>
  <c r="AW15" i="9"/>
  <c r="AS29" i="9"/>
  <c r="AL26" i="9"/>
  <c r="AR22" i="9"/>
  <c r="AM38" i="9"/>
  <c r="AZ18" i="9"/>
  <c r="AJ2" i="9"/>
  <c r="AR32" i="9"/>
  <c r="AZ4" i="9"/>
  <c r="Z16" i="9"/>
  <c r="AS34" i="9"/>
  <c r="AG18" i="9"/>
  <c r="X35" i="9"/>
  <c r="BA6" i="9"/>
  <c r="AX12" i="9"/>
  <c r="AG36" i="9"/>
  <c r="AB24" i="9"/>
  <c r="AT25" i="9"/>
  <c r="AI36" i="9"/>
  <c r="AI39" i="9"/>
  <c r="X33" i="9"/>
  <c r="AO38" i="9"/>
  <c r="AP16" i="9"/>
  <c r="X22" i="9"/>
  <c r="AM26" i="9"/>
  <c r="AO36" i="9"/>
  <c r="AT35" i="9"/>
  <c r="AR6" i="9"/>
  <c r="AF16" i="9"/>
  <c r="AF26" i="9"/>
  <c r="AX36" i="9"/>
  <c r="Y34" i="9"/>
  <c r="AT24" i="9"/>
  <c r="AH39" i="9"/>
  <c r="AH3" i="9"/>
  <c r="AL28" i="9"/>
  <c r="AZ13" i="9"/>
  <c r="AJ15" i="9"/>
  <c r="AA34" i="9"/>
  <c r="Z39" i="9"/>
  <c r="AD9" i="9"/>
  <c r="AO29" i="9"/>
  <c r="AR17" i="9"/>
  <c r="AB16" i="9"/>
  <c r="AW29" i="9"/>
  <c r="AR26" i="9"/>
  <c r="Z23" i="9"/>
  <c r="AG38" i="9"/>
  <c r="AV19" i="9"/>
  <c r="AK29" i="9"/>
  <c r="AB7" i="9"/>
  <c r="AY7" i="9"/>
  <c r="AU9" i="9"/>
  <c r="AP17" i="9"/>
  <c r="AK22" i="9"/>
  <c r="AM18" i="9"/>
  <c r="AA22" i="9"/>
  <c r="AW25" i="9"/>
  <c r="AZ6" i="9"/>
  <c r="AD4" i="9"/>
  <c r="AH38" i="9"/>
  <c r="AS32" i="9"/>
  <c r="AS8" i="9"/>
  <c r="Y5" i="9"/>
  <c r="V18" i="9"/>
  <c r="AJ6" i="9"/>
  <c r="AC6" i="9"/>
  <c r="AG17" i="9"/>
  <c r="AZ5" i="9"/>
  <c r="AU2" i="9"/>
  <c r="AO15" i="9"/>
  <c r="AO7" i="9"/>
  <c r="AI35" i="9"/>
  <c r="AV8" i="9"/>
  <c r="AK17" i="9"/>
  <c r="AH12" i="9"/>
  <c r="AA38" i="9"/>
  <c r="AX24" i="9"/>
  <c r="AT12" i="9"/>
  <c r="AV34" i="9"/>
  <c r="AZ8" i="9"/>
  <c r="AT13" i="9"/>
  <c r="AD15" i="9"/>
  <c r="AY39" i="9"/>
  <c r="AI14" i="9"/>
  <c r="AN8" i="9"/>
  <c r="AJ5" i="9"/>
  <c r="AL14" i="9"/>
  <c r="AN33" i="9"/>
  <c r="AK33" i="9"/>
  <c r="V36" i="9"/>
  <c r="AC15" i="9"/>
  <c r="AL19" i="9"/>
  <c r="Z18" i="9"/>
  <c r="AR33" i="9"/>
  <c r="AL2" i="9"/>
  <c r="AM33" i="9"/>
  <c r="AW28" i="9"/>
  <c r="AO37" i="9"/>
  <c r="AK38" i="9"/>
  <c r="AV35" i="9"/>
  <c r="W4" i="9"/>
  <c r="AR4" i="9"/>
  <c r="AM8" i="9"/>
  <c r="AQ18" i="9"/>
  <c r="AW5" i="9"/>
  <c r="AY38" i="9"/>
  <c r="W8" i="9"/>
  <c r="AW4" i="9"/>
  <c r="AY14" i="9"/>
  <c r="AJ35" i="9"/>
  <c r="AH17" i="9"/>
  <c r="Z7" i="9"/>
  <c r="Y29" i="9"/>
  <c r="AE9" i="9"/>
  <c r="AD24" i="9"/>
  <c r="AQ38" i="9"/>
  <c r="Z19" i="9"/>
  <c r="AJ4" i="9"/>
  <c r="Y22" i="9"/>
  <c r="AX29" i="9"/>
  <c r="AC34" i="9"/>
  <c r="Y23" i="9"/>
  <c r="Y18" i="9"/>
  <c r="AP32" i="9"/>
  <c r="AF29" i="9"/>
  <c r="AH34" i="9"/>
  <c r="AT22" i="9"/>
  <c r="AQ7" i="9"/>
  <c r="AO14" i="9"/>
  <c r="AE24" i="9"/>
  <c r="AA14" i="9"/>
  <c r="AT6" i="9"/>
  <c r="AC14" i="9"/>
  <c r="AK4" i="9"/>
  <c r="AP19" i="9"/>
  <c r="X8" i="9"/>
  <c r="Y35" i="9"/>
  <c r="AJ7" i="9"/>
  <c r="AA29" i="9"/>
  <c r="AW13" i="9"/>
  <c r="AC38" i="9"/>
  <c r="AZ35" i="9"/>
  <c r="AS24" i="9"/>
  <c r="Y2" i="9"/>
  <c r="AB18" i="9"/>
  <c r="AJ38" i="9"/>
  <c r="AI12" i="9"/>
  <c r="AW6" i="9"/>
  <c r="AH4" i="9"/>
  <c r="AM28" i="9"/>
  <c r="AK7" i="9"/>
  <c r="AN35" i="9"/>
  <c r="AM17" i="9"/>
  <c r="AZ25" i="9"/>
  <c r="AR3" i="9"/>
  <c r="AB22" i="9"/>
  <c r="W9" i="9"/>
  <c r="AZ12" i="9"/>
  <c r="Z9" i="9"/>
  <c r="AU33" i="9"/>
  <c r="V16" i="9"/>
  <c r="AP14" i="9"/>
  <c r="AD13" i="9"/>
  <c r="AB37" i="9"/>
  <c r="AG16" i="9"/>
  <c r="AM19" i="9"/>
  <c r="AK13" i="9"/>
  <c r="AA17" i="9"/>
  <c r="AA19" i="9"/>
  <c r="AR34" i="9"/>
  <c r="V28" i="9"/>
  <c r="AS7" i="9"/>
  <c r="AE16" i="9"/>
  <c r="AO5" i="9"/>
  <c r="AD18" i="9"/>
  <c r="AU3" i="9"/>
  <c r="AY9" i="9"/>
  <c r="BA39" i="9"/>
  <c r="AZ32" i="9"/>
  <c r="BA29" i="9"/>
  <c r="AA4" i="9"/>
  <c r="Y36" i="9"/>
  <c r="AQ5" i="9"/>
  <c r="AY32" i="9"/>
  <c r="AY24" i="9"/>
  <c r="AD28" i="9"/>
  <c r="AE29" i="9"/>
  <c r="AC24" i="9"/>
  <c r="AR25" i="9"/>
  <c r="AF15" i="9"/>
  <c r="X4" i="9"/>
  <c r="X36" i="9"/>
  <c r="AV26" i="9"/>
  <c r="AZ16" i="9"/>
  <c r="W35" i="9"/>
  <c r="AA8" i="9"/>
  <c r="Z12" i="9"/>
  <c r="Z35" i="9"/>
  <c r="X15" i="9"/>
  <c r="AS17" i="9"/>
  <c r="AB9" i="9"/>
  <c r="AJ29" i="9"/>
  <c r="AX35" i="9"/>
  <c r="AF33" i="9"/>
  <c r="AZ3" i="9"/>
  <c r="AU4" i="9"/>
  <c r="AE22" i="9"/>
  <c r="AX15" i="9"/>
  <c r="W18" i="9"/>
  <c r="AU19" i="9"/>
  <c r="AA16" i="9"/>
  <c r="AZ38" i="9"/>
  <c r="W3" i="9"/>
  <c r="AO33" i="9"/>
  <c r="AE27" i="9"/>
  <c r="AQ37" i="9"/>
  <c r="AU29" i="9"/>
  <c r="AR24" i="9"/>
  <c r="AV39" i="9"/>
  <c r="AN22" i="9"/>
  <c r="AT5" i="9"/>
  <c r="AN18" i="9"/>
  <c r="AM16" i="9"/>
  <c r="AF23" i="9"/>
  <c r="AU24" i="9"/>
  <c r="W12" i="9"/>
  <c r="AY28" i="9"/>
  <c r="BA12" i="9"/>
  <c r="AY12" i="9"/>
  <c r="AG25" i="9"/>
  <c r="AB23" i="9"/>
  <c r="BA3" i="9"/>
  <c r="AK16" i="9"/>
  <c r="AV32" i="9"/>
  <c r="AA26" i="9"/>
  <c r="AW34" i="9"/>
  <c r="AI25" i="9"/>
  <c r="Y9" i="9"/>
  <c r="BA35" i="9"/>
  <c r="AF14" i="9"/>
  <c r="AH26" i="9"/>
  <c r="AG14" i="9"/>
  <c r="AY17" i="9"/>
  <c r="AC35" i="9"/>
  <c r="AP12" i="9"/>
  <c r="AJ3" i="9"/>
  <c r="AD22" i="9"/>
  <c r="AC27" i="9"/>
  <c r="AU7" i="9"/>
  <c r="AD2" i="9"/>
  <c r="W19" i="9"/>
  <c r="AC17" i="9"/>
  <c r="AM34" i="9"/>
  <c r="AO28" i="9"/>
  <c r="AF25" i="9"/>
  <c r="AK3" i="9"/>
  <c r="AV3" i="9"/>
  <c r="X18" i="9"/>
  <c r="AA12" i="9"/>
  <c r="AJ32" i="9"/>
  <c r="AT32" i="9"/>
  <c r="AY26" i="9"/>
  <c r="AD7" i="9"/>
  <c r="Y33" i="9"/>
  <c r="AC18" i="9"/>
  <c r="W2" i="9"/>
  <c r="AZ23" i="9"/>
  <c r="AB12" i="9"/>
  <c r="AZ2" i="9"/>
  <c r="AA23" i="9"/>
  <c r="AF24" i="9"/>
  <c r="AB15" i="9"/>
  <c r="AH16" i="9"/>
  <c r="AM14" i="9"/>
  <c r="AV22" i="9"/>
  <c r="BA37" i="9"/>
  <c r="AF19" i="9"/>
  <c r="AR37" i="9"/>
  <c r="AP24" i="9"/>
  <c r="AG19" i="9"/>
  <c r="AZ33" i="9"/>
  <c r="AK39" i="9"/>
  <c r="Z29" i="9"/>
  <c r="AD12" i="9"/>
  <c r="AT26" i="9"/>
  <c r="AC4" i="9"/>
  <c r="AL16" i="9"/>
  <c r="AZ9" i="9"/>
  <c r="AC5" i="9"/>
  <c r="AC22" i="9"/>
  <c r="AR18" i="9"/>
  <c r="AF17" i="9"/>
  <c r="AW2" i="9"/>
  <c r="AD36" i="9"/>
  <c r="AZ14" i="9"/>
  <c r="AM22" i="9"/>
  <c r="V19" i="9"/>
  <c r="AF35" i="9"/>
  <c r="Z4" i="9"/>
  <c r="BA38" i="9"/>
  <c r="AE13" i="9"/>
  <c r="AX26" i="9"/>
  <c r="AM7" i="9"/>
  <c r="AT3" i="9"/>
  <c r="V29" i="9"/>
  <c r="AJ9" i="9"/>
  <c r="Z27" i="9"/>
  <c r="AD5" i="9"/>
  <c r="W7" i="9"/>
  <c r="AY2" i="9"/>
  <c r="AQ16" i="9"/>
  <c r="BA22" i="9"/>
  <c r="BA24" i="9"/>
  <c r="AY22" i="9"/>
  <c r="AQ4" i="9"/>
  <c r="AV38" i="9"/>
  <c r="AA3" i="9"/>
  <c r="AA2" i="9"/>
  <c r="AJ19" i="9"/>
  <c r="AB29" i="9"/>
  <c r="AD25" i="9"/>
  <c r="AX9" i="9"/>
  <c r="AX33" i="9"/>
  <c r="AC9" i="9"/>
  <c r="AF37" i="9"/>
  <c r="AF12" i="9"/>
  <c r="AH22" i="9"/>
  <c r="BA15" i="9"/>
  <c r="AT38" i="9"/>
  <c r="Z28" i="9"/>
  <c r="AI34" i="9"/>
  <c r="W6" i="9"/>
  <c r="AP25" i="9"/>
  <c r="Z36" i="9"/>
  <c r="Z17" i="9"/>
  <c r="AT4" i="9"/>
  <c r="AG29" i="9"/>
  <c r="AL35" i="9"/>
  <c r="AO6" i="9"/>
  <c r="BA19" i="9"/>
  <c r="BA4" i="9"/>
  <c r="AK34" i="9"/>
  <c r="W26" i="9"/>
  <c r="AJ24" i="9"/>
  <c r="AP6" i="9"/>
  <c r="AP36" i="9"/>
  <c r="AN5" i="9"/>
  <c r="AG7" i="9"/>
  <c r="AW39" i="9"/>
  <c r="BA8" i="9"/>
  <c r="AF39" i="9"/>
  <c r="AY37" i="9"/>
  <c r="AI3" i="9"/>
  <c r="AL13" i="9"/>
  <c r="AU23" i="9"/>
  <c r="AC816" i="1"/>
  <c r="AD663" i="1"/>
  <c r="AS16" i="9"/>
  <c r="AF4" i="9"/>
  <c r="AX37" i="9"/>
  <c r="AO32" i="9"/>
  <c r="AA25" i="9"/>
  <c r="AY15" i="9"/>
  <c r="Y28" i="9"/>
  <c r="AH37" i="9"/>
  <c r="AH33" i="9"/>
  <c r="AL5" i="9"/>
  <c r="AZ27" i="9"/>
  <c r="AC563" i="1"/>
  <c r="AD493" i="1"/>
  <c r="AD208" i="1"/>
  <c r="AG37" i="9"/>
  <c r="AC936" i="1"/>
  <c r="AD602" i="1"/>
  <c r="AJ34" i="9"/>
  <c r="AE5" i="9"/>
  <c r="AG9" i="9"/>
  <c r="AQ2" i="9"/>
  <c r="AD53" i="11"/>
  <c r="AC625" i="1"/>
  <c r="AT7" i="9"/>
  <c r="Z38" i="9"/>
  <c r="AC629" i="1"/>
  <c r="AC748" i="1"/>
  <c r="AC37" i="9"/>
  <c r="AC33" i="9"/>
  <c r="AZ26" i="9"/>
  <c r="AZ22" i="9"/>
  <c r="AL39" i="9"/>
  <c r="AD810" i="1"/>
  <c r="AX23" i="9"/>
  <c r="AK27" i="9"/>
  <c r="AM36" i="9"/>
  <c r="AQ29" i="9"/>
  <c r="AR28" i="9"/>
  <c r="AV25" i="9"/>
  <c r="AC290" i="1"/>
  <c r="AC495" i="1"/>
  <c r="AD534" i="1"/>
  <c r="AD451" i="1"/>
  <c r="AC515" i="1"/>
  <c r="M28" i="11"/>
  <c r="AP896" i="1" s="1"/>
  <c r="R30" i="11"/>
  <c r="AO1156" i="1" s="1"/>
  <c r="AD18" i="11"/>
  <c r="AO922" i="1" s="1"/>
  <c r="Z37" i="11"/>
  <c r="AC580" i="1"/>
  <c r="B26" i="11"/>
  <c r="AO1144" i="1" s="1"/>
  <c r="AC833" i="1"/>
  <c r="AC803" i="1"/>
  <c r="AD699" i="1"/>
  <c r="AD721" i="1"/>
  <c r="AD752" i="1"/>
  <c r="AC545" i="1"/>
  <c r="AD696" i="1"/>
  <c r="AD551" i="1"/>
  <c r="T12" i="11"/>
  <c r="AO899" i="1" s="1"/>
  <c r="AC388" i="1"/>
  <c r="AC820" i="1"/>
  <c r="AD670" i="1"/>
  <c r="B61" i="11"/>
  <c r="Z2" i="11"/>
  <c r="AO901" i="1" s="1"/>
  <c r="L20" i="11"/>
  <c r="AB48" i="11"/>
  <c r="T47" i="11"/>
  <c r="L55" i="11"/>
  <c r="M63" i="11"/>
  <c r="AB13" i="11"/>
  <c r="AO896" i="1" s="1"/>
  <c r="Z9" i="11"/>
  <c r="AO881" i="1" s="1"/>
  <c r="U48" i="11"/>
  <c r="T54" i="11"/>
  <c r="C67" i="11"/>
  <c r="M21" i="11"/>
  <c r="AP1210" i="1" s="1"/>
  <c r="U52" i="11"/>
  <c r="AD42" i="11"/>
  <c r="K3" i="11"/>
  <c r="AO1182" i="1" s="1"/>
  <c r="Q60" i="11"/>
  <c r="I61" i="11"/>
  <c r="AC54" i="11"/>
  <c r="B49" i="11"/>
  <c r="U13" i="11"/>
  <c r="AO1210" i="1" s="1"/>
  <c r="M56" i="11"/>
  <c r="I26" i="11"/>
  <c r="AP881" i="1" s="1"/>
  <c r="Z44" i="11"/>
  <c r="U17" i="11"/>
  <c r="AO980" i="1" s="1"/>
  <c r="Q21" i="11"/>
  <c r="AO874" i="1" s="1"/>
  <c r="S47" i="11"/>
  <c r="Z48" i="11"/>
  <c r="T9" i="11"/>
  <c r="AO865" i="1" s="1"/>
  <c r="AG3" i="11"/>
  <c r="AO1078" i="1" s="1"/>
  <c r="H51" i="11"/>
  <c r="I62" i="11"/>
  <c r="Q18" i="11"/>
  <c r="AO854" i="1" s="1"/>
  <c r="D45" i="11"/>
  <c r="AA42" i="11"/>
  <c r="S49" i="11"/>
  <c r="AB37" i="11"/>
  <c r="O63" i="11"/>
  <c r="J40" i="11"/>
  <c r="Y6" i="11"/>
  <c r="AP772" i="1" s="1"/>
  <c r="R3" i="11"/>
  <c r="AO965" i="1" s="1"/>
  <c r="C11" i="11"/>
  <c r="AO1054" i="1" s="1"/>
  <c r="I20" i="11"/>
  <c r="AO968" i="1" s="1"/>
  <c r="C46" i="11"/>
  <c r="K38" i="11"/>
  <c r="T44" i="11"/>
  <c r="I55" i="11"/>
  <c r="L19" i="11"/>
  <c r="AO842" i="1" s="1"/>
  <c r="AC550" i="1"/>
  <c r="AD606" i="1"/>
  <c r="M61" i="11"/>
  <c r="AD570" i="1"/>
  <c r="AG49" i="11"/>
  <c r="AA49" i="11"/>
  <c r="AC492" i="1"/>
  <c r="C33" i="11"/>
  <c r="AO855" i="1" s="1"/>
  <c r="R17" i="11"/>
  <c r="AP854" i="1" s="1"/>
  <c r="G65" i="11"/>
  <c r="F63" i="11"/>
  <c r="C68" i="11"/>
  <c r="AG38" i="11"/>
  <c r="R52" i="11"/>
  <c r="Q53" i="11"/>
  <c r="M26" i="11"/>
  <c r="AP847" i="1" s="1"/>
  <c r="Z13" i="11"/>
  <c r="AO847" i="1" s="1"/>
  <c r="AD7" i="11"/>
  <c r="AO936" i="1" s="1"/>
  <c r="G30" i="11"/>
  <c r="L54" i="11"/>
  <c r="S12" i="11"/>
  <c r="AO926" i="1" s="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AP187" i="1" s="1"/>
  <c r="L3" i="11"/>
  <c r="AO996" i="1" s="1"/>
  <c r="M27" i="11"/>
  <c r="AO1108" i="1" s="1"/>
  <c r="H30" i="11"/>
  <c r="AO1034" i="1" s="1"/>
  <c r="B18" i="11"/>
  <c r="AP689" i="1" s="1"/>
  <c r="L21" i="11"/>
  <c r="AP915" i="1" s="1"/>
  <c r="AA18" i="11"/>
  <c r="AO707" i="1" s="1"/>
  <c r="AD11" i="11"/>
  <c r="AO1114" i="1" s="1"/>
  <c r="AC765" i="1"/>
  <c r="L57" i="11"/>
  <c r="E67" i="11"/>
  <c r="AF47" i="11"/>
  <c r="AC691" i="1"/>
  <c r="AC484" i="1"/>
  <c r="AC488" i="1"/>
  <c r="AC675" i="1"/>
  <c r="AC502" i="1"/>
  <c r="AD736" i="1"/>
  <c r="AC536" i="1"/>
  <c r="AD519" i="1"/>
  <c r="AD535" i="1"/>
  <c r="AC419" i="1"/>
  <c r="AE50" i="11"/>
  <c r="W62" i="11"/>
  <c r="H41" i="11"/>
  <c r="L8" i="11"/>
  <c r="AE67" i="11"/>
  <c r="AC2" i="11"/>
  <c r="AO727" i="1" s="1"/>
  <c r="F16" i="11"/>
  <c r="AO590" i="1" s="1"/>
  <c r="M24" i="11"/>
  <c r="AO1017" i="1" s="1"/>
  <c r="R14" i="11"/>
  <c r="AO1134" i="1" s="1"/>
  <c r="AG10" i="11"/>
  <c r="AO396" i="1" s="1"/>
  <c r="AG5" i="11"/>
  <c r="AO60" i="1" s="1"/>
  <c r="P20" i="11"/>
  <c r="AP46" i="1" s="1"/>
  <c r="V8" i="11"/>
  <c r="AO1106" i="1" s="1"/>
  <c r="G29" i="11"/>
  <c r="AO790" i="1" s="1"/>
  <c r="T3" i="11"/>
  <c r="AP175" i="1" s="1"/>
  <c r="I33" i="11"/>
  <c r="AO987" i="1" s="1"/>
  <c r="C28" i="11"/>
  <c r="AO836" i="1" s="1"/>
  <c r="G26" i="11"/>
  <c r="AO1119" i="1" s="1"/>
  <c r="V33" i="11"/>
  <c r="AO1093" i="1" s="1"/>
  <c r="Y29" i="11"/>
  <c r="L58" i="11"/>
  <c r="M41" i="11"/>
  <c r="AG41" i="11"/>
  <c r="O51" i="11"/>
  <c r="J65" i="11"/>
  <c r="AA37" i="11"/>
  <c r="AB54" i="11"/>
  <c r="G37" i="11"/>
  <c r="AE39" i="11"/>
  <c r="D53" i="11"/>
  <c r="AC538" i="1"/>
  <c r="R66" i="11"/>
  <c r="S42" i="11"/>
  <c r="W4" i="11"/>
  <c r="AO894" i="1" s="1"/>
  <c r="P23" i="11"/>
  <c r="AO856" i="1" s="1"/>
  <c r="P62" i="11"/>
  <c r="B40" i="11"/>
  <c r="E57" i="11"/>
  <c r="V39" i="11"/>
  <c r="D47" i="11"/>
  <c r="P68" i="11"/>
  <c r="Y38" i="11"/>
  <c r="O65" i="11"/>
  <c r="R51" i="11"/>
  <c r="E56" i="11"/>
  <c r="N64" i="11"/>
  <c r="B56" i="11"/>
  <c r="E18" i="11"/>
  <c r="AP834" i="1" s="1"/>
  <c r="AC669" i="1"/>
  <c r="AC652" i="1"/>
  <c r="AD686" i="1"/>
  <c r="G57" i="11"/>
  <c r="Q39" i="11"/>
  <c r="U39" i="11"/>
  <c r="P64" i="11"/>
  <c r="J37" i="11"/>
  <c r="I49" i="11"/>
  <c r="U67" i="11"/>
  <c r="AE52" i="11"/>
  <c r="H52" i="11"/>
  <c r="H48" i="11"/>
  <c r="G39" i="11"/>
  <c r="R32" i="11"/>
  <c r="AP31" i="1" s="1"/>
  <c r="H59" i="11"/>
  <c r="X58" i="11"/>
  <c r="F58" i="11"/>
  <c r="AC41" i="11"/>
  <c r="AC728" i="1"/>
  <c r="AD522" i="1"/>
  <c r="AD615" i="1"/>
  <c r="Q45" i="11"/>
  <c r="AB42" i="11"/>
  <c r="X41" i="11"/>
  <c r="U60" i="11"/>
  <c r="AC39" i="11"/>
  <c r="Z59" i="11"/>
  <c r="S44" i="11"/>
  <c r="M66" i="11"/>
  <c r="E53" i="11"/>
  <c r="AD618" i="1"/>
  <c r="AB45" i="11"/>
  <c r="Y17" i="11"/>
  <c r="AO833" i="1" s="1"/>
  <c r="AC590" i="1"/>
  <c r="R40" i="11"/>
  <c r="R5" i="11"/>
  <c r="AP1111" i="1" s="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AO867" i="1" s="1"/>
  <c r="O11" i="11"/>
  <c r="AO1220" i="1" s="1"/>
  <c r="K15" i="11"/>
  <c r="AO826" i="1" s="1"/>
  <c r="H12" i="11"/>
  <c r="AP1244" i="1" s="1"/>
  <c r="L43" i="11"/>
  <c r="S9" i="11"/>
  <c r="AO1047" i="1" s="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AO183" i="1" s="1"/>
  <c r="T18" i="11"/>
  <c r="AO311" i="1" s="1"/>
  <c r="B55" i="11"/>
  <c r="G12" i="11"/>
  <c r="N11" i="11"/>
  <c r="AP245" i="1" s="1"/>
  <c r="Q54" i="11"/>
  <c r="G23" i="11"/>
  <c r="AO601" i="1" s="1"/>
  <c r="S24" i="11"/>
  <c r="AO269" i="1" s="1"/>
  <c r="T56" i="11"/>
  <c r="AC55" i="11"/>
  <c r="B3" i="11"/>
  <c r="AP820" i="1" s="1"/>
  <c r="M5" i="11"/>
  <c r="AO202" i="1" s="1"/>
  <c r="S18" i="11"/>
  <c r="AO330" i="1" s="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AO6" i="1" s="1"/>
  <c r="Z58" i="11"/>
  <c r="AD38" i="11"/>
  <c r="I18" i="11"/>
  <c r="AO246" i="1" s="1"/>
  <c r="P25" i="11"/>
  <c r="AO294" i="1" s="1"/>
  <c r="H67" i="11"/>
  <c r="C64" i="11"/>
  <c r="O2" i="11"/>
  <c r="AO1070" i="1" s="1"/>
  <c r="AF2" i="11"/>
  <c r="T61" i="11"/>
  <c r="E61" i="11"/>
  <c r="L29" i="11"/>
  <c r="AO170" i="1" s="1"/>
  <c r="E47" i="11"/>
  <c r="F66" i="11"/>
  <c r="E4" i="11"/>
  <c r="AO571" i="1" s="1"/>
  <c r="AE5" i="11"/>
  <c r="AO45" i="1" s="1"/>
  <c r="B43" i="11"/>
  <c r="AF57" i="11"/>
  <c r="AA64" i="11"/>
  <c r="Q42" i="11"/>
  <c r="D24" i="11"/>
  <c r="AO123" i="1" s="1"/>
  <c r="H56" i="11"/>
  <c r="J64" i="11"/>
  <c r="G31" i="11"/>
  <c r="AO363" i="1" s="1"/>
  <c r="Q27" i="11"/>
  <c r="AO1121" i="1" s="1"/>
  <c r="D37" i="11"/>
  <c r="R43" i="11"/>
  <c r="U53" i="11"/>
  <c r="AA63" i="11"/>
  <c r="V31" i="11"/>
  <c r="AO172" i="1" s="1"/>
  <c r="E43" i="11"/>
  <c r="V38" i="11"/>
  <c r="AD14" i="11"/>
  <c r="AO413" i="1" s="1"/>
  <c r="AG2" i="11"/>
  <c r="AO461" i="1" s="1"/>
  <c r="AB58" i="11"/>
  <c r="L65" i="11"/>
  <c r="I40" i="11"/>
  <c r="E51" i="11"/>
  <c r="X56" i="11"/>
  <c r="Q47" i="11"/>
  <c r="C43" i="11"/>
  <c r="O6" i="11"/>
  <c r="AP5" i="1" s="1"/>
  <c r="AF44" i="11"/>
  <c r="E11" i="11"/>
  <c r="AP257" i="1" s="1"/>
  <c r="G60" i="11"/>
  <c r="G53" i="11"/>
  <c r="K43" i="11"/>
  <c r="C42" i="11"/>
  <c r="M18" i="11"/>
  <c r="AP626" i="1" s="1"/>
  <c r="H33" i="11"/>
  <c r="AO886" i="1" s="1"/>
  <c r="B12" i="11"/>
  <c r="AP1085" i="1" s="1"/>
  <c r="T8" i="11"/>
  <c r="AO1127" i="1" s="1"/>
  <c r="AG64" i="11"/>
  <c r="R33" i="11"/>
  <c r="AO661" i="1" s="1"/>
  <c r="T39" i="11"/>
  <c r="L59" i="11"/>
  <c r="K58" i="11"/>
  <c r="N50" i="11"/>
  <c r="Y39" i="11"/>
  <c r="D65" i="11"/>
  <c r="O39" i="11"/>
  <c r="B52" i="11"/>
  <c r="S55" i="11"/>
  <c r="D61" i="11"/>
  <c r="C31" i="11"/>
  <c r="AO519" i="1" s="1"/>
  <c r="AC15" i="11"/>
  <c r="AP868" i="1" s="1"/>
  <c r="M51" i="11"/>
  <c r="D42" i="11"/>
  <c r="AG56" i="11"/>
  <c r="T59" i="11"/>
  <c r="F17" i="11"/>
  <c r="AO118" i="1" s="1"/>
  <c r="Y30" i="11"/>
  <c r="AO166" i="1" s="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AP470" i="1" s="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P994" i="1" s="1"/>
  <c r="AA50" i="11"/>
  <c r="N68" i="11"/>
  <c r="V14" i="11"/>
  <c r="AO967" i="1" s="1"/>
  <c r="AE13" i="11"/>
  <c r="AP585" i="1" s="1"/>
  <c r="AA44" i="11"/>
  <c r="J67" i="11"/>
  <c r="Q13" i="11"/>
  <c r="AO40" i="1" s="1"/>
  <c r="AA58" i="11"/>
  <c r="P59" i="11"/>
  <c r="AD61" i="11"/>
  <c r="V61" i="11"/>
  <c r="R4" i="11"/>
  <c r="AP105" i="1" s="1"/>
  <c r="U37" i="11"/>
  <c r="AF59" i="11"/>
  <c r="B66" i="11"/>
  <c r="T11" i="11"/>
  <c r="AO442" i="1" s="1"/>
  <c r="F32" i="11"/>
  <c r="AP911" i="1" s="1"/>
  <c r="C37" i="11"/>
  <c r="B60" i="11"/>
  <c r="X53" i="11"/>
  <c r="AA57" i="11"/>
  <c r="O66" i="11"/>
  <c r="M10" i="11"/>
  <c r="AO365" i="1" s="1"/>
  <c r="J47" i="11"/>
  <c r="P48" i="11"/>
  <c r="I47" i="11"/>
  <c r="X57" i="11"/>
  <c r="C45" i="11"/>
  <c r="K42" i="11"/>
  <c r="AF38" i="11"/>
  <c r="W59" i="11"/>
  <c r="L42" i="11"/>
  <c r="Q22" i="11"/>
  <c r="AP249" i="1" s="1"/>
  <c r="U9" i="11"/>
  <c r="AO852" i="1" s="1"/>
  <c r="AF66" i="11"/>
  <c r="I10" i="11"/>
  <c r="AO945" i="1" s="1"/>
  <c r="W41" i="11"/>
  <c r="AD48" i="11"/>
  <c r="F64" i="11"/>
  <c r="C61" i="11"/>
  <c r="AD45" i="11"/>
  <c r="W21" i="11"/>
  <c r="AO818" i="1" s="1"/>
  <c r="AC5" i="11"/>
  <c r="K66" i="11"/>
  <c r="P41" i="11"/>
  <c r="D28" i="11"/>
  <c r="AO821" i="1" s="1"/>
  <c r="P49" i="11"/>
  <c r="AE53" i="11"/>
  <c r="AC18" i="11"/>
  <c r="AO605" i="1" s="1"/>
  <c r="H31" i="11"/>
  <c r="AO539" i="1" s="1"/>
  <c r="E58" i="11"/>
  <c r="Z56" i="11"/>
  <c r="D27" i="11"/>
  <c r="AO779" i="1" s="1"/>
  <c r="AG67" i="11"/>
  <c r="F54" i="11"/>
  <c r="AE63" i="11"/>
  <c r="B67" i="11"/>
  <c r="I37" i="11"/>
  <c r="G46" i="11"/>
  <c r="T37" i="11"/>
  <c r="V56" i="11"/>
  <c r="K18" i="11"/>
  <c r="AP417" i="1" s="1"/>
  <c r="M12" i="11"/>
  <c r="AO1225" i="1" s="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O1165" i="1" s="1"/>
  <c r="AD67" i="11"/>
  <c r="C23" i="11"/>
  <c r="AP979" i="1" s="1"/>
  <c r="AB8" i="11"/>
  <c r="AO390" i="1" s="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AP1110" i="1" s="1"/>
  <c r="Q41" i="11"/>
  <c r="D17" i="11"/>
  <c r="AO10" i="1" s="1"/>
  <c r="D58" i="11"/>
  <c r="X48" i="11"/>
  <c r="V20" i="11"/>
  <c r="AO658" i="1" s="1"/>
  <c r="W51" i="11"/>
  <c r="J56" i="11"/>
  <c r="N53" i="11"/>
  <c r="D51" i="11"/>
  <c r="U54" i="11"/>
  <c r="I64" i="11"/>
  <c r="S56" i="11"/>
  <c r="D48" i="11"/>
  <c r="M23" i="11"/>
  <c r="AO478" i="1" s="1"/>
  <c r="AB41" i="11"/>
  <c r="H38" i="11"/>
  <c r="X62" i="11"/>
  <c r="C24" i="11"/>
  <c r="AO104" i="1" s="1"/>
  <c r="Y57" i="11"/>
  <c r="Q51" i="11"/>
  <c r="D21" i="11"/>
  <c r="AO251" i="1" s="1"/>
  <c r="Q64" i="11"/>
  <c r="Z43" i="11"/>
  <c r="J68" i="11"/>
  <c r="C47" i="11"/>
  <c r="E55" i="11"/>
  <c r="Y8" i="11"/>
  <c r="AO652" i="1" s="1"/>
  <c r="T64" i="11"/>
  <c r="J53" i="11"/>
  <c r="K61" i="11"/>
  <c r="G62" i="11"/>
  <c r="AC16" i="11"/>
  <c r="AP654" i="1" s="1"/>
  <c r="I46" i="11"/>
  <c r="E68" i="11"/>
  <c r="B42" i="11"/>
  <c r="P47" i="11"/>
  <c r="R54" i="11"/>
  <c r="H7" i="11"/>
  <c r="AO1292" i="1" s="1"/>
  <c r="J46" i="11"/>
  <c r="U66" i="11"/>
  <c r="P52" i="11"/>
  <c r="W55" i="11"/>
  <c r="AD31" i="11"/>
  <c r="AO1080" i="1" s="1"/>
  <c r="H4" i="11"/>
  <c r="AO737" i="1" s="1"/>
  <c r="Z63" i="11"/>
  <c r="AA5" i="11"/>
  <c r="AO14" i="1" s="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AO26" i="1" s="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O1243" i="1"/>
  <c r="AP951" i="1"/>
  <c r="AO806" i="1"/>
  <c r="AP925" i="1"/>
  <c r="AO711" i="1"/>
  <c r="AP638" i="1"/>
  <c r="AO1241" i="1"/>
  <c r="AP1166" i="1"/>
  <c r="AP1226" i="1"/>
  <c r="AP412" i="1"/>
  <c r="AP1243" i="1"/>
  <c r="AO1164" i="1"/>
  <c r="AP1180" i="1"/>
  <c r="AO999" i="1"/>
  <c r="AP1158" i="1"/>
  <c r="AO1147" i="1"/>
  <c r="AP1113" i="1"/>
  <c r="AO810" i="1"/>
  <c r="AP762" i="1"/>
  <c r="AO1202" i="1"/>
  <c r="AP1046" i="1"/>
  <c r="AO1154" i="1"/>
  <c r="AP973" i="1"/>
  <c r="AP1130" i="1"/>
  <c r="AO1003" i="1"/>
  <c r="AP1030" i="1"/>
  <c r="AO1046" i="1"/>
  <c r="AP1202" i="1"/>
  <c r="AO1180" i="1"/>
  <c r="AP1164" i="1"/>
  <c r="AO958" i="1"/>
  <c r="AP993" i="1"/>
  <c r="AO1068" i="1"/>
  <c r="AP1117" i="1"/>
  <c r="AO1048" i="1"/>
  <c r="AP1194" i="1"/>
  <c r="AP936" i="1"/>
  <c r="AO860" i="1"/>
  <c r="AO1242" i="1"/>
  <c r="AP1229" i="1"/>
  <c r="AO1194" i="1"/>
  <c r="AP1048" i="1"/>
  <c r="AO1112" i="1"/>
  <c r="AO851" i="1"/>
  <c r="AP337" i="1"/>
  <c r="AO1030" i="1"/>
  <c r="AP1003" i="1"/>
  <c r="AO1166" i="1"/>
  <c r="AP1241" i="1"/>
  <c r="AO1226" i="1"/>
  <c r="AO977" i="1"/>
  <c r="AO1208" i="1"/>
  <c r="AP1051" i="1"/>
  <c r="AO1295" i="1"/>
  <c r="AP899" i="1"/>
  <c r="AO981" i="1"/>
  <c r="AO824" i="1"/>
  <c r="AP887" i="1"/>
  <c r="AP855" i="1"/>
  <c r="AO1130" i="1"/>
  <c r="AP990" i="1"/>
  <c r="AO1113" i="1"/>
  <c r="AP1147" i="1"/>
  <c r="AO1089" i="1"/>
  <c r="AP1009" i="1"/>
  <c r="AO1229" i="1"/>
  <c r="AP1242" i="1"/>
  <c r="AO1051" i="1"/>
  <c r="AP1208" i="1"/>
  <c r="AP977" i="1"/>
  <c r="AO989" i="1"/>
  <c r="AO1012" i="1"/>
  <c r="AP959" i="1"/>
  <c r="AO1009" i="1"/>
  <c r="AP1089" i="1"/>
  <c r="AO991" i="1"/>
  <c r="AO1282" i="1"/>
  <c r="AP1217" i="1"/>
  <c r="AO891" i="1"/>
  <c r="AP305" i="1"/>
  <c r="AP56" i="1"/>
  <c r="AO1117" i="1"/>
  <c r="AP1068" i="1"/>
  <c r="AO825" i="1"/>
  <c r="AO1244" i="1"/>
  <c r="AP1021"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7" i="7"/>
  <c r="FX67" i="7"/>
  <c r="FH67" i="7"/>
  <c r="ER67" i="7"/>
  <c r="EB67" i="7"/>
  <c r="DL67" i="7"/>
  <c r="CV67" i="7"/>
  <c r="CF67" i="7"/>
  <c r="BP67" i="7"/>
  <c r="AZ67" i="7"/>
  <c r="AJ67" i="7"/>
  <c r="T67" i="7"/>
  <c r="GM67" i="7"/>
  <c r="FW67" i="7"/>
  <c r="FG67" i="7"/>
  <c r="EQ67" i="7"/>
  <c r="EA67" i="7"/>
  <c r="DK67" i="7"/>
  <c r="CU67" i="7"/>
  <c r="CE67" i="7"/>
  <c r="BO67" i="7"/>
  <c r="AY67" i="7"/>
  <c r="AI67" i="7"/>
  <c r="S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I67" i="7"/>
  <c r="FS67" i="7"/>
  <c r="FC67" i="7"/>
  <c r="EM67" i="7"/>
  <c r="DW67" i="7"/>
  <c r="DG67" i="7"/>
  <c r="CQ67" i="7"/>
  <c r="CA67" i="7"/>
  <c r="BK67" i="7"/>
  <c r="AU67" i="7"/>
  <c r="AE67" i="7"/>
  <c r="O67" i="7"/>
  <c r="GH67" i="7"/>
  <c r="FR67" i="7"/>
  <c r="FB67" i="7"/>
  <c r="EL67" i="7"/>
  <c r="DV67" i="7"/>
  <c r="DF67" i="7"/>
  <c r="CP67" i="7"/>
  <c r="BZ67" i="7"/>
  <c r="BJ67" i="7"/>
  <c r="AT67" i="7"/>
  <c r="AD67" i="7"/>
  <c r="N67" i="7"/>
  <c r="GG67" i="7"/>
  <c r="FQ67" i="7"/>
  <c r="FA67" i="7"/>
  <c r="EK67" i="7"/>
  <c r="DU67" i="7"/>
  <c r="DE67" i="7"/>
  <c r="CO67" i="7"/>
  <c r="BY67" i="7"/>
  <c r="BI67" i="7"/>
  <c r="AS67" i="7"/>
  <c r="AC67" i="7"/>
  <c r="M67" i="7"/>
  <c r="GF67" i="7"/>
  <c r="FP67" i="7"/>
  <c r="EZ67" i="7"/>
  <c r="EJ67" i="7"/>
  <c r="DT67" i="7"/>
  <c r="DD67" i="7"/>
  <c r="CN67" i="7"/>
  <c r="BX67" i="7"/>
  <c r="BH67" i="7"/>
  <c r="AR67" i="7"/>
  <c r="AB67" i="7"/>
  <c r="GU67" i="7"/>
  <c r="GE67" i="7"/>
  <c r="FO67" i="7"/>
  <c r="EY67" i="7"/>
  <c r="EI67" i="7"/>
  <c r="DS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GO67" i="7"/>
  <c r="FY67" i="7"/>
  <c r="FI67" i="7"/>
  <c r="ES67" i="7"/>
  <c r="EC67" i="7"/>
  <c r="DM67" i="7"/>
  <c r="CW67" i="7"/>
  <c r="CG67" i="7"/>
  <c r="BQ67" i="7"/>
  <c r="BA67" i="7"/>
  <c r="AK67" i="7"/>
  <c r="U67" i="7"/>
  <c r="BG67" i="7"/>
  <c r="BC67" i="7"/>
  <c r="BB67" i="7"/>
  <c r="AQ67" i="7"/>
  <c r="GP67" i="7"/>
  <c r="AM67" i="7"/>
  <c r="FZ67" i="7"/>
  <c r="AL67" i="7"/>
  <c r="FJ67" i="7"/>
  <c r="AA67" i="7"/>
  <c r="ET67" i="7"/>
  <c r="W67" i="7"/>
  <c r="ED67" i="7"/>
  <c r="V67" i="7"/>
  <c r="DN67" i="7"/>
  <c r="DC67" i="7"/>
  <c r="CH67" i="7"/>
  <c r="CX67" i="7"/>
  <c r="CM67" i="7"/>
  <c r="BW67" i="7"/>
  <c r="BR67"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1" i="7"/>
  <c r="FR51" i="7"/>
  <c r="FB51" i="7"/>
  <c r="EL51" i="7"/>
  <c r="DV51" i="7"/>
  <c r="GG51" i="7"/>
  <c r="FQ51" i="7"/>
  <c r="FA51" i="7"/>
  <c r="EK51" i="7"/>
  <c r="DU51" i="7"/>
  <c r="GD51" i="7"/>
  <c r="FL51" i="7"/>
  <c r="ET51" i="7"/>
  <c r="EB51" i="7"/>
  <c r="DJ51" i="7"/>
  <c r="CT51" i="7"/>
  <c r="CD51" i="7"/>
  <c r="BN51" i="7"/>
  <c r="AX51" i="7"/>
  <c r="AH51" i="7"/>
  <c r="R51" i="7"/>
  <c r="GU51" i="7"/>
  <c r="GC51" i="7"/>
  <c r="FK51" i="7"/>
  <c r="ES51" i="7"/>
  <c r="EA51" i="7"/>
  <c r="DI51" i="7"/>
  <c r="CS51" i="7"/>
  <c r="CC51" i="7"/>
  <c r="BM51" i="7"/>
  <c r="AW51" i="7"/>
  <c r="AG51" i="7"/>
  <c r="Q51" i="7"/>
  <c r="GT51" i="7"/>
  <c r="GB51" i="7"/>
  <c r="FJ51" i="7"/>
  <c r="ER51" i="7"/>
  <c r="DZ51" i="7"/>
  <c r="DH51" i="7"/>
  <c r="CR51" i="7"/>
  <c r="CB51" i="7"/>
  <c r="BL51" i="7"/>
  <c r="AV51" i="7"/>
  <c r="AF51" i="7"/>
  <c r="P51" i="7"/>
  <c r="GS51" i="7"/>
  <c r="GA51" i="7"/>
  <c r="FI51" i="7"/>
  <c r="EQ51" i="7"/>
  <c r="DY51" i="7"/>
  <c r="DG51" i="7"/>
  <c r="CQ51" i="7"/>
  <c r="CA51" i="7"/>
  <c r="BK51" i="7"/>
  <c r="AU51" i="7"/>
  <c r="AE51" i="7"/>
  <c r="O51" i="7"/>
  <c r="GR51" i="7"/>
  <c r="FZ51" i="7"/>
  <c r="FH51" i="7"/>
  <c r="EP51" i="7"/>
  <c r="DX51" i="7"/>
  <c r="DF51" i="7"/>
  <c r="CP51" i="7"/>
  <c r="BZ51" i="7"/>
  <c r="BJ51" i="7"/>
  <c r="AT51" i="7"/>
  <c r="AD51" i="7"/>
  <c r="N51" i="7"/>
  <c r="GQ51" i="7"/>
  <c r="FY51" i="7"/>
  <c r="FG51" i="7"/>
  <c r="EO51" i="7"/>
  <c r="DW51" i="7"/>
  <c r="DE51" i="7"/>
  <c r="CO51" i="7"/>
  <c r="BY51" i="7"/>
  <c r="BI51" i="7"/>
  <c r="AS51" i="7"/>
  <c r="AC51" i="7"/>
  <c r="M51" i="7"/>
  <c r="GP51" i="7"/>
  <c r="FX51" i="7"/>
  <c r="FF51" i="7"/>
  <c r="EN51" i="7"/>
  <c r="DT51" i="7"/>
  <c r="DD51" i="7"/>
  <c r="CN51" i="7"/>
  <c r="BX51" i="7"/>
  <c r="BH51" i="7"/>
  <c r="AR51" i="7"/>
  <c r="AB51" i="7"/>
  <c r="GO51" i="7"/>
  <c r="FW51" i="7"/>
  <c r="FE51" i="7"/>
  <c r="EM51" i="7"/>
  <c r="DS51" i="7"/>
  <c r="DC51" i="7"/>
  <c r="CM51" i="7"/>
  <c r="BW51" i="7"/>
  <c r="BG51" i="7"/>
  <c r="AQ51" i="7"/>
  <c r="AA51" i="7"/>
  <c r="GN51" i="7"/>
  <c r="FV51" i="7"/>
  <c r="FD51" i="7"/>
  <c r="EJ51" i="7"/>
  <c r="DR51" i="7"/>
  <c r="DB51" i="7"/>
  <c r="CL51" i="7"/>
  <c r="BV51" i="7"/>
  <c r="BF51" i="7"/>
  <c r="AP51" i="7"/>
  <c r="Z51" i="7"/>
  <c r="GM51" i="7"/>
  <c r="FU51" i="7"/>
  <c r="FC51" i="7"/>
  <c r="EI51" i="7"/>
  <c r="DQ51" i="7"/>
  <c r="DA51" i="7"/>
  <c r="CK51" i="7"/>
  <c r="BU51" i="7"/>
  <c r="BE51" i="7"/>
  <c r="AO51" i="7"/>
  <c r="Y51" i="7"/>
  <c r="GL51" i="7"/>
  <c r="FT51" i="7"/>
  <c r="EZ51" i="7"/>
  <c r="EH51" i="7"/>
  <c r="DP51" i="7"/>
  <c r="CZ51" i="7"/>
  <c r="CJ51" i="7"/>
  <c r="BT51" i="7"/>
  <c r="BD51" i="7"/>
  <c r="AN51" i="7"/>
  <c r="X51" i="7"/>
  <c r="GK51" i="7"/>
  <c r="FS51" i="7"/>
  <c r="EY51" i="7"/>
  <c r="EG51" i="7"/>
  <c r="DO51" i="7"/>
  <c r="CY51" i="7"/>
  <c r="CI51" i="7"/>
  <c r="BS51" i="7"/>
  <c r="BC51" i="7"/>
  <c r="AM51" i="7"/>
  <c r="W51" i="7"/>
  <c r="GI51" i="7"/>
  <c r="FO51" i="7"/>
  <c r="EW51" i="7"/>
  <c r="EE51" i="7"/>
  <c r="DM51" i="7"/>
  <c r="CW51" i="7"/>
  <c r="CG51" i="7"/>
  <c r="BQ51" i="7"/>
  <c r="BA51" i="7"/>
  <c r="AK51" i="7"/>
  <c r="U51" i="7"/>
  <c r="GF51" i="7"/>
  <c r="FN51" i="7"/>
  <c r="EV51" i="7"/>
  <c r="ED51" i="7"/>
  <c r="DL51" i="7"/>
  <c r="CV51" i="7"/>
  <c r="CF51" i="7"/>
  <c r="BP51" i="7"/>
  <c r="AZ51" i="7"/>
  <c r="AJ51" i="7"/>
  <c r="T51" i="7"/>
  <c r="CX51" i="7"/>
  <c r="CU51" i="7"/>
  <c r="CH51" i="7"/>
  <c r="CE51" i="7"/>
  <c r="BR51" i="7"/>
  <c r="BO51" i="7"/>
  <c r="GJ51" i="7"/>
  <c r="BB51" i="7"/>
  <c r="GE51" i="7"/>
  <c r="AY51" i="7"/>
  <c r="FP51" i="7"/>
  <c r="AL51" i="7"/>
  <c r="FM51" i="7"/>
  <c r="AI51" i="7"/>
  <c r="EX51" i="7"/>
  <c r="V51" i="7"/>
  <c r="EU51" i="7"/>
  <c r="S51" i="7"/>
  <c r="DK51" i="7"/>
  <c r="EF51" i="7"/>
  <c r="EC51" i="7"/>
  <c r="DN51"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1" i="7"/>
  <c r="M57" i="7"/>
  <c r="L57" i="7"/>
  <c r="K57" i="7"/>
  <c r="GS44" i="7"/>
  <c r="GC44" i="7"/>
  <c r="FM44" i="7"/>
  <c r="EW44" i="7"/>
  <c r="EG44" i="7"/>
  <c r="DQ44" i="7"/>
  <c r="DA44" i="7"/>
  <c r="CK44" i="7"/>
  <c r="BU44" i="7"/>
  <c r="BE44" i="7"/>
  <c r="AO44" i="7"/>
  <c r="Y44" i="7"/>
  <c r="I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N44" i="7"/>
  <c r="GG44" i="7"/>
  <c r="FQ44" i="7"/>
  <c r="FA44" i="7"/>
  <c r="EK44" i="7"/>
  <c r="DU44" i="7"/>
  <c r="DE44" i="7"/>
  <c r="CO44" i="7"/>
  <c r="BY44" i="7"/>
  <c r="BI44" i="7"/>
  <c r="AS44" i="7"/>
  <c r="AC44" i="7"/>
  <c r="M44" i="7"/>
  <c r="GF44" i="7"/>
  <c r="FP44" i="7"/>
  <c r="EZ44" i="7"/>
  <c r="EJ44" i="7"/>
  <c r="DT44" i="7"/>
  <c r="DD44" i="7"/>
  <c r="CN44" i="7"/>
  <c r="BX44" i="7"/>
  <c r="BH44" i="7"/>
  <c r="AR44" i="7"/>
  <c r="AB44" i="7"/>
  <c r="L44" i="7"/>
  <c r="GD44" i="7"/>
  <c r="EX44" i="7"/>
  <c r="DR44" i="7"/>
  <c r="GU44" i="7"/>
  <c r="GE44" i="7"/>
  <c r="FO44" i="7"/>
  <c r="EY44" i="7"/>
  <c r="EI44" i="7"/>
  <c r="DS44" i="7"/>
  <c r="DC44" i="7"/>
  <c r="CM44" i="7"/>
  <c r="BW44" i="7"/>
  <c r="BG44" i="7"/>
  <c r="AQ44" i="7"/>
  <c r="AA44" i="7"/>
  <c r="K44" i="7"/>
  <c r="GT44" i="7"/>
  <c r="FN44" i="7"/>
  <c r="EH44" i="7"/>
  <c r="DB44" i="7"/>
  <c r="CL44" i="7"/>
  <c r="BV44" i="7"/>
  <c r="BF44" i="7"/>
  <c r="AP44" i="7"/>
  <c r="Z44" i="7"/>
  <c r="J44"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1" i="7"/>
  <c r="K41"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7" i="7"/>
  <c r="CI57" i="7"/>
  <c r="BS57" i="7"/>
  <c r="BC57" i="7"/>
  <c r="AM57" i="7"/>
  <c r="W57" i="7"/>
  <c r="DN57" i="7"/>
  <c r="CX57" i="7"/>
  <c r="CH57" i="7"/>
  <c r="BR57" i="7"/>
  <c r="BB57" i="7"/>
  <c r="AL57" i="7"/>
  <c r="V57" i="7"/>
  <c r="DM57" i="7"/>
  <c r="CW57" i="7"/>
  <c r="CG57" i="7"/>
  <c r="BQ57" i="7"/>
  <c r="BA57" i="7"/>
  <c r="AK57" i="7"/>
  <c r="U57" i="7"/>
  <c r="DL57" i="7"/>
  <c r="CV57" i="7"/>
  <c r="CF57" i="7"/>
  <c r="BP57" i="7"/>
  <c r="AZ57" i="7"/>
  <c r="AJ57" i="7"/>
  <c r="T57" i="7"/>
  <c r="DK57" i="7"/>
  <c r="CU57" i="7"/>
  <c r="CE57" i="7"/>
  <c r="BO57" i="7"/>
  <c r="AY57" i="7"/>
  <c r="AI57" i="7"/>
  <c r="S57" i="7"/>
  <c r="DJ57" i="7"/>
  <c r="CT57" i="7"/>
  <c r="CD57" i="7"/>
  <c r="BN57" i="7"/>
  <c r="AX57" i="7"/>
  <c r="AH57" i="7"/>
  <c r="R57" i="7"/>
  <c r="DI57" i="7"/>
  <c r="CS57" i="7"/>
  <c r="CC57" i="7"/>
  <c r="BM57" i="7"/>
  <c r="AW57" i="7"/>
  <c r="AG57" i="7"/>
  <c r="Q57" i="7"/>
  <c r="DH57" i="7"/>
  <c r="CR57" i="7"/>
  <c r="CB57" i="7"/>
  <c r="BL57" i="7"/>
  <c r="AV57" i="7"/>
  <c r="AF57" i="7"/>
  <c r="P57" i="7"/>
  <c r="DG57" i="7"/>
  <c r="CQ57" i="7"/>
  <c r="CA57" i="7"/>
  <c r="BK57" i="7"/>
  <c r="AU57" i="7"/>
  <c r="AE57" i="7"/>
  <c r="O57" i="7"/>
  <c r="DF57" i="7"/>
  <c r="CP57" i="7"/>
  <c r="BZ57" i="7"/>
  <c r="BJ57" i="7"/>
  <c r="AT57" i="7"/>
  <c r="AD57" i="7"/>
  <c r="N57" i="7"/>
  <c r="DE57" i="7"/>
  <c r="CO57" i="7"/>
  <c r="BY57" i="7"/>
  <c r="BI57" i="7"/>
  <c r="AS57" i="7"/>
  <c r="AC57" i="7"/>
  <c r="DD57" i="7"/>
  <c r="CN57" i="7"/>
  <c r="BX57" i="7"/>
  <c r="BH57" i="7"/>
  <c r="AR57" i="7"/>
  <c r="AB57" i="7"/>
  <c r="CZ57" i="7"/>
  <c r="AN57" i="7"/>
  <c r="CM57" i="7"/>
  <c r="AA57" i="7"/>
  <c r="CL57" i="7"/>
  <c r="Z57" i="7"/>
  <c r="CK57" i="7"/>
  <c r="Y57" i="7"/>
  <c r="CJ57" i="7"/>
  <c r="X57" i="7"/>
  <c r="BW57" i="7"/>
  <c r="BV57" i="7"/>
  <c r="BU57" i="7"/>
  <c r="BT57" i="7"/>
  <c r="BG57" i="7"/>
  <c r="BF57" i="7"/>
  <c r="BE57" i="7"/>
  <c r="DC57" i="7"/>
  <c r="AQ57" i="7"/>
  <c r="DB57" i="7"/>
  <c r="AP57" i="7"/>
  <c r="DA57" i="7"/>
  <c r="BD57" i="7"/>
  <c r="AO57" i="7"/>
  <c r="GF68" i="7"/>
  <c r="FP68" i="7"/>
  <c r="EZ68" i="7"/>
  <c r="EJ68" i="7"/>
  <c r="DT68" i="7"/>
  <c r="DD68" i="7"/>
  <c r="CN68" i="7"/>
  <c r="BX68" i="7"/>
  <c r="BH68" i="7"/>
  <c r="AR68" i="7"/>
  <c r="AB68" i="7"/>
  <c r="GU68" i="7"/>
  <c r="GE68" i="7"/>
  <c r="FO68" i="7"/>
  <c r="EY68" i="7"/>
  <c r="EI68" i="7"/>
  <c r="DS68" i="7"/>
  <c r="DC68" i="7"/>
  <c r="CM68" i="7"/>
  <c r="BW68" i="7"/>
  <c r="BG68" i="7"/>
  <c r="AQ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BC68" i="7"/>
  <c r="AM68" i="7"/>
  <c r="W68" i="7"/>
  <c r="GP68" i="7"/>
  <c r="FZ68" i="7"/>
  <c r="FJ68" i="7"/>
  <c r="ET68" i="7"/>
  <c r="ED68" i="7"/>
  <c r="DN68" i="7"/>
  <c r="CX68" i="7"/>
  <c r="CH68" i="7"/>
  <c r="BR68" i="7"/>
  <c r="BB68" i="7"/>
  <c r="AL68" i="7"/>
  <c r="V68" i="7"/>
  <c r="GO68" i="7"/>
  <c r="GN68" i="7"/>
  <c r="FX68" i="7"/>
  <c r="FH68" i="7"/>
  <c r="ER68" i="7"/>
  <c r="EB68" i="7"/>
  <c r="DL68" i="7"/>
  <c r="CV68" i="7"/>
  <c r="CF68" i="7"/>
  <c r="BP68" i="7"/>
  <c r="AZ68" i="7"/>
  <c r="AJ68" i="7"/>
  <c r="T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G68" i="7"/>
  <c r="FQ68" i="7"/>
  <c r="FA68" i="7"/>
  <c r="EK68" i="7"/>
  <c r="DU68" i="7"/>
  <c r="DE68" i="7"/>
  <c r="CO68" i="7"/>
  <c r="BY68" i="7"/>
  <c r="BI68" i="7"/>
  <c r="AS68" i="7"/>
  <c r="AC68" i="7"/>
  <c r="M68" i="7"/>
  <c r="EL68" i="7"/>
  <c r="BZ68" i="7"/>
  <c r="O68" i="7"/>
  <c r="EC68" i="7"/>
  <c r="BQ68" i="7"/>
  <c r="N68" i="7"/>
  <c r="GM68" i="7"/>
  <c r="EA68" i="7"/>
  <c r="BO68" i="7"/>
  <c r="GI68" i="7"/>
  <c r="DW68" i="7"/>
  <c r="BK68" i="7"/>
  <c r="GH68" i="7"/>
  <c r="DV68" i="7"/>
  <c r="BJ68" i="7"/>
  <c r="FY68" i="7"/>
  <c r="DM68" i="7"/>
  <c r="BA68" i="7"/>
  <c r="FW68" i="7"/>
  <c r="DK68" i="7"/>
  <c r="AY68" i="7"/>
  <c r="FS68" i="7"/>
  <c r="DG68" i="7"/>
  <c r="AU68" i="7"/>
  <c r="FR68" i="7"/>
  <c r="DF68" i="7"/>
  <c r="AT68" i="7"/>
  <c r="FI68" i="7"/>
  <c r="CW68" i="7"/>
  <c r="AK68" i="7"/>
  <c r="FG68" i="7"/>
  <c r="CU68" i="7"/>
  <c r="AI68" i="7"/>
  <c r="ES68" i="7"/>
  <c r="CG68" i="7"/>
  <c r="AA68" i="7"/>
  <c r="AD68" i="7"/>
  <c r="U68" i="7"/>
  <c r="S68" i="7"/>
  <c r="FC68" i="7"/>
  <c r="FB68" i="7"/>
  <c r="EQ68" i="7"/>
  <c r="EM68" i="7"/>
  <c r="CQ68" i="7"/>
  <c r="CP68" i="7"/>
  <c r="CE68" i="7"/>
  <c r="CA68" i="7"/>
  <c r="AE68" i="7"/>
  <c r="AC455" i="1"/>
  <c r="AD467" i="1"/>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EA42" i="7"/>
  <c r="DK42" i="7"/>
  <c r="CU42" i="7"/>
  <c r="CE42" i="7"/>
  <c r="BO42" i="7"/>
  <c r="AY42" i="7"/>
  <c r="AI42" i="7"/>
  <c r="S42" i="7"/>
  <c r="GL42" i="7"/>
  <c r="FV42" i="7"/>
  <c r="FF42" i="7"/>
  <c r="EP42" i="7"/>
  <c r="DZ42" i="7"/>
  <c r="DJ42" i="7"/>
  <c r="CT42" i="7"/>
  <c r="CD42" i="7"/>
  <c r="BN42" i="7"/>
  <c r="AX42" i="7"/>
  <c r="AH42" i="7"/>
  <c r="R42" i="7"/>
  <c r="GK42" i="7"/>
  <c r="FU42" i="7"/>
  <c r="FE42" i="7"/>
  <c r="EO42" i="7"/>
  <c r="DY42" i="7"/>
  <c r="DI42" i="7"/>
  <c r="CS42" i="7"/>
  <c r="CC42" i="7"/>
  <c r="BM42" i="7"/>
  <c r="AW42" i="7"/>
  <c r="AG42" i="7"/>
  <c r="Q42" i="7"/>
  <c r="GJ42" i="7"/>
  <c r="FT42" i="7"/>
  <c r="FD42" i="7"/>
  <c r="EN42" i="7"/>
  <c r="DX42" i="7"/>
  <c r="DH42" i="7"/>
  <c r="CR42" i="7"/>
  <c r="CB42" i="7"/>
  <c r="BL42" i="7"/>
  <c r="AV42" i="7"/>
  <c r="AF42" i="7"/>
  <c r="P42" i="7"/>
  <c r="GI42" i="7"/>
  <c r="FS42" i="7"/>
  <c r="FC42" i="7"/>
  <c r="EM42" i="7"/>
  <c r="DW42" i="7"/>
  <c r="DG42" i="7"/>
  <c r="CQ42" i="7"/>
  <c r="CA42" i="7"/>
  <c r="BK42" i="7"/>
  <c r="AU42" i="7"/>
  <c r="AE42" i="7"/>
  <c r="O42" i="7"/>
  <c r="GH42" i="7"/>
  <c r="FR42" i="7"/>
  <c r="FB42" i="7"/>
  <c r="EL42" i="7"/>
  <c r="DV42" i="7"/>
  <c r="DF42" i="7"/>
  <c r="CP42" i="7"/>
  <c r="BZ42" i="7"/>
  <c r="BJ42" i="7"/>
  <c r="AT42" i="7"/>
  <c r="AD42" i="7"/>
  <c r="GT42" i="7"/>
  <c r="GD42" i="7"/>
  <c r="FN42" i="7"/>
  <c r="EX42" i="7"/>
  <c r="EH42" i="7"/>
  <c r="DR42" i="7"/>
  <c r="DB42" i="7"/>
  <c r="CL42" i="7"/>
  <c r="BV42" i="7"/>
  <c r="BF42" i="7"/>
  <c r="AP42" i="7"/>
  <c r="Z42" i="7"/>
  <c r="DS42" i="7"/>
  <c r="AC42" i="7"/>
  <c r="GU42" i="7"/>
  <c r="DE42" i="7"/>
  <c r="AB42" i="7"/>
  <c r="GG42" i="7"/>
  <c r="DD42" i="7"/>
  <c r="AA42" i="7"/>
  <c r="GF42" i="7"/>
  <c r="DC42" i="7"/>
  <c r="GE42" i="7"/>
  <c r="CO42" i="7"/>
  <c r="FQ42" i="7"/>
  <c r="CN42" i="7"/>
  <c r="FP42" i="7"/>
  <c r="CM42" i="7"/>
  <c r="FO42" i="7"/>
  <c r="BY42" i="7"/>
  <c r="FA42" i="7"/>
  <c r="BX42" i="7"/>
  <c r="EZ42" i="7"/>
  <c r="BW42" i="7"/>
  <c r="EY42" i="7"/>
  <c r="BI42" i="7"/>
  <c r="EK42" i="7"/>
  <c r="BH42" i="7"/>
  <c r="EJ42" i="7"/>
  <c r="BG42" i="7"/>
  <c r="EI42" i="7"/>
  <c r="AS42" i="7"/>
  <c r="DT42" i="7"/>
  <c r="DU42" i="7"/>
  <c r="AR42" i="7"/>
  <c r="AQ42"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2" i="7"/>
  <c r="FP62" i="7"/>
  <c r="EZ62" i="7"/>
  <c r="EJ62" i="7"/>
  <c r="DT62" i="7"/>
  <c r="DD62" i="7"/>
  <c r="CN62" i="7"/>
  <c r="BX62" i="7"/>
  <c r="BH62" i="7"/>
  <c r="AR62" i="7"/>
  <c r="AB62" i="7"/>
  <c r="GT62" i="7"/>
  <c r="GD62" i="7"/>
  <c r="FN62" i="7"/>
  <c r="EX62" i="7"/>
  <c r="EH62" i="7"/>
  <c r="DR62" i="7"/>
  <c r="DB62" i="7"/>
  <c r="CL62" i="7"/>
  <c r="BV62" i="7"/>
  <c r="BF62" i="7"/>
  <c r="AP62" i="7"/>
  <c r="GS62" i="7"/>
  <c r="GC62" i="7"/>
  <c r="FM62" i="7"/>
  <c r="EW62" i="7"/>
  <c r="EG62" i="7"/>
  <c r="DQ62" i="7"/>
  <c r="DA62" i="7"/>
  <c r="CK62" i="7"/>
  <c r="GR62" i="7"/>
  <c r="GB62" i="7"/>
  <c r="FL62" i="7"/>
  <c r="EV62" i="7"/>
  <c r="EF62" i="7"/>
  <c r="DP62" i="7"/>
  <c r="CZ62" i="7"/>
  <c r="CJ62" i="7"/>
  <c r="BT62" i="7"/>
  <c r="BD62" i="7"/>
  <c r="AN62" i="7"/>
  <c r="GQ62" i="7"/>
  <c r="GA62" i="7"/>
  <c r="FK62" i="7"/>
  <c r="EU62" i="7"/>
  <c r="EE62" i="7"/>
  <c r="DO62" i="7"/>
  <c r="CY62" i="7"/>
  <c r="CI62" i="7"/>
  <c r="GP62" i="7"/>
  <c r="FZ62" i="7"/>
  <c r="FJ62" i="7"/>
  <c r="ET62" i="7"/>
  <c r="ED62" i="7"/>
  <c r="DN62" i="7"/>
  <c r="CX62" i="7"/>
  <c r="CH62" i="7"/>
  <c r="BR62" i="7"/>
  <c r="BB62" i="7"/>
  <c r="AL62" i="7"/>
  <c r="V62" i="7"/>
  <c r="GK62" i="7"/>
  <c r="FU62" i="7"/>
  <c r="FE62" i="7"/>
  <c r="EO62" i="7"/>
  <c r="DY62" i="7"/>
  <c r="DI62" i="7"/>
  <c r="CS62" i="7"/>
  <c r="CC62" i="7"/>
  <c r="GJ62" i="7"/>
  <c r="FT62" i="7"/>
  <c r="FD62" i="7"/>
  <c r="EN62" i="7"/>
  <c r="DX62" i="7"/>
  <c r="DH62" i="7"/>
  <c r="CR62" i="7"/>
  <c r="CB62" i="7"/>
  <c r="GH62" i="7"/>
  <c r="FB62" i="7"/>
  <c r="DV62" i="7"/>
  <c r="CP62" i="7"/>
  <c r="BN62" i="7"/>
  <c r="AT62" i="7"/>
  <c r="Y62" i="7"/>
  <c r="GG62" i="7"/>
  <c r="FA62" i="7"/>
  <c r="DU62" i="7"/>
  <c r="CO62" i="7"/>
  <c r="BM62" i="7"/>
  <c r="AS62" i="7"/>
  <c r="X62" i="7"/>
  <c r="GE62" i="7"/>
  <c r="EY62" i="7"/>
  <c r="DS62" i="7"/>
  <c r="CM62" i="7"/>
  <c r="BL62" i="7"/>
  <c r="AQ62" i="7"/>
  <c r="W62" i="7"/>
  <c r="FY62" i="7"/>
  <c r="ES62" i="7"/>
  <c r="DM62" i="7"/>
  <c r="CG62" i="7"/>
  <c r="BK62" i="7"/>
  <c r="AO62" i="7"/>
  <c r="U62" i="7"/>
  <c r="FX62" i="7"/>
  <c r="ER62" i="7"/>
  <c r="DL62" i="7"/>
  <c r="CF62" i="7"/>
  <c r="BJ62" i="7"/>
  <c r="AM62" i="7"/>
  <c r="T62" i="7"/>
  <c r="FW62" i="7"/>
  <c r="EQ62" i="7"/>
  <c r="DK62" i="7"/>
  <c r="CE62" i="7"/>
  <c r="BI62" i="7"/>
  <c r="AK62" i="7"/>
  <c r="S62" i="7"/>
  <c r="FV62" i="7"/>
  <c r="EP62" i="7"/>
  <c r="DJ62" i="7"/>
  <c r="CD62" i="7"/>
  <c r="BG62" i="7"/>
  <c r="AJ62" i="7"/>
  <c r="R62" i="7"/>
  <c r="FS62" i="7"/>
  <c r="EM62" i="7"/>
  <c r="DG62" i="7"/>
  <c r="CA62" i="7"/>
  <c r="BE62" i="7"/>
  <c r="AI62" i="7"/>
  <c r="Q62" i="7"/>
  <c r="FR62" i="7"/>
  <c r="EL62" i="7"/>
  <c r="DF62" i="7"/>
  <c r="BZ62" i="7"/>
  <c r="BC62" i="7"/>
  <c r="AH62" i="7"/>
  <c r="P62" i="7"/>
  <c r="FQ62" i="7"/>
  <c r="EK62" i="7"/>
  <c r="DE62" i="7"/>
  <c r="BY62" i="7"/>
  <c r="BA62" i="7"/>
  <c r="AG62" i="7"/>
  <c r="GU62" i="7"/>
  <c r="FO62" i="7"/>
  <c r="EI62" i="7"/>
  <c r="DC62" i="7"/>
  <c r="BW62" i="7"/>
  <c r="AZ62" i="7"/>
  <c r="AF62" i="7"/>
  <c r="GM62" i="7"/>
  <c r="FG62" i="7"/>
  <c r="EA62" i="7"/>
  <c r="CU62" i="7"/>
  <c r="BQ62" i="7"/>
  <c r="AW62" i="7"/>
  <c r="AC62" i="7"/>
  <c r="CV62" i="7"/>
  <c r="CT62" i="7"/>
  <c r="CQ62" i="7"/>
  <c r="GO62" i="7"/>
  <c r="BU62" i="7"/>
  <c r="GN62" i="7"/>
  <c r="BS62" i="7"/>
  <c r="GL62" i="7"/>
  <c r="BP62" i="7"/>
  <c r="GI62" i="7"/>
  <c r="BO62" i="7"/>
  <c r="FI62" i="7"/>
  <c r="AY62" i="7"/>
  <c r="FH62" i="7"/>
  <c r="AX62" i="7"/>
  <c r="FF62" i="7"/>
  <c r="AV62" i="7"/>
  <c r="FC62" i="7"/>
  <c r="AU62" i="7"/>
  <c r="EC62" i="7"/>
  <c r="AE62" i="7"/>
  <c r="CW62" i="7"/>
  <c r="AD62" i="7"/>
  <c r="AA62" i="7"/>
  <c r="Z62" i="7"/>
  <c r="EB62" i="7"/>
  <c r="DZ62" i="7"/>
  <c r="DW62" i="7"/>
  <c r="K32" i="7"/>
  <c r="L68" i="7"/>
  <c r="J68" i="7"/>
  <c r="I68" i="7"/>
  <c r="K68" i="7"/>
  <c r="GI63" i="7"/>
  <c r="FS63" i="7"/>
  <c r="FC63" i="7"/>
  <c r="EM63" i="7"/>
  <c r="DW63" i="7"/>
  <c r="DG63" i="7"/>
  <c r="CQ63" i="7"/>
  <c r="CA63" i="7"/>
  <c r="BK63" i="7"/>
  <c r="AU63" i="7"/>
  <c r="AE63" i="7"/>
  <c r="GH63" i="7"/>
  <c r="FR63" i="7"/>
  <c r="FB63" i="7"/>
  <c r="EL63" i="7"/>
  <c r="DV63" i="7"/>
  <c r="DF63" i="7"/>
  <c r="CP63" i="7"/>
  <c r="BZ63" i="7"/>
  <c r="BJ63" i="7"/>
  <c r="AT63" i="7"/>
  <c r="AD63" i="7"/>
  <c r="GG63" i="7"/>
  <c r="FQ63" i="7"/>
  <c r="FA63" i="7"/>
  <c r="EK63" i="7"/>
  <c r="DU63" i="7"/>
  <c r="DE63" i="7"/>
  <c r="CO63" i="7"/>
  <c r="BY63" i="7"/>
  <c r="BI63" i="7"/>
  <c r="AS63" i="7"/>
  <c r="AC63" i="7"/>
  <c r="GF63" i="7"/>
  <c r="FP63" i="7"/>
  <c r="EZ63" i="7"/>
  <c r="EJ63" i="7"/>
  <c r="DT63" i="7"/>
  <c r="DD63" i="7"/>
  <c r="CN63" i="7"/>
  <c r="BX63" i="7"/>
  <c r="BH63" i="7"/>
  <c r="AR63" i="7"/>
  <c r="AB63" i="7"/>
  <c r="GU63" i="7"/>
  <c r="GE63" i="7"/>
  <c r="FO63" i="7"/>
  <c r="EY63" i="7"/>
  <c r="EI63" i="7"/>
  <c r="DS63" i="7"/>
  <c r="DC63" i="7"/>
  <c r="CM63" i="7"/>
  <c r="BW63" i="7"/>
  <c r="BG63" i="7"/>
  <c r="AQ63" i="7"/>
  <c r="AA63" i="7"/>
  <c r="GT63" i="7"/>
  <c r="GD63" i="7"/>
  <c r="FN63" i="7"/>
  <c r="EX63" i="7"/>
  <c r="EH63" i="7"/>
  <c r="DR63" i="7"/>
  <c r="DB63" i="7"/>
  <c r="CL63" i="7"/>
  <c r="BV63" i="7"/>
  <c r="BF63" i="7"/>
  <c r="AP63" i="7"/>
  <c r="Z63" i="7"/>
  <c r="GS63" i="7"/>
  <c r="GC63" i="7"/>
  <c r="FM63" i="7"/>
  <c r="EW63" i="7"/>
  <c r="EG63" i="7"/>
  <c r="DQ63" i="7"/>
  <c r="DA63" i="7"/>
  <c r="CK63" i="7"/>
  <c r="BU63" i="7"/>
  <c r="BE63" i="7"/>
  <c r="AO63" i="7"/>
  <c r="Y63" i="7"/>
  <c r="GR63" i="7"/>
  <c r="GB63" i="7"/>
  <c r="FL63" i="7"/>
  <c r="EV63" i="7"/>
  <c r="EF63" i="7"/>
  <c r="DP63" i="7"/>
  <c r="CZ63" i="7"/>
  <c r="CJ63" i="7"/>
  <c r="BT63" i="7"/>
  <c r="BD63" i="7"/>
  <c r="AN63" i="7"/>
  <c r="X63" i="7"/>
  <c r="GQ63" i="7"/>
  <c r="GA63" i="7"/>
  <c r="FK63" i="7"/>
  <c r="EU63" i="7"/>
  <c r="EE63" i="7"/>
  <c r="DO63" i="7"/>
  <c r="CY63" i="7"/>
  <c r="CI63" i="7"/>
  <c r="BS63" i="7"/>
  <c r="BC63" i="7"/>
  <c r="AM63" i="7"/>
  <c r="W63" i="7"/>
  <c r="GP63" i="7"/>
  <c r="FZ63" i="7"/>
  <c r="FJ63" i="7"/>
  <c r="ET63" i="7"/>
  <c r="ED63" i="7"/>
  <c r="DN63" i="7"/>
  <c r="CX63" i="7"/>
  <c r="CH63" i="7"/>
  <c r="BR63" i="7"/>
  <c r="BB63" i="7"/>
  <c r="AL63" i="7"/>
  <c r="V63" i="7"/>
  <c r="GO63" i="7"/>
  <c r="FY63" i="7"/>
  <c r="FI63" i="7"/>
  <c r="ES63" i="7"/>
  <c r="EC63" i="7"/>
  <c r="DM63" i="7"/>
  <c r="CW63" i="7"/>
  <c r="CG63" i="7"/>
  <c r="BQ63" i="7"/>
  <c r="BA63" i="7"/>
  <c r="AK63" i="7"/>
  <c r="U63" i="7"/>
  <c r="GL63" i="7"/>
  <c r="FV63" i="7"/>
  <c r="FF63" i="7"/>
  <c r="EP63" i="7"/>
  <c r="DZ63" i="7"/>
  <c r="DJ63" i="7"/>
  <c r="CT63" i="7"/>
  <c r="CD63" i="7"/>
  <c r="BN63" i="7"/>
  <c r="AX63" i="7"/>
  <c r="AH63" i="7"/>
  <c r="R63" i="7"/>
  <c r="FG63" i="7"/>
  <c r="CU63" i="7"/>
  <c r="AI63" i="7"/>
  <c r="FE63" i="7"/>
  <c r="CS63" i="7"/>
  <c r="AG63" i="7"/>
  <c r="FD63" i="7"/>
  <c r="CR63" i="7"/>
  <c r="AF63" i="7"/>
  <c r="ER63" i="7"/>
  <c r="CF63" i="7"/>
  <c r="T63" i="7"/>
  <c r="EQ63" i="7"/>
  <c r="CE63" i="7"/>
  <c r="S63" i="7"/>
  <c r="EO63" i="7"/>
  <c r="CC63" i="7"/>
  <c r="EN63" i="7"/>
  <c r="CB63" i="7"/>
  <c r="GN63" i="7"/>
  <c r="EB63" i="7"/>
  <c r="BP63" i="7"/>
  <c r="GM63" i="7"/>
  <c r="EA63" i="7"/>
  <c r="BO63" i="7"/>
  <c r="GK63" i="7"/>
  <c r="DY63" i="7"/>
  <c r="BM63" i="7"/>
  <c r="GJ63" i="7"/>
  <c r="DX63" i="7"/>
  <c r="BL63" i="7"/>
  <c r="FX63" i="7"/>
  <c r="DL63" i="7"/>
  <c r="AZ63" i="7"/>
  <c r="DI63" i="7"/>
  <c r="DH63" i="7"/>
  <c r="CV63" i="7"/>
  <c r="AY63" i="7"/>
  <c r="AW63" i="7"/>
  <c r="AV63" i="7"/>
  <c r="AJ63" i="7"/>
  <c r="FW63" i="7"/>
  <c r="FT63" i="7"/>
  <c r="FH63" i="7"/>
  <c r="FU63" i="7"/>
  <c r="DK63" i="7"/>
  <c r="L62" i="7"/>
  <c r="O62" i="7"/>
  <c r="N62" i="7"/>
  <c r="J62" i="7"/>
  <c r="K62" i="7"/>
  <c r="M62" i="7"/>
  <c r="AC383" i="1"/>
  <c r="B14" i="11"/>
  <c r="I23"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7" i="7"/>
  <c r="O63" i="7"/>
  <c r="N63" i="7"/>
  <c r="M63" i="7"/>
  <c r="L63" i="7"/>
  <c r="K63" i="7"/>
  <c r="J63" i="7"/>
  <c r="Q63" i="7"/>
  <c r="P63"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6" i="7"/>
  <c r="GC56" i="7"/>
  <c r="FM56" i="7"/>
  <c r="EW56" i="7"/>
  <c r="GR56" i="7"/>
  <c r="GB56" i="7"/>
  <c r="FL56" i="7"/>
  <c r="EV56" i="7"/>
  <c r="GD56" i="7"/>
  <c r="FJ56" i="7"/>
  <c r="ER56" i="7"/>
  <c r="EB56" i="7"/>
  <c r="DL56" i="7"/>
  <c r="CV56" i="7"/>
  <c r="CF56" i="7"/>
  <c r="BP56" i="7"/>
  <c r="AZ56" i="7"/>
  <c r="AJ56" i="7"/>
  <c r="T56" i="7"/>
  <c r="GU56" i="7"/>
  <c r="GA56" i="7"/>
  <c r="FI56" i="7"/>
  <c r="EQ56" i="7"/>
  <c r="EA56" i="7"/>
  <c r="DK56" i="7"/>
  <c r="CU56" i="7"/>
  <c r="CE56" i="7"/>
  <c r="BO56" i="7"/>
  <c r="AY56" i="7"/>
  <c r="AI56" i="7"/>
  <c r="S56" i="7"/>
  <c r="GT56" i="7"/>
  <c r="FZ56" i="7"/>
  <c r="FH56" i="7"/>
  <c r="EP56" i="7"/>
  <c r="DZ56" i="7"/>
  <c r="DJ56" i="7"/>
  <c r="CT56" i="7"/>
  <c r="CD56" i="7"/>
  <c r="BN56" i="7"/>
  <c r="AX56" i="7"/>
  <c r="AH56" i="7"/>
  <c r="R56" i="7"/>
  <c r="GQ56" i="7"/>
  <c r="FY56" i="7"/>
  <c r="FG56" i="7"/>
  <c r="EO56" i="7"/>
  <c r="DY56" i="7"/>
  <c r="DI56" i="7"/>
  <c r="CS56" i="7"/>
  <c r="CC56" i="7"/>
  <c r="BM56" i="7"/>
  <c r="AW56" i="7"/>
  <c r="AG56" i="7"/>
  <c r="Q56" i="7"/>
  <c r="GP56" i="7"/>
  <c r="FX56" i="7"/>
  <c r="FF56" i="7"/>
  <c r="EN56" i="7"/>
  <c r="DX56" i="7"/>
  <c r="DH56" i="7"/>
  <c r="CR56" i="7"/>
  <c r="CB56" i="7"/>
  <c r="BL56" i="7"/>
  <c r="AV56" i="7"/>
  <c r="AF56" i="7"/>
  <c r="P56" i="7"/>
  <c r="GO56" i="7"/>
  <c r="FW56" i="7"/>
  <c r="FE56" i="7"/>
  <c r="EM56" i="7"/>
  <c r="DW56" i="7"/>
  <c r="DG56" i="7"/>
  <c r="CQ56" i="7"/>
  <c r="CA56" i="7"/>
  <c r="BK56" i="7"/>
  <c r="AU56" i="7"/>
  <c r="AE56" i="7"/>
  <c r="O56" i="7"/>
  <c r="GN56" i="7"/>
  <c r="FV56" i="7"/>
  <c r="FD56" i="7"/>
  <c r="EL56" i="7"/>
  <c r="DV56" i="7"/>
  <c r="DF56" i="7"/>
  <c r="CP56" i="7"/>
  <c r="BZ56" i="7"/>
  <c r="BJ56" i="7"/>
  <c r="AT56" i="7"/>
  <c r="AD56" i="7"/>
  <c r="N56" i="7"/>
  <c r="GM56" i="7"/>
  <c r="FU56" i="7"/>
  <c r="FC56" i="7"/>
  <c r="EK56" i="7"/>
  <c r="DU56" i="7"/>
  <c r="DE56" i="7"/>
  <c r="CO56" i="7"/>
  <c r="BY56" i="7"/>
  <c r="BI56" i="7"/>
  <c r="AS56" i="7"/>
  <c r="AC56" i="7"/>
  <c r="M56" i="7"/>
  <c r="GL56" i="7"/>
  <c r="FT56" i="7"/>
  <c r="FB56" i="7"/>
  <c r="EJ56" i="7"/>
  <c r="DT56" i="7"/>
  <c r="DD56" i="7"/>
  <c r="CN56" i="7"/>
  <c r="BX56" i="7"/>
  <c r="BH56" i="7"/>
  <c r="AR56" i="7"/>
  <c r="AB56" i="7"/>
  <c r="L56" i="7"/>
  <c r="GK56" i="7"/>
  <c r="FS56" i="7"/>
  <c r="FA56" i="7"/>
  <c r="EI56" i="7"/>
  <c r="DS56" i="7"/>
  <c r="DC56" i="7"/>
  <c r="CM56" i="7"/>
  <c r="BW56" i="7"/>
  <c r="BG56" i="7"/>
  <c r="AQ56" i="7"/>
  <c r="AA56" i="7"/>
  <c r="K56" i="7"/>
  <c r="GJ56" i="7"/>
  <c r="FR56" i="7"/>
  <c r="EZ56" i="7"/>
  <c r="EH56" i="7"/>
  <c r="DR56" i="7"/>
  <c r="DB56" i="7"/>
  <c r="CL56" i="7"/>
  <c r="BV56" i="7"/>
  <c r="BF56" i="7"/>
  <c r="AP56" i="7"/>
  <c r="Z56" i="7"/>
  <c r="J56" i="7"/>
  <c r="GI56" i="7"/>
  <c r="FQ56" i="7"/>
  <c r="EY56" i="7"/>
  <c r="EG56" i="7"/>
  <c r="DQ56" i="7"/>
  <c r="DA56" i="7"/>
  <c r="CK56" i="7"/>
  <c r="BU56" i="7"/>
  <c r="BE56" i="7"/>
  <c r="AO56" i="7"/>
  <c r="Y56" i="7"/>
  <c r="FO56" i="7"/>
  <c r="CY56" i="7"/>
  <c r="AM56" i="7"/>
  <c r="FN56" i="7"/>
  <c r="CX56" i="7"/>
  <c r="AL56" i="7"/>
  <c r="FK56" i="7"/>
  <c r="CW56" i="7"/>
  <c r="AK56" i="7"/>
  <c r="EX56" i="7"/>
  <c r="CJ56" i="7"/>
  <c r="X56" i="7"/>
  <c r="EU56" i="7"/>
  <c r="CI56" i="7"/>
  <c r="W56" i="7"/>
  <c r="ET56" i="7"/>
  <c r="CH56" i="7"/>
  <c r="V56" i="7"/>
  <c r="ES56" i="7"/>
  <c r="CG56" i="7"/>
  <c r="U56" i="7"/>
  <c r="EF56" i="7"/>
  <c r="BT56" i="7"/>
  <c r="EE56" i="7"/>
  <c r="BS56" i="7"/>
  <c r="ED56" i="7"/>
  <c r="BR56" i="7"/>
  <c r="EC56" i="7"/>
  <c r="BQ56" i="7"/>
  <c r="GH56" i="7"/>
  <c r="DP56" i="7"/>
  <c r="BD56" i="7"/>
  <c r="GF56" i="7"/>
  <c r="DN56" i="7"/>
  <c r="BB56" i="7"/>
  <c r="GE56" i="7"/>
  <c r="DM56" i="7"/>
  <c r="BA56" i="7"/>
  <c r="GG56" i="7"/>
  <c r="FP56" i="7"/>
  <c r="DO56" i="7"/>
  <c r="CZ56" i="7"/>
  <c r="BC56" i="7"/>
  <c r="AN56"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1" i="7"/>
  <c r="K51" i="7"/>
  <c r="J30"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2" i="7"/>
  <c r="M42" i="7"/>
  <c r="L42" i="7"/>
  <c r="K42"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2" i="7"/>
  <c r="GD52" i="7"/>
  <c r="FN52" i="7"/>
  <c r="EX52" i="7"/>
  <c r="EH52" i="7"/>
  <c r="DR52" i="7"/>
  <c r="DB52" i="7"/>
  <c r="CL52" i="7"/>
  <c r="BV52" i="7"/>
  <c r="BF52" i="7"/>
  <c r="AP52" i="7"/>
  <c r="Z52" i="7"/>
  <c r="GS52" i="7"/>
  <c r="GC52" i="7"/>
  <c r="FM52" i="7"/>
  <c r="EW52" i="7"/>
  <c r="EG52" i="7"/>
  <c r="DQ52" i="7"/>
  <c r="DA52" i="7"/>
  <c r="CK52" i="7"/>
  <c r="BU52" i="7"/>
  <c r="BE52" i="7"/>
  <c r="AO52" i="7"/>
  <c r="Y52" i="7"/>
  <c r="GR52" i="7"/>
  <c r="GB52" i="7"/>
  <c r="FL52" i="7"/>
  <c r="EV52" i="7"/>
  <c r="EF52" i="7"/>
  <c r="DP52" i="7"/>
  <c r="CZ52" i="7"/>
  <c r="CJ52" i="7"/>
  <c r="BT52" i="7"/>
  <c r="BD52" i="7"/>
  <c r="AN52" i="7"/>
  <c r="X52" i="7"/>
  <c r="GQ52" i="7"/>
  <c r="GA52" i="7"/>
  <c r="FK52" i="7"/>
  <c r="EU52" i="7"/>
  <c r="EE52" i="7"/>
  <c r="DO52" i="7"/>
  <c r="CY52" i="7"/>
  <c r="CI52" i="7"/>
  <c r="BS52" i="7"/>
  <c r="BC52" i="7"/>
  <c r="AM52" i="7"/>
  <c r="W52" i="7"/>
  <c r="GP52" i="7"/>
  <c r="FZ52" i="7"/>
  <c r="FJ52" i="7"/>
  <c r="ET52" i="7"/>
  <c r="ED52" i="7"/>
  <c r="DN52" i="7"/>
  <c r="CX52" i="7"/>
  <c r="CH52" i="7"/>
  <c r="BR52" i="7"/>
  <c r="BB52" i="7"/>
  <c r="AL52" i="7"/>
  <c r="V52" i="7"/>
  <c r="GO52" i="7"/>
  <c r="FY52" i="7"/>
  <c r="FI52" i="7"/>
  <c r="ES52" i="7"/>
  <c r="EC52" i="7"/>
  <c r="DM52" i="7"/>
  <c r="CW52" i="7"/>
  <c r="CG52" i="7"/>
  <c r="BQ52" i="7"/>
  <c r="BA52" i="7"/>
  <c r="AK52" i="7"/>
  <c r="U52" i="7"/>
  <c r="GN52" i="7"/>
  <c r="FX52" i="7"/>
  <c r="FH52" i="7"/>
  <c r="ER52" i="7"/>
  <c r="EB52" i="7"/>
  <c r="DL52" i="7"/>
  <c r="CV52" i="7"/>
  <c r="CF52" i="7"/>
  <c r="BP52" i="7"/>
  <c r="AZ52" i="7"/>
  <c r="AJ52" i="7"/>
  <c r="T52" i="7"/>
  <c r="GM52" i="7"/>
  <c r="FW52" i="7"/>
  <c r="FG52" i="7"/>
  <c r="EQ52" i="7"/>
  <c r="EA52" i="7"/>
  <c r="DK52" i="7"/>
  <c r="CU52" i="7"/>
  <c r="CE52" i="7"/>
  <c r="BO52" i="7"/>
  <c r="AY52" i="7"/>
  <c r="AI52" i="7"/>
  <c r="S52" i="7"/>
  <c r="GL52" i="7"/>
  <c r="FV52" i="7"/>
  <c r="FF52" i="7"/>
  <c r="EP52" i="7"/>
  <c r="DZ52" i="7"/>
  <c r="DJ52" i="7"/>
  <c r="CT52" i="7"/>
  <c r="CD52" i="7"/>
  <c r="BN52" i="7"/>
  <c r="AX52" i="7"/>
  <c r="AH52" i="7"/>
  <c r="R52" i="7"/>
  <c r="GK52" i="7"/>
  <c r="FU52" i="7"/>
  <c r="FE52" i="7"/>
  <c r="EO52" i="7"/>
  <c r="DY52" i="7"/>
  <c r="DI52" i="7"/>
  <c r="CS52" i="7"/>
  <c r="CC52" i="7"/>
  <c r="BM52" i="7"/>
  <c r="AW52" i="7"/>
  <c r="AG52" i="7"/>
  <c r="Q52" i="7"/>
  <c r="GJ52" i="7"/>
  <c r="FT52" i="7"/>
  <c r="FD52" i="7"/>
  <c r="EN52" i="7"/>
  <c r="DX52" i="7"/>
  <c r="DH52" i="7"/>
  <c r="CR52" i="7"/>
  <c r="CB52" i="7"/>
  <c r="BL52" i="7"/>
  <c r="AV52" i="7"/>
  <c r="AF52" i="7"/>
  <c r="P52" i="7"/>
  <c r="GI52" i="7"/>
  <c r="FS52" i="7"/>
  <c r="FC52" i="7"/>
  <c r="EM52" i="7"/>
  <c r="DW52" i="7"/>
  <c r="DG52" i="7"/>
  <c r="CQ52" i="7"/>
  <c r="CA52" i="7"/>
  <c r="BK52" i="7"/>
  <c r="AU52" i="7"/>
  <c r="AE52" i="7"/>
  <c r="O52" i="7"/>
  <c r="GG52" i="7"/>
  <c r="FQ52" i="7"/>
  <c r="FA52" i="7"/>
  <c r="EK52" i="7"/>
  <c r="DU52" i="7"/>
  <c r="DE52" i="7"/>
  <c r="CO52" i="7"/>
  <c r="BY52" i="7"/>
  <c r="BI52" i="7"/>
  <c r="AS52" i="7"/>
  <c r="AC52" i="7"/>
  <c r="M52" i="7"/>
  <c r="GF52" i="7"/>
  <c r="FP52" i="7"/>
  <c r="EZ52" i="7"/>
  <c r="EJ52" i="7"/>
  <c r="DT52" i="7"/>
  <c r="DD52" i="7"/>
  <c r="CN52" i="7"/>
  <c r="BX52" i="7"/>
  <c r="BH52" i="7"/>
  <c r="AR52" i="7"/>
  <c r="AB52" i="7"/>
  <c r="L52" i="7"/>
  <c r="CP52" i="7"/>
  <c r="CM52" i="7"/>
  <c r="BZ52" i="7"/>
  <c r="GU52" i="7"/>
  <c r="BW52" i="7"/>
  <c r="GH52" i="7"/>
  <c r="BJ52" i="7"/>
  <c r="GE52" i="7"/>
  <c r="BG52" i="7"/>
  <c r="FR52" i="7"/>
  <c r="AT52" i="7"/>
  <c r="FO52" i="7"/>
  <c r="AQ52" i="7"/>
  <c r="FB52" i="7"/>
  <c r="AD52" i="7"/>
  <c r="EY52" i="7"/>
  <c r="AA52" i="7"/>
  <c r="EL52" i="7"/>
  <c r="N52" i="7"/>
  <c r="EI52" i="7"/>
  <c r="DC52" i="7"/>
  <c r="DF52" i="7"/>
  <c r="DS52" i="7"/>
  <c r="DV52"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0" i="7"/>
  <c r="FU40" i="7"/>
  <c r="GI40" i="7"/>
  <c r="FS40" i="7"/>
  <c r="FC40" i="7"/>
  <c r="GH40" i="7"/>
  <c r="FR40" i="7"/>
  <c r="FB40" i="7"/>
  <c r="EL40" i="7"/>
  <c r="GF40" i="7"/>
  <c r="FP40" i="7"/>
  <c r="EZ40" i="7"/>
  <c r="GC40" i="7"/>
  <c r="FI40" i="7"/>
  <c r="EP40" i="7"/>
  <c r="DY40" i="7"/>
  <c r="DI40" i="7"/>
  <c r="CS40" i="7"/>
  <c r="CC40" i="7"/>
  <c r="BM40" i="7"/>
  <c r="AW40" i="7"/>
  <c r="AG40" i="7"/>
  <c r="Q40" i="7"/>
  <c r="GB40" i="7"/>
  <c r="FH40" i="7"/>
  <c r="EO40" i="7"/>
  <c r="DX40" i="7"/>
  <c r="DH40" i="7"/>
  <c r="CR40" i="7"/>
  <c r="CB40" i="7"/>
  <c r="BL40" i="7"/>
  <c r="AV40" i="7"/>
  <c r="AF40" i="7"/>
  <c r="P40" i="7"/>
  <c r="GU40" i="7"/>
  <c r="GA40" i="7"/>
  <c r="FG40" i="7"/>
  <c r="EN40" i="7"/>
  <c r="DW40" i="7"/>
  <c r="DG40" i="7"/>
  <c r="CQ40" i="7"/>
  <c r="CA40" i="7"/>
  <c r="BK40" i="7"/>
  <c r="AU40" i="7"/>
  <c r="AE40" i="7"/>
  <c r="O40" i="7"/>
  <c r="GT40" i="7"/>
  <c r="FZ40" i="7"/>
  <c r="FF40" i="7"/>
  <c r="EM40" i="7"/>
  <c r="DV40" i="7"/>
  <c r="DF40" i="7"/>
  <c r="CP40" i="7"/>
  <c r="BZ40" i="7"/>
  <c r="BJ40" i="7"/>
  <c r="AT40" i="7"/>
  <c r="AD40" i="7"/>
  <c r="N40" i="7"/>
  <c r="GS40" i="7"/>
  <c r="FY40" i="7"/>
  <c r="FE40" i="7"/>
  <c r="EK40" i="7"/>
  <c r="DU40" i="7"/>
  <c r="DE40" i="7"/>
  <c r="CO40" i="7"/>
  <c r="BY40" i="7"/>
  <c r="BI40" i="7"/>
  <c r="AS40" i="7"/>
  <c r="AC40" i="7"/>
  <c r="M40" i="7"/>
  <c r="GR40" i="7"/>
  <c r="FX40" i="7"/>
  <c r="FD40" i="7"/>
  <c r="EJ40" i="7"/>
  <c r="DT40" i="7"/>
  <c r="DD40" i="7"/>
  <c r="CN40" i="7"/>
  <c r="BX40" i="7"/>
  <c r="BH40" i="7"/>
  <c r="AR40" i="7"/>
  <c r="AB40" i="7"/>
  <c r="L40" i="7"/>
  <c r="GQ40" i="7"/>
  <c r="FW40" i="7"/>
  <c r="FA40" i="7"/>
  <c r="EI40" i="7"/>
  <c r="DS40" i="7"/>
  <c r="DC40" i="7"/>
  <c r="CM40" i="7"/>
  <c r="BW40" i="7"/>
  <c r="BG40" i="7"/>
  <c r="AQ40" i="7"/>
  <c r="AA40" i="7"/>
  <c r="GP40" i="7"/>
  <c r="FV40" i="7"/>
  <c r="EY40" i="7"/>
  <c r="EH40" i="7"/>
  <c r="DR40" i="7"/>
  <c r="DB40" i="7"/>
  <c r="CL40" i="7"/>
  <c r="BV40" i="7"/>
  <c r="BF40" i="7"/>
  <c r="AP40" i="7"/>
  <c r="Z40" i="7"/>
  <c r="GO40" i="7"/>
  <c r="FT40" i="7"/>
  <c r="EX40" i="7"/>
  <c r="EG40" i="7"/>
  <c r="DQ40" i="7"/>
  <c r="DA40" i="7"/>
  <c r="CK40" i="7"/>
  <c r="BU40" i="7"/>
  <c r="BE40" i="7"/>
  <c r="AO40" i="7"/>
  <c r="Y40" i="7"/>
  <c r="GN40" i="7"/>
  <c r="FQ40" i="7"/>
  <c r="EW40" i="7"/>
  <c r="EF40" i="7"/>
  <c r="DP40" i="7"/>
  <c r="CZ40" i="7"/>
  <c r="CJ40" i="7"/>
  <c r="BT40" i="7"/>
  <c r="BD40" i="7"/>
  <c r="AN40" i="7"/>
  <c r="X40" i="7"/>
  <c r="GM40" i="7"/>
  <c r="FO40" i="7"/>
  <c r="EV40" i="7"/>
  <c r="EE40" i="7"/>
  <c r="DO40" i="7"/>
  <c r="CY40" i="7"/>
  <c r="CI40" i="7"/>
  <c r="BS40" i="7"/>
  <c r="BC40" i="7"/>
  <c r="AM40" i="7"/>
  <c r="W40" i="7"/>
  <c r="GL40" i="7"/>
  <c r="FN40" i="7"/>
  <c r="EU40" i="7"/>
  <c r="ED40" i="7"/>
  <c r="DN40" i="7"/>
  <c r="CX40" i="7"/>
  <c r="CH40" i="7"/>
  <c r="BR40" i="7"/>
  <c r="BB40" i="7"/>
  <c r="AL40" i="7"/>
  <c r="V40" i="7"/>
  <c r="GJ40" i="7"/>
  <c r="FM40" i="7"/>
  <c r="ET40" i="7"/>
  <c r="EC40" i="7"/>
  <c r="DM40" i="7"/>
  <c r="CW40" i="7"/>
  <c r="CG40" i="7"/>
  <c r="BQ40" i="7"/>
  <c r="BA40" i="7"/>
  <c r="AK40" i="7"/>
  <c r="U40" i="7"/>
  <c r="GG40" i="7"/>
  <c r="FL40" i="7"/>
  <c r="ES40" i="7"/>
  <c r="EB40" i="7"/>
  <c r="DL40" i="7"/>
  <c r="CV40" i="7"/>
  <c r="CF40" i="7"/>
  <c r="BP40" i="7"/>
  <c r="AZ40" i="7"/>
  <c r="AJ40" i="7"/>
  <c r="T40" i="7"/>
  <c r="GD40" i="7"/>
  <c r="EQ40" i="7"/>
  <c r="DJ40" i="7"/>
  <c r="CD40" i="7"/>
  <c r="AX40" i="7"/>
  <c r="R40" i="7"/>
  <c r="GE40" i="7"/>
  <c r="FK40" i="7"/>
  <c r="ER40" i="7"/>
  <c r="EA40" i="7"/>
  <c r="DK40" i="7"/>
  <c r="CU40" i="7"/>
  <c r="CE40" i="7"/>
  <c r="BO40" i="7"/>
  <c r="AY40" i="7"/>
  <c r="AI40" i="7"/>
  <c r="S40" i="7"/>
  <c r="FJ40" i="7"/>
  <c r="DZ40" i="7"/>
  <c r="CT40" i="7"/>
  <c r="BN40" i="7"/>
  <c r="AH40"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7"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7" i="7"/>
  <c r="J53" i="7"/>
  <c r="GS41" i="7"/>
  <c r="GC41" i="7"/>
  <c r="FM41" i="7"/>
  <c r="EW41" i="7"/>
  <c r="EG41" i="7"/>
  <c r="DQ41" i="7"/>
  <c r="DA41" i="7"/>
  <c r="CK41" i="7"/>
  <c r="BU41" i="7"/>
  <c r="BE41" i="7"/>
  <c r="AO41" i="7"/>
  <c r="Y41" i="7"/>
  <c r="GR41" i="7"/>
  <c r="GB41" i="7"/>
  <c r="FL41" i="7"/>
  <c r="EV41" i="7"/>
  <c r="EF41" i="7"/>
  <c r="DP41" i="7"/>
  <c r="CZ41" i="7"/>
  <c r="CJ41" i="7"/>
  <c r="BT41" i="7"/>
  <c r="BD41" i="7"/>
  <c r="AN41" i="7"/>
  <c r="X41" i="7"/>
  <c r="GQ41" i="7"/>
  <c r="GA41" i="7"/>
  <c r="FK41" i="7"/>
  <c r="EU41" i="7"/>
  <c r="EE41" i="7"/>
  <c r="DO41" i="7"/>
  <c r="CY41" i="7"/>
  <c r="CI41" i="7"/>
  <c r="BS41" i="7"/>
  <c r="BC41" i="7"/>
  <c r="AM41" i="7"/>
  <c r="W41" i="7"/>
  <c r="GP41" i="7"/>
  <c r="FZ41" i="7"/>
  <c r="FJ41" i="7"/>
  <c r="ET41" i="7"/>
  <c r="ED41" i="7"/>
  <c r="DN41" i="7"/>
  <c r="CX41" i="7"/>
  <c r="CH41" i="7"/>
  <c r="BR41" i="7"/>
  <c r="BB41" i="7"/>
  <c r="AL41" i="7"/>
  <c r="V41" i="7"/>
  <c r="GO41" i="7"/>
  <c r="FY41" i="7"/>
  <c r="FI41" i="7"/>
  <c r="ES41" i="7"/>
  <c r="EC41" i="7"/>
  <c r="DM41" i="7"/>
  <c r="CW41" i="7"/>
  <c r="CG41" i="7"/>
  <c r="BQ41" i="7"/>
  <c r="BA41" i="7"/>
  <c r="AK41" i="7"/>
  <c r="U41" i="7"/>
  <c r="GN41" i="7"/>
  <c r="FX41" i="7"/>
  <c r="FH41" i="7"/>
  <c r="ER41" i="7"/>
  <c r="EB41" i="7"/>
  <c r="DL41" i="7"/>
  <c r="CV41" i="7"/>
  <c r="CF41" i="7"/>
  <c r="BP41" i="7"/>
  <c r="AZ41" i="7"/>
  <c r="AJ41" i="7"/>
  <c r="T41" i="7"/>
  <c r="GM41" i="7"/>
  <c r="FW41" i="7"/>
  <c r="FG41" i="7"/>
  <c r="EQ41" i="7"/>
  <c r="GL41" i="7"/>
  <c r="FV41" i="7"/>
  <c r="FF41" i="7"/>
  <c r="EP41" i="7"/>
  <c r="GK41" i="7"/>
  <c r="FU41" i="7"/>
  <c r="FE41" i="7"/>
  <c r="EO41" i="7"/>
  <c r="DY41" i="7"/>
  <c r="DI41" i="7"/>
  <c r="CS41" i="7"/>
  <c r="CC41" i="7"/>
  <c r="BM41" i="7"/>
  <c r="AW41" i="7"/>
  <c r="AG41" i="7"/>
  <c r="Q41" i="7"/>
  <c r="GJ41" i="7"/>
  <c r="FT41" i="7"/>
  <c r="FD41" i="7"/>
  <c r="EN41" i="7"/>
  <c r="DX41" i="7"/>
  <c r="DH41" i="7"/>
  <c r="CR41" i="7"/>
  <c r="CB41" i="7"/>
  <c r="BL41" i="7"/>
  <c r="GI41" i="7"/>
  <c r="FS41" i="7"/>
  <c r="FC41" i="7"/>
  <c r="EM41" i="7"/>
  <c r="DW41" i="7"/>
  <c r="DG41" i="7"/>
  <c r="CQ41" i="7"/>
  <c r="CA41" i="7"/>
  <c r="BK41" i="7"/>
  <c r="GH41" i="7"/>
  <c r="FR41" i="7"/>
  <c r="FB41" i="7"/>
  <c r="EL41" i="7"/>
  <c r="DV41" i="7"/>
  <c r="DF41" i="7"/>
  <c r="CP41" i="7"/>
  <c r="BZ41" i="7"/>
  <c r="BJ41" i="7"/>
  <c r="GT41" i="7"/>
  <c r="GD41" i="7"/>
  <c r="FN41" i="7"/>
  <c r="EX41" i="7"/>
  <c r="EH41" i="7"/>
  <c r="DR41" i="7"/>
  <c r="EY41" i="7"/>
  <c r="CT41" i="7"/>
  <c r="BF41" i="7"/>
  <c r="AB41" i="7"/>
  <c r="EK41" i="7"/>
  <c r="CO41" i="7"/>
  <c r="AY41" i="7"/>
  <c r="AA41" i="7"/>
  <c r="EJ41" i="7"/>
  <c r="CN41" i="7"/>
  <c r="AX41" i="7"/>
  <c r="Z41" i="7"/>
  <c r="EI41" i="7"/>
  <c r="CM41" i="7"/>
  <c r="AV41" i="7"/>
  <c r="S41" i="7"/>
  <c r="EA41" i="7"/>
  <c r="CL41" i="7"/>
  <c r="AU41" i="7"/>
  <c r="R41" i="7"/>
  <c r="DZ41" i="7"/>
  <c r="CE41" i="7"/>
  <c r="AT41" i="7"/>
  <c r="P41" i="7"/>
  <c r="DU41" i="7"/>
  <c r="CD41" i="7"/>
  <c r="AS41" i="7"/>
  <c r="O41" i="7"/>
  <c r="GU41" i="7"/>
  <c r="DT41" i="7"/>
  <c r="BY41" i="7"/>
  <c r="AR41" i="7"/>
  <c r="N41" i="7"/>
  <c r="GG41" i="7"/>
  <c r="DS41" i="7"/>
  <c r="BX41" i="7"/>
  <c r="AQ41" i="7"/>
  <c r="M41" i="7"/>
  <c r="GF41" i="7"/>
  <c r="DK41" i="7"/>
  <c r="BW41" i="7"/>
  <c r="AP41" i="7"/>
  <c r="GE41" i="7"/>
  <c r="DJ41" i="7"/>
  <c r="BV41" i="7"/>
  <c r="AI41" i="7"/>
  <c r="FQ41" i="7"/>
  <c r="DE41" i="7"/>
  <c r="BO41" i="7"/>
  <c r="AH41" i="7"/>
  <c r="FP41" i="7"/>
  <c r="DD41" i="7"/>
  <c r="BN41" i="7"/>
  <c r="AF41" i="7"/>
  <c r="FO41" i="7"/>
  <c r="DC41" i="7"/>
  <c r="BI41" i="7"/>
  <c r="AE41" i="7"/>
  <c r="EZ41" i="7"/>
  <c r="BG41" i="7"/>
  <c r="FA41" i="7"/>
  <c r="DB41" i="7"/>
  <c r="BH41" i="7"/>
  <c r="AD41" i="7"/>
  <c r="CU41" i="7"/>
  <c r="AC41"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7" i="7"/>
  <c r="FY57" i="7"/>
  <c r="FI57" i="7"/>
  <c r="ES57" i="7"/>
  <c r="EC57" i="7"/>
  <c r="GN57" i="7"/>
  <c r="FX57" i="7"/>
  <c r="FH57" i="7"/>
  <c r="ER57" i="7"/>
  <c r="EB57" i="7"/>
  <c r="GM57" i="7"/>
  <c r="FW57" i="7"/>
  <c r="FG57" i="7"/>
  <c r="EQ57" i="7"/>
  <c r="EA57" i="7"/>
  <c r="GL57" i="7"/>
  <c r="FV57" i="7"/>
  <c r="FF57" i="7"/>
  <c r="EP57" i="7"/>
  <c r="DZ57" i="7"/>
  <c r="GK57" i="7"/>
  <c r="FU57" i="7"/>
  <c r="FE57" i="7"/>
  <c r="EO57" i="7"/>
  <c r="DY57" i="7"/>
  <c r="GJ57" i="7"/>
  <c r="FT57" i="7"/>
  <c r="FD57" i="7"/>
  <c r="EN57" i="7"/>
  <c r="DX57" i="7"/>
  <c r="GI57" i="7"/>
  <c r="FS57" i="7"/>
  <c r="FC57" i="7"/>
  <c r="EM57" i="7"/>
  <c r="DW57" i="7"/>
  <c r="GH57" i="7"/>
  <c r="FR57" i="7"/>
  <c r="FB57" i="7"/>
  <c r="EL57" i="7"/>
  <c r="DV57" i="7"/>
  <c r="GG57" i="7"/>
  <c r="FQ57" i="7"/>
  <c r="FA57" i="7"/>
  <c r="EK57" i="7"/>
  <c r="DU57" i="7"/>
  <c r="GF57" i="7"/>
  <c r="FP57" i="7"/>
  <c r="EZ57" i="7"/>
  <c r="EJ57" i="7"/>
  <c r="DT57" i="7"/>
  <c r="GU57" i="7"/>
  <c r="GE57" i="7"/>
  <c r="FO57" i="7"/>
  <c r="EY57" i="7"/>
  <c r="EI57" i="7"/>
  <c r="DS57" i="7"/>
  <c r="GT57" i="7"/>
  <c r="GD57" i="7"/>
  <c r="FN57" i="7"/>
  <c r="EX57" i="7"/>
  <c r="EH57" i="7"/>
  <c r="DR57" i="7"/>
  <c r="GS57" i="7"/>
  <c r="GC57" i="7"/>
  <c r="FM57" i="7"/>
  <c r="EW57" i="7"/>
  <c r="EG57" i="7"/>
  <c r="DQ57" i="7"/>
  <c r="GR57" i="7"/>
  <c r="GB57" i="7"/>
  <c r="FL57" i="7"/>
  <c r="EV57" i="7"/>
  <c r="EF57" i="7"/>
  <c r="DP57" i="7"/>
  <c r="GQ57" i="7"/>
  <c r="GA57" i="7"/>
  <c r="FK57" i="7"/>
  <c r="EU57" i="7"/>
  <c r="EE57" i="7"/>
  <c r="DO57" i="7"/>
  <c r="GP57" i="7"/>
  <c r="FZ57" i="7"/>
  <c r="FJ57" i="7"/>
  <c r="ET57" i="7"/>
  <c r="ED57"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7" i="2"/>
  <c r="BJ9" i="2"/>
  <c r="BJ5" i="2"/>
  <c r="BJ32" i="2"/>
  <c r="BJ20" i="2"/>
  <c r="BJ10" i="2"/>
  <c r="BJ26" i="2"/>
  <c r="BJ17"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2" i="2"/>
  <c r="H36" i="2"/>
  <c r="H35" i="2"/>
  <c r="H37" i="2"/>
  <c r="V35" i="2"/>
  <c r="V37" i="2"/>
  <c r="V36" i="2"/>
  <c r="T37" i="2"/>
  <c r="T36" i="2"/>
  <c r="T35" i="2"/>
  <c r="O37" i="2"/>
  <c r="O36" i="2"/>
  <c r="O35" i="2"/>
  <c r="G2"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2" i="2"/>
  <c r="K30" i="7"/>
  <c r="AC126" i="1"/>
  <c r="AD189" i="1"/>
  <c r="AC120" i="1"/>
  <c r="AC128" i="1"/>
  <c r="Q2" i="2"/>
  <c r="AC228" i="1"/>
  <c r="AC159" i="1"/>
  <c r="AD78" i="1"/>
  <c r="AC198" i="1"/>
  <c r="AD206" i="1"/>
  <c r="AD182" i="1"/>
  <c r="AC240" i="1"/>
  <c r="AC180" i="1"/>
  <c r="AC141" i="1"/>
  <c r="BH9" i="2"/>
  <c r="BH32" i="2"/>
  <c r="BH10" i="2"/>
  <c r="AD225" i="1"/>
  <c r="AD164" i="1"/>
  <c r="BH17" i="2"/>
  <c r="AD168" i="1"/>
  <c r="AC170" i="1"/>
  <c r="AC156" i="1"/>
  <c r="AA22" i="2"/>
  <c r="AI22" i="2" s="1"/>
  <c r="AC231" i="1"/>
  <c r="BH27" i="2"/>
  <c r="AD239" i="1"/>
  <c r="AC236" i="1"/>
  <c r="AC150" i="1"/>
  <c r="AC122" i="1"/>
  <c r="BD20" i="1"/>
  <c r="AD123" i="1"/>
  <c r="AC102" i="1"/>
  <c r="BH5" i="2"/>
  <c r="BH20" i="2"/>
  <c r="BH26" i="2"/>
  <c r="AC165" i="1"/>
  <c r="AC194" i="1"/>
  <c r="AD9" i="6"/>
  <c r="AD8" i="6"/>
  <c r="O11" i="6"/>
  <c r="M21" i="7"/>
  <c r="AC210" i="1"/>
  <c r="K21" i="7"/>
  <c r="S9" i="6"/>
  <c r="R10" i="6"/>
  <c r="M8" i="6"/>
  <c r="O10" i="6"/>
  <c r="W8" i="6"/>
  <c r="N30"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6" i="7"/>
  <c r="AC144" i="1"/>
  <c r="AC87" i="1"/>
  <c r="AC183" i="1"/>
  <c r="AC118" i="1"/>
  <c r="AC160" i="1"/>
  <c r="AC202" i="1"/>
  <c r="O30" i="7"/>
  <c r="J23" i="7"/>
  <c r="U9" i="6"/>
  <c r="M7" i="6"/>
  <c r="R9" i="6"/>
  <c r="J2" i="7"/>
  <c r="AC8" i="6"/>
  <c r="L24" i="7"/>
  <c r="S2" i="2"/>
  <c r="BK2" i="2" s="1"/>
  <c r="AC7" i="6"/>
  <c r="D3" i="6"/>
  <c r="AD13" i="6"/>
  <c r="AD10" i="6"/>
  <c r="AD12" i="6"/>
  <c r="AD11" i="6"/>
  <c r="K10" i="6"/>
  <c r="L6" i="7"/>
  <c r="M30" i="7"/>
  <c r="K6" i="7"/>
  <c r="L30" i="7"/>
  <c r="L15" i="6"/>
  <c r="P8" i="6"/>
  <c r="N6" i="7"/>
  <c r="X10" i="6"/>
  <c r="X9" i="6"/>
  <c r="AE12" i="6"/>
  <c r="X7" i="6"/>
  <c r="I32" i="7"/>
  <c r="J32" i="7"/>
  <c r="L32" i="7"/>
  <c r="AE10" i="6"/>
  <c r="L9" i="6"/>
  <c r="AE11" i="6"/>
  <c r="L8" i="6"/>
  <c r="AE8" i="6"/>
  <c r="L10" i="6"/>
  <c r="J26" i="7"/>
  <c r="J27" i="7"/>
  <c r="AE9" i="6"/>
  <c r="L27" i="7"/>
  <c r="K26" i="7"/>
  <c r="M26"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8" i="7"/>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J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L8" i="7"/>
  <c r="AD8" i="7"/>
  <c r="AV8" i="7"/>
  <c r="BN8" i="7"/>
  <c r="CF8" i="7"/>
  <c r="CX8" i="7"/>
  <c r="DP8" i="7"/>
  <c r="EH8" i="7"/>
  <c r="EZ8" i="7"/>
  <c r="FR8" i="7"/>
  <c r="GJ8" i="7"/>
  <c r="M8" i="7"/>
  <c r="AE8" i="7"/>
  <c r="AW8" i="7"/>
  <c r="BO8" i="7"/>
  <c r="CG8" i="7"/>
  <c r="CY8" i="7"/>
  <c r="DQ8" i="7"/>
  <c r="EI8" i="7"/>
  <c r="FA8" i="7"/>
  <c r="FS8" i="7"/>
  <c r="GK8" i="7"/>
  <c r="R8" i="7"/>
  <c r="AJ8" i="7"/>
  <c r="BB8" i="7"/>
  <c r="BT8" i="7"/>
  <c r="CL8" i="7"/>
  <c r="DD8" i="7"/>
  <c r="DV8" i="7"/>
  <c r="EN8" i="7"/>
  <c r="FF8" i="7"/>
  <c r="FX8" i="7"/>
  <c r="GP8" i="7"/>
  <c r="S8" i="7"/>
  <c r="AK8" i="7"/>
  <c r="BC8" i="7"/>
  <c r="BU8" i="7"/>
  <c r="CM8" i="7"/>
  <c r="DE8" i="7"/>
  <c r="DW8" i="7"/>
  <c r="EO8" i="7"/>
  <c r="FG8" i="7"/>
  <c r="FY8" i="7"/>
  <c r="GQ8" i="7"/>
  <c r="X8" i="7"/>
  <c r="BZ8" i="7"/>
  <c r="EB8" i="7"/>
  <c r="GD8" i="7"/>
  <c r="Y8" i="7"/>
  <c r="CA8" i="7"/>
  <c r="EC8" i="7"/>
  <c r="GE8" i="7"/>
  <c r="AP8" i="7"/>
  <c r="CR8" i="7"/>
  <c r="ET8" i="7"/>
  <c r="AQ8" i="7"/>
  <c r="CS8" i="7"/>
  <c r="EU8" i="7"/>
  <c r="BH8" i="7"/>
  <c r="DJ8" i="7"/>
  <c r="FL8" i="7"/>
  <c r="BI8" i="7"/>
  <c r="DK8" i="7"/>
  <c r="FM8"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0" i="7"/>
  <c r="T20" i="7"/>
  <c r="Z20" i="7"/>
  <c r="AF20" i="7"/>
  <c r="AL20" i="7"/>
  <c r="AR20" i="7"/>
  <c r="AX20" i="7"/>
  <c r="BD20" i="7"/>
  <c r="BJ20" i="7"/>
  <c r="BP20" i="7"/>
  <c r="BV20" i="7"/>
  <c r="CB20" i="7"/>
  <c r="CH20" i="7"/>
  <c r="CN20" i="7"/>
  <c r="CT20" i="7"/>
  <c r="CZ20" i="7"/>
  <c r="DF20" i="7"/>
  <c r="DL20" i="7"/>
  <c r="DR20" i="7"/>
  <c r="DX20" i="7"/>
  <c r="ED20" i="7"/>
  <c r="EJ20" i="7"/>
  <c r="EP20" i="7"/>
  <c r="EV20" i="7"/>
  <c r="FB20" i="7"/>
  <c r="FH20" i="7"/>
  <c r="FN20" i="7"/>
  <c r="FT20" i="7"/>
  <c r="FZ20" i="7"/>
  <c r="GF20" i="7"/>
  <c r="GL20" i="7"/>
  <c r="GR20" i="7"/>
  <c r="K20" i="7"/>
  <c r="Q20" i="7"/>
  <c r="W20" i="7"/>
  <c r="AC20" i="7"/>
  <c r="AI20" i="7"/>
  <c r="AO20" i="7"/>
  <c r="AU20" i="7"/>
  <c r="BA20" i="7"/>
  <c r="BG20" i="7"/>
  <c r="BM20" i="7"/>
  <c r="BS20" i="7"/>
  <c r="BY20" i="7"/>
  <c r="CE20" i="7"/>
  <c r="CK20" i="7"/>
  <c r="CQ20" i="7"/>
  <c r="CW20" i="7"/>
  <c r="DC20" i="7"/>
  <c r="DI20" i="7"/>
  <c r="DO20" i="7"/>
  <c r="DU20" i="7"/>
  <c r="EA20" i="7"/>
  <c r="R20" i="7"/>
  <c r="AA20" i="7"/>
  <c r="AJ20" i="7"/>
  <c r="AS20" i="7"/>
  <c r="BB20" i="7"/>
  <c r="BK20" i="7"/>
  <c r="BT20" i="7"/>
  <c r="CC20" i="7"/>
  <c r="CL20" i="7"/>
  <c r="CU20" i="7"/>
  <c r="DD20" i="7"/>
  <c r="DM20" i="7"/>
  <c r="DV20" i="7"/>
  <c r="EE20" i="7"/>
  <c r="EL20" i="7"/>
  <c r="ES20" i="7"/>
  <c r="EZ20" i="7"/>
  <c r="FG20" i="7"/>
  <c r="FO20" i="7"/>
  <c r="FV20" i="7"/>
  <c r="GC20" i="7"/>
  <c r="GJ20" i="7"/>
  <c r="GQ20" i="7"/>
  <c r="J20" i="7"/>
  <c r="S20" i="7"/>
  <c r="AB20" i="7"/>
  <c r="AK20" i="7"/>
  <c r="AT20" i="7"/>
  <c r="BC20" i="7"/>
  <c r="BL20" i="7"/>
  <c r="BU20" i="7"/>
  <c r="CD20" i="7"/>
  <c r="CM20" i="7"/>
  <c r="CV20" i="7"/>
  <c r="DE20" i="7"/>
  <c r="DN20" i="7"/>
  <c r="DW20" i="7"/>
  <c r="EF20" i="7"/>
  <c r="EM20" i="7"/>
  <c r="ET20" i="7"/>
  <c r="FA20" i="7"/>
  <c r="FI20" i="7"/>
  <c r="FP20" i="7"/>
  <c r="FW20" i="7"/>
  <c r="GD20" i="7"/>
  <c r="GK20" i="7"/>
  <c r="GS20" i="7"/>
  <c r="L20" i="7"/>
  <c r="U20" i="7"/>
  <c r="AD20" i="7"/>
  <c r="AM20" i="7"/>
  <c r="AV20" i="7"/>
  <c r="BE20" i="7"/>
  <c r="BN20" i="7"/>
  <c r="BW20" i="7"/>
  <c r="CF20" i="7"/>
  <c r="CO20" i="7"/>
  <c r="CX20" i="7"/>
  <c r="DG20" i="7"/>
  <c r="DP20" i="7"/>
  <c r="DY20" i="7"/>
  <c r="EG20" i="7"/>
  <c r="EN20" i="7"/>
  <c r="EU20" i="7"/>
  <c r="FC20" i="7"/>
  <c r="FJ20" i="7"/>
  <c r="FQ20" i="7"/>
  <c r="FX20" i="7"/>
  <c r="GE20" i="7"/>
  <c r="GM20" i="7"/>
  <c r="GT20" i="7"/>
  <c r="M20" i="7"/>
  <c r="V20" i="7"/>
  <c r="AE20" i="7"/>
  <c r="AN20" i="7"/>
  <c r="AW20" i="7"/>
  <c r="BF20" i="7"/>
  <c r="BO20" i="7"/>
  <c r="BX20" i="7"/>
  <c r="CG20" i="7"/>
  <c r="CP20" i="7"/>
  <c r="CY20" i="7"/>
  <c r="DH20" i="7"/>
  <c r="DQ20" i="7"/>
  <c r="DZ20" i="7"/>
  <c r="EH20" i="7"/>
  <c r="EO20" i="7"/>
  <c r="EW20" i="7"/>
  <c r="FD20" i="7"/>
  <c r="FK20" i="7"/>
  <c r="FR20" i="7"/>
  <c r="FY20" i="7"/>
  <c r="GG20" i="7"/>
  <c r="GN20" i="7"/>
  <c r="GU20" i="7"/>
  <c r="O20" i="7"/>
  <c r="X20" i="7"/>
  <c r="AG20" i="7"/>
  <c r="AP20" i="7"/>
  <c r="AY20" i="7"/>
  <c r="BH20" i="7"/>
  <c r="BQ20" i="7"/>
  <c r="BZ20" i="7"/>
  <c r="CI20" i="7"/>
  <c r="CR20" i="7"/>
  <c r="DA20" i="7"/>
  <c r="DJ20" i="7"/>
  <c r="DS20" i="7"/>
  <c r="EB20" i="7"/>
  <c r="EI20" i="7"/>
  <c r="EQ20" i="7"/>
  <c r="EX20" i="7"/>
  <c r="FE20" i="7"/>
  <c r="FL20" i="7"/>
  <c r="FS20" i="7"/>
  <c r="GA20" i="7"/>
  <c r="GH20" i="7"/>
  <c r="GO20" i="7"/>
  <c r="AZ20" i="7"/>
  <c r="DB20" i="7"/>
  <c r="EY20" i="7"/>
  <c r="GP20" i="7"/>
  <c r="BI20" i="7"/>
  <c r="DK20" i="7"/>
  <c r="FF20" i="7"/>
  <c r="P20" i="7"/>
  <c r="BR20" i="7"/>
  <c r="DT20" i="7"/>
  <c r="FM20" i="7"/>
  <c r="Y20" i="7"/>
  <c r="CA20" i="7"/>
  <c r="EC20" i="7"/>
  <c r="FU20" i="7"/>
  <c r="AQ20" i="7"/>
  <c r="CS20" i="7"/>
  <c r="ER20" i="7"/>
  <c r="GI20" i="7"/>
  <c r="CJ20" i="7"/>
  <c r="EK20" i="7"/>
  <c r="GB20" i="7"/>
  <c r="AH20"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7" i="7"/>
  <c r="S17" i="7"/>
  <c r="Y17" i="7"/>
  <c r="AE17" i="7"/>
  <c r="AK17" i="7"/>
  <c r="AQ17" i="7"/>
  <c r="AW17" i="7"/>
  <c r="BC17" i="7"/>
  <c r="BI17" i="7"/>
  <c r="BO17" i="7"/>
  <c r="BU17" i="7"/>
  <c r="CA17" i="7"/>
  <c r="CG17" i="7"/>
  <c r="CM17" i="7"/>
  <c r="CS17" i="7"/>
  <c r="CY17" i="7"/>
  <c r="DE17" i="7"/>
  <c r="DK17" i="7"/>
  <c r="DQ17" i="7"/>
  <c r="DW17" i="7"/>
  <c r="EC17" i="7"/>
  <c r="EI17" i="7"/>
  <c r="EO17" i="7"/>
  <c r="EU17" i="7"/>
  <c r="FA17" i="7"/>
  <c r="FG17" i="7"/>
  <c r="FM17" i="7"/>
  <c r="FS17" i="7"/>
  <c r="FY17" i="7"/>
  <c r="GE17" i="7"/>
  <c r="GK17" i="7"/>
  <c r="GQ17" i="7"/>
  <c r="P17" i="7"/>
  <c r="V17" i="7"/>
  <c r="AB17" i="7"/>
  <c r="AH17" i="7"/>
  <c r="AN17" i="7"/>
  <c r="AT17" i="7"/>
  <c r="AZ17" i="7"/>
  <c r="BF17" i="7"/>
  <c r="BL17" i="7"/>
  <c r="BR17" i="7"/>
  <c r="BX17" i="7"/>
  <c r="CD17" i="7"/>
  <c r="CJ17" i="7"/>
  <c r="CP17" i="7"/>
  <c r="CV17" i="7"/>
  <c r="DB17" i="7"/>
  <c r="DH17" i="7"/>
  <c r="DN17" i="7"/>
  <c r="DT17" i="7"/>
  <c r="DZ17" i="7"/>
  <c r="EF17" i="7"/>
  <c r="EL17" i="7"/>
  <c r="ER17" i="7"/>
  <c r="EX17" i="7"/>
  <c r="FD17" i="7"/>
  <c r="FJ17" i="7"/>
  <c r="FP17" i="7"/>
  <c r="O17" i="7"/>
  <c r="X17" i="7"/>
  <c r="AG17" i="7"/>
  <c r="AP17" i="7"/>
  <c r="AY17" i="7"/>
  <c r="BH17" i="7"/>
  <c r="BQ17" i="7"/>
  <c r="BZ17" i="7"/>
  <c r="CI17" i="7"/>
  <c r="CR17" i="7"/>
  <c r="DA17" i="7"/>
  <c r="DJ17" i="7"/>
  <c r="DS17" i="7"/>
  <c r="EB17" i="7"/>
  <c r="EK17" i="7"/>
  <c r="ET17" i="7"/>
  <c r="FC17" i="7"/>
  <c r="FL17" i="7"/>
  <c r="FU17" i="7"/>
  <c r="GB17" i="7"/>
  <c r="GI17" i="7"/>
  <c r="GP17" i="7"/>
  <c r="Q17" i="7"/>
  <c r="Z17" i="7"/>
  <c r="AI17" i="7"/>
  <c r="AR17" i="7"/>
  <c r="BA17" i="7"/>
  <c r="BJ17" i="7"/>
  <c r="BS17" i="7"/>
  <c r="CB17" i="7"/>
  <c r="CK17" i="7"/>
  <c r="CT17" i="7"/>
  <c r="DC17" i="7"/>
  <c r="DL17" i="7"/>
  <c r="DU17" i="7"/>
  <c r="ED17" i="7"/>
  <c r="EM17" i="7"/>
  <c r="EV17" i="7"/>
  <c r="FE17" i="7"/>
  <c r="FN17" i="7"/>
  <c r="FV17" i="7"/>
  <c r="GC17" i="7"/>
  <c r="GJ17" i="7"/>
  <c r="GR17" i="7"/>
  <c r="R17" i="7"/>
  <c r="AA17" i="7"/>
  <c r="AJ17" i="7"/>
  <c r="AS17" i="7"/>
  <c r="BB17" i="7"/>
  <c r="BK17" i="7"/>
  <c r="BT17" i="7"/>
  <c r="CC17" i="7"/>
  <c r="CL17" i="7"/>
  <c r="CU17" i="7"/>
  <c r="DD17" i="7"/>
  <c r="DM17" i="7"/>
  <c r="DV17" i="7"/>
  <c r="EE17" i="7"/>
  <c r="EN17" i="7"/>
  <c r="EW17" i="7"/>
  <c r="FF17" i="7"/>
  <c r="FO17" i="7"/>
  <c r="FW17" i="7"/>
  <c r="GD17" i="7"/>
  <c r="GL17" i="7"/>
  <c r="GS17" i="7"/>
  <c r="K17" i="7"/>
  <c r="T17" i="7"/>
  <c r="AC17" i="7"/>
  <c r="AL17" i="7"/>
  <c r="AU17" i="7"/>
  <c r="BD17" i="7"/>
  <c r="BM17" i="7"/>
  <c r="BV17" i="7"/>
  <c r="CE17" i="7"/>
  <c r="CN17" i="7"/>
  <c r="CW17" i="7"/>
  <c r="DF17" i="7"/>
  <c r="DO17" i="7"/>
  <c r="DX17" i="7"/>
  <c r="EG17" i="7"/>
  <c r="EP17" i="7"/>
  <c r="EY17" i="7"/>
  <c r="FH17" i="7"/>
  <c r="FQ17" i="7"/>
  <c r="FX17" i="7"/>
  <c r="GF17" i="7"/>
  <c r="GM17" i="7"/>
  <c r="GT17" i="7"/>
  <c r="N17" i="7"/>
  <c r="W17" i="7"/>
  <c r="AF17" i="7"/>
  <c r="AO17" i="7"/>
  <c r="AX17" i="7"/>
  <c r="BG17" i="7"/>
  <c r="BP17" i="7"/>
  <c r="BY17" i="7"/>
  <c r="CH17" i="7"/>
  <c r="CQ17" i="7"/>
  <c r="CZ17" i="7"/>
  <c r="DI17" i="7"/>
  <c r="DR17" i="7"/>
  <c r="EA17" i="7"/>
  <c r="EJ17" i="7"/>
  <c r="ES17" i="7"/>
  <c r="FB17" i="7"/>
  <c r="FK17" i="7"/>
  <c r="FT17" i="7"/>
  <c r="GA17" i="7"/>
  <c r="GH17" i="7"/>
  <c r="GO17" i="7"/>
  <c r="BE17" i="7"/>
  <c r="DG17" i="7"/>
  <c r="FI17" i="7"/>
  <c r="L17" i="7"/>
  <c r="BN17" i="7"/>
  <c r="DP17" i="7"/>
  <c r="FR17" i="7"/>
  <c r="U17" i="7"/>
  <c r="BW17" i="7"/>
  <c r="DY17" i="7"/>
  <c r="FZ17" i="7"/>
  <c r="AD17" i="7"/>
  <c r="CF17" i="7"/>
  <c r="EH17" i="7"/>
  <c r="GG17" i="7"/>
  <c r="AM17" i="7"/>
  <c r="CO17" i="7"/>
  <c r="EQ17" i="7"/>
  <c r="GN17" i="7"/>
  <c r="AV17" i="7"/>
  <c r="CX17" i="7"/>
  <c r="EZ17" i="7"/>
  <c r="GU17"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6" i="7"/>
  <c r="L12" i="6"/>
  <c r="O27" i="7"/>
  <c r="Q27"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6" i="7"/>
  <c r="P27" i="7"/>
  <c r="Q10" i="7"/>
  <c r="R10" i="7"/>
  <c r="M10" i="7"/>
  <c r="S10" i="7"/>
  <c r="N10" i="7"/>
  <c r="O10" i="7"/>
  <c r="P10" i="7"/>
  <c r="AG13" i="6"/>
  <c r="AG11" i="6"/>
  <c r="AG15" i="6"/>
  <c r="AG17" i="6"/>
  <c r="AG12" i="6"/>
  <c r="AG14" i="6"/>
  <c r="AG16" i="6"/>
  <c r="Q26" i="7"/>
  <c r="W26" i="7"/>
  <c r="R26" i="7"/>
  <c r="Y26" i="7"/>
  <c r="S26" i="7"/>
  <c r="T26" i="7"/>
  <c r="U26" i="7"/>
  <c r="V26" i="7"/>
  <c r="P26" i="7"/>
  <c r="X26" i="7"/>
  <c r="AE17" i="6"/>
  <c r="AE18" i="6"/>
  <c r="AE21" i="6"/>
  <c r="AE14" i="6"/>
  <c r="AE22" i="6"/>
  <c r="AE16" i="6"/>
  <c r="AE19" i="6"/>
  <c r="AE23" i="6"/>
  <c r="AE15" i="6"/>
  <c r="AE20" i="6"/>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I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J22" i="7"/>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M22" i="7"/>
  <c r="AE22" i="7"/>
  <c r="AW22" i="7"/>
  <c r="BO22" i="7"/>
  <c r="CG22" i="7"/>
  <c r="CY22" i="7"/>
  <c r="DQ22" i="7"/>
  <c r="EI22" i="7"/>
  <c r="FA22" i="7"/>
  <c r="FS22" i="7"/>
  <c r="GK22" i="7"/>
  <c r="R22" i="7"/>
  <c r="AJ22" i="7"/>
  <c r="BB22" i="7"/>
  <c r="BT22" i="7"/>
  <c r="CL22" i="7"/>
  <c r="DD22" i="7"/>
  <c r="DV22" i="7"/>
  <c r="EN22" i="7"/>
  <c r="FF22" i="7"/>
  <c r="FX22" i="7"/>
  <c r="GP22" i="7"/>
  <c r="S22" i="7"/>
  <c r="AK22" i="7"/>
  <c r="BC22" i="7"/>
  <c r="BU22" i="7"/>
  <c r="CM22" i="7"/>
  <c r="DE22" i="7"/>
  <c r="DW22" i="7"/>
  <c r="EO22" i="7"/>
  <c r="FG22" i="7"/>
  <c r="FY22" i="7"/>
  <c r="GQ22" i="7"/>
  <c r="X22" i="7"/>
  <c r="AP22" i="7"/>
  <c r="BH22" i="7"/>
  <c r="BZ22" i="7"/>
  <c r="CR22" i="7"/>
  <c r="DJ22" i="7"/>
  <c r="EB22" i="7"/>
  <c r="ET22" i="7"/>
  <c r="FL22" i="7"/>
  <c r="GD22" i="7"/>
  <c r="Y22" i="7"/>
  <c r="AQ22" i="7"/>
  <c r="BI22" i="7"/>
  <c r="CA22" i="7"/>
  <c r="CS22" i="7"/>
  <c r="DK22" i="7"/>
  <c r="EC22" i="7"/>
  <c r="EU22" i="7"/>
  <c r="FM22" i="7"/>
  <c r="GE22" i="7"/>
  <c r="L22" i="7"/>
  <c r="AD22" i="7"/>
  <c r="AV22" i="7"/>
  <c r="BN22" i="7"/>
  <c r="CF22" i="7"/>
  <c r="CX22" i="7"/>
  <c r="DP22" i="7"/>
  <c r="EH22" i="7"/>
  <c r="EZ22" i="7"/>
  <c r="FR22" i="7"/>
  <c r="GJ22"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7" i="7"/>
  <c r="AC27" i="7"/>
  <c r="AI27" i="7"/>
  <c r="AO27" i="7"/>
  <c r="AU27" i="7"/>
  <c r="BA27" i="7"/>
  <c r="BG27" i="7"/>
  <c r="BM27" i="7"/>
  <c r="BS27" i="7"/>
  <c r="BY27" i="7"/>
  <c r="CE27" i="7"/>
  <c r="CK27" i="7"/>
  <c r="CQ27" i="7"/>
  <c r="CW27" i="7"/>
  <c r="DC27" i="7"/>
  <c r="DI27" i="7"/>
  <c r="DO27" i="7"/>
  <c r="DU27" i="7"/>
  <c r="EA27" i="7"/>
  <c r="EG27" i="7"/>
  <c r="EM27" i="7"/>
  <c r="ES27" i="7"/>
  <c r="EY27" i="7"/>
  <c r="FE27" i="7"/>
  <c r="FK27" i="7"/>
  <c r="FQ27" i="7"/>
  <c r="FW27" i="7"/>
  <c r="GC27" i="7"/>
  <c r="GI27" i="7"/>
  <c r="GO27" i="7"/>
  <c r="GU27" i="7"/>
  <c r="R27" i="7"/>
  <c r="X27" i="7"/>
  <c r="AD27" i="7"/>
  <c r="AJ27" i="7"/>
  <c r="AP27" i="7"/>
  <c r="AV27" i="7"/>
  <c r="BB27" i="7"/>
  <c r="BH27" i="7"/>
  <c r="BN27" i="7"/>
  <c r="BT27" i="7"/>
  <c r="BZ27" i="7"/>
  <c r="CF27" i="7"/>
  <c r="CL27" i="7"/>
  <c r="CR27" i="7"/>
  <c r="CX27" i="7"/>
  <c r="DD27" i="7"/>
  <c r="DJ27" i="7"/>
  <c r="DP27" i="7"/>
  <c r="DV27" i="7"/>
  <c r="EB27" i="7"/>
  <c r="EH27" i="7"/>
  <c r="EN27" i="7"/>
  <c r="ET27" i="7"/>
  <c r="EZ27" i="7"/>
  <c r="FF27" i="7"/>
  <c r="FL27" i="7"/>
  <c r="FR27" i="7"/>
  <c r="FX27" i="7"/>
  <c r="GD27" i="7"/>
  <c r="GJ27" i="7"/>
  <c r="GP27" i="7"/>
  <c r="S27" i="7"/>
  <c r="Y27" i="7"/>
  <c r="AE27" i="7"/>
  <c r="AK27" i="7"/>
  <c r="AQ27" i="7"/>
  <c r="AW27" i="7"/>
  <c r="BC27" i="7"/>
  <c r="BI27" i="7"/>
  <c r="BO27" i="7"/>
  <c r="BU27" i="7"/>
  <c r="CA27" i="7"/>
  <c r="CG27" i="7"/>
  <c r="CM27" i="7"/>
  <c r="CS27" i="7"/>
  <c r="CY27" i="7"/>
  <c r="DE27" i="7"/>
  <c r="DK27" i="7"/>
  <c r="DQ27" i="7"/>
  <c r="DW27" i="7"/>
  <c r="EC27" i="7"/>
  <c r="EI27" i="7"/>
  <c r="EO27" i="7"/>
  <c r="EU27" i="7"/>
  <c r="FA27" i="7"/>
  <c r="FG27" i="7"/>
  <c r="FM27" i="7"/>
  <c r="FS27" i="7"/>
  <c r="FY27" i="7"/>
  <c r="GE27" i="7"/>
  <c r="GK27" i="7"/>
  <c r="GQ27" i="7"/>
  <c r="T27" i="7"/>
  <c r="Z27" i="7"/>
  <c r="AF27" i="7"/>
  <c r="AL27" i="7"/>
  <c r="AR27" i="7"/>
  <c r="AX27" i="7"/>
  <c r="BD27" i="7"/>
  <c r="BJ27" i="7"/>
  <c r="BP27" i="7"/>
  <c r="BV27" i="7"/>
  <c r="CB27" i="7"/>
  <c r="CH27" i="7"/>
  <c r="CN27" i="7"/>
  <c r="CT27" i="7"/>
  <c r="CZ27" i="7"/>
  <c r="DF27" i="7"/>
  <c r="DL27" i="7"/>
  <c r="DR27" i="7"/>
  <c r="DX27" i="7"/>
  <c r="ED27" i="7"/>
  <c r="EJ27" i="7"/>
  <c r="EP27" i="7"/>
  <c r="EV27" i="7"/>
  <c r="FB27" i="7"/>
  <c r="FH27" i="7"/>
  <c r="FN27" i="7"/>
  <c r="FT27" i="7"/>
  <c r="FZ27" i="7"/>
  <c r="GF27" i="7"/>
  <c r="GL27" i="7"/>
  <c r="GR27" i="7"/>
  <c r="V27" i="7"/>
  <c r="AB27" i="7"/>
  <c r="AH27" i="7"/>
  <c r="AN27" i="7"/>
  <c r="AT27" i="7"/>
  <c r="AZ27" i="7"/>
  <c r="BF27" i="7"/>
  <c r="BL27" i="7"/>
  <c r="BR27" i="7"/>
  <c r="BX27" i="7"/>
  <c r="CD27" i="7"/>
  <c r="CJ27" i="7"/>
  <c r="CP27" i="7"/>
  <c r="CV27" i="7"/>
  <c r="DB27" i="7"/>
  <c r="DH27" i="7"/>
  <c r="DN27" i="7"/>
  <c r="DT27" i="7"/>
  <c r="DZ27" i="7"/>
  <c r="EF27" i="7"/>
  <c r="EL27" i="7"/>
  <c r="ER27" i="7"/>
  <c r="EX27" i="7"/>
  <c r="FD27" i="7"/>
  <c r="FJ27" i="7"/>
  <c r="FP27" i="7"/>
  <c r="FV27" i="7"/>
  <c r="GB27" i="7"/>
  <c r="GH27" i="7"/>
  <c r="GN27" i="7"/>
  <c r="GT27" i="7"/>
  <c r="AS27" i="7"/>
  <c r="CC27" i="7"/>
  <c r="DM27" i="7"/>
  <c r="EW27" i="7"/>
  <c r="GG27" i="7"/>
  <c r="AY27" i="7"/>
  <c r="CI27" i="7"/>
  <c r="DS27" i="7"/>
  <c r="FC27" i="7"/>
  <c r="GM27" i="7"/>
  <c r="U27" i="7"/>
  <c r="BE27" i="7"/>
  <c r="CO27" i="7"/>
  <c r="DY27" i="7"/>
  <c r="FI27" i="7"/>
  <c r="GS27" i="7"/>
  <c r="AA27" i="7"/>
  <c r="BK27" i="7"/>
  <c r="CU27" i="7"/>
  <c r="EE27" i="7"/>
  <c r="FO27" i="7"/>
  <c r="AG27" i="7"/>
  <c r="BQ27" i="7"/>
  <c r="DA27" i="7"/>
  <c r="EK27" i="7"/>
  <c r="FU27" i="7"/>
  <c r="AM27" i="7"/>
  <c r="BW27" i="7"/>
  <c r="DG27" i="7"/>
  <c r="EQ27" i="7"/>
  <c r="GA27"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29" i="7"/>
  <c r="U29" i="7"/>
  <c r="AA29" i="7"/>
  <c r="AG29" i="7"/>
  <c r="J29" i="7"/>
  <c r="Q29" i="7"/>
  <c r="X29" i="7"/>
  <c r="AE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K29" i="7"/>
  <c r="R29" i="7"/>
  <c r="Y29" i="7"/>
  <c r="AF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L29" i="7"/>
  <c r="S29" i="7"/>
  <c r="Z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M29" i="7"/>
  <c r="T29" i="7"/>
  <c r="AB29" i="7"/>
  <c r="AI29" i="7"/>
  <c r="AO29" i="7"/>
  <c r="AU29" i="7"/>
  <c r="BA29" i="7"/>
  <c r="BG29" i="7"/>
  <c r="BM29" i="7"/>
  <c r="BS29" i="7"/>
  <c r="BY29" i="7"/>
  <c r="CE29" i="7"/>
  <c r="CK29" i="7"/>
  <c r="CQ29" i="7"/>
  <c r="CW29" i="7"/>
  <c r="DC29" i="7"/>
  <c r="DI29" i="7"/>
  <c r="DO29" i="7"/>
  <c r="DU29" i="7"/>
  <c r="EA29" i="7"/>
  <c r="EG29" i="7"/>
  <c r="EM29" i="7"/>
  <c r="ES29" i="7"/>
  <c r="EY29" i="7"/>
  <c r="FE29" i="7"/>
  <c r="FK29" i="7"/>
  <c r="FQ29" i="7"/>
  <c r="FW29" i="7"/>
  <c r="GC29" i="7"/>
  <c r="GI29" i="7"/>
  <c r="GO29" i="7"/>
  <c r="GU29" i="7"/>
  <c r="N29" i="7"/>
  <c r="V29" i="7"/>
  <c r="AC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AD29" i="7"/>
  <c r="BO29" i="7"/>
  <c r="CY29" i="7"/>
  <c r="EI29" i="7"/>
  <c r="FS29" i="7"/>
  <c r="AK29" i="7"/>
  <c r="BU29" i="7"/>
  <c r="DE29" i="7"/>
  <c r="EO29" i="7"/>
  <c r="FY29" i="7"/>
  <c r="AQ29" i="7"/>
  <c r="CA29" i="7"/>
  <c r="DK29" i="7"/>
  <c r="EU29" i="7"/>
  <c r="GE29" i="7"/>
  <c r="AW29" i="7"/>
  <c r="CG29" i="7"/>
  <c r="DQ29" i="7"/>
  <c r="FA29" i="7"/>
  <c r="GK29" i="7"/>
  <c r="P29" i="7"/>
  <c r="BC29" i="7"/>
  <c r="CM29" i="7"/>
  <c r="DW29" i="7"/>
  <c r="FG29" i="7"/>
  <c r="GQ29" i="7"/>
  <c r="EC29" i="7"/>
  <c r="FM29" i="7"/>
  <c r="W29" i="7"/>
  <c r="CS29" i="7"/>
  <c r="BI29"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L23" i="7"/>
  <c r="R23" i="7"/>
  <c r="X23" i="7"/>
  <c r="AD23" i="7"/>
  <c r="AJ23" i="7"/>
  <c r="AP23" i="7"/>
  <c r="AV23" i="7"/>
  <c r="BB23" i="7"/>
  <c r="BH23" i="7"/>
  <c r="BN23" i="7"/>
  <c r="BT23" i="7"/>
  <c r="BZ23" i="7"/>
  <c r="CF23" i="7"/>
  <c r="CL23" i="7"/>
  <c r="CR23" i="7"/>
  <c r="CX23" i="7"/>
  <c r="DD23" i="7"/>
  <c r="DJ23" i="7"/>
  <c r="DP23" i="7"/>
  <c r="DV23" i="7"/>
  <c r="EB23" i="7"/>
  <c r="EH23" i="7"/>
  <c r="EN23" i="7"/>
  <c r="ET23" i="7"/>
  <c r="EZ23" i="7"/>
  <c r="FF23" i="7"/>
  <c r="FL23" i="7"/>
  <c r="FR23" i="7"/>
  <c r="FX23" i="7"/>
  <c r="GD23" i="7"/>
  <c r="GJ23" i="7"/>
  <c r="GP23" i="7"/>
  <c r="M23" i="7"/>
  <c r="S23" i="7"/>
  <c r="Y23" i="7"/>
  <c r="AE23" i="7"/>
  <c r="AK23" i="7"/>
  <c r="AQ23" i="7"/>
  <c r="AW23" i="7"/>
  <c r="BC23" i="7"/>
  <c r="BI23" i="7"/>
  <c r="BO23" i="7"/>
  <c r="BU23" i="7"/>
  <c r="CA23" i="7"/>
  <c r="CG23" i="7"/>
  <c r="CM23" i="7"/>
  <c r="CS23" i="7"/>
  <c r="CY23" i="7"/>
  <c r="DE23" i="7"/>
  <c r="DK23" i="7"/>
  <c r="DQ23" i="7"/>
  <c r="DW23" i="7"/>
  <c r="EC23" i="7"/>
  <c r="EI23" i="7"/>
  <c r="EO23" i="7"/>
  <c r="EU23" i="7"/>
  <c r="FA23" i="7"/>
  <c r="FG23" i="7"/>
  <c r="FM23" i="7"/>
  <c r="FS23" i="7"/>
  <c r="FY23" i="7"/>
  <c r="GE23" i="7"/>
  <c r="GK23" i="7"/>
  <c r="GQ23" i="7"/>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6" i="7"/>
  <c r="T16" i="7"/>
  <c r="Z16" i="7"/>
  <c r="AF16" i="7"/>
  <c r="AL16" i="7"/>
  <c r="AR16" i="7"/>
  <c r="AX16" i="7"/>
  <c r="BD16" i="7"/>
  <c r="BJ16" i="7"/>
  <c r="BP16" i="7"/>
  <c r="BV16" i="7"/>
  <c r="CB16" i="7"/>
  <c r="CH16" i="7"/>
  <c r="CN16" i="7"/>
  <c r="CT16" i="7"/>
  <c r="CZ16" i="7"/>
  <c r="DF16" i="7"/>
  <c r="DL16" i="7"/>
  <c r="DR16" i="7"/>
  <c r="DX16" i="7"/>
  <c r="ED16" i="7"/>
  <c r="EJ16" i="7"/>
  <c r="EP16" i="7"/>
  <c r="EV16" i="7"/>
  <c r="FB16" i="7"/>
  <c r="FH16" i="7"/>
  <c r="FN16" i="7"/>
  <c r="FT16" i="7"/>
  <c r="FZ16" i="7"/>
  <c r="GF16" i="7"/>
  <c r="GL16" i="7"/>
  <c r="GR16" i="7"/>
  <c r="O16" i="7"/>
  <c r="U16" i="7"/>
  <c r="AA16" i="7"/>
  <c r="AG16" i="7"/>
  <c r="AM16" i="7"/>
  <c r="AS16" i="7"/>
  <c r="AY16" i="7"/>
  <c r="BE16" i="7"/>
  <c r="BK16" i="7"/>
  <c r="BQ16" i="7"/>
  <c r="BW16" i="7"/>
  <c r="CC16" i="7"/>
  <c r="CI16" i="7"/>
  <c r="CO16" i="7"/>
  <c r="CU16" i="7"/>
  <c r="DA16" i="7"/>
  <c r="DG16" i="7"/>
  <c r="DM16" i="7"/>
  <c r="DS16" i="7"/>
  <c r="DY16" i="7"/>
  <c r="EE16" i="7"/>
  <c r="EK16" i="7"/>
  <c r="EQ16" i="7"/>
  <c r="EW16" i="7"/>
  <c r="FC16" i="7"/>
  <c r="FI16" i="7"/>
  <c r="FO16" i="7"/>
  <c r="FU16" i="7"/>
  <c r="GA16" i="7"/>
  <c r="GG16" i="7"/>
  <c r="GM16" i="7"/>
  <c r="GS16" i="7"/>
  <c r="P16" i="7"/>
  <c r="V16" i="7"/>
  <c r="AB16" i="7"/>
  <c r="L16" i="7"/>
  <c r="R16" i="7"/>
  <c r="X16" i="7"/>
  <c r="AD16" i="7"/>
  <c r="AJ16" i="7"/>
  <c r="AP16" i="7"/>
  <c r="AV16" i="7"/>
  <c r="BB16" i="7"/>
  <c r="BH16" i="7"/>
  <c r="BN16" i="7"/>
  <c r="BT16" i="7"/>
  <c r="BZ16" i="7"/>
  <c r="CF16" i="7"/>
  <c r="CL16" i="7"/>
  <c r="CR16" i="7"/>
  <c r="CX16" i="7"/>
  <c r="DD16" i="7"/>
  <c r="DJ16" i="7"/>
  <c r="DP16" i="7"/>
  <c r="DV16" i="7"/>
  <c r="EB16" i="7"/>
  <c r="EH16" i="7"/>
  <c r="EN16" i="7"/>
  <c r="ET16" i="7"/>
  <c r="EZ16" i="7"/>
  <c r="FF16" i="7"/>
  <c r="FL16" i="7"/>
  <c r="FR16" i="7"/>
  <c r="FX16" i="7"/>
  <c r="GD16" i="7"/>
  <c r="GJ16" i="7"/>
  <c r="GP16" i="7"/>
  <c r="M16" i="7"/>
  <c r="AE16" i="7"/>
  <c r="AQ16" i="7"/>
  <c r="BC16" i="7"/>
  <c r="BO16" i="7"/>
  <c r="CA16" i="7"/>
  <c r="CM16" i="7"/>
  <c r="CY16" i="7"/>
  <c r="DK16" i="7"/>
  <c r="DW16" i="7"/>
  <c r="EI16" i="7"/>
  <c r="EU16" i="7"/>
  <c r="FG16" i="7"/>
  <c r="FS16" i="7"/>
  <c r="GE16" i="7"/>
  <c r="GQ16" i="7"/>
  <c r="Q16" i="7"/>
  <c r="AH16" i="7"/>
  <c r="AT16" i="7"/>
  <c r="BF16" i="7"/>
  <c r="BR16" i="7"/>
  <c r="CD16" i="7"/>
  <c r="CP16" i="7"/>
  <c r="DB16" i="7"/>
  <c r="DN16" i="7"/>
  <c r="DZ16" i="7"/>
  <c r="EL16" i="7"/>
  <c r="EX16" i="7"/>
  <c r="FJ16" i="7"/>
  <c r="FV16" i="7"/>
  <c r="GH16" i="7"/>
  <c r="GT16" i="7"/>
  <c r="S16" i="7"/>
  <c r="AI16" i="7"/>
  <c r="AU16" i="7"/>
  <c r="BG16" i="7"/>
  <c r="BS16" i="7"/>
  <c r="CE16" i="7"/>
  <c r="CQ16" i="7"/>
  <c r="DC16" i="7"/>
  <c r="DO16" i="7"/>
  <c r="EA16" i="7"/>
  <c r="EM16" i="7"/>
  <c r="EY16" i="7"/>
  <c r="FK16" i="7"/>
  <c r="FW16" i="7"/>
  <c r="GI16" i="7"/>
  <c r="GU16" i="7"/>
  <c r="W16" i="7"/>
  <c r="AK16" i="7"/>
  <c r="AW16" i="7"/>
  <c r="BI16" i="7"/>
  <c r="BU16" i="7"/>
  <c r="CG16" i="7"/>
  <c r="CS16" i="7"/>
  <c r="DE16" i="7"/>
  <c r="DQ16" i="7"/>
  <c r="EC16" i="7"/>
  <c r="EO16" i="7"/>
  <c r="FA16" i="7"/>
  <c r="FM16" i="7"/>
  <c r="FY16" i="7"/>
  <c r="GK16" i="7"/>
  <c r="AC16" i="7"/>
  <c r="AO16" i="7"/>
  <c r="BA16" i="7"/>
  <c r="BM16" i="7"/>
  <c r="BY16" i="7"/>
  <c r="CK16" i="7"/>
  <c r="CW16" i="7"/>
  <c r="DI16" i="7"/>
  <c r="DU16" i="7"/>
  <c r="EG16" i="7"/>
  <c r="ES16" i="7"/>
  <c r="FE16" i="7"/>
  <c r="FQ16" i="7"/>
  <c r="GC16" i="7"/>
  <c r="GO16" i="7"/>
  <c r="AZ16" i="7"/>
  <c r="DT16" i="7"/>
  <c r="GN16" i="7"/>
  <c r="BL16" i="7"/>
  <c r="EF16" i="7"/>
  <c r="BX16" i="7"/>
  <c r="ER16" i="7"/>
  <c r="CJ16" i="7"/>
  <c r="FD16" i="7"/>
  <c r="Y16" i="7"/>
  <c r="CV16" i="7"/>
  <c r="FP16" i="7"/>
  <c r="AN16" i="7"/>
  <c r="DH16" i="7"/>
  <c r="GB16"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7"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1" i="7"/>
  <c r="V21" i="7"/>
  <c r="AB21" i="7"/>
  <c r="AH21" i="7"/>
  <c r="AN21" i="7"/>
  <c r="AT21" i="7"/>
  <c r="AZ21" i="7"/>
  <c r="BF21" i="7"/>
  <c r="BL21" i="7"/>
  <c r="BR21" i="7"/>
  <c r="Q21" i="7"/>
  <c r="W21" i="7"/>
  <c r="AC21" i="7"/>
  <c r="AI21" i="7"/>
  <c r="AO21" i="7"/>
  <c r="AU21" i="7"/>
  <c r="BA21" i="7"/>
  <c r="BG21" i="7"/>
  <c r="BM21" i="7"/>
  <c r="BS21" i="7"/>
  <c r="BY21" i="7"/>
  <c r="CE21" i="7"/>
  <c r="CK21" i="7"/>
  <c r="CQ21" i="7"/>
  <c r="CW21" i="7"/>
  <c r="DC21" i="7"/>
  <c r="DI21" i="7"/>
  <c r="DO21" i="7"/>
  <c r="DU21" i="7"/>
  <c r="EA21" i="7"/>
  <c r="EG21" i="7"/>
  <c r="EM21" i="7"/>
  <c r="ES21" i="7"/>
  <c r="EY21" i="7"/>
  <c r="FE21" i="7"/>
  <c r="FK21" i="7"/>
  <c r="FQ21" i="7"/>
  <c r="FW21" i="7"/>
  <c r="GC21" i="7"/>
  <c r="GI21" i="7"/>
  <c r="R21" i="7"/>
  <c r="X21" i="7"/>
  <c r="AD21" i="7"/>
  <c r="AJ21" i="7"/>
  <c r="AP21" i="7"/>
  <c r="AV21" i="7"/>
  <c r="BB21" i="7"/>
  <c r="BH21" i="7"/>
  <c r="BN21" i="7"/>
  <c r="S21" i="7"/>
  <c r="Y21" i="7"/>
  <c r="AE21" i="7"/>
  <c r="AK21" i="7"/>
  <c r="AQ21" i="7"/>
  <c r="AW21" i="7"/>
  <c r="BC21" i="7"/>
  <c r="BI21" i="7"/>
  <c r="BO21" i="7"/>
  <c r="BU21" i="7"/>
  <c r="CA21" i="7"/>
  <c r="CG21" i="7"/>
  <c r="CM21" i="7"/>
  <c r="CS21" i="7"/>
  <c r="CY21" i="7"/>
  <c r="DE21" i="7"/>
  <c r="DK21" i="7"/>
  <c r="DQ21" i="7"/>
  <c r="DW21" i="7"/>
  <c r="EC21" i="7"/>
  <c r="EI21" i="7"/>
  <c r="EO21" i="7"/>
  <c r="EU21" i="7"/>
  <c r="FA21" i="7"/>
  <c r="FG21" i="7"/>
  <c r="FM21" i="7"/>
  <c r="N21" i="7"/>
  <c r="AF21" i="7"/>
  <c r="AX21" i="7"/>
  <c r="BP21" i="7"/>
  <c r="BZ21" i="7"/>
  <c r="CI21" i="7"/>
  <c r="CR21" i="7"/>
  <c r="DA21" i="7"/>
  <c r="DJ21" i="7"/>
  <c r="DS21" i="7"/>
  <c r="EB21" i="7"/>
  <c r="EK21" i="7"/>
  <c r="ET21" i="7"/>
  <c r="FC21" i="7"/>
  <c r="FL21" i="7"/>
  <c r="FT21" i="7"/>
  <c r="GA21" i="7"/>
  <c r="GH21" i="7"/>
  <c r="GO21" i="7"/>
  <c r="GU21" i="7"/>
  <c r="O21" i="7"/>
  <c r="AG21" i="7"/>
  <c r="AY21" i="7"/>
  <c r="BQ21" i="7"/>
  <c r="CB21" i="7"/>
  <c r="CJ21" i="7"/>
  <c r="CT21" i="7"/>
  <c r="DB21" i="7"/>
  <c r="DL21" i="7"/>
  <c r="DT21" i="7"/>
  <c r="ED21" i="7"/>
  <c r="EL21" i="7"/>
  <c r="EV21" i="7"/>
  <c r="FD21" i="7"/>
  <c r="FN21" i="7"/>
  <c r="FU21" i="7"/>
  <c r="GB21" i="7"/>
  <c r="GJ21" i="7"/>
  <c r="GP21" i="7"/>
  <c r="T21" i="7"/>
  <c r="AL21" i="7"/>
  <c r="BD21" i="7"/>
  <c r="BT21" i="7"/>
  <c r="CC21" i="7"/>
  <c r="CL21" i="7"/>
  <c r="CU21" i="7"/>
  <c r="DD21" i="7"/>
  <c r="DM21" i="7"/>
  <c r="DV21" i="7"/>
  <c r="EE21" i="7"/>
  <c r="EN21" i="7"/>
  <c r="EW21" i="7"/>
  <c r="FF21" i="7"/>
  <c r="FO21" i="7"/>
  <c r="FV21" i="7"/>
  <c r="GD21" i="7"/>
  <c r="GK21" i="7"/>
  <c r="GQ21" i="7"/>
  <c r="U21" i="7"/>
  <c r="AM21" i="7"/>
  <c r="BE21" i="7"/>
  <c r="BV21" i="7"/>
  <c r="CD21" i="7"/>
  <c r="CN21" i="7"/>
  <c r="CV21" i="7"/>
  <c r="DF21" i="7"/>
  <c r="DN21" i="7"/>
  <c r="DX21" i="7"/>
  <c r="EF21" i="7"/>
  <c r="EP21" i="7"/>
  <c r="EX21" i="7"/>
  <c r="FH21" i="7"/>
  <c r="FP21" i="7"/>
  <c r="FX21" i="7"/>
  <c r="GE21" i="7"/>
  <c r="GL21" i="7"/>
  <c r="GR21" i="7"/>
  <c r="Z21" i="7"/>
  <c r="AR21" i="7"/>
  <c r="BJ21" i="7"/>
  <c r="BW21" i="7"/>
  <c r="CF21" i="7"/>
  <c r="CO21" i="7"/>
  <c r="CX21" i="7"/>
  <c r="DG21" i="7"/>
  <c r="DP21" i="7"/>
  <c r="DY21" i="7"/>
  <c r="EH21" i="7"/>
  <c r="EQ21" i="7"/>
  <c r="EZ21" i="7"/>
  <c r="FI21" i="7"/>
  <c r="FR21" i="7"/>
  <c r="FY21" i="7"/>
  <c r="GF21" i="7"/>
  <c r="GM21" i="7"/>
  <c r="GS21" i="7"/>
  <c r="AA21" i="7"/>
  <c r="AS21" i="7"/>
  <c r="BK21" i="7"/>
  <c r="BX21" i="7"/>
  <c r="CH21" i="7"/>
  <c r="CP21" i="7"/>
  <c r="CZ21" i="7"/>
  <c r="DH21" i="7"/>
  <c r="DR21" i="7"/>
  <c r="DZ21" i="7"/>
  <c r="EJ21" i="7"/>
  <c r="ER21" i="7"/>
  <c r="FB21" i="7"/>
  <c r="FJ21" i="7"/>
  <c r="FS21" i="7"/>
  <c r="FZ21" i="7"/>
  <c r="GG21" i="7"/>
  <c r="GN21" i="7"/>
  <c r="GT21"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L7" i="7"/>
  <c r="R7" i="7"/>
  <c r="X7" i="7"/>
  <c r="AD7" i="7"/>
  <c r="AJ7" i="7"/>
  <c r="AP7" i="7"/>
  <c r="AV7" i="7"/>
  <c r="BB7" i="7"/>
  <c r="BH7" i="7"/>
  <c r="BN7" i="7"/>
  <c r="BT7" i="7"/>
  <c r="BZ7" i="7"/>
  <c r="CF7" i="7"/>
  <c r="CL7" i="7"/>
  <c r="CR7" i="7"/>
  <c r="CX7" i="7"/>
  <c r="DD7" i="7"/>
  <c r="DJ7" i="7"/>
  <c r="DP7" i="7"/>
  <c r="DV7" i="7"/>
  <c r="EB7" i="7"/>
  <c r="EH7" i="7"/>
  <c r="EN7" i="7"/>
  <c r="ET7" i="7"/>
  <c r="EZ7" i="7"/>
  <c r="FF7" i="7"/>
  <c r="FL7" i="7"/>
  <c r="FR7" i="7"/>
  <c r="FX7" i="7"/>
  <c r="GD7" i="7"/>
  <c r="GJ7" i="7"/>
  <c r="GP7" i="7"/>
  <c r="M7" i="7"/>
  <c r="S7" i="7"/>
  <c r="Y7" i="7"/>
  <c r="AE7" i="7"/>
  <c r="AK7" i="7"/>
  <c r="AQ7" i="7"/>
  <c r="AW7" i="7"/>
  <c r="BC7" i="7"/>
  <c r="BI7" i="7"/>
  <c r="BO7" i="7"/>
  <c r="BU7" i="7"/>
  <c r="CA7" i="7"/>
  <c r="CG7" i="7"/>
  <c r="CM7" i="7"/>
  <c r="CS7" i="7"/>
  <c r="CY7" i="7"/>
  <c r="DE7" i="7"/>
  <c r="DK7" i="7"/>
  <c r="DQ7" i="7"/>
  <c r="DW7" i="7"/>
  <c r="EC7" i="7"/>
  <c r="EI7" i="7"/>
  <c r="EO7" i="7"/>
  <c r="EU7" i="7"/>
  <c r="FA7" i="7"/>
  <c r="FG7" i="7"/>
  <c r="FM7" i="7"/>
  <c r="FS7" i="7"/>
  <c r="FY7" i="7"/>
  <c r="GE7" i="7"/>
  <c r="GK7" i="7"/>
  <c r="GQ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30" i="7"/>
  <c r="Z30" i="7"/>
  <c r="AF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U30" i="7"/>
  <c r="AA30" i="7"/>
  <c r="AG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P30" i="7"/>
  <c r="V30" i="7"/>
  <c r="AB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Q30" i="7"/>
  <c r="W30" i="7"/>
  <c r="AC30" i="7"/>
  <c r="AI30" i="7"/>
  <c r="AO30" i="7"/>
  <c r="AU30" i="7"/>
  <c r="BA30" i="7"/>
  <c r="BG30" i="7"/>
  <c r="BM30" i="7"/>
  <c r="BS30" i="7"/>
  <c r="BY30" i="7"/>
  <c r="CE30" i="7"/>
  <c r="R30" i="7"/>
  <c r="X30" i="7"/>
  <c r="AD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S30" i="7"/>
  <c r="Y30" i="7"/>
  <c r="AE30" i="7"/>
  <c r="AK30" i="7"/>
  <c r="AQ30" i="7"/>
  <c r="AW30" i="7"/>
  <c r="BC30" i="7"/>
  <c r="BI30" i="7"/>
  <c r="BO30" i="7"/>
  <c r="BU30" i="7"/>
  <c r="CA30" i="7"/>
  <c r="CG30" i="7"/>
  <c r="CM30" i="7"/>
  <c r="CS30" i="7"/>
  <c r="CY30" i="7"/>
  <c r="DE30" i="7"/>
  <c r="DK30" i="7"/>
  <c r="DQ30" i="7"/>
  <c r="DW30" i="7"/>
  <c r="EC30" i="7"/>
  <c r="EI30" i="7"/>
  <c r="EO30" i="7"/>
  <c r="EU30" i="7"/>
  <c r="FA30" i="7"/>
  <c r="FG30" i="7"/>
  <c r="FM30" i="7"/>
  <c r="FS30" i="7"/>
  <c r="FY30" i="7"/>
  <c r="GE30" i="7"/>
  <c r="GK30" i="7"/>
  <c r="GQ30" i="7"/>
  <c r="CK30" i="7"/>
  <c r="DU30" i="7"/>
  <c r="FE30" i="7"/>
  <c r="GO30" i="7"/>
  <c r="CQ30" i="7"/>
  <c r="EA30" i="7"/>
  <c r="FK30" i="7"/>
  <c r="GU30" i="7"/>
  <c r="CW30" i="7"/>
  <c r="EG30" i="7"/>
  <c r="FQ30" i="7"/>
  <c r="DC30" i="7"/>
  <c r="EM30" i="7"/>
  <c r="FW30" i="7"/>
  <c r="AD14" i="6"/>
  <c r="AD17" i="6"/>
  <c r="AD20" i="6"/>
  <c r="DI30" i="7"/>
  <c r="ES30" i="7"/>
  <c r="GC30" i="7"/>
  <c r="DO30" i="7"/>
  <c r="EY30" i="7"/>
  <c r="GI30"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7"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6" i="7"/>
  <c r="AQ26" i="7"/>
  <c r="BG26" i="7"/>
  <c r="BW26" i="7"/>
  <c r="CM26" i="7"/>
  <c r="DC26" i="7"/>
  <c r="DS26" i="7"/>
  <c r="EI26" i="7"/>
  <c r="EY26" i="7"/>
  <c r="FO26" i="7"/>
  <c r="GE26" i="7"/>
  <c r="GU26" i="7"/>
  <c r="AB26" i="7"/>
  <c r="AR26" i="7"/>
  <c r="BH26" i="7"/>
  <c r="BX26" i="7"/>
  <c r="CN26" i="7"/>
  <c r="DD26" i="7"/>
  <c r="DT26" i="7"/>
  <c r="EJ26" i="7"/>
  <c r="EZ26" i="7"/>
  <c r="FP26" i="7"/>
  <c r="GF26" i="7"/>
  <c r="AC26" i="7"/>
  <c r="AS26" i="7"/>
  <c r="BI26" i="7"/>
  <c r="BY26" i="7"/>
  <c r="CO26" i="7"/>
  <c r="DE26" i="7"/>
  <c r="DU26" i="7"/>
  <c r="EK26" i="7"/>
  <c r="FA26" i="7"/>
  <c r="FQ26" i="7"/>
  <c r="GG26" i="7"/>
  <c r="AD26" i="7"/>
  <c r="AT26" i="7"/>
  <c r="BJ26" i="7"/>
  <c r="BZ26" i="7"/>
  <c r="CP26" i="7"/>
  <c r="DF26" i="7"/>
  <c r="DV26" i="7"/>
  <c r="EL26" i="7"/>
  <c r="FB26" i="7"/>
  <c r="FR26" i="7"/>
  <c r="GH26" i="7"/>
  <c r="AE26" i="7"/>
  <c r="AU26" i="7"/>
  <c r="BK26" i="7"/>
  <c r="CA26" i="7"/>
  <c r="CQ26" i="7"/>
  <c r="DG26" i="7"/>
  <c r="DW26" i="7"/>
  <c r="EM26" i="7"/>
  <c r="FC26" i="7"/>
  <c r="FS26" i="7"/>
  <c r="GI26" i="7"/>
  <c r="AF26" i="7"/>
  <c r="AV26" i="7"/>
  <c r="BL26" i="7"/>
  <c r="CB26" i="7"/>
  <c r="CR26" i="7"/>
  <c r="DH26" i="7"/>
  <c r="DX26" i="7"/>
  <c r="EN26" i="7"/>
  <c r="FD26" i="7"/>
  <c r="FT26" i="7"/>
  <c r="GJ26" i="7"/>
  <c r="AG26" i="7"/>
  <c r="AW26" i="7"/>
  <c r="BM26" i="7"/>
  <c r="CC26" i="7"/>
  <c r="CS26" i="7"/>
  <c r="DI26" i="7"/>
  <c r="DY26" i="7"/>
  <c r="EO26" i="7"/>
  <c r="FE26" i="7"/>
  <c r="FU26" i="7"/>
  <c r="GK26"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6" i="7"/>
  <c r="AX26" i="7"/>
  <c r="BN26" i="7"/>
  <c r="CD26" i="7"/>
  <c r="CT26" i="7"/>
  <c r="DJ26" i="7"/>
  <c r="DZ26" i="7"/>
  <c r="EP26" i="7"/>
  <c r="FF26" i="7"/>
  <c r="FV26" i="7"/>
  <c r="GL26" i="7"/>
  <c r="AI26" i="7"/>
  <c r="AY26" i="7"/>
  <c r="BO26" i="7"/>
  <c r="CE26" i="7"/>
  <c r="CU26" i="7"/>
  <c r="DK26" i="7"/>
  <c r="EA26" i="7"/>
  <c r="EQ26" i="7"/>
  <c r="FG26" i="7"/>
  <c r="FW26" i="7"/>
  <c r="GM26" i="7"/>
  <c r="AJ26" i="7"/>
  <c r="AZ26" i="7"/>
  <c r="BP26" i="7"/>
  <c r="CF26" i="7"/>
  <c r="CV26" i="7"/>
  <c r="DL26" i="7"/>
  <c r="EB26" i="7"/>
  <c r="ER26" i="7"/>
  <c r="FH26" i="7"/>
  <c r="FX26" i="7"/>
  <c r="GN26" i="7"/>
  <c r="AK26" i="7"/>
  <c r="BA26" i="7"/>
  <c r="BQ26" i="7"/>
  <c r="CG26" i="7"/>
  <c r="CW26" i="7"/>
  <c r="DM26" i="7"/>
  <c r="EC26" i="7"/>
  <c r="ES26" i="7"/>
  <c r="FI26" i="7"/>
  <c r="FY26" i="7"/>
  <c r="GO26" i="7"/>
  <c r="AL26" i="7"/>
  <c r="BB26" i="7"/>
  <c r="BR26" i="7"/>
  <c r="CH26" i="7"/>
  <c r="CX26" i="7"/>
  <c r="DN26" i="7"/>
  <c r="ED26" i="7"/>
  <c r="ET26" i="7"/>
  <c r="FJ26" i="7"/>
  <c r="FZ26" i="7"/>
  <c r="GP26" i="7"/>
  <c r="AM26" i="7"/>
  <c r="BC26" i="7"/>
  <c r="BS26" i="7"/>
  <c r="CI26" i="7"/>
  <c r="CY26" i="7"/>
  <c r="DO26" i="7"/>
  <c r="EE26" i="7"/>
  <c r="EU26" i="7"/>
  <c r="FK26" i="7"/>
  <c r="GA26" i="7"/>
  <c r="GQ26" i="7"/>
  <c r="AN26" i="7"/>
  <c r="BD26" i="7"/>
  <c r="BT26" i="7"/>
  <c r="CJ26" i="7"/>
  <c r="CZ26" i="7"/>
  <c r="DP26" i="7"/>
  <c r="EF26" i="7"/>
  <c r="EV26" i="7"/>
  <c r="FL26" i="7"/>
  <c r="GB26" i="7"/>
  <c r="GR26" i="7"/>
  <c r="AO26" i="7"/>
  <c r="BE26" i="7"/>
  <c r="BU26" i="7"/>
  <c r="CK26" i="7"/>
  <c r="DA26" i="7"/>
  <c r="DQ26" i="7"/>
  <c r="EG26" i="7"/>
  <c r="EW26" i="7"/>
  <c r="FM26" i="7"/>
  <c r="GC26" i="7"/>
  <c r="GS26" i="7"/>
  <c r="Z26" i="7"/>
  <c r="AP26" i="7"/>
  <c r="BF26" i="7"/>
  <c r="BV26" i="7"/>
  <c r="CL26" i="7"/>
  <c r="DB26" i="7"/>
  <c r="DR26" i="7"/>
  <c r="EH26" i="7"/>
  <c r="EX26" i="7"/>
  <c r="FN26" i="7"/>
  <c r="GD26" i="7"/>
  <c r="GT26"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10" i="2"/>
  <c r="AG10" i="2" s="1"/>
  <c r="Z28" i="2"/>
  <c r="S10" i="2"/>
  <c r="AI10" i="2" s="1"/>
  <c r="Z12" i="2"/>
  <c r="Q18" i="2"/>
  <c r="S23" i="2"/>
  <c r="BK23" i="2" s="1"/>
  <c r="R8" i="2"/>
  <c r="BK8" i="2" s="1"/>
  <c r="Y28" i="2"/>
  <c r="Q22" i="2"/>
  <c r="S18" i="2"/>
  <c r="BK18" i="2" s="1"/>
  <c r="AA28" i="2"/>
  <c r="AI28" i="2" s="1"/>
  <c r="S29" i="2"/>
  <c r="BK29" i="2" s="1"/>
  <c r="Q29" i="2"/>
  <c r="R12" i="2"/>
  <c r="Y21" i="2"/>
  <c r="S12" i="2"/>
  <c r="S32" i="2"/>
  <c r="AI32" i="2" s="1"/>
  <c r="R32" i="2"/>
  <c r="AG32" i="2" s="1"/>
  <c r="R5" i="2"/>
  <c r="AG5" i="2" s="1"/>
  <c r="R22" i="2"/>
  <c r="BK22" i="2" s="1"/>
  <c r="R15" i="2"/>
  <c r="S33" i="2"/>
  <c r="AI33" i="2" s="1"/>
  <c r="Q33" i="2"/>
  <c r="AA11" i="2"/>
  <c r="S5" i="2"/>
  <c r="AI5" i="2" s="1"/>
  <c r="AA18" i="2"/>
  <c r="R28" i="2"/>
  <c r="BK28" i="2" s="1"/>
  <c r="Z24" i="2"/>
  <c r="BJ24" i="2" s="1"/>
  <c r="AA8" i="2"/>
  <c r="AI8" i="2" s="1"/>
  <c r="Y8" i="2"/>
  <c r="R11" i="2"/>
  <c r="S11" i="2"/>
  <c r="Z8" i="2"/>
  <c r="Y19" i="2"/>
  <c r="AF25" i="2"/>
  <c r="S30" i="2"/>
  <c r="S3" i="2"/>
  <c r="Y4" i="2"/>
  <c r="R30" i="2"/>
  <c r="Q30" i="2"/>
  <c r="BO53" i="5"/>
  <c r="R3" i="2"/>
  <c r="CS6" i="2"/>
  <c r="CS5" i="2"/>
  <c r="AD24" i="2"/>
  <c r="AH10" i="2"/>
  <c r="AH4" i="2"/>
  <c r="Y18" i="2"/>
  <c r="Z11" i="2"/>
  <c r="BO46" i="5"/>
  <c r="AH26" i="2"/>
  <c r="Y31" i="2"/>
  <c r="Z19" i="2"/>
  <c r="AG19" i="2" s="1"/>
  <c r="S24" i="2"/>
  <c r="AI24" i="2" s="1"/>
  <c r="Q28" i="2"/>
  <c r="Z18" i="2"/>
  <c r="Z21" i="2"/>
  <c r="AA21" i="2"/>
  <c r="S21" i="2"/>
  <c r="Q14" i="2"/>
  <c r="AA4" i="2"/>
  <c r="R21" i="2"/>
  <c r="AA19" i="2"/>
  <c r="Q23" i="2"/>
  <c r="S14" i="2"/>
  <c r="BK14" i="2" s="1"/>
  <c r="R24" i="2"/>
  <c r="Q15" i="2"/>
  <c r="AA31" i="2"/>
  <c r="Q21" i="2"/>
  <c r="AD23" i="2"/>
  <c r="Y11" i="2"/>
  <c r="AE11" i="2" s="1"/>
  <c r="Y24" i="2"/>
  <c r="AE24" i="2" s="1"/>
  <c r="Z4" i="2"/>
  <c r="S13" i="2"/>
  <c r="Z31" i="2"/>
  <c r="BO14" i="5"/>
  <c r="Q13" i="2"/>
  <c r="S15" i="2"/>
  <c r="BO11" i="5"/>
  <c r="AA3" i="2"/>
  <c r="BO8" i="5"/>
  <c r="CM3" i="2"/>
  <c r="CM12" i="2" s="1"/>
  <c r="BO60" i="5"/>
  <c r="BO17" i="5"/>
  <c r="BO3" i="5"/>
  <c r="BO50" i="5"/>
  <c r="BO19" i="5"/>
  <c r="BO33" i="5"/>
  <c r="BO24" i="5"/>
  <c r="AF8" i="2"/>
  <c r="BO10" i="5"/>
  <c r="Z6" i="2"/>
  <c r="Q9" i="2"/>
  <c r="AE9" i="2" s="1"/>
  <c r="Y22"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7" i="2"/>
  <c r="R9" i="2"/>
  <c r="AG9" i="2" s="1"/>
  <c r="BO26" i="5"/>
  <c r="BO22" i="5"/>
  <c r="BO62" i="5"/>
  <c r="BO38" i="5"/>
  <c r="BO47" i="5"/>
  <c r="BO32" i="5"/>
  <c r="BO57" i="5"/>
  <c r="BO51" i="5"/>
  <c r="BO52" i="5"/>
  <c r="BO18" i="5"/>
  <c r="BO34" i="5"/>
  <c r="BO28" i="5"/>
  <c r="BO39" i="5"/>
  <c r="BO12" i="5"/>
  <c r="BO7" i="5"/>
  <c r="BO6" i="5"/>
  <c r="BO4" i="5"/>
  <c r="BO56" i="5"/>
  <c r="BO58" i="5"/>
  <c r="BO64" i="5"/>
  <c r="BO63" i="5"/>
  <c r="Z25" i="2"/>
  <c r="AG25" i="2" s="1"/>
  <c r="Z14" i="2"/>
  <c r="AG14" i="2" s="1"/>
  <c r="Y25" i="2"/>
  <c r="Y14" i="2"/>
  <c r="Y3" i="2"/>
  <c r="AE3" i="2" s="1"/>
  <c r="AA2" i="2"/>
  <c r="BJ2" i="2" s="1"/>
  <c r="AA14" i="2"/>
  <c r="Y2" i="2"/>
  <c r="Q6" i="2"/>
  <c r="Q19" i="2"/>
  <c r="R13" i="2"/>
  <c r="AA25" i="2"/>
  <c r="S7" i="2"/>
  <c r="BK7" i="2" s="1"/>
  <c r="BO42" i="5"/>
  <c r="S19" i="2"/>
  <c r="BK19" i="2" s="1"/>
  <c r="Q7" i="2"/>
  <c r="Z3" i="2"/>
  <c r="R6" i="2"/>
  <c r="BK6" i="2" s="1"/>
  <c r="BO21" i="5"/>
  <c r="S20" i="2"/>
  <c r="AI20" i="2" s="1"/>
  <c r="AH16" i="2"/>
  <c r="AF27" i="2"/>
  <c r="AH22" i="2"/>
  <c r="AD15" i="2"/>
  <c r="AH18" i="2"/>
  <c r="AH13" i="2"/>
  <c r="AF16" i="2"/>
  <c r="AB31" i="2"/>
  <c r="AB6" i="2"/>
  <c r="AB32" i="2"/>
  <c r="AF10" i="2"/>
  <c r="AH31" i="2"/>
  <c r="AH6" i="2"/>
  <c r="AF31" i="2"/>
  <c r="AB22" i="2"/>
  <c r="AD19" i="2"/>
  <c r="AD11" i="2"/>
  <c r="AH9" i="2"/>
  <c r="AH17" i="2"/>
  <c r="AD30" i="2"/>
  <c r="AB15" i="2"/>
  <c r="AB25" i="2"/>
  <c r="AB7" i="2"/>
  <c r="AD32" i="2"/>
  <c r="AD9" i="2"/>
  <c r="AH21" i="2"/>
  <c r="AE5" i="2"/>
  <c r="AD2" i="2"/>
  <c r="AH23" i="2"/>
  <c r="AD28" i="2"/>
  <c r="AF20" i="2"/>
  <c r="AF13" i="2"/>
  <c r="AD14" i="2"/>
  <c r="AH8" i="2"/>
  <c r="AB26" i="2"/>
  <c r="AD22" i="2"/>
  <c r="AB16" i="2"/>
  <c r="AH2" i="2"/>
  <c r="AF30" i="2"/>
  <c r="AD4" i="2"/>
  <c r="AD27" i="2"/>
  <c r="AD21" i="2"/>
  <c r="AH28" i="2"/>
  <c r="AE10" i="2"/>
  <c r="AD18" i="2"/>
  <c r="AH29" i="2"/>
  <c r="AD17" i="2"/>
  <c r="AB24" i="2"/>
  <c r="AB19" i="2"/>
  <c r="AD31" i="2"/>
  <c r="AD5" i="2"/>
  <c r="AH25" i="2"/>
  <c r="AH14" i="2"/>
  <c r="AD10" i="2"/>
  <c r="AD25" i="2"/>
  <c r="AE32" i="2"/>
  <c r="AB21" i="2"/>
  <c r="AF11" i="2"/>
  <c r="AH20" i="2"/>
  <c r="AH7" i="2"/>
  <c r="AF32" i="2"/>
  <c r="AB27" i="2"/>
  <c r="AH11" i="2"/>
  <c r="AD7" i="2"/>
  <c r="AD13" i="2"/>
  <c r="AF21" i="2"/>
  <c r="AH33" i="2"/>
  <c r="AD20" i="2"/>
  <c r="AD29" i="2"/>
  <c r="AB14" i="2"/>
  <c r="AH30" i="2"/>
  <c r="AH15" i="2"/>
  <c r="AB4" i="2"/>
  <c r="AH19" i="2"/>
  <c r="AD6" i="2"/>
  <c r="AF19" i="2"/>
  <c r="AH24" i="2"/>
  <c r="AB2" i="2"/>
  <c r="AB9" i="2"/>
  <c r="AB28" i="2"/>
  <c r="AB23" i="2"/>
  <c r="AF9" i="2"/>
  <c r="AH32" i="2"/>
  <c r="AH3" i="2"/>
  <c r="AB33" i="2"/>
  <c r="AB12" i="2"/>
  <c r="AB3" i="2"/>
  <c r="AF33" i="2"/>
  <c r="AF18" i="2"/>
  <c r="AH5" i="2"/>
  <c r="AB13" i="2"/>
  <c r="AD26" i="2"/>
  <c r="AF28" i="2"/>
  <c r="AF15" i="2"/>
  <c r="AF14" i="2"/>
  <c r="AB29" i="2"/>
  <c r="AB30" i="2"/>
  <c r="AF26" i="2"/>
  <c r="AD16" i="2"/>
  <c r="AF29" i="2"/>
  <c r="AD33" i="2"/>
  <c r="AF22" i="2"/>
  <c r="AF12" i="2"/>
  <c r="AF17" i="2"/>
  <c r="AB8" i="2"/>
  <c r="AB5" i="2"/>
  <c r="AB11" i="2"/>
  <c r="AB20" i="2"/>
  <c r="AD8" i="2"/>
  <c r="AF7" i="2"/>
  <c r="AF5" i="2"/>
  <c r="AF23" i="2"/>
  <c r="AD12" i="2"/>
  <c r="AG2" i="2"/>
  <c r="AF24" i="2"/>
  <c r="AB10" i="2"/>
  <c r="AB18" i="2"/>
  <c r="AB17" i="2"/>
  <c r="AI9" i="2"/>
  <c r="AF2" i="2"/>
  <c r="AF6" i="2"/>
  <c r="AF4" i="2"/>
  <c r="AH12" i="2"/>
  <c r="AF3" i="2"/>
  <c r="AD3" i="2"/>
  <c r="Z13" i="2"/>
  <c r="R17" i="2"/>
  <c r="AG17" i="2" s="1"/>
  <c r="BR11" i="2"/>
  <c r="J15" i="2"/>
  <c r="BG15" i="2" s="1"/>
  <c r="G15" i="2"/>
  <c r="J18" i="2"/>
  <c r="BG18" i="2" s="1"/>
  <c r="G18" i="2"/>
  <c r="J24" i="2"/>
  <c r="BG24" i="2" s="1"/>
  <c r="BR27" i="2"/>
  <c r="J27" i="2"/>
  <c r="E27" i="2" s="1"/>
  <c r="BP14" i="2"/>
  <c r="X27" i="2"/>
  <c r="BR14" i="2"/>
  <c r="BR10" i="2"/>
  <c r="J5" i="2"/>
  <c r="BG5" i="2" s="1"/>
  <c r="X5" i="2"/>
  <c r="X18" i="2"/>
  <c r="X13" i="2"/>
  <c r="BP10" i="2"/>
  <c r="J9" i="2"/>
  <c r="E9" i="2" s="1"/>
  <c r="BP13" i="2"/>
  <c r="BR13" i="2"/>
  <c r="X7" i="2"/>
  <c r="BP30" i="2"/>
  <c r="AA15" i="2"/>
  <c r="Z15" i="2"/>
  <c r="X28" i="2"/>
  <c r="X33" i="2"/>
  <c r="S4" i="2"/>
  <c r="AA30" i="2"/>
  <c r="BR4" i="2"/>
  <c r="BQ11" i="2"/>
  <c r="Z29" i="2"/>
  <c r="AG29" i="2" s="1"/>
  <c r="AA29" i="2"/>
  <c r="AA6" i="2"/>
  <c r="BR23" i="2"/>
  <c r="X23" i="2"/>
  <c r="BQ12" i="2"/>
  <c r="X17" i="2"/>
  <c r="BP12" i="2"/>
  <c r="BR17" i="2"/>
  <c r="BR33" i="2"/>
  <c r="BR30" i="2"/>
  <c r="X15" i="2"/>
  <c r="X3" i="2"/>
  <c r="S25" i="2"/>
  <c r="BK25" i="2" s="1"/>
  <c r="X20" i="2"/>
  <c r="BR32" i="2"/>
  <c r="BR25" i="2"/>
  <c r="BR12" i="2"/>
  <c r="X31" i="2"/>
  <c r="BR22" i="2"/>
  <c r="BR31" i="2"/>
  <c r="BR15" i="2"/>
  <c r="X25" i="2"/>
  <c r="J10" i="2"/>
  <c r="E10" i="2" s="1"/>
  <c r="X11" i="2"/>
  <c r="X30" i="2"/>
  <c r="BP3" i="2"/>
  <c r="BR3" i="2"/>
  <c r="BQ13" i="2"/>
  <c r="BP28" i="2"/>
  <c r="BP32" i="2"/>
  <c r="BQ32" i="2"/>
  <c r="BP23" i="2"/>
  <c r="BP22" i="2"/>
  <c r="BP33" i="2"/>
  <c r="X8" i="2"/>
  <c r="BR28" i="2"/>
  <c r="BP15" i="2"/>
  <c r="X32" i="2"/>
  <c r="X14" i="2"/>
  <c r="BQ25" i="2"/>
  <c r="BR20" i="2"/>
  <c r="BR29" i="2"/>
  <c r="BR5" i="2"/>
  <c r="BP5" i="2"/>
  <c r="BP9" i="2"/>
  <c r="X22" i="2"/>
  <c r="BR24" i="2"/>
  <c r="X24" i="2"/>
  <c r="BR18" i="2"/>
  <c r="BR19" i="2"/>
  <c r="J29" i="2"/>
  <c r="E29" i="2" s="1"/>
  <c r="X16" i="2"/>
  <c r="BP25" i="2"/>
  <c r="Q25" i="2"/>
  <c r="S17" i="2"/>
  <c r="Y13" i="2"/>
  <c r="Q17" i="2"/>
  <c r="AE17" i="2" s="1"/>
  <c r="Y12" i="2"/>
  <c r="AE12" i="2" s="1"/>
  <c r="R31" i="2"/>
  <c r="Y15" i="2"/>
  <c r="Q31" i="2"/>
  <c r="Y6" i="2"/>
  <c r="S27" i="2"/>
  <c r="AI27" i="2" s="1"/>
  <c r="Q27" i="2"/>
  <c r="AE27" i="2" s="1"/>
  <c r="AA16" i="2"/>
  <c r="Y16" i="2"/>
  <c r="Z16" i="2"/>
  <c r="R20" i="2"/>
  <c r="Y29" i="2"/>
  <c r="Q20" i="2"/>
  <c r="AE20" i="2" s="1"/>
  <c r="AA12" i="2"/>
  <c r="Q16" i="2"/>
  <c r="Y23" i="2"/>
  <c r="S16" i="2"/>
  <c r="Z33" i="2"/>
  <c r="BJ33" i="2" s="1"/>
  <c r="Q26" i="2"/>
  <c r="AE26" i="2" s="1"/>
  <c r="AA7" i="2"/>
  <c r="Y7" i="2"/>
  <c r="Z7" i="2"/>
  <c r="AG7" i="2" s="1"/>
  <c r="BP11" i="2"/>
  <c r="P20" i="2"/>
  <c r="BP31" i="2"/>
  <c r="Z30" i="2"/>
  <c r="Q4" i="2"/>
  <c r="R4" i="2"/>
  <c r="Y30" i="2"/>
  <c r="BP19" i="2"/>
  <c r="X21" i="2"/>
  <c r="Y33" i="2"/>
  <c r="BR21" i="2"/>
  <c r="S31" i="2"/>
  <c r="J12" i="2"/>
  <c r="X12" i="2"/>
  <c r="J2" i="2"/>
  <c r="X6" i="2"/>
  <c r="BR6" i="2"/>
  <c r="X2" i="2"/>
  <c r="P12" i="2"/>
  <c r="BQ27" i="2"/>
  <c r="BR2" i="2"/>
  <c r="P18" i="2"/>
  <c r="X29" i="2"/>
  <c r="P3" i="2"/>
  <c r="X10" i="2"/>
  <c r="P23" i="2"/>
  <c r="P31" i="2"/>
  <c r="P28" i="2"/>
  <c r="X9" i="2"/>
  <c r="P7" i="2"/>
  <c r="P19" i="2"/>
  <c r="X19" i="2"/>
  <c r="P21" i="2"/>
  <c r="P33" i="2"/>
  <c r="BP29" i="2"/>
  <c r="BP27" i="2"/>
  <c r="BP6" i="2"/>
  <c r="BP20" i="2"/>
  <c r="BP2" i="2"/>
  <c r="BP16" i="2"/>
  <c r="BR9" i="2"/>
  <c r="BQ18" i="2"/>
  <c r="BP7" i="2"/>
  <c r="BP24" i="2"/>
  <c r="BP17" i="2"/>
  <c r="BQ22" i="2"/>
  <c r="BQ14" i="2"/>
  <c r="BP18" i="2"/>
  <c r="BQ8" i="2"/>
  <c r="BP8" i="2"/>
  <c r="BP21" i="2"/>
  <c r="BQ30" i="2"/>
  <c r="BQ17" i="2"/>
  <c r="BQ4" i="2"/>
  <c r="BP4" i="2"/>
  <c r="BR8" i="2"/>
  <c r="Z23" i="2"/>
  <c r="AG23" i="2" s="1"/>
  <c r="AA23" i="2"/>
  <c r="R16" i="2"/>
  <c r="X4" i="2"/>
  <c r="R27" i="2"/>
  <c r="AG27" i="2" s="1"/>
  <c r="P6" i="2"/>
  <c r="BR7" i="2"/>
  <c r="J28" i="2"/>
  <c r="E28" i="2" s="1"/>
  <c r="AA13" i="2"/>
  <c r="BQ20" i="2"/>
  <c r="J13" i="2"/>
  <c r="E13" i="2" s="1"/>
  <c r="P17" i="2"/>
  <c r="BR16" i="2"/>
  <c r="BQ5" i="2"/>
  <c r="P5" i="2"/>
  <c r="J21" i="2"/>
  <c r="E21" i="2" s="1"/>
  <c r="BQ21" i="2"/>
  <c r="BQ3" i="2"/>
  <c r="J8" i="2"/>
  <c r="E8" i="2" s="1"/>
  <c r="P8" i="2"/>
  <c r="BQ24" i="2"/>
  <c r="P24" i="2"/>
  <c r="J17" i="2"/>
  <c r="E17" i="2" s="1"/>
  <c r="J11" i="2"/>
  <c r="E11" i="2" s="1"/>
  <c r="J31" i="2"/>
  <c r="E31" i="2" s="1"/>
  <c r="BQ10" i="2"/>
  <c r="J30" i="2"/>
  <c r="E30" i="2" s="1"/>
  <c r="P30" i="2"/>
  <c r="P27" i="2"/>
  <c r="BQ19" i="2"/>
  <c r="BQ31" i="2"/>
  <c r="J25" i="2"/>
  <c r="E25" i="2" s="1"/>
  <c r="J7" i="2"/>
  <c r="E7" i="2" s="1"/>
  <c r="J3" i="2"/>
  <c r="E3" i="2" s="1"/>
  <c r="P11" i="2"/>
  <c r="P10" i="2"/>
  <c r="BQ28" i="2"/>
  <c r="J16" i="2"/>
  <c r="BQ6" i="2"/>
  <c r="J23" i="2"/>
  <c r="E23" i="2" s="1"/>
  <c r="P25" i="2"/>
  <c r="BQ15" i="2"/>
  <c r="P29" i="2"/>
  <c r="J4" i="2"/>
  <c r="E4" i="2" s="1"/>
  <c r="J6" i="2"/>
  <c r="E6" i="2" s="1"/>
  <c r="J19" i="2"/>
  <c r="E19" i="2" s="1"/>
  <c r="P4" i="2"/>
  <c r="J33" i="2"/>
  <c r="E33" i="2" s="1"/>
  <c r="J32" i="2"/>
  <c r="E32" i="2" s="1"/>
  <c r="J22" i="2"/>
  <c r="E22" i="2" s="1"/>
  <c r="BQ29" i="2"/>
  <c r="P13" i="2"/>
  <c r="BQ33" i="2"/>
  <c r="P15" i="2"/>
  <c r="J20" i="2"/>
  <c r="E20" i="2" s="1"/>
  <c r="P14" i="2"/>
  <c r="P22" i="2"/>
  <c r="P2" i="2"/>
  <c r="P9" i="2"/>
  <c r="BQ9" i="2"/>
  <c r="J14" i="2"/>
  <c r="E14" i="2" s="1"/>
  <c r="BQ7" i="2"/>
  <c r="BQ2" i="2"/>
  <c r="P16" i="2"/>
  <c r="BQ23" i="2"/>
  <c r="BQ16" i="2"/>
  <c r="P32" i="2"/>
  <c r="BD15" i="2"/>
  <c r="BD7" i="2"/>
  <c r="BD6" i="2"/>
  <c r="BD12" i="2"/>
  <c r="BD21" i="2"/>
  <c r="BD29" i="2"/>
  <c r="BD4" i="2"/>
  <c r="BD31" i="2"/>
  <c r="BD11" i="2"/>
  <c r="BD24" i="2"/>
  <c r="BD20" i="2"/>
  <c r="BD25" i="2"/>
  <c r="BD8" i="2"/>
  <c r="BD17" i="2"/>
  <c r="BD5" i="2"/>
  <c r="BD9" i="2"/>
  <c r="BD28" i="2"/>
  <c r="BD14" i="2"/>
  <c r="BD22" i="2"/>
  <c r="BD27" i="2"/>
  <c r="BD13" i="2"/>
  <c r="BD33" i="2"/>
  <c r="BD10" i="2"/>
  <c r="BD2" i="2"/>
  <c r="BD18" i="2"/>
  <c r="BD19" i="2"/>
  <c r="BD30" i="2"/>
  <c r="BD23" i="2"/>
  <c r="BD16" i="2"/>
  <c r="BD32" i="2"/>
  <c r="BD3" i="2"/>
  <c r="S26" i="2"/>
  <c r="AI26" i="2" s="1"/>
  <c r="R26" i="2"/>
  <c r="AG26"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P888" i="1" l="1"/>
  <c r="AP758" i="1"/>
  <c r="AP842" i="1"/>
  <c r="AP999" i="1"/>
  <c r="AP1182" i="1"/>
  <c r="AP980" i="1"/>
  <c r="AO927" i="1"/>
  <c r="AP825" i="1"/>
  <c r="AO1021" i="1"/>
  <c r="AO1251" i="1"/>
  <c r="AO650" i="1"/>
  <c r="AO986" i="1"/>
  <c r="AO960" i="1"/>
  <c r="AP865" i="1"/>
  <c r="AO1217" i="1"/>
  <c r="AP1282" i="1"/>
  <c r="AO1103" i="1"/>
  <c r="AP1144" i="1"/>
  <c r="AP901" i="1"/>
  <c r="AO834" i="1"/>
  <c r="AP1105" i="1"/>
  <c r="AP647" i="1"/>
  <c r="AP827" i="1"/>
  <c r="AP155" i="1"/>
  <c r="AP958" i="1"/>
  <c r="AP922" i="1"/>
  <c r="AP1303" i="1"/>
  <c r="AP1156" i="1"/>
  <c r="AO1303" i="1"/>
  <c r="AO1155" i="1"/>
  <c r="AO301" i="1"/>
  <c r="AP1276" i="1"/>
  <c r="AO703" i="1"/>
  <c r="AP1103" i="1"/>
  <c r="AP1163" i="1"/>
  <c r="AO752" i="1"/>
  <c r="AO870" i="1"/>
  <c r="AP504" i="1"/>
  <c r="AP384" i="1"/>
  <c r="AP1230" i="1"/>
  <c r="AP1205" i="1"/>
  <c r="AP1152" i="1"/>
  <c r="AO444" i="1"/>
  <c r="AP436" i="1"/>
  <c r="AO1256" i="1"/>
  <c r="AO869" i="1"/>
  <c r="AO1079" i="1"/>
  <c r="AP972" i="1"/>
  <c r="AP1027" i="1"/>
  <c r="AP63" i="1"/>
  <c r="AP44" i="1"/>
  <c r="AP342" i="1"/>
  <c r="AO671" i="1"/>
  <c r="AP1167" i="1"/>
  <c r="AP349" i="1"/>
  <c r="AP822" i="1"/>
  <c r="AP1129" i="1"/>
  <c r="AP565" i="1"/>
  <c r="AO283" i="1"/>
  <c r="AP610" i="1"/>
  <c r="AP303" i="1"/>
  <c r="AO930" i="1"/>
  <c r="AP1245" i="1"/>
  <c r="AO1056" i="1"/>
  <c r="AO801" i="1"/>
  <c r="AP823" i="1"/>
  <c r="AO1269" i="1"/>
  <c r="AP826" i="1"/>
  <c r="AO1216" i="1"/>
  <c r="AO912" i="1"/>
  <c r="AP167" i="1"/>
  <c r="AP116" i="1"/>
  <c r="AO1018" i="1"/>
  <c r="AP1078" i="1"/>
  <c r="AO1016" i="1"/>
  <c r="AP555" i="1"/>
  <c r="AP914" i="1"/>
  <c r="AP930" i="1"/>
  <c r="AP874" i="1"/>
  <c r="AP872" i="1"/>
  <c r="AO490" i="1"/>
  <c r="AO1111" i="1"/>
  <c r="AO34" i="1"/>
  <c r="AP933" i="1"/>
  <c r="AP1211" i="1"/>
  <c r="AP1052" i="1"/>
  <c r="AP547" i="1"/>
  <c r="AP1005" i="1"/>
  <c r="AP1159" i="1"/>
  <c r="AP1018" i="1"/>
  <c r="AP964" i="1"/>
  <c r="AP628" i="1"/>
  <c r="AP58" i="1"/>
  <c r="AP968" i="1"/>
  <c r="AO888" i="1"/>
  <c r="AP981" i="1"/>
  <c r="AO1312" i="1"/>
  <c r="AO395" i="1"/>
  <c r="AO954" i="1"/>
  <c r="AO882" i="1"/>
  <c r="AP926" i="1"/>
  <c r="AP665" i="1"/>
  <c r="AP844" i="1"/>
  <c r="AP325" i="1"/>
  <c r="AP1126" i="1"/>
  <c r="AP1120" i="1"/>
  <c r="AP1212" i="1"/>
  <c r="AO1239" i="1"/>
  <c r="AP112" i="1"/>
  <c r="AP902" i="1"/>
  <c r="AO1281" i="1"/>
  <c r="AO1237" i="1"/>
  <c r="AP942" i="1"/>
  <c r="AP1054" i="1"/>
  <c r="AP352" i="1"/>
  <c r="AP870" i="1"/>
  <c r="AO964" i="1"/>
  <c r="AP66" i="1"/>
  <c r="AO525" i="1"/>
  <c r="AP674" i="1"/>
  <c r="AO562" i="1"/>
  <c r="AP575" i="1"/>
  <c r="AP125" i="1"/>
  <c r="AP718" i="1"/>
  <c r="AP52" i="1"/>
  <c r="AO1074" i="1"/>
  <c r="AP1137" i="1"/>
  <c r="AP307" i="1"/>
  <c r="AP742" i="1"/>
  <c r="AP1157" i="1"/>
  <c r="AO22" i="1"/>
  <c r="AP493" i="1"/>
  <c r="AO376" i="1"/>
  <c r="AP723" i="1"/>
  <c r="AO596" i="1"/>
  <c r="AO1206" i="1"/>
  <c r="AP766" i="1"/>
  <c r="AP161" i="1"/>
  <c r="AP734" i="1"/>
  <c r="AO1125" i="1"/>
  <c r="AO1188" i="1"/>
  <c r="AO969" i="1"/>
  <c r="AO1092" i="1"/>
  <c r="AP302" i="1"/>
  <c r="AO840" i="1"/>
  <c r="AP1178" i="1"/>
  <c r="AO1031" i="1"/>
  <c r="AP956" i="1"/>
  <c r="AP860" i="1"/>
  <c r="AP714" i="1"/>
  <c r="AP774" i="1"/>
  <c r="AO947" i="1"/>
  <c r="AO1267" i="1"/>
  <c r="AP81" i="1"/>
  <c r="AP432" i="1"/>
  <c r="AP443" i="1"/>
  <c r="AP1004" i="1"/>
  <c r="AO667" i="1"/>
  <c r="AO663" i="1"/>
  <c r="AO1033" i="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5" i="2"/>
  <c r="AJ27" i="2"/>
  <c r="AJ10" i="2"/>
  <c r="AJ9" i="2"/>
  <c r="AJ32" i="2"/>
  <c r="AJ26"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6" i="2"/>
  <c r="BJ15" i="2"/>
  <c r="BJ4" i="2"/>
  <c r="BK4" i="2"/>
  <c r="BJ11" i="2"/>
  <c r="BJ8" i="2"/>
  <c r="BJ18" i="2"/>
  <c r="BK13" i="2"/>
  <c r="BJ3" i="2"/>
  <c r="BK24" i="2"/>
  <c r="BJ21" i="2"/>
  <c r="BJ22" i="2"/>
  <c r="BK20" i="2"/>
  <c r="BK30" i="2"/>
  <c r="BJ30" i="2"/>
  <c r="BJ16" i="2"/>
  <c r="BK15" i="2"/>
  <c r="BJ12" i="2"/>
  <c r="BJ13" i="2"/>
  <c r="BJ28" i="2"/>
  <c r="BK11" i="2"/>
  <c r="BK31" i="2"/>
  <c r="BK21" i="2"/>
  <c r="BK12" i="2"/>
  <c r="BJ6" i="2"/>
  <c r="BJ31" i="2"/>
  <c r="BK3" i="2"/>
  <c r="BK33" i="2"/>
  <c r="BJ14" i="2"/>
  <c r="BK27" i="2"/>
  <c r="BK26" i="2"/>
  <c r="BJ25" i="2"/>
  <c r="BK17" i="2"/>
  <c r="BJ19" i="2"/>
  <c r="BJ7" i="2"/>
  <c r="BJ23" i="2"/>
  <c r="BK9" i="2"/>
  <c r="BK10" i="2"/>
  <c r="BK5"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2" i="2"/>
  <c r="AD37" i="2"/>
  <c r="AD36" i="2"/>
  <c r="AD35" i="2"/>
  <c r="Q37" i="2"/>
  <c r="Q36" i="2"/>
  <c r="Q35" i="2"/>
  <c r="Z37" i="2"/>
  <c r="Z35" i="2"/>
  <c r="AF37" i="2"/>
  <c r="AF36" i="2"/>
  <c r="AF35" i="2"/>
  <c r="R35" i="2"/>
  <c r="AH37" i="2"/>
  <c r="AH36" i="2"/>
  <c r="AH35" i="2"/>
  <c r="AE2" i="2"/>
  <c r="BI2" i="2"/>
  <c r="AL22" i="2"/>
  <c r="BH22" i="2"/>
  <c r="BI24" i="2"/>
  <c r="BH6" i="2"/>
  <c r="BH29" i="2"/>
  <c r="BI22" i="2"/>
  <c r="BI23" i="2"/>
  <c r="BI6" i="2"/>
  <c r="BH25" i="2"/>
  <c r="BH31" i="2"/>
  <c r="BI30" i="2"/>
  <c r="BH33" i="2"/>
  <c r="BI7" i="2"/>
  <c r="BI19" i="2"/>
  <c r="BH14" i="2"/>
  <c r="BI13" i="2"/>
  <c r="BI33" i="2"/>
  <c r="BI18" i="2"/>
  <c r="BH4" i="2"/>
  <c r="BI25" i="2"/>
  <c r="BI3" i="2"/>
  <c r="BI8" i="2"/>
  <c r="BH30" i="2"/>
  <c r="BI12" i="2"/>
  <c r="BH19" i="2"/>
  <c r="BH21" i="2"/>
  <c r="BH23" i="2"/>
  <c r="BI31" i="2"/>
  <c r="BI15" i="2"/>
  <c r="BI28" i="2"/>
  <c r="BI11" i="2"/>
  <c r="BI29" i="2"/>
  <c r="BH13" i="2"/>
  <c r="BH28" i="2"/>
  <c r="BI4" i="2"/>
  <c r="BH7" i="2"/>
  <c r="BI16" i="2"/>
  <c r="BH16" i="2"/>
  <c r="BH15" i="2"/>
  <c r="BI14" i="2"/>
  <c r="BH18" i="2"/>
  <c r="BH8" i="2"/>
  <c r="BI21" i="2"/>
  <c r="BI20" i="2"/>
  <c r="BI17" i="2"/>
  <c r="BH2" i="2"/>
  <c r="BH12" i="2"/>
  <c r="BI27" i="2"/>
  <c r="BH3" i="2"/>
  <c r="BI10" i="2"/>
  <c r="BI26" i="2"/>
  <c r="BI9" i="2"/>
  <c r="BI5" i="2"/>
  <c r="BH24" i="2"/>
  <c r="BH11" i="2"/>
  <c r="BI32" i="2"/>
  <c r="BD9" i="1"/>
  <c r="BD10" i="1" s="1"/>
  <c r="AL2"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0" i="2"/>
  <c r="AE8" i="2"/>
  <c r="AG12" i="2"/>
  <c r="AL10" i="2"/>
  <c r="AE28" i="2"/>
  <c r="AK22" i="2"/>
  <c r="AE18" i="2"/>
  <c r="AG28" i="2"/>
  <c r="AJ28" i="2" s="1"/>
  <c r="AE21" i="2"/>
  <c r="AL5" i="2"/>
  <c r="AG8" i="2"/>
  <c r="AJ8" i="2" s="1"/>
  <c r="AE29" i="2"/>
  <c r="AK5" i="2"/>
  <c r="AI23" i="2"/>
  <c r="AJ23" i="2" s="1"/>
  <c r="AI29" i="2"/>
  <c r="AJ29" i="2" s="1"/>
  <c r="AL32" i="2"/>
  <c r="AE22" i="2"/>
  <c r="AK12" i="2"/>
  <c r="AL33" i="2"/>
  <c r="AK18" i="2"/>
  <c r="AI18" i="2"/>
  <c r="AK32" i="2"/>
  <c r="AG22" i="2"/>
  <c r="AJ22" i="2" s="1"/>
  <c r="AG15" i="2"/>
  <c r="AE33" i="2"/>
  <c r="AK28" i="2"/>
  <c r="AK8" i="2"/>
  <c r="AL8" i="2"/>
  <c r="AL28" i="2"/>
  <c r="AI11" i="2"/>
  <c r="BP47" i="5"/>
  <c r="BP13" i="5"/>
  <c r="AK11" i="2"/>
  <c r="BP45" i="5"/>
  <c r="BP53" i="5"/>
  <c r="AE30" i="2"/>
  <c r="AE4" i="2"/>
  <c r="AI3" i="2"/>
  <c r="AI30" i="2"/>
  <c r="AS5" i="2"/>
  <c r="AS32" i="2"/>
  <c r="AS10" i="2"/>
  <c r="AS9" i="2"/>
  <c r="AS27" i="2"/>
  <c r="AS26" i="2"/>
  <c r="AG30" i="2"/>
  <c r="AE19" i="2"/>
  <c r="AL24" i="2"/>
  <c r="BP61" i="5"/>
  <c r="BP7" i="5"/>
  <c r="BP19" i="5"/>
  <c r="BP35" i="5"/>
  <c r="BP33" i="5"/>
  <c r="BP29" i="5"/>
  <c r="AK9" i="2"/>
  <c r="BP15" i="5"/>
  <c r="BP59" i="5"/>
  <c r="AL11" i="2"/>
  <c r="BP57" i="5"/>
  <c r="AG4" i="2"/>
  <c r="AE15" i="2"/>
  <c r="AI2" i="2"/>
  <c r="AJ2" i="2" s="1"/>
  <c r="BP21" i="5"/>
  <c r="E16" i="2"/>
  <c r="CS2" i="2"/>
  <c r="CT5" i="2" s="1"/>
  <c r="AK2" i="2"/>
  <c r="AG11" i="2"/>
  <c r="AC7" i="2"/>
  <c r="BL7" i="2" s="1"/>
  <c r="AI31" i="2"/>
  <c r="AG18" i="2"/>
  <c r="AL18" i="2"/>
  <c r="AG6" i="2"/>
  <c r="AL3" i="2"/>
  <c r="AI7" i="2"/>
  <c r="AJ7" i="2" s="1"/>
  <c r="CU5" i="2"/>
  <c r="CU6" i="2"/>
  <c r="AE23" i="2"/>
  <c r="AE31" i="2"/>
  <c r="CS3" i="2"/>
  <c r="CU3" i="2" s="1"/>
  <c r="AL9" i="2"/>
  <c r="AI21" i="2"/>
  <c r="AE13" i="2"/>
  <c r="AI14" i="2"/>
  <c r="AJ14" i="2" s="1"/>
  <c r="AE7" i="2"/>
  <c r="AK19" i="2"/>
  <c r="AK21" i="2"/>
  <c r="AG21" i="2"/>
  <c r="AL21" i="2"/>
  <c r="AK14" i="2"/>
  <c r="AG31" i="2"/>
  <c r="AL14" i="2"/>
  <c r="AI19" i="2"/>
  <c r="AJ19" i="2" s="1"/>
  <c r="BP27" i="5"/>
  <c r="BP3" i="5"/>
  <c r="BP11" i="5"/>
  <c r="BP25" i="5"/>
  <c r="AC21" i="2"/>
  <c r="BL21" i="2" s="1"/>
  <c r="AE25" i="2"/>
  <c r="AE6" i="2"/>
  <c r="AK3" i="2"/>
  <c r="AK24" i="2"/>
  <c r="AG24" i="2"/>
  <c r="AS24" i="2" s="1"/>
  <c r="CM8" i="2"/>
  <c r="CM7" i="2"/>
  <c r="AE14" i="2"/>
  <c r="AI15" i="2"/>
  <c r="AI4" i="2"/>
  <c r="BP5" i="5"/>
  <c r="BP17" i="5"/>
  <c r="BP37" i="5"/>
  <c r="BP9" i="5"/>
  <c r="AG13" i="2"/>
  <c r="BP55" i="5"/>
  <c r="BP23" i="5"/>
  <c r="BP63" i="5"/>
  <c r="BP51" i="5"/>
  <c r="BP65" i="5"/>
  <c r="BP31" i="5"/>
  <c r="BP41" i="5"/>
  <c r="AK6" i="2"/>
  <c r="BP43" i="5"/>
  <c r="BP49" i="5"/>
  <c r="AG3" i="2"/>
  <c r="BP39" i="5"/>
  <c r="AL19" i="2"/>
  <c r="E12" i="2"/>
  <c r="BG8" i="2"/>
  <c r="BG12" i="2"/>
  <c r="BG17" i="2"/>
  <c r="BG28" i="2"/>
  <c r="BG6" i="2"/>
  <c r="BG27" i="2"/>
  <c r="BG19" i="2"/>
  <c r="BG4" i="2"/>
  <c r="BG7" i="2"/>
  <c r="BG33" i="2"/>
  <c r="BG23" i="2"/>
  <c r="BG11" i="2"/>
  <c r="BG16" i="2"/>
  <c r="BG3" i="2"/>
  <c r="BG25" i="2"/>
  <c r="BG9" i="2"/>
  <c r="BG20" i="2"/>
  <c r="BG13" i="2"/>
  <c r="BG22" i="2"/>
  <c r="BG31" i="2"/>
  <c r="BG32" i="2"/>
  <c r="BG2" i="2"/>
  <c r="BG21" i="2"/>
  <c r="BG14" i="2"/>
  <c r="BG29" i="2"/>
  <c r="BG30" i="2"/>
  <c r="BG10" i="2"/>
  <c r="K15" i="2"/>
  <c r="E15" i="2"/>
  <c r="BE5" i="2"/>
  <c r="E5" i="2"/>
  <c r="K24" i="2"/>
  <c r="E24" i="2"/>
  <c r="K18" i="2"/>
  <c r="E18" i="2"/>
  <c r="BF18" i="2"/>
  <c r="AC24" i="2"/>
  <c r="BL24" i="2" s="1"/>
  <c r="BE15" i="2"/>
  <c r="BF15" i="2"/>
  <c r="AC16" i="2"/>
  <c r="BL16" i="2" s="1"/>
  <c r="AC14" i="2"/>
  <c r="BL14" i="2" s="1"/>
  <c r="AE16" i="2"/>
  <c r="AC32" i="2"/>
  <c r="BL32" i="2" s="1"/>
  <c r="AC30" i="2"/>
  <c r="BL30" i="2" s="1"/>
  <c r="AC22" i="2"/>
  <c r="BL22" i="2" s="1"/>
  <c r="AK13" i="2"/>
  <c r="AC18" i="2"/>
  <c r="BL18" i="2" s="1"/>
  <c r="AC12" i="2"/>
  <c r="BL12" i="2" s="1"/>
  <c r="AC23" i="2"/>
  <c r="BL23" i="2" s="1"/>
  <c r="AG16" i="2"/>
  <c r="AC28" i="2"/>
  <c r="BL28" i="2" s="1"/>
  <c r="AC5" i="2"/>
  <c r="BL5" i="2" s="1"/>
  <c r="AC29" i="2"/>
  <c r="BL29" i="2" s="1"/>
  <c r="AC8" i="2"/>
  <c r="BL8" i="2" s="1"/>
  <c r="AC3" i="2"/>
  <c r="BL3" i="2" s="1"/>
  <c r="AC15" i="2"/>
  <c r="BL15" i="2" s="1"/>
  <c r="AC10" i="2"/>
  <c r="BL10" i="2" s="1"/>
  <c r="AC9" i="2"/>
  <c r="BL9" i="2" s="1"/>
  <c r="AC4" i="2"/>
  <c r="BL4" i="2" s="1"/>
  <c r="AC11" i="2"/>
  <c r="BL11" i="2" s="1"/>
  <c r="AC17" i="2"/>
  <c r="BL17" i="2" s="1"/>
  <c r="AC33" i="2"/>
  <c r="BL33" i="2" s="1"/>
  <c r="AC31" i="2"/>
  <c r="BL31" i="2" s="1"/>
  <c r="AC25" i="2"/>
  <c r="BL25" i="2" s="1"/>
  <c r="AC27" i="2"/>
  <c r="BL27" i="2" s="1"/>
  <c r="AC13" i="2"/>
  <c r="BL13" i="2" s="1"/>
  <c r="AC20" i="2"/>
  <c r="BL20" i="2" s="1"/>
  <c r="AI16" i="2"/>
  <c r="AL20" i="2"/>
  <c r="AG20" i="2"/>
  <c r="AS20" i="2" s="1"/>
  <c r="AI12" i="2"/>
  <c r="AK17" i="2"/>
  <c r="AI17" i="2"/>
  <c r="AS17" i="2" s="1"/>
  <c r="AC19" i="2"/>
  <c r="BL19" i="2" s="1"/>
  <c r="AK25" i="2"/>
  <c r="AI25" i="2"/>
  <c r="AJ25" i="2" s="1"/>
  <c r="AI6" i="2"/>
  <c r="AC6" i="2"/>
  <c r="BL6" i="2" s="1"/>
  <c r="AI13" i="2"/>
  <c r="AC2" i="2"/>
  <c r="BL2" i="2" s="1"/>
  <c r="AG33" i="2"/>
  <c r="AJ33" i="2" s="1"/>
  <c r="BE18" i="2"/>
  <c r="BS27" i="2"/>
  <c r="BS11" i="2"/>
  <c r="BF24" i="2"/>
  <c r="BE24" i="2"/>
  <c r="BE31" i="2"/>
  <c r="K31" i="2"/>
  <c r="BE8" i="2"/>
  <c r="K8" i="2"/>
  <c r="BF19" i="2"/>
  <c r="K19" i="2"/>
  <c r="BF23" i="2"/>
  <c r="K23" i="2"/>
  <c r="BF11" i="2"/>
  <c r="K11" i="2"/>
  <c r="BE2" i="2"/>
  <c r="K2" i="2"/>
  <c r="BE33" i="2"/>
  <c r="K33" i="2"/>
  <c r="BE28" i="2"/>
  <c r="K28" i="2"/>
  <c r="BE27" i="2"/>
  <c r="K27" i="2"/>
  <c r="BF27" i="2"/>
  <c r="BE14" i="2"/>
  <c r="K14" i="2"/>
  <c r="BF22" i="2"/>
  <c r="K22" i="2"/>
  <c r="BE4" i="2"/>
  <c r="K4" i="2"/>
  <c r="BF7" i="2"/>
  <c r="K7" i="2"/>
  <c r="BE30" i="2"/>
  <c r="K30" i="2"/>
  <c r="BF21" i="2"/>
  <c r="K21" i="2"/>
  <c r="BF12" i="2"/>
  <c r="K12" i="2"/>
  <c r="BF10" i="2"/>
  <c r="K10" i="2"/>
  <c r="BF5" i="2"/>
  <c r="K5" i="2"/>
  <c r="BF6" i="2"/>
  <c r="K6" i="2"/>
  <c r="BE3" i="2"/>
  <c r="K3" i="2"/>
  <c r="BF17" i="2"/>
  <c r="K17" i="2"/>
  <c r="BF13" i="2"/>
  <c r="K13" i="2"/>
  <c r="BF20" i="2"/>
  <c r="K20" i="2"/>
  <c r="BE32" i="2"/>
  <c r="K32" i="2"/>
  <c r="BF16" i="2"/>
  <c r="K16" i="2"/>
  <c r="BF25" i="2"/>
  <c r="K25" i="2"/>
  <c r="BE29" i="2"/>
  <c r="K29" i="2"/>
  <c r="BF9" i="2"/>
  <c r="K9" i="2"/>
  <c r="BE9" i="2"/>
  <c r="BS14" i="2"/>
  <c r="BS10" i="2"/>
  <c r="BS13" i="2"/>
  <c r="BE10" i="2"/>
  <c r="BS17" i="2"/>
  <c r="AL4" i="2"/>
  <c r="BS32" i="2"/>
  <c r="BS33" i="2"/>
  <c r="BS4" i="2"/>
  <c r="AL29" i="2"/>
  <c r="AK29" i="2"/>
  <c r="BS22" i="2"/>
  <c r="AL6" i="2"/>
  <c r="BS23" i="2"/>
  <c r="BF29" i="2"/>
  <c r="AL15" i="2"/>
  <c r="BS19" i="2"/>
  <c r="AK30" i="2"/>
  <c r="AK15" i="2"/>
  <c r="BS31" i="2"/>
  <c r="AL17" i="2"/>
  <c r="BS15" i="2"/>
  <c r="BS30" i="2"/>
  <c r="BS12" i="2"/>
  <c r="AL25" i="2"/>
  <c r="BS25" i="2"/>
  <c r="BS3" i="2"/>
  <c r="BT3" i="2" s="1"/>
  <c r="BS24" i="2"/>
  <c r="BS5" i="2"/>
  <c r="BS28" i="2"/>
  <c r="BS29" i="2"/>
  <c r="BS18" i="2"/>
  <c r="BS20" i="2"/>
  <c r="BE12" i="2"/>
  <c r="BS21" i="2"/>
  <c r="AK31" i="2"/>
  <c r="AL12" i="2"/>
  <c r="AK16" i="2"/>
  <c r="AL7" i="2"/>
  <c r="AK7" i="2"/>
  <c r="AK27" i="2"/>
  <c r="BS6" i="2"/>
  <c r="AL31" i="2"/>
  <c r="BS2" i="2"/>
  <c r="AL30" i="2"/>
  <c r="AK33" i="2"/>
  <c r="AK4" i="2"/>
  <c r="AK20" i="2"/>
  <c r="AL23" i="2"/>
  <c r="AL26" i="2"/>
  <c r="AL13" i="2"/>
  <c r="AL27" i="2"/>
  <c r="AL16" i="2"/>
  <c r="BF28" i="2"/>
  <c r="BF2" i="2"/>
  <c r="BS9" i="2"/>
  <c r="BF3" i="2"/>
  <c r="AK23" i="2"/>
  <c r="BS8" i="2"/>
  <c r="BS7" i="2"/>
  <c r="BE13" i="2"/>
  <c r="BE21" i="2"/>
  <c r="BE16" i="2"/>
  <c r="BE7" i="2"/>
  <c r="BF8" i="2"/>
  <c r="BF31" i="2"/>
  <c r="BS16" i="2"/>
  <c r="BE17" i="2"/>
  <c r="AK26" i="2"/>
  <c r="D2" i="9" s="1"/>
  <c r="U7" i="9" s="1"/>
  <c r="BE11" i="2"/>
  <c r="BF30" i="2"/>
  <c r="BF33" i="2"/>
  <c r="BE25" i="2"/>
  <c r="BE22" i="2"/>
  <c r="BE23" i="2"/>
  <c r="BF14" i="2"/>
  <c r="BF32" i="2"/>
  <c r="BF4" i="2"/>
  <c r="BE6" i="2"/>
  <c r="BE19" i="2"/>
  <c r="BE20"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6" i="2"/>
  <c r="AW26" i="2"/>
  <c r="BA26" i="2"/>
  <c r="P26" i="2"/>
  <c r="P36" i="2" s="1"/>
  <c r="J26" i="2"/>
  <c r="CM2" i="2" s="1"/>
  <c r="BC26" i="2"/>
  <c r="X26" i="2"/>
  <c r="X36" i="2" s="1"/>
  <c r="BQ26" i="2"/>
  <c r="BT26" i="2" s="1"/>
  <c r="BP26" i="2"/>
  <c r="BP37" i="2" s="1"/>
  <c r="BR26" i="2"/>
  <c r="BR36" i="2" s="1"/>
  <c r="BQ25" i="5" l="1"/>
  <c r="BR25" i="5" s="1"/>
  <c r="BQ13" i="5"/>
  <c r="BR13" i="5" s="1"/>
  <c r="BQ9" i="5"/>
  <c r="BR9" i="5" s="1"/>
  <c r="BQ11" i="5"/>
  <c r="BR11" i="5" s="1"/>
  <c r="BQ21" i="5"/>
  <c r="BR21" i="5" s="1"/>
  <c r="BQ47" i="5"/>
  <c r="BR47" i="5" s="1"/>
  <c r="BQ37" i="5"/>
  <c r="BR37" i="5" s="1"/>
  <c r="BQ3" i="5"/>
  <c r="BR3" i="5" s="1"/>
  <c r="BQ7" i="5"/>
  <c r="BR7" i="5" s="1"/>
  <c r="BQ55" i="5"/>
  <c r="BR55" i="5" s="1"/>
  <c r="BQ27" i="5"/>
  <c r="BR27" i="5" s="1"/>
  <c r="BQ61" i="5"/>
  <c r="BR61" i="5" s="1"/>
  <c r="BQ17" i="5"/>
  <c r="BR17" i="5" s="1"/>
  <c r="BQ39" i="5"/>
  <c r="BR39" i="5" s="1"/>
  <c r="BQ5" i="5"/>
  <c r="BR5" i="5" s="1"/>
  <c r="BQ23" i="5"/>
  <c r="BR23" i="5" s="1"/>
  <c r="BQ49" i="5"/>
  <c r="BR49" i="5" s="1"/>
  <c r="BQ15" i="5"/>
  <c r="BR15" i="5" s="1"/>
  <c r="BQ41" i="5"/>
  <c r="BR41" i="5" s="1"/>
  <c r="BQ31" i="5"/>
  <c r="BR31" i="5" s="1"/>
  <c r="BQ29" i="5"/>
  <c r="BR29" i="5" s="1"/>
  <c r="BQ45" i="5"/>
  <c r="BR45" i="5" s="1"/>
  <c r="BQ65" i="5"/>
  <c r="BR65" i="5" s="1"/>
  <c r="BQ33" i="5"/>
  <c r="BR33" i="5" s="1"/>
  <c r="BQ57" i="5"/>
  <c r="BR57" i="5" s="1"/>
  <c r="BQ43" i="5"/>
  <c r="BR43" i="5" s="1"/>
  <c r="BQ59" i="5"/>
  <c r="BR59" i="5" s="1"/>
  <c r="BQ51" i="5"/>
  <c r="BR51" i="5" s="1"/>
  <c r="BQ35" i="5"/>
  <c r="BR35" i="5" s="1"/>
  <c r="BQ63" i="5"/>
  <c r="BR63" i="5" s="1"/>
  <c r="BQ19" i="5"/>
  <c r="BR19" i="5" s="1"/>
  <c r="BQ53" i="5"/>
  <c r="BR53" i="5" s="1"/>
  <c r="E21" i="9"/>
  <c r="D21" i="9"/>
  <c r="U35" i="9" s="1"/>
  <c r="E30" i="9"/>
  <c r="D30" i="9"/>
  <c r="U6" i="9" s="1"/>
  <c r="D31" i="9"/>
  <c r="U2" i="9" s="1"/>
  <c r="E31" i="9"/>
  <c r="E6" i="9"/>
  <c r="D6" i="9"/>
  <c r="U25" i="9" s="1"/>
  <c r="E29" i="9"/>
  <c r="D29" i="9"/>
  <c r="U17" i="9" s="1"/>
  <c r="E8" i="9"/>
  <c r="D8" i="9"/>
  <c r="U19" i="9" s="1"/>
  <c r="E20" i="9"/>
  <c r="D20" i="9"/>
  <c r="U26" i="9" s="1"/>
  <c r="E13" i="9"/>
  <c r="D13" i="9"/>
  <c r="U32" i="9" s="1"/>
  <c r="E19" i="9"/>
  <c r="D19" i="9"/>
  <c r="U27" i="9" s="1"/>
  <c r="E16" i="9"/>
  <c r="D16" i="9"/>
  <c r="U38" i="9" s="1"/>
  <c r="E33" i="9"/>
  <c r="D33" i="9"/>
  <c r="U22" i="9" s="1"/>
  <c r="E11" i="9"/>
  <c r="D11" i="9"/>
  <c r="U36" i="9" s="1"/>
  <c r="E24" i="9"/>
  <c r="D24" i="9"/>
  <c r="U8" i="9" s="1"/>
  <c r="E7" i="9"/>
  <c r="D7" i="9"/>
  <c r="U5" i="9" s="1"/>
  <c r="E4" i="9"/>
  <c r="D4" i="9"/>
  <c r="U39" i="9" s="1"/>
  <c r="E32" i="9"/>
  <c r="D32" i="9"/>
  <c r="U12" i="9" s="1"/>
  <c r="E12" i="9"/>
  <c r="D12" i="9"/>
  <c r="U3" i="9" s="1"/>
  <c r="E9" i="9"/>
  <c r="D9" i="9"/>
  <c r="U14" i="9" s="1"/>
  <c r="E17" i="9"/>
  <c r="D17" i="9"/>
  <c r="U24" i="9" s="1"/>
  <c r="E27" i="9"/>
  <c r="D27" i="9"/>
  <c r="U34" i="9" s="1"/>
  <c r="E14" i="9"/>
  <c r="D14" i="9"/>
  <c r="U4" i="9" s="1"/>
  <c r="E18" i="9"/>
  <c r="D18" i="9"/>
  <c r="U18" i="9" s="1"/>
  <c r="D10" i="9"/>
  <c r="U13" i="9" s="1"/>
  <c r="E10" i="9"/>
  <c r="E28" i="9"/>
  <c r="D28" i="9"/>
  <c r="U33" i="9" s="1"/>
  <c r="E3" i="9"/>
  <c r="D3" i="9"/>
  <c r="U37" i="9" s="1"/>
  <c r="D26" i="9"/>
  <c r="U16" i="9" s="1"/>
  <c r="E26" i="9"/>
  <c r="E25" i="9"/>
  <c r="D25" i="9"/>
  <c r="U9" i="9" s="1"/>
  <c r="D15" i="9"/>
  <c r="U15" i="9" s="1"/>
  <c r="E15" i="9"/>
  <c r="E22" i="9"/>
  <c r="D22" i="9"/>
  <c r="U28" i="9" s="1"/>
  <c r="E5" i="9"/>
  <c r="D5" i="9"/>
  <c r="U23" i="9" s="1"/>
  <c r="E23" i="9"/>
  <c r="D23" i="9"/>
  <c r="U29" i="9" s="1"/>
  <c r="BQ33" i="8"/>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1" i="2"/>
  <c r="AJ3" i="2"/>
  <c r="AJ11" i="2"/>
  <c r="AJ12" i="2"/>
  <c r="AJ31" i="2"/>
  <c r="AJ6" i="2"/>
  <c r="AJ4" i="2"/>
  <c r="AJ15" i="2"/>
  <c r="AJ13" i="2"/>
  <c r="AJ18" i="2"/>
  <c r="AJ30" i="2"/>
  <c r="AJ16" i="2"/>
  <c r="AJ24" i="2"/>
  <c r="AJ17" i="2"/>
  <c r="AJ20" i="2"/>
  <c r="BQ3" i="10"/>
  <c r="BQ67" i="10" s="1"/>
  <c r="BQ68" i="10" s="1"/>
  <c r="BP67" i="10"/>
  <c r="BP67" i="8"/>
  <c r="BR37" i="2"/>
  <c r="AG37" i="2"/>
  <c r="AG35" i="2"/>
  <c r="BA37" i="2"/>
  <c r="BA36" i="2"/>
  <c r="BA35" i="2"/>
  <c r="AW37" i="2"/>
  <c r="AW36" i="2"/>
  <c r="AW35" i="2"/>
  <c r="AK37" i="2"/>
  <c r="AK36" i="2"/>
  <c r="AK35" i="2"/>
  <c r="CM5" i="2"/>
  <c r="CM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M14" i="2"/>
  <c r="CM15" i="2" s="1"/>
  <c r="AN6" i="2"/>
  <c r="AR6" i="2" s="1"/>
  <c r="AN14" i="2"/>
  <c r="AR14" i="2" s="1"/>
  <c r="AM8" i="2"/>
  <c r="AM33" i="2"/>
  <c r="AN11" i="2"/>
  <c r="AR11" i="2" s="1"/>
  <c r="AM28" i="2"/>
  <c r="AN5" i="2"/>
  <c r="AR5" i="2" s="1"/>
  <c r="AN31" i="2"/>
  <c r="AR31" i="2" s="1"/>
  <c r="AM29" i="2"/>
  <c r="AM25" i="2"/>
  <c r="AM14" i="2"/>
  <c r="AN3" i="2"/>
  <c r="AR3" i="2" s="1"/>
  <c r="AM13" i="2"/>
  <c r="AN8" i="2"/>
  <c r="AR8" i="2" s="1"/>
  <c r="AN30" i="2"/>
  <c r="AR30" i="2" s="1"/>
  <c r="AN29" i="2"/>
  <c r="AR29" i="2" s="1"/>
  <c r="AM6" i="2"/>
  <c r="AN21" i="2"/>
  <c r="AR21" i="2" s="1"/>
  <c r="AN2" i="2"/>
  <c r="AM23" i="2"/>
  <c r="AM27" i="2"/>
  <c r="AN25" i="2"/>
  <c r="AR25" i="2" s="1"/>
  <c r="AN18" i="2"/>
  <c r="AR18" i="2" s="1"/>
  <c r="AM9" i="2"/>
  <c r="AM21" i="2"/>
  <c r="AM32" i="2"/>
  <c r="AM22" i="2"/>
  <c r="AM24" i="2"/>
  <c r="AM19" i="2"/>
  <c r="AM17" i="2"/>
  <c r="AM3" i="2"/>
  <c r="AM18" i="2"/>
  <c r="AN10" i="2"/>
  <c r="AR10" i="2" s="1"/>
  <c r="AN16" i="2"/>
  <c r="AR16" i="2" s="1"/>
  <c r="AN12" i="2"/>
  <c r="AR12" i="2" s="1"/>
  <c r="AN17" i="2"/>
  <c r="AR17" i="2" s="1"/>
  <c r="AN20" i="2"/>
  <c r="AR20" i="2" s="1"/>
  <c r="AN33" i="2"/>
  <c r="AR33" i="2" s="1"/>
  <c r="AM16" i="2"/>
  <c r="AM31" i="2"/>
  <c r="AM12" i="2"/>
  <c r="AN13" i="2"/>
  <c r="AR13" i="2" s="1"/>
  <c r="AM11" i="2"/>
  <c r="AM10" i="2"/>
  <c r="AN9" i="2"/>
  <c r="AR9" i="2" s="1"/>
  <c r="AN24" i="2"/>
  <c r="AR24" i="2" s="1"/>
  <c r="AN32" i="2"/>
  <c r="AR32" i="2" s="1"/>
  <c r="AM7" i="2"/>
  <c r="AN7" i="2"/>
  <c r="AR7" i="2" s="1"/>
  <c r="AN4" i="2"/>
  <c r="AR4" i="2" s="1"/>
  <c r="AN27" i="2"/>
  <c r="AR27" i="2" s="1"/>
  <c r="AM2" i="2"/>
  <c r="BM2" i="2" s="1"/>
  <c r="AM15" i="2"/>
  <c r="AM30" i="2"/>
  <c r="AN23" i="2"/>
  <c r="AR23" i="2" s="1"/>
  <c r="AN22" i="2"/>
  <c r="AR22" i="2" s="1"/>
  <c r="AM20" i="2"/>
  <c r="AN15" i="2"/>
  <c r="AR15" i="2" s="1"/>
  <c r="AM4" i="2"/>
  <c r="AN19" i="2"/>
  <c r="AR19" i="2" s="1"/>
  <c r="AN28" i="2"/>
  <c r="AR28" i="2" s="1"/>
  <c r="AM5" i="2"/>
  <c r="AS2" i="2"/>
  <c r="AN26" i="2"/>
  <c r="AS23" i="2"/>
  <c r="AS28" i="2"/>
  <c r="AS8" i="2"/>
  <c r="AS12" i="2"/>
  <c r="AS22" i="2"/>
  <c r="AS18" i="2"/>
  <c r="AS29" i="2"/>
  <c r="AP33" i="2"/>
  <c r="AO18" i="2"/>
  <c r="AS33" i="2"/>
  <c r="AS11" i="2"/>
  <c r="AS3" i="2"/>
  <c r="AS21" i="2"/>
  <c r="AS30" i="2"/>
  <c r="AS4" i="2"/>
  <c r="AS16" i="2"/>
  <c r="AS15" i="2"/>
  <c r="AS19" i="2"/>
  <c r="AS13" i="2"/>
  <c r="AS14" i="2"/>
  <c r="AS6" i="2"/>
  <c r="AS25" i="2"/>
  <c r="AS7" i="2"/>
  <c r="AS31" i="2"/>
  <c r="CL18" i="2"/>
  <c r="CT6" i="2"/>
  <c r="CS4" i="2"/>
  <c r="CU4" i="2" s="1"/>
  <c r="CM4" i="2"/>
  <c r="CM11" i="2"/>
  <c r="AO24" i="2"/>
  <c r="BP67" i="5"/>
  <c r="AP15" i="2"/>
  <c r="AP18" i="2"/>
  <c r="BG26" i="2"/>
  <c r="BG36" i="2" s="1"/>
  <c r="AP24" i="2"/>
  <c r="K26" i="2"/>
  <c r="AP26" i="2" s="1"/>
  <c r="E26" i="2"/>
  <c r="E35" i="2" s="1"/>
  <c r="AP20" i="2"/>
  <c r="AC26" i="2"/>
  <c r="BL26" i="2" s="1"/>
  <c r="AO15" i="2"/>
  <c r="AM26" i="2"/>
  <c r="AP7" i="2"/>
  <c r="AP23" i="2"/>
  <c r="AP31" i="2"/>
  <c r="AO11" i="2"/>
  <c r="AP11" i="2"/>
  <c r="AO9" i="2"/>
  <c r="AP9" i="2"/>
  <c r="AO13" i="2"/>
  <c r="AP13" i="2"/>
  <c r="AO12" i="2"/>
  <c r="AP12" i="2"/>
  <c r="AO14" i="2"/>
  <c r="AP14" i="2"/>
  <c r="AO32" i="2"/>
  <c r="AP32" i="2"/>
  <c r="AO5" i="2"/>
  <c r="AP5" i="2"/>
  <c r="AP4" i="2"/>
  <c r="AP27" i="2"/>
  <c r="AO2" i="2"/>
  <c r="AP2" i="2"/>
  <c r="AO19" i="2"/>
  <c r="AP19" i="2"/>
  <c r="AO28" i="2"/>
  <c r="AP28" i="2"/>
  <c r="AO8" i="2"/>
  <c r="AP8" i="2"/>
  <c r="AP16" i="2"/>
  <c r="AO6" i="2"/>
  <c r="AP6" i="2"/>
  <c r="AP29" i="2"/>
  <c r="AO17" i="2"/>
  <c r="AP17" i="2"/>
  <c r="AO21" i="2"/>
  <c r="AP21" i="2"/>
  <c r="AO25" i="2"/>
  <c r="AP25" i="2"/>
  <c r="AO3" i="2"/>
  <c r="AP3" i="2"/>
  <c r="AO10" i="2"/>
  <c r="AP10" i="2"/>
  <c r="AP30" i="2"/>
  <c r="AO22" i="2"/>
  <c r="AP22" i="2"/>
  <c r="AO23" i="2"/>
  <c r="AO31" i="2"/>
  <c r="AO29" i="2"/>
  <c r="AO4" i="2"/>
  <c r="AO27" i="2"/>
  <c r="AO33" i="2"/>
  <c r="AO20" i="2"/>
  <c r="AO30" i="2"/>
  <c r="AO16" i="2"/>
  <c r="AO7" i="2"/>
  <c r="BE26" i="2"/>
  <c r="BE35" i="2" s="1"/>
  <c r="BF26" i="2"/>
  <c r="BF36" i="2" s="1"/>
  <c r="BQ67" i="4"/>
  <c r="BQ68" i="4" s="1"/>
  <c r="BP67" i="4"/>
  <c r="BP68" i="4" s="1"/>
  <c r="BS26" i="2"/>
  <c r="BS37" i="2" s="1"/>
  <c r="BD26" i="2"/>
  <c r="BQ67" i="5" l="1"/>
  <c r="BR67" i="5" s="1"/>
  <c r="CT7" i="2"/>
  <c r="CT8" i="2" s="1"/>
  <c r="U44" i="9"/>
  <c r="U45" i="9"/>
  <c r="U42" i="9" a="1"/>
  <c r="U42" i="9" s="1"/>
  <c r="U41" i="9"/>
  <c r="BQ67" i="8"/>
  <c r="BQ68" i="8" s="1"/>
  <c r="BP68" i="8"/>
  <c r="BP68" i="10"/>
  <c r="BM26" i="2"/>
  <c r="AQ7" i="2"/>
  <c r="BM7" i="2"/>
  <c r="AQ18" i="2"/>
  <c r="BM18" i="2"/>
  <c r="AQ5" i="2"/>
  <c r="BM5" i="2"/>
  <c r="AQ17" i="2"/>
  <c r="BM17" i="2"/>
  <c r="AQ10" i="2"/>
  <c r="BM10" i="2"/>
  <c r="AQ24" i="2"/>
  <c r="BM24" i="2"/>
  <c r="AQ4" i="2"/>
  <c r="BM4" i="2"/>
  <c r="AQ11" i="2"/>
  <c r="BM11" i="2"/>
  <c r="AQ22" i="2"/>
  <c r="BM22" i="2"/>
  <c r="AQ14" i="2"/>
  <c r="BM14" i="2"/>
  <c r="AQ32" i="2"/>
  <c r="BM32" i="2"/>
  <c r="AQ25" i="2"/>
  <c r="BM25" i="2"/>
  <c r="AQ20" i="2"/>
  <c r="BM20" i="2"/>
  <c r="AQ12" i="2"/>
  <c r="BM12" i="2"/>
  <c r="AQ21" i="2"/>
  <c r="BM21" i="2"/>
  <c r="AQ29" i="2"/>
  <c r="BM29" i="2"/>
  <c r="AQ31" i="2"/>
  <c r="BM31" i="2"/>
  <c r="AQ9" i="2"/>
  <c r="BM9" i="2"/>
  <c r="AQ16" i="2"/>
  <c r="BM16" i="2"/>
  <c r="AQ13" i="2"/>
  <c r="BM13" i="2"/>
  <c r="AQ30" i="2"/>
  <c r="BM30" i="2"/>
  <c r="AQ28" i="2"/>
  <c r="BM28" i="2"/>
  <c r="AQ15" i="2"/>
  <c r="BM15" i="2"/>
  <c r="AQ27" i="2"/>
  <c r="BM27" i="2"/>
  <c r="AQ23" i="2"/>
  <c r="BM23" i="2"/>
  <c r="AQ33" i="2"/>
  <c r="BM33" i="2"/>
  <c r="AQ19" i="2"/>
  <c r="BM19" i="2"/>
  <c r="AQ8" i="2"/>
  <c r="BM8" i="2"/>
  <c r="AQ3" i="2"/>
  <c r="BM3" i="2"/>
  <c r="AQ6" i="2"/>
  <c r="BM6" i="2"/>
  <c r="AC37" i="2"/>
  <c r="BS35" i="2"/>
  <c r="K37" i="2"/>
  <c r="AC35" i="2"/>
  <c r="BF37" i="2"/>
  <c r="BF35" i="2"/>
  <c r="BE36" i="2"/>
  <c r="BE37" i="2"/>
  <c r="BS36" i="2"/>
  <c r="AP36" i="2"/>
  <c r="AP35" i="2"/>
  <c r="AP37" i="2"/>
  <c r="K36" i="2"/>
  <c r="BD35" i="2"/>
  <c r="BD37" i="2"/>
  <c r="BD36" i="2"/>
  <c r="BG37" i="2"/>
  <c r="E36" i="2"/>
  <c r="AC36" i="2"/>
  <c r="BG35" i="2"/>
  <c r="E37" i="2"/>
  <c r="AR2" i="2"/>
  <c r="AN35" i="2"/>
  <c r="AN37" i="2"/>
  <c r="AN36" i="2"/>
  <c r="AQ2" i="2"/>
  <c r="AM35" i="2"/>
  <c r="AM37" i="2"/>
  <c r="AM36" i="2"/>
  <c r="K35" i="2"/>
  <c r="AR26" i="2"/>
  <c r="AQ26" i="2"/>
  <c r="CU7" i="2"/>
  <c r="CV4" i="2" s="1"/>
  <c r="AO26" i="2"/>
  <c r="AO37" i="2" s="1"/>
  <c r="BL35" i="2" l="1"/>
  <c r="BL37" i="2"/>
  <c r="BL36" i="2"/>
  <c r="AO35" i="2"/>
  <c r="AO36" i="2"/>
  <c r="AR37" i="2"/>
  <c r="AR36" i="2"/>
  <c r="AR35" i="2"/>
  <c r="AQ36" i="2"/>
  <c r="AQ35" i="2"/>
  <c r="AQ37" i="2"/>
  <c r="CU8" i="2"/>
  <c r="CV3" i="2"/>
  <c r="CV6" i="2"/>
  <c r="CV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<sst xmlns="http://schemas.openxmlformats.org/spreadsheetml/2006/main" count="8722" uniqueCount="1904">
  <si>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</si>
  <si>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</si>
  <si>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</si>
  <si>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</si>
  <si>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</si>
  <si>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</si>
  <si>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</si>
  <si>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</si>
  <si>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</si>
  <si>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</si>
  <si>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</si>
  <si>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</si>
  <si>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</si>
  <si>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</si>
  <si>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</si>
  <si>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</si>
  <si>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</si>
  <si>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</si>
  <si>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</si>
  <si>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</si>
  <si>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</si>
  <si>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</si>
  <si>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</si>
  <si>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</si>
  <si>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</si>
  <si>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</si>
  <si>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</si>
  <si>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</si>
  <si>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</si>
  <si>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</si>
  <si>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</si>
  <si>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</si>
  <si>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</si>
  <si>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</si>
  <si>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</si>
  <si>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</si>
  <si>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</si>
  <si>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</si>
  <si>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</si>
  <si>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</si>
  <si>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</si>
  <si>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</si>
  <si>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</si>
  <si>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</si>
  <si>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</si>
  <si>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</si>
  <si>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</si>
  <si>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</si>
  <si>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</si>
  <si>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</si>
  <si>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</si>
  <si>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</si>
  <si>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</si>
  <si>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</si>
  <si>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</si>
  <si>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</si>
  <si>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</si>
  <si>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</si>
  <si>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</si>
  <si>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</si>
  <si>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</si>
  <si>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</si>
  <si>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</si>
  <si>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</si>
  <si>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</si>
  <si>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</si>
  <si>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</si>
  <si>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</si>
  <si>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</si>
  <si>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</si>
  <si>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</si>
  <si>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</si>
  <si>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</si>
  <si>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</si>
  <si>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</si>
  <si>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</si>
  <si>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</si>
  <si>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</si>
  <si>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</si>
  <si>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</si>
  <si>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</si>
  <si>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</si>
  <si>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</si>
  <si>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</si>
  <si>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</si>
  <si>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</si>
  <si>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</si>
  <si>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</si>
  <si>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</si>
  <si>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</si>
  <si>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</si>
  <si>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</si>
  <si>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</si>
  <si>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</si>
  <si>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</si>
  <si>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</si>
  <si>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</si>
  <si>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</si>
  <si>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</si>
  <si>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</si>
  <si>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</si>
  <si>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</si>
  <si>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</si>
  <si>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</si>
  <si>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</si>
  <si>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</si>
  <si>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</si>
  <si>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</si>
  <si>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</si>
  <si>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</si>
  <si>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</si>
  <si>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</si>
  <si>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</si>
  <si>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</si>
  <si>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</si>
  <si>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</si>
  <si>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</si>
  <si>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</si>
  <si>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</si>
  <si>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</si>
  <si>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</si>
  <si>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</si>
  <si>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</si>
  <si>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</si>
  <si>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</si>
  <si>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</si>
  <si>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</si>
  <si>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</si>
  <si>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</si>
  <si>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</si>
  <si>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</si>
  <si>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</si>
  <si>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</si>
  <si>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</si>
  <si>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</si>
  <si>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</si>
  <si>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</si>
  <si>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</si>
  <si>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</si>
  <si>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</si>
  <si>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</si>
  <si>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</si>
  <si>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</si>
  <si>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</si>
  <si>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</si>
  <si>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</si>
  <si>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</si>
  <si>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</si>
  <si>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</si>
  <si>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</si>
  <si>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</si>
  <si>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</si>
  <si>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</si>
  <si>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</si>
  <si>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</si>
  <si>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</si>
  <si>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</si>
  <si>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</si>
  <si>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</si>
  <si>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</si>
  <si>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</si>
  <si>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</si>
  <si>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</si>
  <si>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</si>
  <si>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</si>
  <si>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</si>
  <si>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</si>
  <si>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</si>
  <si>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</si>
  <si>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</si>
  <si>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</si>
  <si>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</si>
  <si>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</si>
  <si>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</si>
  <si>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</si>
  <si>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</si>
  <si>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</si>
  <si>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</si>
  <si>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</si>
  <si>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</si>
  <si>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</si>
  <si>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</si>
  <si>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</si>
  <si>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</si>
  <si>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</si>
  <si>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</si>
  <si>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</si>
  <si>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</si>
  <si>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</si>
  <si>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</si>
  <si>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</si>
  <si>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</si>
  <si>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</si>
  <si>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</si>
  <si>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</si>
  <si>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</si>
  <si>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</si>
  <si>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</si>
  <si>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</si>
  <si>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</si>
  <si>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</si>
  <si>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</si>
  <si>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</si>
  <si>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</si>
  <si>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</si>
  <si>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</si>
  <si>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</si>
  <si>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</si>
  <si>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</si>
  <si>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</si>
  <si>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</si>
  <si>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</si>
  <si>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</si>
  <si>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</si>
  <si>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</si>
  <si>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</si>
  <si>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</si>
  <si>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</si>
  <si>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</si>
  <si>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</si>
  <si>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</si>
  <si>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</si>
  <si>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</si>
  <si>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</si>
  <si>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</si>
  <si>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</si>
  <si>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</si>
  <si>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</si>
  <si>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</si>
  <si>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</si>
  <si>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</si>
  <si>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</si>
  <si>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</si>
  <si>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</si>
  <si>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</si>
  <si>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</si>
  <si>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</si>
  <si>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</si>
  <si>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</si>
  <si>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</si>
  <si>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</si>
  <si>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</si>
  <si>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</si>
  <si>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</si>
  <si>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</si>
  <si>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</si>
  <si>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</si>
  <si>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</si>
  <si>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</si>
  <si>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</si>
  <si>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</si>
  <si>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</si>
  <si>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</si>
  <si>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</si>
  <si>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</si>
  <si>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</si>
  <si>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</si>
  <si>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</si>
  <si>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</si>
  <si>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</si>
  <si>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</si>
  <si>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</si>
  <si>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</si>
  <si>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</si>
  <si>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</si>
  <si>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</si>
  <si>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</si>
  <si>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</si>
  <si>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</si>
  <si>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</si>
  <si>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</si>
  <si>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</si>
  <si>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</si>
  <si>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</si>
  <si>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</si>
  <si>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</si>
  <si>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</si>
  <si>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</si>
  <si>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</si>
  <si>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</si>
  <si>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</si>
  <si>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</si>
  <si>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</si>
  <si>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</si>
  <si>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</si>
  <si>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</si>
  <si>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</si>
  <si>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</si>
  <si>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</si>
  <si>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</si>
  <si>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</si>
  <si>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</si>
  <si>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</si>
  <si>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</si>
  <si>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</si>
  <si>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</si>
  <si>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</si>
  <si>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</si>
  <si>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</si>
  <si>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</si>
  <si>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</si>
  <si>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</si>
  <si>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</si>
  <si>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</si>
  <si>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</si>
  <si>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</si>
  <si>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</si>
  <si>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</si>
  <si>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</si>
  <si>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</si>
  <si>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</si>
  <si>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</si>
  <si>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</si>
  <si>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</si>
  <si>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</si>
  <si>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</si>
  <si>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</si>
  <si>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</si>
  <si>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</si>
  <si>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</si>
  <si>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</si>
  <si>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</si>
  <si>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</si>
  <si>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</si>
  <si>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</si>
  <si>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</si>
  <si>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</si>
  <si>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</si>
  <si>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</si>
  <si>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</si>
  <si>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</si>
  <si>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</si>
  <si>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</si>
  <si>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</si>
  <si>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</si>
  <si>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</si>
  <si>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</si>
  <si>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</si>
  <si>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</si>
  <si>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</si>
  <si>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</si>
  <si>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</si>
  <si>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</si>
  <si>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</si>
  <si>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</si>
  <si>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</si>
  <si>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</si>
  <si>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</si>
  <si>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</si>
  <si>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</si>
  <si>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</si>
  <si>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</si>
  <si>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</si>
  <si>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</si>
  <si>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</si>
  <si>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</si>
  <si>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</si>
  <si>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</si>
  <si>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</si>
  <si>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</si>
  <si>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</si>
  <si>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</si>
  <si>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</si>
  <si>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</si>
  <si>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</si>
  <si>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</si>
  <si>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</si>
  <si>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</si>
  <si>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</si>
  <si>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</si>
  <si>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</si>
  <si>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</si>
  <si>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</si>
  <si>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</si>
  <si>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</si>
  <si>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</si>
  <si>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</si>
  <si>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</si>
  <si>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</si>
  <si>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</si>
  <si>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</si>
  <si>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</si>
  <si>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</si>
  <si>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</si>
  <si>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</si>
  <si>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</si>
  <si>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</si>
  <si>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</si>
  <si>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</si>
  <si>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</si>
  <si>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</si>
  <si>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</si>
  <si>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</si>
  <si>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</si>
  <si>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</si>
  <si>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</si>
  <si>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</si>
  <si>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</si>
  <si>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</si>
  <si>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</si>
  <si>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</si>
  <si>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</si>
  <si>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</si>
  <si>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</si>
  <si>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</si>
  <si>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</si>
  <si>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</si>
  <si>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</si>
  <si>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</si>
  <si>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</si>
  <si>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</si>
  <si>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</si>
  <si>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</si>
  <si>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</si>
  <si>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</si>
  <si>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</si>
  <si>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</si>
  <si>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</si>
  <si>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</si>
  <si>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</si>
  <si>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</si>
  <si>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</si>
  <si>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</si>
  <si>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</si>
  <si>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</si>
  <si>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</si>
  <si>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</si>
  <si>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</si>
  <si>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</si>
  <si>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</si>
  <si>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</si>
  <si>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</si>
  <si>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</si>
  <si>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</si>
  <si>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</si>
  <si>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</si>
  <si>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</si>
  <si>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</si>
  <si>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</si>
  <si>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</si>
  <si>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</si>
  <si>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</si>
  <si>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</si>
  <si>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</si>
  <si>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</si>
  <si>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</si>
  <si>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</si>
  <si>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</si>
  <si>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</si>
  <si>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</si>
  <si>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</si>
  <si>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</si>
  <si>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</si>
  <si>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</si>
  <si>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</si>
  <si>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</si>
  <si>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</si>
  <si>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</si>
  <si>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</si>
  <si>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</si>
  <si>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</si>
  <si>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</si>
  <si>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</si>
  <si>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</si>
  <si>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</si>
  <si>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</si>
  <si>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</si>
  <si>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</si>
  <si>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</si>
  <si>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</si>
  <si>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</si>
  <si>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</si>
  <si>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</si>
  <si>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</si>
  <si>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</si>
  <si>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</si>
  <si>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</si>
  <si>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</si>
  <si>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</si>
  <si>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</si>
  <si>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</si>
  <si>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</si>
  <si>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</si>
  <si>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</si>
  <si>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</si>
  <si>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</si>
  <si>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</si>
  <si>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</si>
  <si>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</si>
  <si>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</si>
  <si>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</si>
  <si>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</si>
  <si>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</si>
  <si>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</si>
  <si>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</si>
  <si>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</si>
  <si>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</si>
  <si>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</si>
  <si>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</si>
  <si>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</si>
  <si>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</si>
  <si>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</si>
  <si>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</si>
  <si>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</si>
  <si>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</si>
  <si>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</si>
  <si>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</si>
  <si>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</si>
  <si>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</si>
  <si>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</si>
  <si>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</si>
  <si>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</si>
  <si>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</si>
  <si>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</si>
  <si>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</si>
  <si>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</si>
  <si>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</si>
  <si>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</si>
  <si>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</si>
  <si>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</si>
  <si>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</si>
  <si>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</si>
  <si>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</si>
  <si>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</si>
  <si>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</si>
  <si>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</si>
  <si>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</si>
  <si>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</si>
  <si>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</si>
  <si>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</si>
  <si>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</si>
  <si>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</si>
  <si>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</si>
  <si>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</si>
  <si>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</si>
  <si>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</si>
  <si>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</si>
  <si>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</si>
  <si>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</si>
  <si>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</si>
  <si>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</si>
  <si>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</si>
  <si>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</si>
  <si>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</si>
  <si>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</si>
  <si>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</si>
  <si>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</si>
  <si>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</si>
  <si>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</si>
  <si>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</si>
  <si>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</si>
  <si>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</si>
  <si>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</si>
  <si>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</si>
  <si>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</si>
  <si>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</si>
  <si>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</si>
  <si>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</si>
  <si>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</si>
  <si>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</si>
  <si>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</si>
  <si>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</si>
  <si>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</si>
  <si>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</si>
  <si>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</si>
  <si>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</si>
  <si>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</si>
  <si>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</si>
  <si>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</si>
  <si>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</si>
  <si>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</si>
  <si>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</si>
  <si>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</si>
  <si>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</si>
  <si>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</si>
  <si>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</si>
  <si>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</si>
  <si>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</si>
  <si>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</si>
  <si>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</si>
  <si>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</si>
  <si>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</si>
  <si>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</si>
  <si>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</si>
  <si>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</si>
  <si>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</si>
  <si>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</si>
  <si>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</si>
  <si>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</si>
  <si>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</si>
  <si>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</si>
  <si>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</si>
  <si>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</si>
  <si>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</si>
  <si>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</si>
  <si>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</si>
  <si>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</si>
  <si>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</si>
  <si>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</si>
  <si>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</si>
  <si>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</si>
  <si>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</si>
  <si>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</si>
  <si>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</si>
  <si>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</si>
  <si>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</si>
  <si>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</si>
  <si>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</si>
  <si>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</si>
  <si>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</si>
  <si>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</si>
  <si>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</si>
  <si>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</si>
  <si>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</si>
  <si>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</si>
  <si>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</si>
  <si>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</si>
  <si>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</si>
  <si>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</si>
  <si>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</si>
  <si>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</si>
  <si>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</si>
  <si>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</si>
  <si>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</si>
  <si>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</si>
  <si>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</si>
  <si>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</si>
  <si>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</si>
  <si>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</si>
  <si>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</si>
  <si>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</si>
  <si>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</si>
  <si>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</si>
  <si>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</si>
  <si>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</si>
  <si>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</si>
  <si>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</si>
  <si>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</si>
  <si>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</si>
  <si>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</si>
  <si>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</si>
  <si>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</si>
  <si>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</si>
  <si>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</si>
  <si>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</si>
  <si>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</si>
  <si>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</si>
  <si>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</si>
  <si>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</si>
  <si>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</si>
  <si>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</si>
  <si>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</si>
  <si>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</si>
  <si>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</si>
  <si>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</si>
  <si>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</si>
  <si>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</si>
  <si>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</si>
  <si>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</si>
  <si>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</si>
  <si>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</si>
  <si>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</si>
  <si>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</si>
  <si>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</si>
  <si>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</si>
  <si>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</si>
  <si>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</si>
  <si>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</si>
  <si>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</si>
  <si>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</si>
  <si>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</si>
  <si>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</si>
  <si>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</si>
  <si>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</si>
  <si>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</si>
  <si>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</si>
  <si>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</si>
  <si>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</si>
  <si>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</si>
  <si>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</si>
  <si>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</si>
  <si>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</si>
  <si>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</si>
  <si>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</si>
  <si>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</si>
  <si>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</si>
  <si>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</si>
  <si>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</si>
  <si>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</si>
  <si>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</si>
  <si>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</si>
  <si>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</si>
  <si>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</si>
  <si>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</si>
  <si>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</si>
  <si>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</si>
  <si>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</si>
  <si>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</si>
  <si>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</si>
  <si>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</si>
  <si>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</si>
  <si>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</si>
  <si>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</si>
  <si>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</si>
  <si>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</si>
  <si>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</si>
  <si>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</si>
  <si>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</si>
  <si>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</si>
  <si>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</si>
  <si>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</si>
  <si>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</si>
  <si>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</si>
  <si>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</si>
  <si>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</si>
  <si>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</si>
  <si>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</si>
  <si>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</si>
  <si>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</si>
  <si>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</si>
  <si>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</si>
  <si>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</si>
  <si>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</si>
  <si>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</si>
  <si>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</si>
  <si>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</si>
  <si>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</si>
  <si>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</si>
  <si>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</si>
  <si>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</si>
  <si>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</si>
  <si>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</si>
  <si>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</si>
  <si>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</si>
  <si>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</si>
  <si>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</si>
  <si>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</si>
  <si>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</si>
  <si>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</si>
  <si>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</si>
  <si>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</si>
  <si>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</si>
  <si>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</si>
  <si>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</si>
  <si>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</si>
  <si>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</si>
  <si>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</si>
  <si>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</si>
  <si>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</si>
  <si>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</si>
  <si>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</si>
  <si>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</si>
  <si>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</si>
  <si>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</si>
  <si>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</si>
  <si>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</si>
  <si>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</si>
  <si>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</si>
  <si>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</si>
  <si>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</si>
  <si>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</si>
  <si>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</si>
  <si>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</si>
  <si>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</si>
  <si>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</si>
  <si>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</si>
  <si>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</si>
  <si>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</si>
  <si>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</si>
  <si>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</si>
  <si>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</si>
  <si>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</si>
  <si>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</si>
  <si>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</si>
  <si>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</si>
  <si>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</si>
  <si>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</si>
  <si>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</si>
  <si>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</si>
  <si>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</si>
  <si>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</si>
  <si>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</si>
  <si>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</si>
  <si>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</si>
  <si>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</si>
  <si>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</si>
  <si>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</si>
  <si>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</si>
  <si>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</si>
  <si>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</si>
  <si>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</si>
  <si>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</si>
  <si>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</si>
  <si>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</si>
  <si>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</si>
  <si>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</si>
  <si>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</si>
  <si>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</si>
  <si>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</si>
  <si>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</si>
  <si>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</si>
  <si>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</si>
  <si>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</si>
  <si>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</si>
  <si>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</si>
  <si>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</si>
  <si>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</si>
  <si>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</si>
  <si>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</si>
  <si>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</si>
  <si>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</si>
  <si>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</si>
  <si>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</si>
  <si>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</si>
  <si>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</si>
  <si>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</si>
  <si>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</si>
  <si>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</si>
  <si>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</si>
  <si>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</si>
  <si>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</si>
  <si>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</si>
  <si>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</si>
  <si>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</si>
  <si>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</si>
  <si>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</si>
  <si>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</si>
  <si>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</si>
  <si>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</si>
  <si>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</si>
  <si>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</si>
  <si>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</si>
  <si>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</si>
  <si>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</si>
  <si>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</si>
  <si>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</si>
  <si>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</si>
  <si>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</si>
  <si>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</si>
  <si>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</si>
  <si>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</si>
  <si>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</si>
  <si>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</si>
  <si>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</si>
  <si>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</si>
  <si>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</si>
  <si>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</si>
  <si>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</si>
  <si>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</si>
  <si>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</si>
  <si>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</si>
  <si>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</si>
  <si>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</si>
  <si>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</si>
  <si>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</si>
  <si>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</si>
  <si>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</si>
  <si>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</si>
  <si>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</si>
  <si>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</si>
  <si>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</si>
  <si>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</si>
  <si>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</si>
  <si>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</si>
  <si>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</si>
  <si>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</si>
  <si>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</si>
  <si>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</si>
  <si>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</si>
  <si>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</si>
  <si>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</si>
  <si>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</si>
  <si>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</si>
  <si>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</si>
  <si>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</si>
  <si>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</si>
  <si>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</si>
  <si>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</si>
  <si>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</si>
  <si>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</si>
  <si>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</si>
  <si>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</si>
  <si>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</si>
  <si>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</si>
  <si>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</si>
  <si>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</si>
  <si>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</si>
  <si>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</si>
  <si>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</si>
  <si>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</si>
  <si>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</si>
  <si>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</si>
  <si>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</si>
  <si>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</si>
  <si>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</si>
  <si>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</si>
  <si>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</si>
  <si>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</si>
  <si>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</si>
  <si>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</si>
  <si>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</si>
  <si>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</si>
  <si>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</si>
  <si>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</si>
  <si>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</si>
  <si>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</si>
  <si>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</si>
  <si>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</si>
  <si>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</si>
  <si>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</si>
  <si>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</si>
  <si>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</si>
  <si>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</si>
  <si>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</si>
  <si>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</si>
  <si>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</si>
  <si>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</si>
  <si>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</si>
  <si>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</si>
  <si>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</si>
  <si>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</si>
  <si>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</si>
  <si>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</si>
  <si>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</si>
  <si>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</si>
  <si>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</si>
  <si>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</si>
  <si>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</si>
  <si>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</si>
  <si>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</si>
  <si>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</si>
  <si>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</si>
  <si>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</si>
  <si>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</si>
  <si>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</si>
  <si>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</si>
  <si>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</si>
  <si>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</si>
  <si>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</si>
  <si>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</si>
  <si>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</si>
  <si>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</si>
  <si>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</si>
  <si>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</si>
  <si>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</si>
  <si>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</si>
  <si>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</si>
  <si>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</si>
  <si>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</si>
  <si>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</si>
  <si>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</si>
  <si>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</si>
  <si>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</si>
  <si>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</si>
  <si>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</si>
  <si>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</si>
  <si>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</si>
  <si>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</si>
  <si>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</si>
  <si>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</si>
  <si>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</si>
  <si>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</si>
  <si>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</si>
  <si>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</si>
  <si>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</si>
  <si>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</si>
  <si>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</si>
  <si>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</si>
  <si>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</si>
  <si>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</si>
  <si>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</si>
  <si>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</si>
  <si>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</si>
  <si>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</si>
  <si>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</si>
  <si>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</si>
  <si>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</si>
  <si>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</si>
  <si>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</si>
  <si>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</si>
  <si>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</si>
  <si>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</si>
  <si>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</si>
  <si>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</si>
  <si>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</si>
  <si>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</si>
  <si>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</si>
  <si>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</si>
  <si>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</si>
  <si>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</si>
  <si>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</si>
  <si>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</si>
  <si>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</si>
  <si>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</si>
  <si>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</si>
  <si>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</si>
  <si>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</si>
  <si>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</si>
  <si>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</si>
  <si>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</si>
  <si>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</si>
  <si>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</si>
  <si>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</si>
  <si>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</si>
  <si>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</si>
  <si>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</si>
  <si>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</si>
  <si>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</si>
  <si>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</si>
  <si>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</si>
  <si>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</si>
  <si>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</si>
  <si>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</si>
  <si>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</si>
  <si>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</si>
  <si>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</si>
  <si>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</si>
  <si>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</si>
  <si>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</si>
  <si>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</si>
  <si>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</si>
  <si>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</si>
  <si>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</si>
  <si>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</si>
  <si>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</si>
  <si>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</si>
  <si>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</si>
  <si>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</si>
  <si>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</si>
  <si>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</si>
  <si>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</si>
  <si>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</si>
  <si>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</si>
  <si>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</si>
  <si>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</si>
  <si>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</si>
  <si>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</si>
  <si>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</si>
  <si>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</si>
  <si>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</si>
  <si>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</si>
  <si>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</si>
  <si>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</si>
  <si>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</si>
  <si>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</si>
  <si>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</si>
  <si>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</si>
  <si>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</si>
  <si>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</si>
  <si>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</si>
  <si>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</si>
  <si>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</si>
  <si>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</si>
  <si>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</si>
  <si>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</si>
  <si>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</si>
  <si>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</si>
  <si>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</si>
  <si>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</si>
  <si>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</si>
  <si>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</si>
  <si>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</si>
  <si>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</si>
  <si>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</si>
  <si>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</si>
  <si>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</si>
  <si>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</si>
  <si>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</si>
  <si>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</si>
  <si>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</si>
  <si>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</si>
  <si>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</si>
  <si>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</si>
  <si>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</si>
  <si>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</si>
  <si>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</si>
  <si>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</si>
  <si>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</si>
  <si>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</si>
  <si>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</si>
  <si>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</si>
  <si>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</si>
  <si>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</si>
  <si>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</si>
  <si>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</si>
  <si>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</si>
  <si>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</si>
  <si>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</si>
  <si>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</si>
  <si>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</si>
  <si>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</si>
  <si>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</si>
  <si>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</si>
  <si>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</si>
  <si>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</si>
  <si>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</si>
  <si>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</si>
  <si>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</si>
  <si>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</si>
  <si>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</si>
  <si>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</si>
  <si>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</si>
  <si>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</si>
  <si>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</si>
  <si>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</si>
  <si>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</si>
  <si>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</si>
  <si>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</si>
  <si>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</si>
  <si>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</si>
  <si>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</si>
  <si>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</si>
  <si>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</si>
  <si>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</si>
  <si>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</si>
  <si>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</si>
  <si>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</si>
  <si>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</si>
  <si>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</si>
  <si>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</si>
  <si>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</si>
  <si>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</si>
  <si>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</si>
  <si>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</si>
  <si>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</si>
  <si>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</si>
  <si>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</si>
  <si>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</si>
  <si>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</si>
  <si>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</si>
  <si>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</si>
  <si>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</si>
  <si>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</si>
  <si>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</si>
  <si>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</si>
  <si>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</si>
  <si>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</si>
  <si>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</si>
  <si>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</si>
  <si>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</si>
  <si>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</si>
  <si>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</si>
  <si>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</si>
  <si>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</si>
  <si>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</si>
  <si>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</si>
  <si>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</si>
  <si>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</si>
  <si>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</si>
  <si>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</si>
  <si>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</si>
  <si>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</si>
  <si>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</si>
  <si>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</si>
  <si>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</si>
  <si>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</si>
  <si>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</si>
  <si>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</si>
  <si>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</si>
  <si>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</si>
  <si>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</si>
  <si>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</si>
  <si>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</si>
  <si>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</si>
  <si>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</si>
  <si>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</si>
  <si>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</si>
  <si>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</si>
  <si>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</si>
  <si>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</si>
  <si>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</si>
  <si>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</si>
  <si>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</si>
  <si>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</si>
  <si>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</si>
  <si>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</si>
  <si>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</si>
  <si>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</si>
  <si>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</si>
  <si>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</si>
  <si>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</si>
  <si>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</si>
  <si>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</si>
  <si>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</si>
  <si>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</si>
  <si>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</si>
  <si>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</si>
  <si>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</si>
  <si>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</si>
  <si>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</si>
  <si>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</si>
  <si>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</si>
  <si>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</si>
  <si>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</si>
  <si>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</si>
  <si>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</si>
  <si>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</si>
  <si>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</si>
  <si>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</si>
  <si>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</si>
  <si>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</si>
  <si>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</si>
  <si>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</si>
  <si>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</si>
  <si>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</si>
  <si>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</si>
  <si>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</si>
  <si>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</si>
  <si>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</si>
  <si>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</si>
  <si>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</si>
  <si>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</si>
  <si>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</si>
  <si>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</si>
  <si>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</si>
  <si>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</si>
  <si>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</si>
  <si>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</si>
  <si>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</si>
  <si>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</si>
  <si>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</si>
  <si>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</si>
  <si>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</si>
  <si>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</si>
  <si>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</si>
  <si>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</si>
  <si>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</si>
  <si>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</si>
  <si>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</si>
  <si>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</si>
  <si>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</si>
  <si>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</si>
  <si>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</si>
  <si>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</si>
  <si>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</si>
  <si>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</si>
  <si>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</si>
  <si>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</si>
  <si>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</si>
  <si>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</si>
  <si>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</si>
  <si>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</si>
  <si>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</si>
  <si>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</si>
  <si>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</si>
  <si>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</si>
  <si>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</si>
  <si>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</si>
  <si>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</si>
  <si>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</si>
  <si>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</si>
  <si>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</si>
  <si>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</si>
  <si>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</si>
  <si>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</si>
  <si>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</si>
  <si>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</si>
  <si>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</si>
  <si>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</si>
  <si>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</si>
  <si>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</si>
  <si>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</si>
  <si>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</si>
  <si>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</si>
  <si>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</si>
  <si>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</si>
  <si>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</si>
  <si>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</si>
  <si>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</si>
  <si>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</si>
  <si>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</si>
  <si>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</si>
  <si>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</si>
  <si>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</si>
  <si>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</si>
  <si>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</si>
  <si>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</si>
  <si>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</si>
  <si>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</si>
  <si>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</si>
  <si>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</si>
  <si>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</si>
  <si>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</si>
  <si>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</si>
  <si>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</si>
  <si>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</si>
  <si>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</si>
  <si>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</si>
  <si>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</si>
  <si>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</si>
  <si>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</si>
  <si>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</si>
  <si>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</si>
  <si>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</si>
  <si>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</si>
  <si>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</si>
  <si>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</si>
  <si>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</si>
  <si>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</si>
  <si>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</si>
  <si>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</si>
  <si>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</si>
  <si>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</si>
  <si>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</si>
  <si>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</si>
  <si>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</si>
  <si>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</si>
  <si>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</si>
  <si>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</si>
  <si>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</si>
  <si>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</si>
  <si>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</si>
  <si>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</si>
  <si>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</si>
  <si>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</si>
  <si>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</si>
  <si>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</si>
  <si>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</si>
  <si>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</si>
  <si>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</si>
  <si>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</si>
  <si>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</si>
  <si>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</si>
  <si>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</si>
  <si>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</si>
  <si>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</si>
  <si>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</si>
  <si>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</si>
  <si>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</si>
  <si>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</si>
  <si>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</si>
  <si>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</si>
  <si>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</si>
  <si>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</si>
  <si>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</si>
  <si>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</si>
  <si>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</si>
  <si>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</si>
  <si>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</si>
  <si>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</si>
  <si>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</si>
  <si>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</si>
  <si>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</si>
  <si>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</si>
  <si>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</si>
  <si>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</si>
  <si>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</si>
  <si>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</si>
  <si>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</si>
  <si>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</si>
  <si>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</si>
  <si>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</si>
  <si>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</si>
  <si>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</si>
  <si>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</si>
  <si>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</si>
  <si>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</si>
  <si>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</si>
  <si>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</si>
  <si>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</si>
  <si>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</si>
  <si>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</si>
  <si>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</si>
  <si>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</si>
  <si>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</si>
  <si>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</si>
  <si>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</si>
  <si>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</si>
  <si>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</si>
  <si>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</si>
  <si>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</si>
  <si>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</si>
  <si>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</si>
  <si>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</si>
  <si>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</si>
  <si>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</si>
  <si>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</si>
  <si>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</si>
  <si>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</si>
  <si>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</si>
  <si>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</si>
  <si>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</si>
  <si>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</si>
  <si>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</si>
  <si>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</si>
  <si>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</si>
  <si>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</si>
  <si>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</si>
  <si>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</si>
  <si>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</si>
  <si>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</si>
  <si>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</si>
  <si>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</si>
  <si>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</si>
  <si>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</si>
  <si>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</si>
  <si>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</si>
  <si>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</si>
  <si>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</si>
  <si>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</si>
  <si>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</si>
  <si>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</si>
  <si>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</si>
  <si>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</si>
  <si>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</si>
  <si>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</si>
  <si>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</si>
  <si>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</si>
  <si>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</si>
  <si>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</si>
  <si>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</si>
  <si>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</si>
  <si>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</si>
  <si>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</si>
  <si>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</si>
  <si>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</si>
  <si>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</si>
  <si>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</si>
  <si>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</si>
  <si>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</si>
  <si>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</si>
  <si>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</si>
  <si>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</si>
  <si>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</si>
  <si>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</si>
  <si>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</si>
  <si>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</si>
  <si>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</si>
  <si>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</si>
  <si>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</si>
  <si>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</si>
  <si>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</si>
  <si>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</si>
  <si>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</si>
  <si>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</si>
  <si>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</si>
  <si>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</si>
  <si>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</si>
  <si>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</si>
  <si>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</si>
  <si>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</si>
  <si>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</si>
  <si>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</si>
  <si>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</si>
  <si>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</si>
  <si>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</si>
  <si>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</si>
  <si>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</si>
  <si>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</si>
  <si>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</si>
  <si>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</si>
  <si>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</si>
  <si>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</si>
  <si>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</si>
  <si>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</si>
  <si>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</si>
  <si>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</si>
  <si>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</si>
  <si>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</si>
  <si>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</si>
  <si>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</si>
  <si>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</si>
  <si>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</si>
  <si>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</si>
  <si>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</si>
  <si>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</si>
  <si>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</si>
  <si>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</si>
  <si>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</si>
  <si>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</si>
  <si>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</si>
  <si>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</si>
  <si>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</si>
  <si>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</si>
  <si>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</si>
  <si>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</si>
  <si>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</si>
  <si>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</si>
  <si>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</si>
  <si>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</si>
  <si>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</si>
  <si>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</si>
  <si>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</si>
  <si>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</si>
  <si>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</si>
  <si>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</si>
  <si>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</si>
  <si>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</si>
  <si>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</si>
  <si>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</si>
  <si>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</si>
  <si>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</si>
  <si>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</si>
  <si>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</si>
  <si>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</si>
  <si>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</si>
  <si>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</si>
  <si>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</si>
  <si>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</si>
  <si>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</si>
  <si>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</si>
  <si>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</si>
  <si>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</si>
  <si>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</si>
  <si>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</si>
  <si>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</si>
  <si>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</si>
  <si>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</si>
  <si>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</si>
  <si>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</si>
  <si>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</si>
  <si>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</si>
  <si>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</si>
  <si>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</si>
  <si>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</si>
  <si>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</si>
  <si>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</si>
  <si>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</si>
  <si>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</si>
  <si>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</si>
  <si>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</si>
  <si>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</si>
  <si>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</si>
  <si>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</si>
  <si>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</si>
  <si>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</si>
  <si>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</si>
  <si>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</si>
  <si>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</si>
  <si>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</si>
  <si>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</si>
  <si>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</si>
  <si>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</si>
  <si>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</si>
  <si>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</si>
  <si>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</si>
  <si>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</si>
  <si>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</si>
  <si>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</si>
  <si>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</si>
  <si>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</si>
  <si>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</si>
  <si>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</si>
  <si>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</si>
  <si>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</si>
  <si>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</si>
  <si>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</si>
  <si>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</si>
  <si>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</si>
  <si>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</si>
  <si>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</si>
  <si>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</si>
  <si>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</si>
  <si>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</si>
  <si>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</si>
  <si>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</si>
  <si>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</si>
  <si>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</si>
  <si>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</si>
  <si>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</si>
  <si>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</si>
  <si>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</si>
  <si>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</si>
  <si>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</si>
  <si>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</si>
  <si>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</si>
  <si>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</si>
  <si>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</si>
  <si>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</si>
  <si>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</si>
  <si>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</si>
  <si>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</si>
  <si>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</si>
  <si>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</si>
  <si>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</si>
  <si>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</si>
  <si>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</si>
  <si>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</si>
  <si>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</si>
  <si>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</si>
  <si>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</si>
  <si>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</si>
  <si>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</si>
  <si>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</si>
  <si>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</si>
  <si>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</si>
  <si>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</si>
  <si>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</si>
  <si>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</si>
  <si>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</si>
  <si>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</si>
  <si>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</si>
  <si>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</si>
  <si>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</si>
  <si>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</si>
  <si>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</si>
  <si>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</si>
  <si>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</si>
  <si>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</si>
  <si>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</si>
  <si>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</si>
  <si>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</si>
  <si>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</si>
  <si>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</si>
  <si>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</si>
  <si>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</si>
  <si>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</si>
  <si>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</si>
  <si>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</si>
  <si>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</si>
  <si>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</si>
  <si>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</si>
  <si>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</si>
  <si>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</si>
  <si>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</si>
  <si>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</si>
  <si>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</si>
  <si>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</si>
  <si>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</si>
  <si>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</si>
  <si>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</si>
  <si>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</si>
  <si>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</si>
  <si>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</si>
  <si>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</si>
  <si>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</si>
  <si>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</si>
  <si>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</si>
  <si>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</si>
  <si>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</si>
  <si>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</si>
  <si>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</si>
  <si>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</si>
  <si>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</si>
  <si>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</si>
  <si>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</si>
  <si>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</si>
  <si>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</si>
  <si>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</si>
  <si>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</si>
  <si>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</si>
  <si>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</si>
  <si>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</si>
  <si>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</si>
  <si>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</si>
  <si>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</si>
  <si>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</si>
  <si>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</si>
  <si>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</si>
  <si>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</si>
  <si>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</si>
  <si>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</si>
  <si>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</si>
  <si>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</si>
  <si>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</si>
  <si>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</si>
  <si>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</si>
  <si>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</si>
  <si>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</si>
  <si>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</si>
  <si>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</si>
  <si>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</si>
  <si>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</si>
  <si>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</si>
  <si>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</si>
  <si>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</si>
  <si>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</si>
  <si>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</si>
  <si>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</si>
  <si>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</si>
  <si>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</si>
  <si>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</si>
  <si>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</si>
  <si>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</si>
  <si>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</si>
  <si>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</si>
  <si>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</si>
  <si>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</si>
  <si>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</si>
  <si>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</si>
  <si>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</si>
  <si>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</si>
  <si>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</si>
  <si>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</si>
  <si>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</si>
  <si>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</si>
  <si>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</si>
  <si>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</si>
  <si>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</si>
  <si>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</si>
  <si>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</si>
  <si>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</si>
  <si>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</si>
  <si>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</si>
  <si>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</si>
  <si>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</si>
  <si>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</si>
  <si>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</si>
  <si>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</si>
  <si>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</si>
  <si>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</si>
  <si>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</si>
  <si>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</si>
  <si>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</si>
  <si>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</si>
  <si>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</si>
  <si>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</si>
  <si>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</si>
  <si>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</si>
  <si>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</si>
  <si>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</si>
  <si>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</si>
  <si>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</si>
  <si>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</si>
  <si>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</si>
  <si>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</si>
  <si>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</si>
  <si>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</si>
  <si>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</si>
  <si>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</si>
  <si>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</si>
  <si>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</si>
  <si>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</si>
  <si>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</si>
  <si>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</si>
  <si>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</si>
  <si>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</si>
  <si>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</si>
  <si>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</si>
  <si>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</si>
  <si>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</si>
  <si>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</si>
  <si>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</si>
  <si>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</si>
  <si>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</si>
  <si>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</si>
  <si>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</si>
  <si>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</si>
  <si>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</si>
  <si>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</si>
  <si>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</si>
  <si>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</si>
  <si>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</si>
  <si>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</si>
  <si>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</si>
  <si>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</si>
  <si>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</si>
  <si>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</si>
  <si>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</si>
  <si>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</si>
  <si>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</si>
  <si>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</si>
  <si>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</si>
  <si>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</si>
  <si>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</si>
  <si>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</si>
  <si>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</si>
  <si>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</si>
  <si>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</si>
  <si>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</si>
  <si>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</si>
  <si>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</si>
  <si>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</si>
  <si>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</si>
  <si>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</si>
  <si>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</si>
  <si>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</si>
  <si>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</si>
  <si>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</si>
  <si>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</si>
  <si>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</si>
  <si>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</si>
  <si>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</si>
  <si>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</si>
  <si>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</si>
  <si>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</si>
  <si>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</si>
  <si>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</si>
  <si>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</si>
  <si>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</si>
  <si>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</si>
  <si>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</si>
  <si>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</si>
  <si>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</si>
  <si>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</si>
  <si>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</si>
  <si>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</si>
  <si>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</si>
  <si>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</si>
  <si>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</si>
  <si>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</si>
  <si>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</si>
  <si>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</si>
  <si>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</si>
  <si>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</si>
  <si>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</si>
  <si>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</si>
  <si>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</si>
  <si>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</si>
  <si>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</si>
  <si>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</si>
  <si>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</si>
  <si>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</si>
  <si>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</si>
  <si>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</si>
  <si>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</si>
  <si>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</si>
  <si>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</si>
  <si>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</si>
  <si>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</si>
  <si>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</si>
  <si>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</si>
  <si>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</si>
  <si>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</si>
  <si>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</si>
  <si>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</si>
  <si>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</si>
  <si>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</si>
  <si>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</si>
  <si>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</si>
  <si>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</si>
  <si>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</si>
  <si>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</si>
  <si>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</si>
  <si>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</si>
  <si>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</si>
  <si>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</si>
  <si>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</si>
  <si>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</si>
  <si>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</si>
  <si>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</si>
  <si>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</si>
  <si>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</si>
  <si>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</si>
  <si>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</si>
  <si>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</si>
  <si>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</si>
  <si>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</si>
  <si>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</si>
  <si>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</si>
  <si>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</si>
  <si>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</si>
  <si>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</si>
  <si>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</si>
  <si>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</si>
  <si>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</si>
  <si>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</si>
  <si>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</si>
  <si>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</si>
  <si>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</si>
  <si>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</si>
  <si>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</si>
  <si>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</si>
  <si>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</si>
  <si>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</si>
  <si>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</si>
  <si>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</si>
  <si>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</si>
  <si>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</si>
  <si>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</si>
  <si>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</si>
  <si>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</si>
  <si>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</si>
  <si>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</si>
  <si>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</si>
  <si>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</si>
  <si>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</si>
  <si>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</si>
  <si>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</si>
  <si>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</si>
  <si>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</si>
  <si>
    <t>#</t>
  </si>
  <si>
    <t xml:space="preserve"> PredictionDate</t>
  </si>
  <si>
    <t>Pts</t>
  </si>
  <si>
    <t>PAC</t>
  </si>
  <si>
    <t>Row Labels</t>
  </si>
  <si>
    <t>Grand Total</t>
  </si>
  <si>
    <t>Sum of PTS</t>
  </si>
  <si>
    <t>Column Labels</t>
  </si>
  <si>
    <t>A Total</t>
  </si>
  <si>
    <t>C Total</t>
  </si>
  <si>
    <t>M Total</t>
  </si>
  <si>
    <t>P Total</t>
  </si>
  <si>
    <t>CEN</t>
  </si>
  <si>
    <t>MET</t>
  </si>
  <si>
    <t>ATL</t>
  </si>
  <si>
    <t>Brayden Schenn game #1000</t>
  </si>
  <si>
    <t>Ilya Sorokin Goalie Goal</t>
  </si>
  <si>
    <t>All</t>
  </si>
  <si>
    <t>Home</t>
  </si>
  <si>
    <t>Away</t>
  </si>
  <si>
    <t>Missed high-stick allowed a tie-breaking goal, tilting the game.</t>
  </si>
  <si>
    <t>(OTL &amp; SOL Ties go to me)</t>
  </si>
  <si>
    <t>GW</t>
  </si>
  <si>
    <t>GL/GR</t>
  </si>
  <si>
    <t>Dallas scord with &lt;20 sec remaining in the 3rd to break the tie.</t>
  </si>
  <si>
    <t>Carolina scored with &lt;20 sec remaining in the 3rd, after a Zadorov's pass broke his stick resulting in an unassisted goal for Jarvis.</t>
  </si>
  <si>
    <t>WasShutOut_A</t>
  </si>
  <si>
    <t>WasShutOut_H</t>
  </si>
  <si>
    <t>1600 career points for Alex Ovechkin</t>
  </si>
  <si>
    <t>The app mixed up games. This stream showed the game from March 11 instead.</t>
  </si>
  <si>
    <t>Eliminated</t>
  </si>
  <si>
    <t>Clinched</t>
  </si>
  <si>
    <t>Everyone on the ice got a misconduct after several scrums in the 3rd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</si>
</sst>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8">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
      <patternFill patternType="solid">
        <fgColor rgb="FFFFC1C1"/>
        <bgColor indexed="64"/>
      </patternFill>
    </fill>
    <fill>
      <patternFill patternType="solid">
        <fgColor rgb="FFFFFF66"/>
        <bgColor indexed="64"/>
      </patternFill>
    </fill>
    <fill>
      <patternFill patternType="solid">
        <fgColor theme="9" tint="0.59999389629810485"/>
        <bgColor indexed="64"/>
      </patternFill>
    </fill>
    <fill>
      <patternFill patternType="solid">
        <fgColor theme="3" tint="0.749992370372631"/>
        <bgColor indexed="64"/>
      </patternFill>
    </fill>
    <fill>
      <patternFill patternType="solid">
        <fgColor theme="3" tint="0.499984740745262"/>
        <bgColor indexed="64"/>
      </patternFill>
    </fill>
    <fill>
      <patternFill patternType="solid">
        <fgColor rgb="FFFFFFCC"/>
        <bgColor indexed="64"/>
      </patternFill>
    </fill>
    <fill>
      <patternFill patternType="solid">
        <fgColor rgb="FFFFFF99"/>
        <bgColor indexed="64"/>
      </patternFill>
    </fill>
    <fill>
      <patternFill patternType="solid">
        <fgColor theme="9" tint="0.39997558519241921"/>
        <bgColor indexed="64"/>
      </patternFill>
    </fill>
  </fills>
  <borders count="57">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
      <left/>
      <right/>
      <top/>
      <bottom style="thin">
        <color theme="4" tint="0.39997558519241921"/>
      </bottom>
      <diagonal/>
    </border>
    <border>
      <left/>
      <right/>
      <top style="thin">
        <color theme="4" tint="0.39997558519241921"/>
      </top>
      <bottom/>
      <diagonal/>
    </border>
    <border>
      <left/>
      <right/>
      <top/>
      <bottom style="thick">
        <color theme="5" tint="-0.499984740745262"/>
      </bottom>
      <diagonal/>
    </border>
  </borders>
  <cellStyleXfs count="2">
    <xf numFmtId="0" fontId="0" fillId="0" borderId="0"/>
    <xf numFmtId="0" fontId="2" fillId="4" borderId="12" applyNumberFormat="0" applyAlignment="0" applyProtection="0"/>
  </cellStyleXfs>
  <cellXfs count="180">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0" borderId="29" xfId="0" applyBorder="1"/>
    <xf numFmtId="0" fontId="4" fillId="0" borderId="30" xfId="0" applyFont="1" applyBorder="1"/>
    <xf numFmtId="0" fontId="4" fillId="0" borderId="16" xfId="0" applyFont="1" applyBorder="1"/>
    <xf numFmtId="0" fontId="0" fillId="0" borderId="0" xfId="0" applyAlignment="1">
      <alignment horizontal="center" vertical="top" textRotation="90"/>
    </xf>
    <xf numFmtId="0" fontId="6" fillId="0" borderId="31" xfId="0" applyFont="1" applyBorder="1" applyAlignment="1">
      <alignment horizontal="center"/>
    </xf>
    <xf numFmtId="0" fontId="6" fillId="0" borderId="32" xfId="0" applyFont="1" applyBorder="1" applyAlignment="1">
      <alignment horizontal="center"/>
    </xf>
    <xf numFmtId="0" fontId="6" fillId="0" borderId="33" xfId="0" applyFont="1" applyBorder="1" applyAlignment="1">
      <alignment horizontal="center"/>
    </xf>
    <xf numFmtId="0" fontId="0" fillId="0" borderId="34" xfId="0" applyBorder="1"/>
    <xf numFmtId="0" fontId="0" fillId="0" borderId="35" xfId="0" applyBorder="1"/>
    <xf numFmtId="0" fontId="0" fillId="0" borderId="36" xfId="0" applyBorder="1"/>
    <xf numFmtId="0" fontId="0" fillId="0" borderId="37" xfId="0" applyBorder="1"/>
    <xf numFmtId="165" fontId="0" fillId="7" borderId="0" xfId="0" applyNumberFormat="1" applyFill="1"/>
    <xf numFmtId="165" fontId="0" fillId="0" borderId="38" xfId="0" applyNumberFormat="1" applyBorder="1"/>
    <xf numFmtId="0" fontId="0" fillId="0" borderId="39" xfId="0" applyBorder="1"/>
    <xf numFmtId="165" fontId="0" fillId="0" borderId="40" xfId="0" applyNumberFormat="1" applyBorder="1"/>
    <xf numFmtId="165" fontId="0" fillId="7" borderId="41" xfId="0" applyNumberFormat="1"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28" xfId="0" applyBorder="1"/>
    <xf numFmtId="0" fontId="0" fillId="0" borderId="22" xfId="0" applyBorder="1"/>
    <xf numFmtId="0" fontId="0" fillId="0" borderId="20" xfId="0" applyBorder="1"/>
    <xf numFmtId="0" fontId="0" fillId="0" borderId="47" xfId="0" applyBorder="1"/>
    <xf numFmtId="0" fontId="0" fillId="0" borderId="19" xfId="0" applyBorder="1"/>
    <xf numFmtId="0" fontId="0" fillId="0" borderId="26" xfId="0" applyBorder="1"/>
    <xf numFmtId="165" fontId="0" fillId="0" borderId="46"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49" xfId="0" applyFont="1" applyBorder="1"/>
    <xf numFmtId="0" fontId="4" fillId="0" borderId="50"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1" xfId="0" applyFont="1" applyBorder="1"/>
    <xf numFmtId="2" fontId="0" fillId="0" borderId="52" xfId="0" applyNumberFormat="1" applyBorder="1"/>
    <xf numFmtId="2" fontId="0" fillId="0" borderId="51" xfId="0" applyNumberFormat="1" applyBorder="1"/>
    <xf numFmtId="2" fontId="0" fillId="0" borderId="13" xfId="0" applyNumberFormat="1" applyBorder="1"/>
    <xf numFmtId="2" fontId="0" fillId="0" borderId="18" xfId="0" applyNumberFormat="1" applyBorder="1"/>
    <xf numFmtId="0" fontId="0" fillId="0" borderId="53" xfId="0" applyBorder="1" applyAlignment="1">
      <alignment horizontal="center"/>
    </xf>
    <xf numFmtId="14" fontId="0" fillId="0" borderId="53" xfId="0" applyNumberFormat="1" applyBorder="1" applyAlignment="1">
      <alignment horizontal="center"/>
    </xf>
    <xf numFmtId="49" fontId="0" fillId="0" borderId="53" xfId="0" applyNumberFormat="1" applyBorder="1" applyAlignment="1">
      <alignment horizontal="center"/>
    </xf>
    <xf numFmtId="2" fontId="0" fillId="0" borderId="53" xfId="0" applyNumberFormat="1" applyBorder="1" applyAlignment="1">
      <alignment horizontal="center"/>
    </xf>
    <xf numFmtId="0" fontId="0" fillId="10" borderId="0" xfId="0" applyFill="1"/>
    <xf numFmtId="0" fontId="0" fillId="11" borderId="0" xfId="0" applyFill="1"/>
    <xf numFmtId="0" fontId="0" fillId="8" borderId="0" xfId="0" applyFill="1"/>
    <xf numFmtId="0" fontId="0" fillId="12" borderId="0" xfId="0" applyFill="1"/>
    <xf numFmtId="0" fontId="0" fillId="12" borderId="0" xfId="0" applyFill="1" applyAlignment="1">
      <alignment horizontal="center"/>
    </xf>
    <xf numFmtId="0" fontId="0" fillId="13"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16" borderId="0" xfId="0" applyFill="1" applyAlignment="1">
      <alignment horizontal="center"/>
    </xf>
    <xf numFmtId="0" fontId="0" fillId="17" borderId="0" xfId="0" applyFill="1"/>
    <xf numFmtId="0" fontId="5" fillId="5" borderId="54" xfId="0" applyFont="1" applyFill="1" applyBorder="1" applyAlignment="1">
      <alignment vertical="top" textRotation="90"/>
    </xf>
    <xf numFmtId="0" fontId="0" fillId="0" borderId="55" xfId="0" applyBorder="1"/>
    <xf numFmtId="0" fontId="0" fillId="0" borderId="54" xfId="0" applyBorder="1"/>
    <xf numFmtId="0" fontId="0" fillId="0" borderId="0" xfId="0" pivotButton="1"/>
    <xf numFmtId="0" fontId="0" fillId="0" borderId="0" xfId="0" applyAlignment="1">
      <alignment horizontal="left"/>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xf numFmtId="0" fontId="0" fillId="7" borderId="0" xfId="0" applyFill="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165" fontId="0" fillId="7" borderId="0" xfId="0" applyNumberFormat="1" applyFill="1" applyAlignment="1">
      <alignment horizontal="center" vertical="center"/>
    </xf>
    <xf numFmtId="0" fontId="0" fillId="0" borderId="17" xfId="0" applyBorder="1" applyAlignment="1">
      <alignment horizontal="center" vertical="center"/>
    </xf>
    <xf numFmtId="0" fontId="0" fillId="7" borderId="18" xfId="0" applyFill="1" applyBorder="1" applyAlignment="1">
      <alignment horizontal="center" vertical="center"/>
    </xf>
    <xf numFmtId="0" fontId="0" fillId="0" borderId="22" xfId="0" applyBorder="1" applyAlignment="1">
      <alignment horizontal="center" vertical="center"/>
    </xf>
    <xf numFmtId="165" fontId="0" fillId="0" borderId="0" xfId="0" applyNumberFormat="1" applyAlignment="1">
      <alignment horizontal="center" vertical="center"/>
    </xf>
    <xf numFmtId="165" fontId="0" fillId="0" borderId="13" xfId="0" applyNumberFormat="1" applyBorder="1" applyAlignment="1">
      <alignment horizontal="center" vertical="center"/>
    </xf>
    <xf numFmtId="165" fontId="0" fillId="0" borderId="17" xfId="0" applyNumberFormat="1" applyBorder="1" applyAlignment="1">
      <alignment horizontal="center" vertical="center"/>
    </xf>
    <xf numFmtId="165" fontId="0" fillId="7" borderId="18" xfId="0" applyNumberFormat="1" applyFill="1" applyBorder="1" applyAlignment="1">
      <alignment horizontal="center" vertical="center"/>
    </xf>
    <xf numFmtId="14" fontId="0" fillId="0" borderId="56" xfId="0" applyNumberFormat="1" applyBorder="1" applyAlignment="1">
      <alignment horizontal="center"/>
    </xf>
    <xf numFmtId="49" fontId="0" fillId="0" borderId="56" xfId="0" applyNumberFormat="1" applyBorder="1" applyAlignment="1">
      <alignment horizontal="center"/>
    </xf>
    <xf numFmtId="0" fontId="0" fillId="0" borderId="56" xfId="0" applyBorder="1" applyAlignment="1">
      <alignment horizontal="center"/>
    </xf>
    <xf numFmtId="2" fontId="0" fillId="0" borderId="56" xfId="0" applyNumberFormat="1" applyBorder="1" applyAlignment="1">
      <alignment horizontal="center"/>
    </xf>
    <xf numFmtId="167" fontId="0" fillId="8" borderId="48" xfId="0" applyNumberFormat="1" applyFill="1" applyBorder="1"/>
    <xf numFmtId="167" fontId="0" fillId="0" borderId="3" xfId="0" applyNumberFormat="1" applyBorder="1"/>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8"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924">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border diagonalUp="0" diagonalDown="0">
        <left/>
        <right/>
        <top style="thin">
          <color theme="4" tint="0.39997558519241921"/>
        </top>
        <bottom style="thin">
          <color theme="4" tint="0.39997558519241921"/>
        </bottom>
        <vertical/>
        <horizontal/>
      </border>
    </dxf>
    <dxf>
      <numFmt numFmtId="0" formatCode="General"/>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border outline="0">
        <bottom style="thin">
          <color theme="4" tint="0.39997558519241921"/>
        </bottom>
      </border>
    </dxf>
    <dxf>
      <font>
        <b/>
        <i val="0"/>
        <strike val="0"/>
        <condense val="0"/>
        <extend val="0"/>
        <outline val="0"/>
        <shadow val="0"/>
        <u val="none"/>
        <vertAlign val="baseline"/>
        <sz val="11"/>
        <color theme="0"/>
        <name val="Aptos Narrow"/>
        <family val="2"/>
        <scheme val="minor"/>
      </font>
      <fill>
        <patternFill patternType="solid">
          <fgColor theme="4"/>
          <bgColor theme="4"/>
        </patternFill>
      </fill>
      <alignment horizontal="general" vertical="top" textRotation="90" wrapText="0" indent="0" justifyLastLine="0" shrinkToFit="0" readingOrder="0"/>
    </dxf>
    <dxf>
      <numFmt numFmtId="0" formatCode="General"/>
    </dxf>
    <dxf>
      <numFmt numFmtId="0" formatCode="General"/>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FFFF99"/>
      <color rgb="FFFFFFCC"/>
      <color rgb="FFFFFF66"/>
      <color rgb="FFFFC1C1"/>
      <color rgb="FFE20000"/>
      <color rgb="FFFFE1E1"/>
      <color rgb="FFF2AAA8"/>
      <color rgb="FFFFD1D1"/>
      <color rgb="FFF8D1D0"/>
      <color rgb="FFED777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-1</c:v>
                </c:pt>
                <c:pt idx="893">
                  <c:v>3</c:v>
                </c:pt>
                <c:pt idx="894">
                  <c:v>-1</c:v>
                </c:pt>
                <c:pt idx="895">
                  <c:v>-2</c:v>
                </c:pt>
                <c:pt idx="896">
                  <c:v>-3</c:v>
                </c:pt>
                <c:pt idx="897">
                  <c:v>0</c:v>
                </c:pt>
                <c:pt idx="898">
                  <c:v>-4</c:v>
                </c:pt>
                <c:pt idx="899">
                  <c:v>1</c:v>
                </c:pt>
                <c:pt idx="900">
                  <c:v>-1</c:v>
                </c:pt>
                <c:pt idx="901">
                  <c:v>3</c:v>
                </c:pt>
                <c:pt idx="902">
                  <c:v>-1</c:v>
                </c:pt>
                <c:pt idx="903">
                  <c:v>0</c:v>
                </c:pt>
                <c:pt idx="904">
                  <c:v>0</c:v>
                </c:pt>
                <c:pt idx="905">
                  <c:v>-2</c:v>
                </c:pt>
                <c:pt idx="906">
                  <c:v>0</c:v>
                </c:pt>
                <c:pt idx="907">
                  <c:v>1</c:v>
                </c:pt>
                <c:pt idx="908">
                  <c:v>2</c:v>
                </c:pt>
                <c:pt idx="909">
                  <c:v>-1</c:v>
                </c:pt>
                <c:pt idx="910">
                  <c:v>-3</c:v>
                </c:pt>
                <c:pt idx="911">
                  <c:v>1</c:v>
                </c:pt>
                <c:pt idx="912">
                  <c:v>1</c:v>
                </c:pt>
                <c:pt idx="913">
                  <c:v>1</c:v>
                </c:pt>
                <c:pt idx="914">
                  <c:v>0</c:v>
                </c:pt>
                <c:pt idx="915">
                  <c:v>-2</c:v>
                </c:pt>
                <c:pt idx="916">
                  <c:v>0</c:v>
                </c:pt>
                <c:pt idx="917">
                  <c:v>0</c:v>
                </c:pt>
                <c:pt idx="918">
                  <c:v>1</c:v>
                </c:pt>
                <c:pt idx="919">
                  <c:v>1</c:v>
                </c:pt>
                <c:pt idx="920">
                  <c:v>-5</c:v>
                </c:pt>
                <c:pt idx="921">
                  <c:v>-1</c:v>
                </c:pt>
                <c:pt idx="922">
                  <c:v>-3</c:v>
                </c:pt>
                <c:pt idx="923">
                  <c:v>0</c:v>
                </c:pt>
                <c:pt idx="924">
                  <c:v>2</c:v>
                </c:pt>
                <c:pt idx="925">
                  <c:v>3</c:v>
                </c:pt>
                <c:pt idx="926">
                  <c:v>0</c:v>
                </c:pt>
                <c:pt idx="927">
                  <c:v>0</c:v>
                </c:pt>
                <c:pt idx="928">
                  <c:v>-1</c:v>
                </c:pt>
                <c:pt idx="929">
                  <c:v>-1</c:v>
                </c:pt>
                <c:pt idx="930">
                  <c:v>0</c:v>
                </c:pt>
                <c:pt idx="931">
                  <c:v>-2</c:v>
                </c:pt>
                <c:pt idx="932">
                  <c:v>0</c:v>
                </c:pt>
                <c:pt idx="933">
                  <c:v>0</c:v>
                </c:pt>
                <c:pt idx="934">
                  <c:v>-1</c:v>
                </c:pt>
                <c:pt idx="935">
                  <c:v>2</c:v>
                </c:pt>
                <c:pt idx="936">
                  <c:v>-3</c:v>
                </c:pt>
                <c:pt idx="937">
                  <c:v>0</c:v>
                </c:pt>
                <c:pt idx="938">
                  <c:v>2</c:v>
                </c:pt>
                <c:pt idx="939">
                  <c:v>3</c:v>
                </c:pt>
                <c:pt idx="940">
                  <c:v>0</c:v>
                </c:pt>
                <c:pt idx="941">
                  <c:v>-4</c:v>
                </c:pt>
                <c:pt idx="942">
                  <c:v>-3</c:v>
                </c:pt>
                <c:pt idx="943">
                  <c:v>3</c:v>
                </c:pt>
                <c:pt idx="944">
                  <c:v>0</c:v>
                </c:pt>
                <c:pt idx="945">
                  <c:v>-1</c:v>
                </c:pt>
                <c:pt idx="946">
                  <c:v>0</c:v>
                </c:pt>
                <c:pt idx="947">
                  <c:v>0</c:v>
                </c:pt>
                <c:pt idx="948">
                  <c:v>0</c:v>
                </c:pt>
                <c:pt idx="949">
                  <c:v>2</c:v>
                </c:pt>
                <c:pt idx="950">
                  <c:v>-2</c:v>
                </c:pt>
                <c:pt idx="951">
                  <c:v>-3</c:v>
                </c:pt>
                <c:pt idx="952">
                  <c:v>0</c:v>
                </c:pt>
                <c:pt idx="953">
                  <c:v>1</c:v>
                </c:pt>
                <c:pt idx="954">
                  <c:v>1</c:v>
                </c:pt>
                <c:pt idx="955">
                  <c:v>-1</c:v>
                </c:pt>
                <c:pt idx="956">
                  <c:v>1</c:v>
                </c:pt>
                <c:pt idx="957">
                  <c:v>-3</c:v>
                </c:pt>
                <c:pt idx="958">
                  <c:v>1</c:v>
                </c:pt>
                <c:pt idx="959">
                  <c:v>4</c:v>
                </c:pt>
                <c:pt idx="960">
                  <c:v>1</c:v>
                </c:pt>
                <c:pt idx="961">
                  <c:v>2</c:v>
                </c:pt>
                <c:pt idx="962">
                  <c:v>-3</c:v>
                </c:pt>
                <c:pt idx="963">
                  <c:v>-3</c:v>
                </c:pt>
                <c:pt idx="964">
                  <c:v>1</c:v>
                </c:pt>
                <c:pt idx="965">
                  <c:v>-2</c:v>
                </c:pt>
                <c:pt idx="966">
                  <c:v>-3</c:v>
                </c:pt>
                <c:pt idx="967">
                  <c:v>1</c:v>
                </c:pt>
                <c:pt idx="968">
                  <c:v>1</c:v>
                </c:pt>
                <c:pt idx="969">
                  <c:v>-3</c:v>
                </c:pt>
                <c:pt idx="970">
                  <c:v>-4</c:v>
                </c:pt>
                <c:pt idx="971">
                  <c:v>1</c:v>
                </c:pt>
                <c:pt idx="972">
                  <c:v>-3</c:v>
                </c:pt>
                <c:pt idx="973">
                  <c:v>4</c:v>
                </c:pt>
                <c:pt idx="974">
                  <c:v>4</c:v>
                </c:pt>
                <c:pt idx="975">
                  <c:v>-2</c:v>
                </c:pt>
                <c:pt idx="976">
                  <c:v>-2</c:v>
                </c:pt>
                <c:pt idx="977">
                  <c:v>4</c:v>
                </c:pt>
                <c:pt idx="978">
                  <c:v>-2</c:v>
                </c:pt>
                <c:pt idx="979">
                  <c:v>2</c:v>
                </c:pt>
                <c:pt idx="980">
                  <c:v>-1</c:v>
                </c:pt>
                <c:pt idx="981">
                  <c:v>3</c:v>
                </c:pt>
                <c:pt idx="982">
                  <c:v>1</c:v>
                </c:pt>
                <c:pt idx="983">
                  <c:v>-1</c:v>
                </c:pt>
                <c:pt idx="984">
                  <c:v>0</c:v>
                </c:pt>
                <c:pt idx="985">
                  <c:v>-1</c:v>
                </c:pt>
                <c:pt idx="986">
                  <c:v>-3</c:v>
                </c:pt>
                <c:pt idx="987">
                  <c:v>0</c:v>
                </c:pt>
                <c:pt idx="988">
                  <c:v>1</c:v>
                </c:pt>
                <c:pt idx="989">
                  <c:v>3</c:v>
                </c:pt>
                <c:pt idx="990">
                  <c:v>-3</c:v>
                </c:pt>
                <c:pt idx="991">
                  <c:v>1</c:v>
                </c:pt>
                <c:pt idx="992">
                  <c:v>1</c:v>
                </c:pt>
                <c:pt idx="993">
                  <c:v>0</c:v>
                </c:pt>
                <c:pt idx="994">
                  <c:v>-1</c:v>
                </c:pt>
                <c:pt idx="995">
                  <c:v>-2</c:v>
                </c:pt>
                <c:pt idx="996">
                  <c:v>1</c:v>
                </c:pt>
                <c:pt idx="997">
                  <c:v>3</c:v>
                </c:pt>
                <c:pt idx="998">
                  <c:v>2</c:v>
                </c:pt>
                <c:pt idx="999">
                  <c:v>0</c:v>
                </c:pt>
                <c:pt idx="1000">
                  <c:v>-1</c:v>
                </c:pt>
                <c:pt idx="1001">
                  <c:v>-2</c:v>
                </c:pt>
                <c:pt idx="1002">
                  <c:v>0</c:v>
                </c:pt>
                <c:pt idx="1003">
                  <c:v>0</c:v>
                </c:pt>
                <c:pt idx="1004">
                  <c:v>1</c:v>
                </c:pt>
                <c:pt idx="1005">
                  <c:v>2</c:v>
                </c:pt>
                <c:pt idx="1006">
                  <c:v>-1</c:v>
                </c:pt>
                <c:pt idx="1007">
                  <c:v>1</c:v>
                </c:pt>
                <c:pt idx="1008">
                  <c:v>-2</c:v>
                </c:pt>
                <c:pt idx="1009">
                  <c:v>-2</c:v>
                </c:pt>
                <c:pt idx="1010">
                  <c:v>-2</c:v>
                </c:pt>
                <c:pt idx="1011">
                  <c:v>1</c:v>
                </c:pt>
                <c:pt idx="1012">
                  <c:v>0</c:v>
                </c:pt>
                <c:pt idx="1013">
                  <c:v>-2</c:v>
                </c:pt>
                <c:pt idx="1014">
                  <c:v>1</c:v>
                </c:pt>
                <c:pt idx="1015">
                  <c:v>0</c:v>
                </c:pt>
                <c:pt idx="1016">
                  <c:v>-1</c:v>
                </c:pt>
                <c:pt idx="1017">
                  <c:v>5</c:v>
                </c:pt>
                <c:pt idx="1018">
                  <c:v>3</c:v>
                </c:pt>
                <c:pt idx="1019">
                  <c:v>1</c:v>
                </c:pt>
                <c:pt idx="1020">
                  <c:v>0</c:v>
                </c:pt>
                <c:pt idx="1021">
                  <c:v>-2</c:v>
                </c:pt>
                <c:pt idx="1022">
                  <c:v>-2</c:v>
                </c:pt>
                <c:pt idx="1023">
                  <c:v>-2</c:v>
                </c:pt>
                <c:pt idx="1024">
                  <c:v>0</c:v>
                </c:pt>
                <c:pt idx="1025">
                  <c:v>-2</c:v>
                </c:pt>
                <c:pt idx="1026">
                  <c:v>-2</c:v>
                </c:pt>
                <c:pt idx="1027">
                  <c:v>2</c:v>
                </c:pt>
                <c:pt idx="1028">
                  <c:v>-2</c:v>
                </c:pt>
                <c:pt idx="1029">
                  <c:v>-1</c:v>
                </c:pt>
                <c:pt idx="1030">
                  <c:v>-3</c:v>
                </c:pt>
                <c:pt idx="1031">
                  <c:v>-1</c:v>
                </c:pt>
                <c:pt idx="1032">
                  <c:v>0</c:v>
                </c:pt>
                <c:pt idx="1033">
                  <c:v>5</c:v>
                </c:pt>
                <c:pt idx="1034">
                  <c:v>-1</c:v>
                </c:pt>
                <c:pt idx="1035">
                  <c:v>0</c:v>
                </c:pt>
                <c:pt idx="1036">
                  <c:v>0</c:v>
                </c:pt>
                <c:pt idx="1037">
                  <c:v>2</c:v>
                </c:pt>
                <c:pt idx="1038">
                  <c:v>-1</c:v>
                </c:pt>
                <c:pt idx="1039">
                  <c:v>1</c:v>
                </c:pt>
                <c:pt idx="1040">
                  <c:v>-1</c:v>
                </c:pt>
                <c:pt idx="1041">
                  <c:v>1</c:v>
                </c:pt>
                <c:pt idx="1042">
                  <c:v>-4</c:v>
                </c:pt>
                <c:pt idx="1043">
                  <c:v>-5</c:v>
                </c:pt>
                <c:pt idx="1044">
                  <c:v>-3</c:v>
                </c:pt>
                <c:pt idx="1045">
                  <c:v>-4</c:v>
                </c:pt>
                <c:pt idx="1046">
                  <c:v>-4</c:v>
                </c:pt>
                <c:pt idx="1047">
                  <c:v>-2</c:v>
                </c:pt>
                <c:pt idx="1048">
                  <c:v>-3</c:v>
                </c:pt>
                <c:pt idx="1049">
                  <c:v>-2</c:v>
                </c:pt>
                <c:pt idx="1050">
                  <c:v>-4</c:v>
                </c:pt>
                <c:pt idx="1051">
                  <c:v>-2</c:v>
                </c:pt>
                <c:pt idx="1052">
                  <c:v>-2</c:v>
                </c:pt>
                <c:pt idx="1053">
                  <c:v>-2</c:v>
                </c:pt>
                <c:pt idx="1054">
                  <c:v>-5</c:v>
                </c:pt>
                <c:pt idx="1055">
                  <c:v>-5</c:v>
                </c:pt>
                <c:pt idx="1056">
                  <c:v>-2</c:v>
                </c:pt>
                <c:pt idx="1057">
                  <c:v>-4</c:v>
                </c:pt>
                <c:pt idx="1058">
                  <c:v>-4</c:v>
                </c:pt>
                <c:pt idx="1059">
                  <c:v>-4</c:v>
                </c:pt>
                <c:pt idx="1060">
                  <c:v>-2</c:v>
                </c:pt>
                <c:pt idx="1061">
                  <c:v>-4</c:v>
                </c:pt>
                <c:pt idx="1062">
                  <c:v>-3</c:v>
                </c:pt>
                <c:pt idx="1063">
                  <c:v>-5</c:v>
                </c:pt>
                <c:pt idx="1064">
                  <c:v>-1</c:v>
                </c:pt>
                <c:pt idx="1065">
                  <c:v>-2</c:v>
                </c:pt>
                <c:pt idx="1066">
                  <c:v>-3</c:v>
                </c:pt>
                <c:pt idx="1067">
                  <c:v>-3</c:v>
                </c:pt>
                <c:pt idx="1068">
                  <c:v>-4</c:v>
                </c:pt>
                <c:pt idx="1069">
                  <c:v>-3</c:v>
                </c:pt>
                <c:pt idx="1070">
                  <c:v>-4</c:v>
                </c:pt>
                <c:pt idx="1071">
                  <c:v>-5</c:v>
                </c:pt>
                <c:pt idx="1072">
                  <c:v>-4</c:v>
                </c:pt>
                <c:pt idx="1073">
                  <c:v>-3</c:v>
                </c:pt>
                <c:pt idx="1074">
                  <c:v>-2</c:v>
                </c:pt>
                <c:pt idx="1075">
                  <c:v>-2</c:v>
                </c:pt>
                <c:pt idx="1076">
                  <c:v>-2</c:v>
                </c:pt>
                <c:pt idx="1077">
                  <c:v>-4</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4</c:v>
                </c:pt>
                <c:pt idx="893">
                  <c:v>0</c:v>
                </c:pt>
                <c:pt idx="894">
                  <c:v>-1</c:v>
                </c:pt>
                <c:pt idx="895">
                  <c:v>6</c:v>
                </c:pt>
                <c:pt idx="896">
                  <c:v>-2</c:v>
                </c:pt>
                <c:pt idx="897">
                  <c:v>-1</c:v>
                </c:pt>
                <c:pt idx="898">
                  <c:v>0</c:v>
                </c:pt>
                <c:pt idx="899">
                  <c:v>-2</c:v>
                </c:pt>
                <c:pt idx="900">
                  <c:v>3</c:v>
                </c:pt>
                <c:pt idx="901">
                  <c:v>-1</c:v>
                </c:pt>
                <c:pt idx="902">
                  <c:v>1</c:v>
                </c:pt>
                <c:pt idx="903">
                  <c:v>0</c:v>
                </c:pt>
                <c:pt idx="904">
                  <c:v>1</c:v>
                </c:pt>
                <c:pt idx="905">
                  <c:v>-2</c:v>
                </c:pt>
                <c:pt idx="906">
                  <c:v>2</c:v>
                </c:pt>
                <c:pt idx="907">
                  <c:v>0</c:v>
                </c:pt>
                <c:pt idx="908">
                  <c:v>1</c:v>
                </c:pt>
                <c:pt idx="909">
                  <c:v>0</c:v>
                </c:pt>
                <c:pt idx="910">
                  <c:v>1</c:v>
                </c:pt>
                <c:pt idx="911">
                  <c:v>-3</c:v>
                </c:pt>
                <c:pt idx="912">
                  <c:v>0</c:v>
                </c:pt>
                <c:pt idx="913">
                  <c:v>1</c:v>
                </c:pt>
                <c:pt idx="914">
                  <c:v>0</c:v>
                </c:pt>
                <c:pt idx="915">
                  <c:v>-2</c:v>
                </c:pt>
                <c:pt idx="916">
                  <c:v>-2</c:v>
                </c:pt>
                <c:pt idx="917">
                  <c:v>0</c:v>
                </c:pt>
                <c:pt idx="918">
                  <c:v>2</c:v>
                </c:pt>
                <c:pt idx="919">
                  <c:v>-2</c:v>
                </c:pt>
                <c:pt idx="920">
                  <c:v>1</c:v>
                </c:pt>
                <c:pt idx="921">
                  <c:v>0</c:v>
                </c:pt>
                <c:pt idx="922">
                  <c:v>3</c:v>
                </c:pt>
                <c:pt idx="923">
                  <c:v>-1</c:v>
                </c:pt>
                <c:pt idx="924">
                  <c:v>1</c:v>
                </c:pt>
                <c:pt idx="925">
                  <c:v>-2</c:v>
                </c:pt>
                <c:pt idx="926">
                  <c:v>3</c:v>
                </c:pt>
                <c:pt idx="927">
                  <c:v>-1</c:v>
                </c:pt>
                <c:pt idx="928">
                  <c:v>-1</c:v>
                </c:pt>
                <c:pt idx="929">
                  <c:v>-3</c:v>
                </c:pt>
                <c:pt idx="930">
                  <c:v>-1</c:v>
                </c:pt>
                <c:pt idx="931">
                  <c:v>0</c:v>
                </c:pt>
                <c:pt idx="932">
                  <c:v>-2</c:v>
                </c:pt>
                <c:pt idx="933">
                  <c:v>-3</c:v>
                </c:pt>
                <c:pt idx="934">
                  <c:v>1</c:v>
                </c:pt>
                <c:pt idx="935">
                  <c:v>-2</c:v>
                </c:pt>
                <c:pt idx="936">
                  <c:v>1</c:v>
                </c:pt>
                <c:pt idx="937">
                  <c:v>2</c:v>
                </c:pt>
                <c:pt idx="938">
                  <c:v>0</c:v>
                </c:pt>
                <c:pt idx="939">
                  <c:v>-2</c:v>
                </c:pt>
                <c:pt idx="940">
                  <c:v>0</c:v>
                </c:pt>
                <c:pt idx="941">
                  <c:v>0</c:v>
                </c:pt>
                <c:pt idx="942">
                  <c:v>3</c:v>
                </c:pt>
                <c:pt idx="943">
                  <c:v>3</c:v>
                </c:pt>
                <c:pt idx="944">
                  <c:v>1</c:v>
                </c:pt>
                <c:pt idx="945">
                  <c:v>0</c:v>
                </c:pt>
                <c:pt idx="946">
                  <c:v>3</c:v>
                </c:pt>
                <c:pt idx="947">
                  <c:v>0</c:v>
                </c:pt>
                <c:pt idx="948">
                  <c:v>1</c:v>
                </c:pt>
                <c:pt idx="949">
                  <c:v>4</c:v>
                </c:pt>
                <c:pt idx="950">
                  <c:v>-3</c:v>
                </c:pt>
                <c:pt idx="951">
                  <c:v>1</c:v>
                </c:pt>
                <c:pt idx="952">
                  <c:v>0</c:v>
                </c:pt>
                <c:pt idx="953">
                  <c:v>-3</c:v>
                </c:pt>
                <c:pt idx="954">
                  <c:v>1</c:v>
                </c:pt>
                <c:pt idx="955">
                  <c:v>-2</c:v>
                </c:pt>
                <c:pt idx="956">
                  <c:v>-2</c:v>
                </c:pt>
                <c:pt idx="957">
                  <c:v>2</c:v>
                </c:pt>
                <c:pt idx="958">
                  <c:v>-2</c:v>
                </c:pt>
                <c:pt idx="959">
                  <c:v>-2</c:v>
                </c:pt>
                <c:pt idx="960">
                  <c:v>2</c:v>
                </c:pt>
                <c:pt idx="961">
                  <c:v>2</c:v>
                </c:pt>
                <c:pt idx="962">
                  <c:v>-1</c:v>
                </c:pt>
                <c:pt idx="963">
                  <c:v>-1</c:v>
                </c:pt>
                <c:pt idx="964">
                  <c:v>3</c:v>
                </c:pt>
                <c:pt idx="965">
                  <c:v>0</c:v>
                </c:pt>
                <c:pt idx="966">
                  <c:v>-2</c:v>
                </c:pt>
                <c:pt idx="967">
                  <c:v>1</c:v>
                </c:pt>
                <c:pt idx="968">
                  <c:v>0</c:v>
                </c:pt>
                <c:pt idx="969">
                  <c:v>-1</c:v>
                </c:pt>
                <c:pt idx="970">
                  <c:v>1</c:v>
                </c:pt>
                <c:pt idx="971">
                  <c:v>-3</c:v>
                </c:pt>
                <c:pt idx="972">
                  <c:v>3</c:v>
                </c:pt>
                <c:pt idx="973">
                  <c:v>0</c:v>
                </c:pt>
                <c:pt idx="974">
                  <c:v>-2</c:v>
                </c:pt>
                <c:pt idx="975">
                  <c:v>-4</c:v>
                </c:pt>
                <c:pt idx="976">
                  <c:v>3</c:v>
                </c:pt>
                <c:pt idx="977">
                  <c:v>2</c:v>
                </c:pt>
                <c:pt idx="978">
                  <c:v>1</c:v>
                </c:pt>
                <c:pt idx="979">
                  <c:v>1</c:v>
                </c:pt>
                <c:pt idx="980">
                  <c:v>0</c:v>
                </c:pt>
                <c:pt idx="981">
                  <c:v>-2</c:v>
                </c:pt>
                <c:pt idx="982">
                  <c:v>-2</c:v>
                </c:pt>
                <c:pt idx="983">
                  <c:v>0</c:v>
                </c:pt>
                <c:pt idx="984">
                  <c:v>0</c:v>
                </c:pt>
                <c:pt idx="985">
                  <c:v>0</c:v>
                </c:pt>
                <c:pt idx="986">
                  <c:v>-1</c:v>
                </c:pt>
                <c:pt idx="987">
                  <c:v>-2</c:v>
                </c:pt>
                <c:pt idx="988">
                  <c:v>-2</c:v>
                </c:pt>
                <c:pt idx="989">
                  <c:v>1</c:v>
                </c:pt>
                <c:pt idx="990">
                  <c:v>-2</c:v>
                </c:pt>
                <c:pt idx="991">
                  <c:v>0</c:v>
                </c:pt>
                <c:pt idx="992">
                  <c:v>0</c:v>
                </c:pt>
                <c:pt idx="993">
                  <c:v>1</c:v>
                </c:pt>
                <c:pt idx="994">
                  <c:v>2</c:v>
                </c:pt>
                <c:pt idx="995">
                  <c:v>0</c:v>
                </c:pt>
                <c:pt idx="996">
                  <c:v>2</c:v>
                </c:pt>
                <c:pt idx="997">
                  <c:v>-1</c:v>
                </c:pt>
                <c:pt idx="998">
                  <c:v>-3</c:v>
                </c:pt>
                <c:pt idx="999">
                  <c:v>0</c:v>
                </c:pt>
                <c:pt idx="1000">
                  <c:v>-1</c:v>
                </c:pt>
                <c:pt idx="1001">
                  <c:v>-1</c:v>
                </c:pt>
                <c:pt idx="1002">
                  <c:v>0</c:v>
                </c:pt>
                <c:pt idx="1003">
                  <c:v>-1</c:v>
                </c:pt>
                <c:pt idx="1004">
                  <c:v>-3</c:v>
                </c:pt>
                <c:pt idx="1005">
                  <c:v>-4</c:v>
                </c:pt>
                <c:pt idx="1006">
                  <c:v>-1</c:v>
                </c:pt>
                <c:pt idx="1007">
                  <c:v>3</c:v>
                </c:pt>
                <c:pt idx="1008">
                  <c:v>-2</c:v>
                </c:pt>
                <c:pt idx="1009">
                  <c:v>-2</c:v>
                </c:pt>
                <c:pt idx="1010">
                  <c:v>-3</c:v>
                </c:pt>
                <c:pt idx="1011">
                  <c:v>1</c:v>
                </c:pt>
                <c:pt idx="1012">
                  <c:v>-1</c:v>
                </c:pt>
                <c:pt idx="1013">
                  <c:v>-2</c:v>
                </c:pt>
                <c:pt idx="1014">
                  <c:v>0</c:v>
                </c:pt>
                <c:pt idx="1015">
                  <c:v>-4</c:v>
                </c:pt>
                <c:pt idx="1016">
                  <c:v>2</c:v>
                </c:pt>
                <c:pt idx="1017">
                  <c:v>-2</c:v>
                </c:pt>
                <c:pt idx="1018">
                  <c:v>1</c:v>
                </c:pt>
                <c:pt idx="1019">
                  <c:v>-1</c:v>
                </c:pt>
                <c:pt idx="1020">
                  <c:v>0</c:v>
                </c:pt>
                <c:pt idx="1021">
                  <c:v>1</c:v>
                </c:pt>
                <c:pt idx="1022">
                  <c:v>-2</c:v>
                </c:pt>
                <c:pt idx="1023">
                  <c:v>-2</c:v>
                </c:pt>
                <c:pt idx="1024">
                  <c:v>0</c:v>
                </c:pt>
                <c:pt idx="1025">
                  <c:v>1</c:v>
                </c:pt>
                <c:pt idx="1026">
                  <c:v>2</c:v>
                </c:pt>
                <c:pt idx="1027">
                  <c:v>0</c:v>
                </c:pt>
                <c:pt idx="1028">
                  <c:v>0</c:v>
                </c:pt>
                <c:pt idx="1029">
                  <c:v>3</c:v>
                </c:pt>
                <c:pt idx="1030">
                  <c:v>0</c:v>
                </c:pt>
                <c:pt idx="1031">
                  <c:v>-2</c:v>
                </c:pt>
                <c:pt idx="1032">
                  <c:v>-1</c:v>
                </c:pt>
                <c:pt idx="1033">
                  <c:v>3</c:v>
                </c:pt>
                <c:pt idx="1034">
                  <c:v>0</c:v>
                </c:pt>
                <c:pt idx="1035">
                  <c:v>0</c:v>
                </c:pt>
                <c:pt idx="1036">
                  <c:v>3</c:v>
                </c:pt>
                <c:pt idx="1037">
                  <c:v>0</c:v>
                </c:pt>
                <c:pt idx="1038">
                  <c:v>-2</c:v>
                </c:pt>
                <c:pt idx="1039">
                  <c:v>1</c:v>
                </c:pt>
                <c:pt idx="1040">
                  <c:v>-2</c:v>
                </c:pt>
                <c:pt idx="1041">
                  <c:v>2</c:v>
                </c:pt>
                <c:pt idx="1042">
                  <c:v>-2</c:v>
                </c:pt>
                <c:pt idx="1043">
                  <c:v>-2</c:v>
                </c:pt>
                <c:pt idx="1044">
                  <c:v>-4</c:v>
                </c:pt>
                <c:pt idx="1045">
                  <c:v>-5</c:v>
                </c:pt>
                <c:pt idx="1046">
                  <c:v>-3</c:v>
                </c:pt>
                <c:pt idx="1047">
                  <c:v>-1</c:v>
                </c:pt>
                <c:pt idx="1048">
                  <c:v>-4</c:v>
                </c:pt>
                <c:pt idx="1049">
                  <c:v>-3</c:v>
                </c:pt>
                <c:pt idx="1050">
                  <c:v>-2</c:v>
                </c:pt>
                <c:pt idx="1051">
                  <c:v>-3</c:v>
                </c:pt>
                <c:pt idx="1052">
                  <c:v>-4</c:v>
                </c:pt>
                <c:pt idx="1053">
                  <c:v>-5</c:v>
                </c:pt>
                <c:pt idx="1054">
                  <c:v>-4</c:v>
                </c:pt>
                <c:pt idx="1055">
                  <c:v>-2</c:v>
                </c:pt>
                <c:pt idx="1056">
                  <c:v>-3</c:v>
                </c:pt>
                <c:pt idx="1057">
                  <c:v>-2</c:v>
                </c:pt>
                <c:pt idx="1058">
                  <c:v>-3</c:v>
                </c:pt>
                <c:pt idx="1059">
                  <c:v>-3</c:v>
                </c:pt>
                <c:pt idx="1060">
                  <c:v>-3</c:v>
                </c:pt>
                <c:pt idx="1061">
                  <c:v>-1</c:v>
                </c:pt>
                <c:pt idx="1062">
                  <c:v>-4</c:v>
                </c:pt>
                <c:pt idx="1063">
                  <c:v>-3</c:v>
                </c:pt>
                <c:pt idx="1064">
                  <c:v>-4</c:v>
                </c:pt>
                <c:pt idx="1065">
                  <c:v>-4</c:v>
                </c:pt>
                <c:pt idx="1066">
                  <c:v>-4</c:v>
                </c:pt>
                <c:pt idx="1067">
                  <c:v>-4</c:v>
                </c:pt>
                <c:pt idx="1068">
                  <c:v>-3</c:v>
                </c:pt>
                <c:pt idx="1069">
                  <c:v>-2</c:v>
                </c:pt>
                <c:pt idx="1070">
                  <c:v>-3</c:v>
                </c:pt>
                <c:pt idx="1071">
                  <c:v>-3</c:v>
                </c:pt>
                <c:pt idx="1072">
                  <c:v>-3</c:v>
                </c:pt>
                <c:pt idx="1073">
                  <c:v>-2</c:v>
                </c:pt>
                <c:pt idx="1074">
                  <c:v>-5</c:v>
                </c:pt>
                <c:pt idx="1075">
                  <c:v>-3</c:v>
                </c:pt>
                <c:pt idx="1076">
                  <c:v>-1</c:v>
                </c:pt>
                <c:pt idx="1077">
                  <c:v>-3</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1078"/>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-8</c:v>
                </c:pt>
                <c:pt idx="893">
                  <c:v>-8</c:v>
                </c:pt>
                <c:pt idx="894">
                  <c:v>-8</c:v>
                </c:pt>
                <c:pt idx="895">
                  <c:v>-8</c:v>
                </c:pt>
                <c:pt idx="896">
                  <c:v>-8</c:v>
                </c:pt>
                <c:pt idx="897">
                  <c:v>-8</c:v>
                </c:pt>
                <c:pt idx="898">
                  <c:v>-8</c:v>
                </c:pt>
                <c:pt idx="899">
                  <c:v>-8</c:v>
                </c:pt>
                <c:pt idx="900">
                  <c:v>-8</c:v>
                </c:pt>
                <c:pt idx="901">
                  <c:v>-8</c:v>
                </c:pt>
                <c:pt idx="902">
                  <c:v>-8</c:v>
                </c:pt>
                <c:pt idx="903">
                  <c:v>-8</c:v>
                </c:pt>
                <c:pt idx="904">
                  <c:v>-8</c:v>
                </c:pt>
                <c:pt idx="905">
                  <c:v>-8</c:v>
                </c:pt>
                <c:pt idx="906">
                  <c:v>0</c:v>
                </c:pt>
                <c:pt idx="907">
                  <c:v>0</c:v>
                </c:pt>
                <c:pt idx="908">
                  <c:v>0</c:v>
                </c:pt>
                <c:pt idx="909">
                  <c:v>0</c:v>
                </c:pt>
                <c:pt idx="910">
                  <c:v>0</c:v>
                </c:pt>
                <c:pt idx="911">
                  <c:v>0</c:v>
                </c:pt>
                <c:pt idx="912">
                  <c:v>0</c:v>
                </c:pt>
                <c:pt idx="913">
                  <c:v>0</c:v>
                </c:pt>
                <c:pt idx="914">
                  <c:v>0</c:v>
                </c:pt>
                <c:pt idx="915">
                  <c:v>0</c:v>
                </c:pt>
                <c:pt idx="916">
                  <c:v>0</c:v>
                </c:pt>
                <c:pt idx="917">
                  <c:v>0</c:v>
                </c:pt>
                <c:pt idx="918">
                  <c:v>-4</c:v>
                </c:pt>
                <c:pt idx="919">
                  <c:v>-4</c:v>
                </c:pt>
                <c:pt idx="920">
                  <c:v>-4</c:v>
                </c:pt>
                <c:pt idx="921">
                  <c:v>-4</c:v>
                </c:pt>
                <c:pt idx="922">
                  <c:v>-4</c:v>
                </c:pt>
                <c:pt idx="923">
                  <c:v>-4</c:v>
                </c:pt>
                <c:pt idx="924">
                  <c:v>-4</c:v>
                </c:pt>
                <c:pt idx="925">
                  <c:v>-4</c:v>
                </c:pt>
                <c:pt idx="926">
                  <c:v>-4</c:v>
                </c:pt>
                <c:pt idx="927">
                  <c:v>-4</c:v>
                </c:pt>
                <c:pt idx="928">
                  <c:v>-4</c:v>
                </c:pt>
                <c:pt idx="929">
                  <c:v>-4</c:v>
                </c:pt>
                <c:pt idx="930">
                  <c:v>-2</c:v>
                </c:pt>
                <c:pt idx="931">
                  <c:v>-2</c:v>
                </c:pt>
                <c:pt idx="932">
                  <c:v>-2</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-8</c:v>
                </c:pt>
                <c:pt idx="962">
                  <c:v>-8</c:v>
                </c:pt>
                <c:pt idx="963">
                  <c:v>-8</c:v>
                </c:pt>
                <c:pt idx="964">
                  <c:v>-8</c:v>
                </c:pt>
                <c:pt idx="965">
                  <c:v>-8</c:v>
                </c:pt>
                <c:pt idx="966">
                  <c:v>-8</c:v>
                </c:pt>
                <c:pt idx="967">
                  <c:v>-7</c:v>
                </c:pt>
                <c:pt idx="968">
                  <c:v>-7</c:v>
                </c:pt>
                <c:pt idx="969">
                  <c:v>-7</c:v>
                </c:pt>
                <c:pt idx="970">
                  <c:v>-7</c:v>
                </c:pt>
                <c:pt idx="971">
                  <c:v>-7</c:v>
                </c:pt>
                <c:pt idx="972">
                  <c:v>-7</c:v>
                </c:pt>
                <c:pt idx="973">
                  <c:v>11</c:v>
                </c:pt>
                <c:pt idx="974">
                  <c:v>11</c:v>
                </c:pt>
                <c:pt idx="975">
                  <c:v>11</c:v>
                </c:pt>
                <c:pt idx="976">
                  <c:v>11</c:v>
                </c:pt>
                <c:pt idx="977">
                  <c:v>11</c:v>
                </c:pt>
                <c:pt idx="978">
                  <c:v>11</c:v>
                </c:pt>
                <c:pt idx="979">
                  <c:v>11</c:v>
                </c:pt>
                <c:pt idx="980">
                  <c:v>11</c:v>
                </c:pt>
                <c:pt idx="981">
                  <c:v>11</c:v>
                </c:pt>
                <c:pt idx="982">
                  <c:v>11</c:v>
                </c:pt>
                <c:pt idx="983">
                  <c:v>-5</c:v>
                </c:pt>
                <c:pt idx="984">
                  <c:v>-5</c:v>
                </c:pt>
                <c:pt idx="985">
                  <c:v>-5</c:v>
                </c:pt>
                <c:pt idx="986">
                  <c:v>-5</c:v>
                </c:pt>
                <c:pt idx="987">
                  <c:v>-5</c:v>
                </c:pt>
                <c:pt idx="988">
                  <c:v>1</c:v>
                </c:pt>
                <c:pt idx="989">
                  <c:v>1</c:v>
                </c:pt>
                <c:pt idx="990">
                  <c:v>1</c:v>
                </c:pt>
                <c:pt idx="991">
                  <c:v>1</c:v>
                </c:pt>
                <c:pt idx="992">
                  <c:v>1</c:v>
                </c:pt>
                <c:pt idx="993">
                  <c:v>1</c:v>
                </c:pt>
                <c:pt idx="994">
                  <c:v>1</c:v>
                </c:pt>
                <c:pt idx="995">
                  <c:v>1</c:v>
                </c:pt>
                <c:pt idx="996">
                  <c:v>1</c:v>
                </c:pt>
                <c:pt idx="997">
                  <c:v>2</c:v>
                </c:pt>
                <c:pt idx="998">
                  <c:v>2</c:v>
                </c:pt>
                <c:pt idx="999">
                  <c:v>2</c:v>
                </c:pt>
                <c:pt idx="1000">
                  <c:v>2</c:v>
                </c:pt>
                <c:pt idx="1001">
                  <c:v>2</c:v>
                </c:pt>
                <c:pt idx="1002">
                  <c:v>2</c:v>
                </c:pt>
                <c:pt idx="1003">
                  <c:v>-2</c:v>
                </c:pt>
                <c:pt idx="1004">
                  <c:v>-2</c:v>
                </c:pt>
                <c:pt idx="1005">
                  <c:v>-2</c:v>
                </c:pt>
                <c:pt idx="1006">
                  <c:v>-2</c:v>
                </c:pt>
                <c:pt idx="1007">
                  <c:v>-2</c:v>
                </c:pt>
                <c:pt idx="1008">
                  <c:v>-2</c:v>
                </c:pt>
                <c:pt idx="1009">
                  <c:v>-2</c:v>
                </c:pt>
                <c:pt idx="1010">
                  <c:v>-2</c:v>
                </c:pt>
                <c:pt idx="1011">
                  <c:v>-2</c:v>
                </c:pt>
                <c:pt idx="1012">
                  <c:v>-2</c:v>
                </c:pt>
                <c:pt idx="1013">
                  <c:v>7</c:v>
                </c:pt>
                <c:pt idx="1014">
                  <c:v>7</c:v>
                </c:pt>
                <c:pt idx="1015">
                  <c:v>7</c:v>
                </c:pt>
                <c:pt idx="1016">
                  <c:v>7</c:v>
                </c:pt>
                <c:pt idx="1017">
                  <c:v>7</c:v>
                </c:pt>
                <c:pt idx="1018">
                  <c:v>7</c:v>
                </c:pt>
                <c:pt idx="1019">
                  <c:v>7</c:v>
                </c:pt>
                <c:pt idx="1020">
                  <c:v>7</c:v>
                </c:pt>
                <c:pt idx="1021">
                  <c:v>-6</c:v>
                </c:pt>
                <c:pt idx="1022">
                  <c:v>-6</c:v>
                </c:pt>
                <c:pt idx="1023">
                  <c:v>-6</c:v>
                </c:pt>
                <c:pt idx="1024">
                  <c:v>-6</c:v>
                </c:pt>
                <c:pt idx="1025">
                  <c:v>-5</c:v>
                </c:pt>
                <c:pt idx="1026">
                  <c:v>-5</c:v>
                </c:pt>
                <c:pt idx="1027">
                  <c:v>-5</c:v>
                </c:pt>
                <c:pt idx="1028">
                  <c:v>-5</c:v>
                </c:pt>
                <c:pt idx="1029">
                  <c:v>-5</c:v>
                </c:pt>
                <c:pt idx="1030">
                  <c:v>-5</c:v>
                </c:pt>
                <c:pt idx="1031">
                  <c:v>-5</c:v>
                </c:pt>
                <c:pt idx="1032">
                  <c:v>-5</c:v>
                </c:pt>
                <c:pt idx="1033">
                  <c:v>-5</c:v>
                </c:pt>
                <c:pt idx="1034">
                  <c:v>-5</c:v>
                </c:pt>
                <c:pt idx="1035">
                  <c:v>-5</c:v>
                </c:pt>
                <c:pt idx="1036">
                  <c:v>2</c:v>
                </c:pt>
                <c:pt idx="1037">
                  <c:v>2</c:v>
                </c:pt>
                <c:pt idx="1038">
                  <c:v>2</c:v>
                </c:pt>
                <c:pt idx="1039">
                  <c:v>2</c:v>
                </c:pt>
                <c:pt idx="1040">
                  <c:v>-25</c:v>
                </c:pt>
                <c:pt idx="1041">
                  <c:v>-25</c:v>
                </c:pt>
                <c:pt idx="1042">
                  <c:v>-25</c:v>
                </c:pt>
                <c:pt idx="1043">
                  <c:v>-25</c:v>
                </c:pt>
                <c:pt idx="1044">
                  <c:v>-25</c:v>
                </c:pt>
                <c:pt idx="1045">
                  <c:v>-25</c:v>
                </c:pt>
                <c:pt idx="1046">
                  <c:v>-25</c:v>
                </c:pt>
                <c:pt idx="1047">
                  <c:v>-25</c:v>
                </c:pt>
                <c:pt idx="1048">
                  <c:v>-25</c:v>
                </c:pt>
                <c:pt idx="1049">
                  <c:v>-17</c:v>
                </c:pt>
                <c:pt idx="1050">
                  <c:v>-17</c:v>
                </c:pt>
                <c:pt idx="1051">
                  <c:v>-17</c:v>
                </c:pt>
                <c:pt idx="1052">
                  <c:v>-17</c:v>
                </c:pt>
                <c:pt idx="1053">
                  <c:v>-17</c:v>
                </c:pt>
                <c:pt idx="1054">
                  <c:v>-17</c:v>
                </c:pt>
                <c:pt idx="1055">
                  <c:v>-36</c:v>
                </c:pt>
                <c:pt idx="1056">
                  <c:v>-36</c:v>
                </c:pt>
                <c:pt idx="1057">
                  <c:v>-36</c:v>
                </c:pt>
                <c:pt idx="1058">
                  <c:v>-36</c:v>
                </c:pt>
                <c:pt idx="1059">
                  <c:v>-36</c:v>
                </c:pt>
                <c:pt idx="1060">
                  <c:v>-36</c:v>
                </c:pt>
                <c:pt idx="1061">
                  <c:v>-36</c:v>
                </c:pt>
                <c:pt idx="1062">
                  <c:v>-36</c:v>
                </c:pt>
                <c:pt idx="1063">
                  <c:v>-36</c:v>
                </c:pt>
                <c:pt idx="1064">
                  <c:v>-36</c:v>
                </c:pt>
                <c:pt idx="1065">
                  <c:v>-36</c:v>
                </c:pt>
                <c:pt idx="1066">
                  <c:v>-26</c:v>
                </c:pt>
                <c:pt idx="1067">
                  <c:v>-26</c:v>
                </c:pt>
                <c:pt idx="1068">
                  <c:v>-26</c:v>
                </c:pt>
                <c:pt idx="1069">
                  <c:v>-26</c:v>
                </c:pt>
                <c:pt idx="1070">
                  <c:v>-26</c:v>
                </c:pt>
                <c:pt idx="1071">
                  <c:v>-26</c:v>
                </c:pt>
                <c:pt idx="1072">
                  <c:v>-26</c:v>
                </c:pt>
                <c:pt idx="1073">
                  <c:v>-13</c:v>
                </c:pt>
                <c:pt idx="1074">
                  <c:v>-13</c:v>
                </c:pt>
                <c:pt idx="1075">
                  <c:v>-13</c:v>
                </c:pt>
                <c:pt idx="1076">
                  <c:v>-13</c:v>
                </c:pt>
                <c:pt idx="1077">
                  <c:v>-13</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1078"/>
                <c:pt idx="0">
                  <c:v> PredictionDate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pt idx="892">
                  <c:v>2025-02-21</c:v>
                </c:pt>
                <c:pt idx="893">
                  <c:v>2025-02-21</c:v>
                </c:pt>
                <c:pt idx="894">
                  <c:v>2025-02-21</c:v>
                </c:pt>
                <c:pt idx="895">
                  <c:v>2025-02-21</c:v>
                </c:pt>
                <c:pt idx="896">
                  <c:v>2025-02-21</c:v>
                </c:pt>
                <c:pt idx="897">
                  <c:v>2025-02-21</c:v>
                </c:pt>
                <c:pt idx="898">
                  <c:v>2025-02-21</c:v>
                </c:pt>
                <c:pt idx="899">
                  <c:v>2025-02-21</c:v>
                </c:pt>
                <c:pt idx="900">
                  <c:v>2025-02-21</c:v>
                </c:pt>
                <c:pt idx="901">
                  <c:v>2025-02-21</c:v>
                </c:pt>
                <c:pt idx="902">
                  <c:v>2025-02-21</c:v>
                </c:pt>
                <c:pt idx="903">
                  <c:v>2025-02-21</c:v>
                </c:pt>
                <c:pt idx="904">
                  <c:v>2025-02-21</c:v>
                </c:pt>
                <c:pt idx="905">
                  <c:v>2025-02-21</c:v>
                </c:pt>
                <c:pt idx="906">
                  <c:v>2025-02-21</c:v>
                </c:pt>
                <c:pt idx="907">
                  <c:v>2025-02-21</c:v>
                </c:pt>
                <c:pt idx="908">
                  <c:v>2025-02-21</c:v>
                </c:pt>
                <c:pt idx="909">
                  <c:v>2025-02-21</c:v>
                </c:pt>
                <c:pt idx="910">
                  <c:v>2025-02-21</c:v>
                </c:pt>
                <c:pt idx="911">
                  <c:v>2025-02-21</c:v>
                </c:pt>
                <c:pt idx="912">
                  <c:v>2025-02-21</c:v>
                </c:pt>
                <c:pt idx="913">
                  <c:v>2025-02-21</c:v>
                </c:pt>
                <c:pt idx="914">
                  <c:v>2025-02-21</c:v>
                </c:pt>
                <c:pt idx="915">
                  <c:v>2025-02-21</c:v>
                </c:pt>
                <c:pt idx="916">
                  <c:v>2025-02-24</c:v>
                </c:pt>
                <c:pt idx="917">
                  <c:v>2025-02-24</c:v>
                </c:pt>
                <c:pt idx="918">
                  <c:v>2025-02-25</c:v>
                </c:pt>
                <c:pt idx="919">
                  <c:v>2025-02-25</c:v>
                </c:pt>
                <c:pt idx="920">
                  <c:v>2025-02-25</c:v>
                </c:pt>
                <c:pt idx="921">
                  <c:v>2025-02-25</c:v>
                </c:pt>
                <c:pt idx="922">
                  <c:v>2025-02-25</c:v>
                </c:pt>
                <c:pt idx="923">
                  <c:v>2025-02-25</c:v>
                </c:pt>
                <c:pt idx="924">
                  <c:v>2025-02-25</c:v>
                </c:pt>
                <c:pt idx="925">
                  <c:v>2025-02-25</c:v>
                </c:pt>
                <c:pt idx="926">
                  <c:v>2025-02-25</c:v>
                </c:pt>
                <c:pt idx="927">
                  <c:v>2025-02-25</c:v>
                </c:pt>
                <c:pt idx="928">
                  <c:v>2025-02-25</c:v>
                </c:pt>
                <c:pt idx="929">
                  <c:v>2025-02-25</c:v>
                </c:pt>
                <c:pt idx="930">
                  <c:v>2025-02-26</c:v>
                </c:pt>
                <c:pt idx="931">
                  <c:v>2025-02-26</c:v>
                </c:pt>
                <c:pt idx="932">
                  <c:v>2025-02-26</c:v>
                </c:pt>
                <c:pt idx="933">
                  <c:v>2025-02-27</c:v>
                </c:pt>
                <c:pt idx="934">
                  <c:v>2025-02-27</c:v>
                </c:pt>
                <c:pt idx="935">
                  <c:v>2025-02-27</c:v>
                </c:pt>
                <c:pt idx="936">
                  <c:v>2025-02-27</c:v>
                </c:pt>
                <c:pt idx="937">
                  <c:v>2025-02-27</c:v>
                </c:pt>
                <c:pt idx="938">
                  <c:v>2025-02-27</c:v>
                </c:pt>
                <c:pt idx="939">
                  <c:v>2025-02-27</c:v>
                </c:pt>
                <c:pt idx="940">
                  <c:v>2025-02-27</c:v>
                </c:pt>
                <c:pt idx="941">
                  <c:v>2025-02-27</c:v>
                </c:pt>
                <c:pt idx="942">
                  <c:v>2025-02-27</c:v>
                </c:pt>
                <c:pt idx="943">
                  <c:v>2025-02-27</c:v>
                </c:pt>
                <c:pt idx="944">
                  <c:v>2025-02-27</c:v>
                </c:pt>
                <c:pt idx="945">
                  <c:v>2025-02-28</c:v>
                </c:pt>
                <c:pt idx="946">
                  <c:v>2025-02-28</c:v>
                </c:pt>
                <c:pt idx="947">
                  <c:v>2025-02-28</c:v>
                </c:pt>
                <c:pt idx="948">
                  <c:v>2025-02-28</c:v>
                </c:pt>
                <c:pt idx="949">
                  <c:v>2025-02-28</c:v>
                </c:pt>
                <c:pt idx="950">
                  <c:v>2025-02-28</c:v>
                </c:pt>
                <c:pt idx="951">
                  <c:v>2025-02-28</c:v>
                </c:pt>
                <c:pt idx="952">
                  <c:v>2025-02-28</c:v>
                </c:pt>
                <c:pt idx="953">
                  <c:v>2025-02-28</c:v>
                </c:pt>
                <c:pt idx="954">
                  <c:v>2025-02-28</c:v>
                </c:pt>
                <c:pt idx="955">
                  <c:v>2025-02-28</c:v>
                </c:pt>
                <c:pt idx="956">
                  <c:v>2025-02-28</c:v>
                </c:pt>
                <c:pt idx="957">
                  <c:v>2025-02-28</c:v>
                </c:pt>
                <c:pt idx="958">
                  <c:v>2025-02-28</c:v>
                </c:pt>
                <c:pt idx="959">
                  <c:v>2025-02-28</c:v>
                </c:pt>
                <c:pt idx="960">
                  <c:v>2025-02-28</c:v>
                </c:pt>
                <c:pt idx="961">
                  <c:v>2025-02-28</c:v>
                </c:pt>
                <c:pt idx="962">
                  <c:v>2025-02-28</c:v>
                </c:pt>
                <c:pt idx="963">
                  <c:v>2025-02-28</c:v>
                </c:pt>
                <c:pt idx="964">
                  <c:v>2025-02-28</c:v>
                </c:pt>
                <c:pt idx="965">
                  <c:v>2025-02-28</c:v>
                </c:pt>
                <c:pt idx="966">
                  <c:v>2025-02-28</c:v>
                </c:pt>
                <c:pt idx="967">
                  <c:v>2025-03-03</c:v>
                </c:pt>
                <c:pt idx="968">
                  <c:v>2025-03-03</c:v>
                </c:pt>
                <c:pt idx="969">
                  <c:v>2025-03-03</c:v>
                </c:pt>
                <c:pt idx="970">
                  <c:v>2025-03-03</c:v>
                </c:pt>
                <c:pt idx="971">
                  <c:v>2025-03-03</c:v>
                </c:pt>
                <c:pt idx="972">
                  <c:v>2025-03-03</c:v>
                </c:pt>
                <c:pt idx="973">
                  <c:v>2025-03-04</c:v>
                </c:pt>
                <c:pt idx="974">
                  <c:v>2025-03-04</c:v>
                </c:pt>
                <c:pt idx="975">
                  <c:v>2025-03-04</c:v>
                </c:pt>
                <c:pt idx="976">
                  <c:v>2025-03-04</c:v>
                </c:pt>
                <c:pt idx="977">
                  <c:v>2025-03-04</c:v>
                </c:pt>
                <c:pt idx="978">
                  <c:v>2025-03-04</c:v>
                </c:pt>
                <c:pt idx="979">
                  <c:v>2025-03-04</c:v>
                </c:pt>
                <c:pt idx="980">
                  <c:v>2025-03-04</c:v>
                </c:pt>
                <c:pt idx="981">
                  <c:v>2025-03-04</c:v>
                </c:pt>
                <c:pt idx="982">
                  <c:v>2025-03-04</c:v>
                </c:pt>
                <c:pt idx="983">
                  <c:v>2025-03-05</c:v>
                </c:pt>
                <c:pt idx="984">
                  <c:v>2025-03-05</c:v>
                </c:pt>
                <c:pt idx="985">
                  <c:v>2025-03-05</c:v>
                </c:pt>
                <c:pt idx="986">
                  <c:v>2025-03-05</c:v>
                </c:pt>
                <c:pt idx="987">
                  <c:v>2025-03-05</c:v>
                </c:pt>
                <c:pt idx="988">
                  <c:v>2025-03-06</c:v>
                </c:pt>
                <c:pt idx="989">
                  <c:v>2025-03-06</c:v>
                </c:pt>
                <c:pt idx="990">
                  <c:v>2025-03-06</c:v>
                </c:pt>
                <c:pt idx="991">
                  <c:v>2025-03-06</c:v>
                </c:pt>
                <c:pt idx="992">
                  <c:v>2025-03-06</c:v>
                </c:pt>
                <c:pt idx="993">
                  <c:v>2025-03-06</c:v>
                </c:pt>
                <c:pt idx="994">
                  <c:v>2025-03-06</c:v>
                </c:pt>
                <c:pt idx="995">
                  <c:v>2025-03-06</c:v>
                </c:pt>
                <c:pt idx="996">
                  <c:v>2025-03-06</c:v>
                </c:pt>
                <c:pt idx="997">
                  <c:v>2025-03-07</c:v>
                </c:pt>
                <c:pt idx="998">
                  <c:v>2025-03-07</c:v>
                </c:pt>
                <c:pt idx="999">
                  <c:v>2025-03-07</c:v>
                </c:pt>
                <c:pt idx="1000">
                  <c:v>2025-03-07</c:v>
                </c:pt>
                <c:pt idx="1001">
                  <c:v>2025-03-07</c:v>
                </c:pt>
                <c:pt idx="1002">
                  <c:v>2025-03-07</c:v>
                </c:pt>
                <c:pt idx="1003">
                  <c:v>2025-03-07</c:v>
                </c:pt>
                <c:pt idx="1004">
                  <c:v>2025-03-07</c:v>
                </c:pt>
                <c:pt idx="1005">
                  <c:v>2025-03-07</c:v>
                </c:pt>
                <c:pt idx="1006">
                  <c:v>2025-03-07</c:v>
                </c:pt>
                <c:pt idx="1007">
                  <c:v>2025-03-07</c:v>
                </c:pt>
                <c:pt idx="1008">
                  <c:v>2025-03-07</c:v>
                </c:pt>
                <c:pt idx="1009">
                  <c:v>2025-03-07</c:v>
                </c:pt>
                <c:pt idx="1010">
                  <c:v>2025-03-07</c:v>
                </c:pt>
                <c:pt idx="1011">
                  <c:v>2025-03-07</c:v>
                </c:pt>
                <c:pt idx="1012">
                  <c:v>2025-03-07</c:v>
                </c:pt>
                <c:pt idx="1013">
                  <c:v>2025-03-07</c:v>
                </c:pt>
                <c:pt idx="1014">
                  <c:v>2025-03-07</c:v>
                </c:pt>
                <c:pt idx="1015">
                  <c:v>2025-03-07</c:v>
                </c:pt>
                <c:pt idx="1016">
                  <c:v>2025-03-07</c:v>
                </c:pt>
                <c:pt idx="1017">
                  <c:v>2025-03-07</c:v>
                </c:pt>
                <c:pt idx="1018">
                  <c:v>2025-03-07</c:v>
                </c:pt>
                <c:pt idx="1019">
                  <c:v>2025-03-07</c:v>
                </c:pt>
                <c:pt idx="1020">
                  <c:v>2025-03-07</c:v>
                </c:pt>
                <c:pt idx="1021">
                  <c:v>2025-03-10</c:v>
                </c:pt>
                <c:pt idx="1022">
                  <c:v>2025-03-10</c:v>
                </c:pt>
                <c:pt idx="1023">
                  <c:v>2025-03-10</c:v>
                </c:pt>
                <c:pt idx="1024">
                  <c:v>2025-03-10</c:v>
                </c:pt>
                <c:pt idx="1025">
                  <c:v>2025-03-11</c:v>
                </c:pt>
                <c:pt idx="1026">
                  <c:v>2025-03-11</c:v>
                </c:pt>
                <c:pt idx="1027">
                  <c:v>2025-03-11</c:v>
                </c:pt>
                <c:pt idx="1028">
                  <c:v>2025-03-11</c:v>
                </c:pt>
                <c:pt idx="1029">
                  <c:v>2025-03-11</c:v>
                </c:pt>
                <c:pt idx="1030">
                  <c:v>2025-03-11</c:v>
                </c:pt>
                <c:pt idx="1031">
                  <c:v>2025-03-11</c:v>
                </c:pt>
                <c:pt idx="1032">
                  <c:v>2025-03-11</c:v>
                </c:pt>
                <c:pt idx="1033">
                  <c:v>2025-03-11</c:v>
                </c:pt>
                <c:pt idx="1034">
                  <c:v>2025-03-11</c:v>
                </c:pt>
                <c:pt idx="1035">
                  <c:v>2025-03-11</c:v>
                </c:pt>
                <c:pt idx="1036">
                  <c:v>2025-03-12</c:v>
                </c:pt>
                <c:pt idx="1037">
                  <c:v>2025-03-12</c:v>
                </c:pt>
                <c:pt idx="1038">
                  <c:v>2025-03-12</c:v>
                </c:pt>
                <c:pt idx="1039">
                  <c:v>2025-03-12</c:v>
                </c:pt>
                <c:pt idx="1040">
                  <c:v>2025-03-13</c:v>
                </c:pt>
                <c:pt idx="1041">
                  <c:v>2025-03-13</c:v>
                </c:pt>
                <c:pt idx="1042">
                  <c:v>2025-03-13</c:v>
                </c:pt>
                <c:pt idx="1043">
                  <c:v>2025-03-13</c:v>
                </c:pt>
                <c:pt idx="1044">
                  <c:v>2025-03-13</c:v>
                </c:pt>
                <c:pt idx="1045">
                  <c:v>2025-03-13</c:v>
                </c:pt>
                <c:pt idx="1046">
                  <c:v>2025-03-13</c:v>
                </c:pt>
                <c:pt idx="1047">
                  <c:v>2025-03-13</c:v>
                </c:pt>
                <c:pt idx="1048">
                  <c:v>2025-03-01</c:v>
                </c:pt>
                <c:pt idx="1049">
                  <c:v>2025-03-14</c:v>
                </c:pt>
                <c:pt idx="1050">
                  <c:v>2025-03-14</c:v>
                </c:pt>
                <c:pt idx="1051">
                  <c:v>2025-03-14</c:v>
                </c:pt>
                <c:pt idx="1052">
                  <c:v>2025-03-14</c:v>
                </c:pt>
                <c:pt idx="1053">
                  <c:v>2025-03-14</c:v>
                </c:pt>
                <c:pt idx="1054">
                  <c:v>2025-03-14</c:v>
                </c:pt>
                <c:pt idx="1055">
                  <c:v>2025-03-14</c:v>
                </c:pt>
                <c:pt idx="1056">
                  <c:v>2025-03-14</c:v>
                </c:pt>
                <c:pt idx="1057">
                  <c:v>2025-03-14</c:v>
                </c:pt>
                <c:pt idx="1058">
                  <c:v>2025-03-14</c:v>
                </c:pt>
                <c:pt idx="1059">
                  <c:v>2025-03-14</c:v>
                </c:pt>
                <c:pt idx="1060">
                  <c:v>2025-03-14</c:v>
                </c:pt>
                <c:pt idx="1061">
                  <c:v>2025-03-14</c:v>
                </c:pt>
                <c:pt idx="1062">
                  <c:v>2025-03-14</c:v>
                </c:pt>
                <c:pt idx="1063">
                  <c:v>2025-03-14</c:v>
                </c:pt>
                <c:pt idx="1064">
                  <c:v>2025-03-14</c:v>
                </c:pt>
                <c:pt idx="1065">
                  <c:v>2025-03-14</c:v>
                </c:pt>
                <c:pt idx="1066">
                  <c:v>2025-03-14</c:v>
                </c:pt>
                <c:pt idx="1067">
                  <c:v>2025-03-14</c:v>
                </c:pt>
                <c:pt idx="1068">
                  <c:v>2025-03-14</c:v>
                </c:pt>
                <c:pt idx="1069">
                  <c:v>2025-03-14</c:v>
                </c:pt>
                <c:pt idx="1070">
                  <c:v>2025-03-14</c:v>
                </c:pt>
                <c:pt idx="1071">
                  <c:v>2025-03-14</c:v>
                </c:pt>
                <c:pt idx="1072">
                  <c:v>2025-03-14</c:v>
                </c:pt>
                <c:pt idx="1073">
                  <c:v>2025-03-17</c:v>
                </c:pt>
                <c:pt idx="1074">
                  <c:v>2025-03-17</c:v>
                </c:pt>
                <c:pt idx="1075">
                  <c:v>2025-03-17</c:v>
                </c:pt>
                <c:pt idx="1076">
                  <c:v>2025-03-17</c:v>
                </c:pt>
                <c:pt idx="1077">
                  <c:v>2025-03-17</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6</c:v>
                </c:pt>
                <c:pt idx="893">
                  <c:v>6</c:v>
                </c:pt>
                <c:pt idx="894">
                  <c:v>6</c:v>
                </c:pt>
                <c:pt idx="895">
                  <c:v>6</c:v>
                </c:pt>
                <c:pt idx="896">
                  <c:v>6</c:v>
                </c:pt>
                <c:pt idx="897">
                  <c:v>6</c:v>
                </c:pt>
                <c:pt idx="898">
                  <c:v>6</c:v>
                </c:pt>
                <c:pt idx="899">
                  <c:v>6</c:v>
                </c:pt>
                <c:pt idx="900">
                  <c:v>6</c:v>
                </c:pt>
                <c:pt idx="901">
                  <c:v>6</c:v>
                </c:pt>
                <c:pt idx="902">
                  <c:v>6</c:v>
                </c:pt>
                <c:pt idx="903">
                  <c:v>6</c:v>
                </c:pt>
                <c:pt idx="904">
                  <c:v>6</c:v>
                </c:pt>
                <c:pt idx="905">
                  <c:v>6</c:v>
                </c:pt>
                <c:pt idx="906">
                  <c:v>0</c:v>
                </c:pt>
                <c:pt idx="907">
                  <c:v>0</c:v>
                </c:pt>
                <c:pt idx="908">
                  <c:v>0</c:v>
                </c:pt>
                <c:pt idx="909">
                  <c:v>0</c:v>
                </c:pt>
                <c:pt idx="910">
                  <c:v>0</c:v>
                </c:pt>
                <c:pt idx="911">
                  <c:v>0</c:v>
                </c:pt>
                <c:pt idx="912">
                  <c:v>0</c:v>
                </c:pt>
                <c:pt idx="913">
                  <c:v>0</c:v>
                </c:pt>
                <c:pt idx="914">
                  <c:v>0</c:v>
                </c:pt>
                <c:pt idx="915">
                  <c:v>0</c:v>
                </c:pt>
                <c:pt idx="916">
                  <c:v>-2</c:v>
                </c:pt>
                <c:pt idx="917">
                  <c:v>-2</c:v>
                </c:pt>
                <c:pt idx="918">
                  <c:v>0</c:v>
                </c:pt>
                <c:pt idx="919">
                  <c:v>0</c:v>
                </c:pt>
                <c:pt idx="920">
                  <c:v>0</c:v>
                </c:pt>
                <c:pt idx="921">
                  <c:v>0</c:v>
                </c:pt>
                <c:pt idx="922">
                  <c:v>0</c:v>
                </c:pt>
                <c:pt idx="923">
                  <c:v>0</c:v>
                </c:pt>
                <c:pt idx="924">
                  <c:v>0</c:v>
                </c:pt>
                <c:pt idx="925">
                  <c:v>0</c:v>
                </c:pt>
                <c:pt idx="926">
                  <c:v>0</c:v>
                </c:pt>
                <c:pt idx="927">
                  <c:v>0</c:v>
                </c:pt>
                <c:pt idx="928">
                  <c:v>0</c:v>
                </c:pt>
                <c:pt idx="929">
                  <c:v>0</c:v>
                </c:pt>
                <c:pt idx="930">
                  <c:v>-3</c:v>
                </c:pt>
                <c:pt idx="931">
                  <c:v>-3</c:v>
                </c:pt>
                <c:pt idx="932">
                  <c:v>-3</c:v>
                </c:pt>
                <c:pt idx="933">
                  <c:v>4</c:v>
                </c:pt>
                <c:pt idx="934">
                  <c:v>4</c:v>
                </c:pt>
                <c:pt idx="935">
                  <c:v>4</c:v>
                </c:pt>
                <c:pt idx="936">
                  <c:v>4</c:v>
                </c:pt>
                <c:pt idx="937">
                  <c:v>4</c:v>
                </c:pt>
                <c:pt idx="938">
                  <c:v>4</c:v>
                </c:pt>
                <c:pt idx="939">
                  <c:v>4</c:v>
                </c:pt>
                <c:pt idx="940">
                  <c:v>4</c:v>
                </c:pt>
                <c:pt idx="941">
                  <c:v>4</c:v>
                </c:pt>
                <c:pt idx="942">
                  <c:v>4</c:v>
                </c:pt>
                <c:pt idx="943">
                  <c:v>4</c:v>
                </c:pt>
                <c:pt idx="944">
                  <c:v>4</c:v>
                </c:pt>
                <c:pt idx="945">
                  <c:v>3</c:v>
                </c:pt>
                <c:pt idx="946">
                  <c:v>3</c:v>
                </c:pt>
                <c:pt idx="947">
                  <c:v>3</c:v>
                </c:pt>
                <c:pt idx="948">
                  <c:v>-3</c:v>
                </c:pt>
                <c:pt idx="949">
                  <c:v>-3</c:v>
                </c:pt>
                <c:pt idx="950">
                  <c:v>-3</c:v>
                </c:pt>
                <c:pt idx="951">
                  <c:v>-3</c:v>
                </c:pt>
                <c:pt idx="952">
                  <c:v>-3</c:v>
                </c:pt>
                <c:pt idx="953">
                  <c:v>-3</c:v>
                </c:pt>
                <c:pt idx="954">
                  <c:v>-3</c:v>
                </c:pt>
                <c:pt idx="955">
                  <c:v>-3</c:v>
                </c:pt>
                <c:pt idx="956">
                  <c:v>-3</c:v>
                </c:pt>
                <c:pt idx="957">
                  <c:v>-3</c:v>
                </c:pt>
                <c:pt idx="958">
                  <c:v>-3</c:v>
                </c:pt>
                <c:pt idx="959">
                  <c:v>-3</c:v>
                </c:pt>
                <c:pt idx="960">
                  <c:v>-3</c:v>
                </c:pt>
                <c:pt idx="961">
                  <c:v>1</c:v>
                </c:pt>
                <c:pt idx="962">
                  <c:v>1</c:v>
                </c:pt>
                <c:pt idx="963">
                  <c:v>1</c:v>
                </c:pt>
                <c:pt idx="964">
                  <c:v>1</c:v>
                </c:pt>
                <c:pt idx="965">
                  <c:v>1</c:v>
                </c:pt>
                <c:pt idx="966">
                  <c:v>1</c:v>
                </c:pt>
                <c:pt idx="967">
                  <c:v>1</c:v>
                </c:pt>
                <c:pt idx="968">
                  <c:v>1</c:v>
                </c:pt>
                <c:pt idx="969">
                  <c:v>1</c:v>
                </c:pt>
                <c:pt idx="970">
                  <c:v>1</c:v>
                </c:pt>
                <c:pt idx="971">
                  <c:v>1</c:v>
                </c:pt>
                <c:pt idx="972">
                  <c:v>1</c:v>
                </c:pt>
                <c:pt idx="973">
                  <c:v>-3</c:v>
                </c:pt>
                <c:pt idx="974">
                  <c:v>-3</c:v>
                </c:pt>
                <c:pt idx="975">
                  <c:v>-3</c:v>
                </c:pt>
                <c:pt idx="976">
                  <c:v>-3</c:v>
                </c:pt>
                <c:pt idx="977">
                  <c:v>-3</c:v>
                </c:pt>
                <c:pt idx="978">
                  <c:v>-3</c:v>
                </c:pt>
                <c:pt idx="979">
                  <c:v>-3</c:v>
                </c:pt>
                <c:pt idx="980">
                  <c:v>-3</c:v>
                </c:pt>
                <c:pt idx="981">
                  <c:v>-3</c:v>
                </c:pt>
                <c:pt idx="982">
                  <c:v>-3</c:v>
                </c:pt>
                <c:pt idx="983">
                  <c:v>-3</c:v>
                </c:pt>
                <c:pt idx="984">
                  <c:v>-3</c:v>
                </c:pt>
                <c:pt idx="985">
                  <c:v>-3</c:v>
                </c:pt>
                <c:pt idx="986">
                  <c:v>-3</c:v>
                </c:pt>
                <c:pt idx="987">
                  <c:v>-3</c:v>
                </c:pt>
                <c:pt idx="988">
                  <c:v>2</c:v>
                </c:pt>
                <c:pt idx="989">
                  <c:v>2</c:v>
                </c:pt>
                <c:pt idx="990">
                  <c:v>2</c:v>
                </c:pt>
                <c:pt idx="991">
                  <c:v>2</c:v>
                </c:pt>
                <c:pt idx="992">
                  <c:v>2</c:v>
                </c:pt>
                <c:pt idx="993">
                  <c:v>2</c:v>
                </c:pt>
                <c:pt idx="994">
                  <c:v>2</c:v>
                </c:pt>
                <c:pt idx="995">
                  <c:v>2</c:v>
                </c:pt>
                <c:pt idx="996">
                  <c:v>2</c:v>
                </c:pt>
                <c:pt idx="997">
                  <c:v>-6</c:v>
                </c:pt>
                <c:pt idx="998">
                  <c:v>-6</c:v>
                </c:pt>
                <c:pt idx="999">
                  <c:v>-6</c:v>
                </c:pt>
                <c:pt idx="1000">
                  <c:v>-6</c:v>
                </c:pt>
                <c:pt idx="1001">
                  <c:v>-6</c:v>
                </c:pt>
                <c:pt idx="1002">
                  <c:v>-6</c:v>
                </c:pt>
                <c:pt idx="1003">
                  <c:v>-13</c:v>
                </c:pt>
                <c:pt idx="1004">
                  <c:v>-13</c:v>
                </c:pt>
                <c:pt idx="1005">
                  <c:v>-13</c:v>
                </c:pt>
                <c:pt idx="1006">
                  <c:v>-13</c:v>
                </c:pt>
                <c:pt idx="1007">
                  <c:v>-13</c:v>
                </c:pt>
                <c:pt idx="1008">
                  <c:v>-13</c:v>
                </c:pt>
                <c:pt idx="1009">
                  <c:v>-13</c:v>
                </c:pt>
                <c:pt idx="1010">
                  <c:v>-13</c:v>
                </c:pt>
                <c:pt idx="1011">
                  <c:v>-13</c:v>
                </c:pt>
                <c:pt idx="1012">
                  <c:v>-13</c:v>
                </c:pt>
                <c:pt idx="1013">
                  <c:v>-6</c:v>
                </c:pt>
                <c:pt idx="1014">
                  <c:v>-6</c:v>
                </c:pt>
                <c:pt idx="1015">
                  <c:v>-6</c:v>
                </c:pt>
                <c:pt idx="1016">
                  <c:v>-6</c:v>
                </c:pt>
                <c:pt idx="1017">
                  <c:v>-6</c:v>
                </c:pt>
                <c:pt idx="1018">
                  <c:v>-6</c:v>
                </c:pt>
                <c:pt idx="1019">
                  <c:v>-6</c:v>
                </c:pt>
                <c:pt idx="1020">
                  <c:v>-6</c:v>
                </c:pt>
                <c:pt idx="1021">
                  <c:v>-3</c:v>
                </c:pt>
                <c:pt idx="1022">
                  <c:v>-3</c:v>
                </c:pt>
                <c:pt idx="1023">
                  <c:v>-3</c:v>
                </c:pt>
                <c:pt idx="1024">
                  <c:v>-3</c:v>
                </c:pt>
                <c:pt idx="1025">
                  <c:v>6</c:v>
                </c:pt>
                <c:pt idx="1026">
                  <c:v>6</c:v>
                </c:pt>
                <c:pt idx="1027">
                  <c:v>6</c:v>
                </c:pt>
                <c:pt idx="1028">
                  <c:v>6</c:v>
                </c:pt>
                <c:pt idx="1029">
                  <c:v>6</c:v>
                </c:pt>
                <c:pt idx="1030">
                  <c:v>6</c:v>
                </c:pt>
                <c:pt idx="1031">
                  <c:v>6</c:v>
                </c:pt>
                <c:pt idx="1032">
                  <c:v>6</c:v>
                </c:pt>
                <c:pt idx="1033">
                  <c:v>6</c:v>
                </c:pt>
                <c:pt idx="1034">
                  <c:v>6</c:v>
                </c:pt>
                <c:pt idx="1035">
                  <c:v>6</c:v>
                </c:pt>
                <c:pt idx="1036">
                  <c:v>2</c:v>
                </c:pt>
                <c:pt idx="1037">
                  <c:v>2</c:v>
                </c:pt>
                <c:pt idx="1038">
                  <c:v>2</c:v>
                </c:pt>
                <c:pt idx="1039">
                  <c:v>2</c:v>
                </c:pt>
                <c:pt idx="1040">
                  <c:v>-21</c:v>
                </c:pt>
                <c:pt idx="1041">
                  <c:v>-21</c:v>
                </c:pt>
                <c:pt idx="1042">
                  <c:v>-21</c:v>
                </c:pt>
                <c:pt idx="1043">
                  <c:v>-21</c:v>
                </c:pt>
                <c:pt idx="1044">
                  <c:v>-21</c:v>
                </c:pt>
                <c:pt idx="1045">
                  <c:v>-21</c:v>
                </c:pt>
                <c:pt idx="1046">
                  <c:v>-21</c:v>
                </c:pt>
                <c:pt idx="1047">
                  <c:v>-21</c:v>
                </c:pt>
                <c:pt idx="1048">
                  <c:v>-21</c:v>
                </c:pt>
                <c:pt idx="1049">
                  <c:v>-21</c:v>
                </c:pt>
                <c:pt idx="1050">
                  <c:v>-21</c:v>
                </c:pt>
                <c:pt idx="1051">
                  <c:v>-21</c:v>
                </c:pt>
                <c:pt idx="1052">
                  <c:v>-21</c:v>
                </c:pt>
                <c:pt idx="1053">
                  <c:v>-21</c:v>
                </c:pt>
                <c:pt idx="1054">
                  <c:v>-21</c:v>
                </c:pt>
                <c:pt idx="1055">
                  <c:v>-32</c:v>
                </c:pt>
                <c:pt idx="1056">
                  <c:v>-32</c:v>
                </c:pt>
                <c:pt idx="1057">
                  <c:v>-32</c:v>
                </c:pt>
                <c:pt idx="1058">
                  <c:v>-32</c:v>
                </c:pt>
                <c:pt idx="1059">
                  <c:v>-32</c:v>
                </c:pt>
                <c:pt idx="1060">
                  <c:v>-32</c:v>
                </c:pt>
                <c:pt idx="1061">
                  <c:v>-32</c:v>
                </c:pt>
                <c:pt idx="1062">
                  <c:v>-32</c:v>
                </c:pt>
                <c:pt idx="1063">
                  <c:v>-32</c:v>
                </c:pt>
                <c:pt idx="1064">
                  <c:v>-32</c:v>
                </c:pt>
                <c:pt idx="1065">
                  <c:v>-32</c:v>
                </c:pt>
                <c:pt idx="1066">
                  <c:v>-22</c:v>
                </c:pt>
                <c:pt idx="1067">
                  <c:v>-22</c:v>
                </c:pt>
                <c:pt idx="1068">
                  <c:v>-22</c:v>
                </c:pt>
                <c:pt idx="1069">
                  <c:v>-22</c:v>
                </c:pt>
                <c:pt idx="1070">
                  <c:v>-22</c:v>
                </c:pt>
                <c:pt idx="1071">
                  <c:v>-22</c:v>
                </c:pt>
                <c:pt idx="1072">
                  <c:v>-22</c:v>
                </c:pt>
                <c:pt idx="1073">
                  <c:v>-14</c:v>
                </c:pt>
                <c:pt idx="1074">
                  <c:v>-14</c:v>
                </c:pt>
                <c:pt idx="1075">
                  <c:v>-14</c:v>
                </c:pt>
                <c:pt idx="1076">
                  <c:v>-14</c:v>
                </c:pt>
                <c:pt idx="1077">
                  <c:v>-14</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56</c:v>
                </c:pt>
                <c:pt idx="142">
                  <c:v>57</c:v>
                </c:pt>
                <c:pt idx="143">
                  <c:v>57</c:v>
                </c:pt>
                <c:pt idx="144">
                  <c:v>57</c:v>
                </c:pt>
                <c:pt idx="145">
                  <c:v>57</c:v>
                </c:pt>
                <c:pt idx="146">
                  <c:v>59</c:v>
                </c:pt>
                <c:pt idx="147">
                  <c:v>59</c:v>
                </c:pt>
                <c:pt idx="148">
                  <c:v>59</c:v>
                </c:pt>
                <c:pt idx="149">
                  <c:v>59</c:v>
                </c:pt>
                <c:pt idx="150">
                  <c:v>59</c:v>
                </c:pt>
                <c:pt idx="151">
                  <c:v>61</c:v>
                </c:pt>
                <c:pt idx="152">
                  <c:v>61</c:v>
                </c:pt>
                <c:pt idx="153">
                  <c:v>61</c:v>
                </c:pt>
                <c:pt idx="154">
                  <c:v>61</c:v>
                </c:pt>
                <c:pt idx="155">
                  <c:v>61</c:v>
                </c:pt>
                <c:pt idx="156">
                  <c:v>63</c:v>
                </c:pt>
                <c:pt idx="157">
                  <c:v>63</c:v>
                </c:pt>
                <c:pt idx="158">
                  <c:v>63</c:v>
                </c:pt>
                <c:pt idx="159">
                  <c:v>63</c:v>
                </c:pt>
                <c:pt idx="160">
                  <c:v>63</c:v>
                </c:pt>
                <c:pt idx="161">
                  <c:v>63</c:v>
                </c:pt>
                <c:pt idx="162">
                  <c:v>63</c:v>
                </c:pt>
                <c:pt idx="163">
                  <c:v>63</c:v>
                </c:pt>
                <c:pt idx="164">
                  <c:v>63</c:v>
                </c:pt>
                <c:pt idx="165">
                  <c:v>63</c:v>
                </c:pt>
                <c:pt idx="166">
                  <c:v>63</c:v>
                </c:pt>
                <c:pt idx="167">
                  <c:v>63</c:v>
                </c:pt>
                <c:pt idx="168">
                  <c:v>63</c:v>
                </c:pt>
                <c:pt idx="169">
                  <c:v>63</c:v>
                </c:pt>
                <c:pt idx="170">
                  <c:v>63</c:v>
                </c:pt>
                <c:pt idx="171">
                  <c:v>63</c:v>
                </c:pt>
                <c:pt idx="172">
                  <c:v>63</c:v>
                </c:pt>
                <c:pt idx="173">
                  <c:v>63</c:v>
                </c:pt>
                <c:pt idx="174">
                  <c:v>63</c:v>
                </c:pt>
                <c:pt idx="175">
                  <c:v>63</c:v>
                </c:pt>
                <c:pt idx="176">
                  <c:v>63</c:v>
                </c:pt>
                <c:pt idx="177">
                  <c:v>63</c:v>
                </c:pt>
                <c:pt idx="178">
                  <c:v>63</c:v>
                </c:pt>
                <c:pt idx="179">
                  <c:v>63</c:v>
                </c:pt>
                <c:pt idx="180">
                  <c:v>63</c:v>
                </c:pt>
                <c:pt idx="181">
                  <c:v>63</c:v>
                </c:pt>
                <c:pt idx="182">
                  <c:v>63</c:v>
                </c:pt>
                <c:pt idx="183">
                  <c:v>63</c:v>
                </c:pt>
                <c:pt idx="184">
                  <c:v>63</c:v>
                </c:pt>
                <c:pt idx="185">
                  <c:v>63</c:v>
                </c:pt>
                <c:pt idx="186">
                  <c:v>63</c:v>
                </c:pt>
                <c:pt idx="187">
                  <c:v>63</c:v>
                </c:pt>
                <c:pt idx="188">
                  <c:v>63</c:v>
                </c:pt>
                <c:pt idx="189">
                  <c:v>63</c:v>
                </c:pt>
                <c:pt idx="190">
                  <c:v>63</c:v>
                </c:pt>
                <c:pt idx="191">
                  <c:v>63</c:v>
                </c:pt>
                <c:pt idx="192">
                  <c:v>63</c:v>
                </c:pt>
                <c:pt idx="193">
                  <c:v>63</c:v>
                </c:pt>
                <c:pt idx="194">
                  <c:v>63</c:v>
                </c:pt>
                <c:pt idx="195">
                  <c:v>63</c:v>
                </c:pt>
                <c:pt idx="196">
                  <c:v>63</c:v>
                </c:pt>
                <c:pt idx="197">
                  <c:v>63</c:v>
                </c:pt>
                <c:pt idx="198">
                  <c:v>63</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61</c:v>
                </c:pt>
                <c:pt idx="142">
                  <c:v>61</c:v>
                </c:pt>
                <c:pt idx="143">
                  <c:v>61</c:v>
                </c:pt>
                <c:pt idx="144">
                  <c:v>62</c:v>
                </c:pt>
                <c:pt idx="145">
                  <c:v>62</c:v>
                </c:pt>
                <c:pt idx="146">
                  <c:v>62</c:v>
                </c:pt>
                <c:pt idx="147">
                  <c:v>62</c:v>
                </c:pt>
                <c:pt idx="148">
                  <c:v>64</c:v>
                </c:pt>
                <c:pt idx="149">
                  <c:v>64</c:v>
                </c:pt>
                <c:pt idx="150">
                  <c:v>64</c:v>
                </c:pt>
                <c:pt idx="151">
                  <c:v>64</c:v>
                </c:pt>
                <c:pt idx="152">
                  <c:v>64</c:v>
                </c:pt>
                <c:pt idx="153">
                  <c:v>64</c:v>
                </c:pt>
                <c:pt idx="154">
                  <c:v>64</c:v>
                </c:pt>
                <c:pt idx="155">
                  <c:v>66</c:v>
                </c:pt>
                <c:pt idx="156">
                  <c:v>66</c:v>
                </c:pt>
                <c:pt idx="157">
                  <c:v>66</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51</c:v>
                </c:pt>
                <c:pt idx="142">
                  <c:v>51</c:v>
                </c:pt>
                <c:pt idx="143">
                  <c:v>51</c:v>
                </c:pt>
                <c:pt idx="144">
                  <c:v>53</c:v>
                </c:pt>
                <c:pt idx="145">
                  <c:v>53</c:v>
                </c:pt>
                <c:pt idx="146">
                  <c:v>53</c:v>
                </c:pt>
                <c:pt idx="147">
                  <c:v>53</c:v>
                </c:pt>
                <c:pt idx="148">
                  <c:v>53</c:v>
                </c:pt>
                <c:pt idx="149">
                  <c:v>53</c:v>
                </c:pt>
                <c:pt idx="150">
                  <c:v>54</c:v>
                </c:pt>
                <c:pt idx="151">
                  <c:v>54</c:v>
                </c:pt>
                <c:pt idx="152">
                  <c:v>54</c:v>
                </c:pt>
                <c:pt idx="153">
                  <c:v>54</c:v>
                </c:pt>
                <c:pt idx="154">
                  <c:v>54</c:v>
                </c:pt>
                <c:pt idx="155">
                  <c:v>54</c:v>
                </c:pt>
                <c:pt idx="156">
                  <c:v>54</c:v>
                </c:pt>
                <c:pt idx="157">
                  <c:v>56</c:v>
                </c:pt>
                <c:pt idx="158">
                  <c:v>56</c:v>
                </c:pt>
                <c:pt idx="159">
                  <c:v>56</c:v>
                </c:pt>
                <c:pt idx="160">
                  <c:v>56</c:v>
                </c:pt>
                <c:pt idx="161">
                  <c:v>56</c:v>
                </c:pt>
                <c:pt idx="162">
                  <c:v>56</c:v>
                </c:pt>
                <c:pt idx="163">
                  <c:v>56</c:v>
                </c:pt>
                <c:pt idx="164">
                  <c:v>56</c:v>
                </c:pt>
                <c:pt idx="165">
                  <c:v>56</c:v>
                </c:pt>
                <c:pt idx="166">
                  <c:v>56</c:v>
                </c:pt>
                <c:pt idx="167">
                  <c:v>56</c:v>
                </c:pt>
                <c:pt idx="168">
                  <c:v>56</c:v>
                </c:pt>
                <c:pt idx="169">
                  <c:v>56</c:v>
                </c:pt>
                <c:pt idx="170">
                  <c:v>56</c:v>
                </c:pt>
                <c:pt idx="171">
                  <c:v>56</c:v>
                </c:pt>
                <c:pt idx="172">
                  <c:v>56</c:v>
                </c:pt>
                <c:pt idx="173">
                  <c:v>56</c:v>
                </c:pt>
                <c:pt idx="174">
                  <c:v>56</c:v>
                </c:pt>
                <c:pt idx="175">
                  <c:v>56</c:v>
                </c:pt>
                <c:pt idx="176">
                  <c:v>56</c:v>
                </c:pt>
                <c:pt idx="177">
                  <c:v>56</c:v>
                </c:pt>
                <c:pt idx="178">
                  <c:v>56</c:v>
                </c:pt>
                <c:pt idx="179">
                  <c:v>56</c:v>
                </c:pt>
                <c:pt idx="180">
                  <c:v>56</c:v>
                </c:pt>
                <c:pt idx="181">
                  <c:v>56</c:v>
                </c:pt>
                <c:pt idx="182">
                  <c:v>56</c:v>
                </c:pt>
                <c:pt idx="183">
                  <c:v>56</c:v>
                </c:pt>
                <c:pt idx="184">
                  <c:v>56</c:v>
                </c:pt>
                <c:pt idx="185">
                  <c:v>56</c:v>
                </c:pt>
                <c:pt idx="186">
                  <c:v>56</c:v>
                </c:pt>
                <c:pt idx="187">
                  <c:v>56</c:v>
                </c:pt>
                <c:pt idx="188">
                  <c:v>56</c:v>
                </c:pt>
                <c:pt idx="189">
                  <c:v>56</c:v>
                </c:pt>
                <c:pt idx="190">
                  <c:v>56</c:v>
                </c:pt>
                <c:pt idx="191">
                  <c:v>56</c:v>
                </c:pt>
                <c:pt idx="192">
                  <c:v>56</c:v>
                </c:pt>
                <c:pt idx="193">
                  <c:v>56</c:v>
                </c:pt>
                <c:pt idx="194">
                  <c:v>56</c:v>
                </c:pt>
                <c:pt idx="195">
                  <c:v>56</c:v>
                </c:pt>
                <c:pt idx="196">
                  <c:v>56</c:v>
                </c:pt>
                <c:pt idx="197">
                  <c:v>56</c:v>
                </c:pt>
                <c:pt idx="198">
                  <c:v>56</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72</c:v>
                </c:pt>
                <c:pt idx="147">
                  <c:v>72</c:v>
                </c:pt>
                <c:pt idx="148">
                  <c:v>72</c:v>
                </c:pt>
                <c:pt idx="149">
                  <c:v>74</c:v>
                </c:pt>
                <c:pt idx="150">
                  <c:v>74</c:v>
                </c:pt>
                <c:pt idx="151">
                  <c:v>76</c:v>
                </c:pt>
                <c:pt idx="152">
                  <c:v>76</c:v>
                </c:pt>
                <c:pt idx="153">
                  <c:v>78</c:v>
                </c:pt>
                <c:pt idx="154">
                  <c:v>78</c:v>
                </c:pt>
                <c:pt idx="155">
                  <c:v>78</c:v>
                </c:pt>
                <c:pt idx="156">
                  <c:v>80</c:v>
                </c:pt>
                <c:pt idx="157">
                  <c:v>80</c:v>
                </c:pt>
                <c:pt idx="158">
                  <c:v>82</c:v>
                </c:pt>
                <c:pt idx="159">
                  <c:v>82</c:v>
                </c:pt>
                <c:pt idx="160">
                  <c:v>82</c:v>
                </c:pt>
                <c:pt idx="161">
                  <c:v>82</c:v>
                </c:pt>
                <c:pt idx="162">
                  <c:v>82</c:v>
                </c:pt>
                <c:pt idx="163">
                  <c:v>82</c:v>
                </c:pt>
                <c:pt idx="164">
                  <c:v>82</c:v>
                </c:pt>
                <c:pt idx="165">
                  <c:v>82</c:v>
                </c:pt>
                <c:pt idx="166">
                  <c:v>82</c:v>
                </c:pt>
                <c:pt idx="167">
                  <c:v>82</c:v>
                </c:pt>
                <c:pt idx="168">
                  <c:v>82</c:v>
                </c:pt>
                <c:pt idx="169">
                  <c:v>82</c:v>
                </c:pt>
                <c:pt idx="170">
                  <c:v>82</c:v>
                </c:pt>
                <c:pt idx="171">
                  <c:v>82</c:v>
                </c:pt>
                <c:pt idx="172">
                  <c:v>82</c:v>
                </c:pt>
                <c:pt idx="173">
                  <c:v>82</c:v>
                </c:pt>
                <c:pt idx="174">
                  <c:v>82</c:v>
                </c:pt>
                <c:pt idx="175">
                  <c:v>82</c:v>
                </c:pt>
                <c:pt idx="176">
                  <c:v>82</c:v>
                </c:pt>
                <c:pt idx="177">
                  <c:v>82</c:v>
                </c:pt>
                <c:pt idx="178">
                  <c:v>82</c:v>
                </c:pt>
                <c:pt idx="179">
                  <c:v>82</c:v>
                </c:pt>
                <c:pt idx="180">
                  <c:v>82</c:v>
                </c:pt>
                <c:pt idx="181">
                  <c:v>82</c:v>
                </c:pt>
                <c:pt idx="182">
                  <c:v>82</c:v>
                </c:pt>
                <c:pt idx="183">
                  <c:v>82</c:v>
                </c:pt>
                <c:pt idx="184">
                  <c:v>82</c:v>
                </c:pt>
                <c:pt idx="185">
                  <c:v>82</c:v>
                </c:pt>
                <c:pt idx="186">
                  <c:v>82</c:v>
                </c:pt>
                <c:pt idx="187">
                  <c:v>82</c:v>
                </c:pt>
                <c:pt idx="188">
                  <c:v>82</c:v>
                </c:pt>
                <c:pt idx="189">
                  <c:v>82</c:v>
                </c:pt>
                <c:pt idx="190">
                  <c:v>82</c:v>
                </c:pt>
                <c:pt idx="191">
                  <c:v>82</c:v>
                </c:pt>
                <c:pt idx="192">
                  <c:v>82</c:v>
                </c:pt>
                <c:pt idx="193">
                  <c:v>82</c:v>
                </c:pt>
                <c:pt idx="194">
                  <c:v>82</c:v>
                </c:pt>
                <c:pt idx="195">
                  <c:v>82</c:v>
                </c:pt>
                <c:pt idx="196">
                  <c:v>82</c:v>
                </c:pt>
                <c:pt idx="197">
                  <c:v>82</c:v>
                </c:pt>
                <c:pt idx="198">
                  <c:v>82</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62</c:v>
                </c:pt>
                <c:pt idx="142">
                  <c:v>62</c:v>
                </c:pt>
                <c:pt idx="143">
                  <c:v>62</c:v>
                </c:pt>
                <c:pt idx="144">
                  <c:v>64</c:v>
                </c:pt>
                <c:pt idx="145">
                  <c:v>64</c:v>
                </c:pt>
                <c:pt idx="146">
                  <c:v>66</c:v>
                </c:pt>
                <c:pt idx="147">
                  <c:v>66</c:v>
                </c:pt>
                <c:pt idx="148">
                  <c:v>68</c:v>
                </c:pt>
                <c:pt idx="149">
                  <c:v>68</c:v>
                </c:pt>
                <c:pt idx="150">
                  <c:v>68</c:v>
                </c:pt>
                <c:pt idx="151">
                  <c:v>68</c:v>
                </c:pt>
                <c:pt idx="152">
                  <c:v>68</c:v>
                </c:pt>
                <c:pt idx="153">
                  <c:v>68</c:v>
                </c:pt>
                <c:pt idx="154">
                  <c:v>68</c:v>
                </c:pt>
                <c:pt idx="155">
                  <c:v>68</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62</c:v>
                </c:pt>
                <c:pt idx="143">
                  <c:v>62</c:v>
                </c:pt>
                <c:pt idx="144">
                  <c:v>64</c:v>
                </c:pt>
                <c:pt idx="145">
                  <c:v>64</c:v>
                </c:pt>
                <c:pt idx="146">
                  <c:v>64</c:v>
                </c:pt>
                <c:pt idx="147">
                  <c:v>64</c:v>
                </c:pt>
                <c:pt idx="148">
                  <c:v>64</c:v>
                </c:pt>
                <c:pt idx="149">
                  <c:v>65</c:v>
                </c:pt>
                <c:pt idx="150">
                  <c:v>65</c:v>
                </c:pt>
                <c:pt idx="151">
                  <c:v>67</c:v>
                </c:pt>
                <c:pt idx="152">
                  <c:v>67</c:v>
                </c:pt>
                <c:pt idx="153">
                  <c:v>68</c:v>
                </c:pt>
                <c:pt idx="154">
                  <c:v>68</c:v>
                </c:pt>
                <c:pt idx="155">
                  <c:v>70</c:v>
                </c:pt>
                <c:pt idx="156">
                  <c:v>70</c:v>
                </c:pt>
                <c:pt idx="157">
                  <c:v>70</c:v>
                </c:pt>
                <c:pt idx="158">
                  <c:v>70</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43</c:v>
                </c:pt>
                <c:pt idx="149">
                  <c:v>43</c:v>
                </c:pt>
                <c:pt idx="150">
                  <c:v>45</c:v>
                </c:pt>
                <c:pt idx="151">
                  <c:v>45</c:v>
                </c:pt>
                <c:pt idx="152">
                  <c:v>46</c:v>
                </c:pt>
                <c:pt idx="153">
                  <c:v>46</c:v>
                </c:pt>
                <c:pt idx="154">
                  <c:v>48</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70</c:v>
                </c:pt>
                <c:pt idx="146">
                  <c:v>70</c:v>
                </c:pt>
                <c:pt idx="147">
                  <c:v>72</c:v>
                </c:pt>
                <c:pt idx="148">
                  <c:v>72</c:v>
                </c:pt>
                <c:pt idx="149">
                  <c:v>72</c:v>
                </c:pt>
                <c:pt idx="150">
                  <c:v>72</c:v>
                </c:pt>
                <c:pt idx="151">
                  <c:v>74</c:v>
                </c:pt>
                <c:pt idx="152">
                  <c:v>74</c:v>
                </c:pt>
                <c:pt idx="153">
                  <c:v>76</c:v>
                </c:pt>
                <c:pt idx="154">
                  <c:v>76</c:v>
                </c:pt>
                <c:pt idx="155">
                  <c:v>78</c:v>
                </c:pt>
                <c:pt idx="156">
                  <c:v>78</c:v>
                </c:pt>
                <c:pt idx="157">
                  <c:v>80</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76</c:v>
                </c:pt>
                <c:pt idx="143">
                  <c:v>76</c:v>
                </c:pt>
                <c:pt idx="144">
                  <c:v>76</c:v>
                </c:pt>
                <c:pt idx="145">
                  <c:v>76</c:v>
                </c:pt>
                <c:pt idx="146">
                  <c:v>76</c:v>
                </c:pt>
                <c:pt idx="147">
                  <c:v>78</c:v>
                </c:pt>
                <c:pt idx="148">
                  <c:v>78</c:v>
                </c:pt>
                <c:pt idx="149">
                  <c:v>80</c:v>
                </c:pt>
                <c:pt idx="150">
                  <c:v>80</c:v>
                </c:pt>
                <c:pt idx="151">
                  <c:v>82</c:v>
                </c:pt>
                <c:pt idx="152">
                  <c:v>82</c:v>
                </c:pt>
                <c:pt idx="153">
                  <c:v>84</c:v>
                </c:pt>
                <c:pt idx="154">
                  <c:v>84</c:v>
                </c:pt>
                <c:pt idx="155">
                  <c:v>84</c:v>
                </c:pt>
                <c:pt idx="156">
                  <c:v>86</c:v>
                </c:pt>
                <c:pt idx="157">
                  <c:v>86</c:v>
                </c:pt>
                <c:pt idx="158">
                  <c:v>86</c:v>
                </c:pt>
                <c:pt idx="159">
                  <c:v>86</c:v>
                </c:pt>
                <c:pt idx="160">
                  <c:v>86</c:v>
                </c:pt>
                <c:pt idx="161">
                  <c:v>86</c:v>
                </c:pt>
                <c:pt idx="162">
                  <c:v>86</c:v>
                </c:pt>
                <c:pt idx="163">
                  <c:v>86</c:v>
                </c:pt>
                <c:pt idx="164">
                  <c:v>86</c:v>
                </c:pt>
                <c:pt idx="165">
                  <c:v>86</c:v>
                </c:pt>
                <c:pt idx="166">
                  <c:v>86</c:v>
                </c:pt>
                <c:pt idx="167">
                  <c:v>86</c:v>
                </c:pt>
                <c:pt idx="168">
                  <c:v>86</c:v>
                </c:pt>
                <c:pt idx="169">
                  <c:v>86</c:v>
                </c:pt>
                <c:pt idx="170">
                  <c:v>86</c:v>
                </c:pt>
                <c:pt idx="171">
                  <c:v>86</c:v>
                </c:pt>
                <c:pt idx="172">
                  <c:v>86</c:v>
                </c:pt>
                <c:pt idx="173">
                  <c:v>86</c:v>
                </c:pt>
                <c:pt idx="174">
                  <c:v>86</c:v>
                </c:pt>
                <c:pt idx="175">
                  <c:v>86</c:v>
                </c:pt>
                <c:pt idx="176">
                  <c:v>86</c:v>
                </c:pt>
                <c:pt idx="177">
                  <c:v>86</c:v>
                </c:pt>
                <c:pt idx="178">
                  <c:v>86</c:v>
                </c:pt>
                <c:pt idx="179">
                  <c:v>86</c:v>
                </c:pt>
                <c:pt idx="180">
                  <c:v>86</c:v>
                </c:pt>
                <c:pt idx="181">
                  <c:v>86</c:v>
                </c:pt>
                <c:pt idx="182">
                  <c:v>86</c:v>
                </c:pt>
                <c:pt idx="183">
                  <c:v>86</c:v>
                </c:pt>
                <c:pt idx="184">
                  <c:v>86</c:v>
                </c:pt>
                <c:pt idx="185">
                  <c:v>86</c:v>
                </c:pt>
                <c:pt idx="186">
                  <c:v>86</c:v>
                </c:pt>
                <c:pt idx="187">
                  <c:v>86</c:v>
                </c:pt>
                <c:pt idx="188">
                  <c:v>86</c:v>
                </c:pt>
                <c:pt idx="189">
                  <c:v>86</c:v>
                </c:pt>
                <c:pt idx="190">
                  <c:v>86</c:v>
                </c:pt>
                <c:pt idx="191">
                  <c:v>86</c:v>
                </c:pt>
                <c:pt idx="192">
                  <c:v>86</c:v>
                </c:pt>
                <c:pt idx="193">
                  <c:v>86</c:v>
                </c:pt>
                <c:pt idx="194">
                  <c:v>86</c:v>
                </c:pt>
                <c:pt idx="195">
                  <c:v>86</c:v>
                </c:pt>
                <c:pt idx="196">
                  <c:v>86</c:v>
                </c:pt>
                <c:pt idx="197">
                  <c:v>86</c:v>
                </c:pt>
                <c:pt idx="198">
                  <c:v>86</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62</c:v>
                </c:pt>
                <c:pt idx="142">
                  <c:v>64</c:v>
                </c:pt>
                <c:pt idx="143">
                  <c:v>64</c:v>
                </c:pt>
                <c:pt idx="144">
                  <c:v>66</c:v>
                </c:pt>
                <c:pt idx="145">
                  <c:v>66</c:v>
                </c:pt>
                <c:pt idx="146">
                  <c:v>66</c:v>
                </c:pt>
                <c:pt idx="147">
                  <c:v>66</c:v>
                </c:pt>
                <c:pt idx="148">
                  <c:v>66</c:v>
                </c:pt>
                <c:pt idx="149">
                  <c:v>66</c:v>
                </c:pt>
                <c:pt idx="150">
                  <c:v>66</c:v>
                </c:pt>
                <c:pt idx="151">
                  <c:v>66</c:v>
                </c:pt>
                <c:pt idx="152">
                  <c:v>66</c:v>
                </c:pt>
                <c:pt idx="153">
                  <c:v>66</c:v>
                </c:pt>
                <c:pt idx="154">
                  <c:v>68</c:v>
                </c:pt>
                <c:pt idx="155">
                  <c:v>68</c:v>
                </c:pt>
                <c:pt idx="156">
                  <c:v>68</c:v>
                </c:pt>
                <c:pt idx="157">
                  <c:v>68</c:v>
                </c:pt>
                <c:pt idx="158">
                  <c:v>68</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74</c:v>
                </c:pt>
                <c:pt idx="149">
                  <c:v>74</c:v>
                </c:pt>
                <c:pt idx="150">
                  <c:v>74</c:v>
                </c:pt>
                <c:pt idx="151">
                  <c:v>74</c:v>
                </c:pt>
                <c:pt idx="152">
                  <c:v>74</c:v>
                </c:pt>
                <c:pt idx="153">
                  <c:v>76</c:v>
                </c:pt>
                <c:pt idx="154">
                  <c:v>76</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73</c:v>
                </c:pt>
                <c:pt idx="145">
                  <c:v>73</c:v>
                </c:pt>
                <c:pt idx="146">
                  <c:v>75</c:v>
                </c:pt>
                <c:pt idx="147">
                  <c:v>75</c:v>
                </c:pt>
                <c:pt idx="148">
                  <c:v>77</c:v>
                </c:pt>
                <c:pt idx="149">
                  <c:v>77</c:v>
                </c:pt>
                <c:pt idx="150">
                  <c:v>79</c:v>
                </c:pt>
                <c:pt idx="151">
                  <c:v>79</c:v>
                </c:pt>
                <c:pt idx="152">
                  <c:v>79</c:v>
                </c:pt>
                <c:pt idx="153">
                  <c:v>81</c:v>
                </c:pt>
                <c:pt idx="154">
                  <c:v>81</c:v>
                </c:pt>
                <c:pt idx="155">
                  <c:v>83</c:v>
                </c:pt>
                <c:pt idx="156">
                  <c:v>83</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67</c:v>
                </c:pt>
                <c:pt idx="142">
                  <c:v>67</c:v>
                </c:pt>
                <c:pt idx="143">
                  <c:v>69</c:v>
                </c:pt>
                <c:pt idx="144">
                  <c:v>69</c:v>
                </c:pt>
                <c:pt idx="145">
                  <c:v>70</c:v>
                </c:pt>
                <c:pt idx="146">
                  <c:v>70</c:v>
                </c:pt>
                <c:pt idx="147">
                  <c:v>70</c:v>
                </c:pt>
                <c:pt idx="148">
                  <c:v>70</c:v>
                </c:pt>
                <c:pt idx="149">
                  <c:v>70</c:v>
                </c:pt>
                <c:pt idx="150">
                  <c:v>70</c:v>
                </c:pt>
                <c:pt idx="151">
                  <c:v>70</c:v>
                </c:pt>
                <c:pt idx="152">
                  <c:v>71</c:v>
                </c:pt>
                <c:pt idx="153">
                  <c:v>71</c:v>
                </c:pt>
                <c:pt idx="154">
                  <c:v>71</c:v>
                </c:pt>
                <c:pt idx="155">
                  <c:v>73</c:v>
                </c:pt>
                <c:pt idx="156">
                  <c:v>75</c:v>
                </c:pt>
                <c:pt idx="157">
                  <c:v>75</c:v>
                </c:pt>
                <c:pt idx="158">
                  <c:v>77</c:v>
                </c:pt>
                <c:pt idx="159">
                  <c:v>77</c:v>
                </c:pt>
                <c:pt idx="160">
                  <c:v>77</c:v>
                </c:pt>
                <c:pt idx="161">
                  <c:v>77</c:v>
                </c:pt>
                <c:pt idx="162">
                  <c:v>77</c:v>
                </c:pt>
                <c:pt idx="163">
                  <c:v>77</c:v>
                </c:pt>
                <c:pt idx="164">
                  <c:v>77</c:v>
                </c:pt>
                <c:pt idx="165">
                  <c:v>77</c:v>
                </c:pt>
                <c:pt idx="166">
                  <c:v>77</c:v>
                </c:pt>
                <c:pt idx="167">
                  <c:v>77</c:v>
                </c:pt>
                <c:pt idx="168">
                  <c:v>77</c:v>
                </c:pt>
                <c:pt idx="169">
                  <c:v>77</c:v>
                </c:pt>
                <c:pt idx="170">
                  <c:v>77</c:v>
                </c:pt>
                <c:pt idx="171">
                  <c:v>77</c:v>
                </c:pt>
                <c:pt idx="172">
                  <c:v>77</c:v>
                </c:pt>
                <c:pt idx="173">
                  <c:v>77</c:v>
                </c:pt>
                <c:pt idx="174">
                  <c:v>77</c:v>
                </c:pt>
                <c:pt idx="175">
                  <c:v>77</c:v>
                </c:pt>
                <c:pt idx="176">
                  <c:v>77</c:v>
                </c:pt>
                <c:pt idx="177">
                  <c:v>77</c:v>
                </c:pt>
                <c:pt idx="178">
                  <c:v>77</c:v>
                </c:pt>
                <c:pt idx="179">
                  <c:v>77</c:v>
                </c:pt>
                <c:pt idx="180">
                  <c:v>77</c:v>
                </c:pt>
                <c:pt idx="181">
                  <c:v>77</c:v>
                </c:pt>
                <c:pt idx="182">
                  <c:v>77</c:v>
                </c:pt>
                <c:pt idx="183">
                  <c:v>77</c:v>
                </c:pt>
                <c:pt idx="184">
                  <c:v>77</c:v>
                </c:pt>
                <c:pt idx="185">
                  <c:v>77</c:v>
                </c:pt>
                <c:pt idx="186">
                  <c:v>77</c:v>
                </c:pt>
                <c:pt idx="187">
                  <c:v>77</c:v>
                </c:pt>
                <c:pt idx="188">
                  <c:v>77</c:v>
                </c:pt>
                <c:pt idx="189">
                  <c:v>77</c:v>
                </c:pt>
                <c:pt idx="190">
                  <c:v>77</c:v>
                </c:pt>
                <c:pt idx="191">
                  <c:v>77</c:v>
                </c:pt>
                <c:pt idx="192">
                  <c:v>77</c:v>
                </c:pt>
                <c:pt idx="193">
                  <c:v>77</c:v>
                </c:pt>
                <c:pt idx="194">
                  <c:v>77</c:v>
                </c:pt>
                <c:pt idx="195">
                  <c:v>77</c:v>
                </c:pt>
                <c:pt idx="196">
                  <c:v>77</c:v>
                </c:pt>
                <c:pt idx="197">
                  <c:v>77</c:v>
                </c:pt>
                <c:pt idx="198">
                  <c:v>77</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72</c:v>
                </c:pt>
                <c:pt idx="143">
                  <c:v>72</c:v>
                </c:pt>
                <c:pt idx="144">
                  <c:v>72</c:v>
                </c:pt>
                <c:pt idx="145">
                  <c:v>72</c:v>
                </c:pt>
                <c:pt idx="146">
                  <c:v>72</c:v>
                </c:pt>
                <c:pt idx="147">
                  <c:v>72</c:v>
                </c:pt>
                <c:pt idx="148">
                  <c:v>72</c:v>
                </c:pt>
                <c:pt idx="149">
                  <c:v>74</c:v>
                </c:pt>
                <c:pt idx="150">
                  <c:v>74</c:v>
                </c:pt>
                <c:pt idx="151">
                  <c:v>76</c:v>
                </c:pt>
                <c:pt idx="152">
                  <c:v>76</c:v>
                </c:pt>
                <c:pt idx="153">
                  <c:v>76</c:v>
                </c:pt>
                <c:pt idx="154">
                  <c:v>76</c:v>
                </c:pt>
                <c:pt idx="155">
                  <c:v>76</c:v>
                </c:pt>
                <c:pt idx="156">
                  <c:v>76</c:v>
                </c:pt>
                <c:pt idx="157">
                  <c:v>76</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61</c:v>
                </c:pt>
                <c:pt idx="147">
                  <c:v>61</c:v>
                </c:pt>
                <c:pt idx="148">
                  <c:v>63</c:v>
                </c:pt>
                <c:pt idx="149">
                  <c:v>63</c:v>
                </c:pt>
                <c:pt idx="150">
                  <c:v>65</c:v>
                </c:pt>
                <c:pt idx="151">
                  <c:v>65</c:v>
                </c:pt>
                <c:pt idx="152">
                  <c:v>65</c:v>
                </c:pt>
                <c:pt idx="153">
                  <c:v>66</c:v>
                </c:pt>
                <c:pt idx="154">
                  <c:v>66</c:v>
                </c:pt>
                <c:pt idx="155">
                  <c:v>66</c:v>
                </c:pt>
                <c:pt idx="156">
                  <c:v>66</c:v>
                </c:pt>
                <c:pt idx="157">
                  <c:v>66</c:v>
                </c:pt>
                <c:pt idx="158">
                  <c:v>68</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70</c:v>
                </c:pt>
                <c:pt idx="143">
                  <c:v>70</c:v>
                </c:pt>
                <c:pt idx="144">
                  <c:v>70</c:v>
                </c:pt>
                <c:pt idx="145">
                  <c:v>70</c:v>
                </c:pt>
                <c:pt idx="146">
                  <c:v>70</c:v>
                </c:pt>
                <c:pt idx="147">
                  <c:v>70</c:v>
                </c:pt>
                <c:pt idx="148">
                  <c:v>72</c:v>
                </c:pt>
                <c:pt idx="149">
                  <c:v>72</c:v>
                </c:pt>
                <c:pt idx="150">
                  <c:v>72</c:v>
                </c:pt>
                <c:pt idx="151">
                  <c:v>72</c:v>
                </c:pt>
                <c:pt idx="152">
                  <c:v>72</c:v>
                </c:pt>
                <c:pt idx="153">
                  <c:v>72</c:v>
                </c:pt>
                <c:pt idx="154">
                  <c:v>72</c:v>
                </c:pt>
                <c:pt idx="155">
                  <c:v>72</c:v>
                </c:pt>
                <c:pt idx="156">
                  <c:v>74</c:v>
                </c:pt>
                <c:pt idx="157">
                  <c:v>74</c:v>
                </c:pt>
                <c:pt idx="158">
                  <c:v>76</c:v>
                </c:pt>
                <c:pt idx="159">
                  <c:v>76</c:v>
                </c:pt>
                <c:pt idx="160">
                  <c:v>76</c:v>
                </c:pt>
                <c:pt idx="161">
                  <c:v>76</c:v>
                </c:pt>
                <c:pt idx="162">
                  <c:v>76</c:v>
                </c:pt>
                <c:pt idx="163">
                  <c:v>76</c:v>
                </c:pt>
                <c:pt idx="164">
                  <c:v>76</c:v>
                </c:pt>
                <c:pt idx="165">
                  <c:v>76</c:v>
                </c:pt>
                <c:pt idx="166">
                  <c:v>76</c:v>
                </c:pt>
                <c:pt idx="167">
                  <c:v>76</c:v>
                </c:pt>
                <c:pt idx="168">
                  <c:v>76</c:v>
                </c:pt>
                <c:pt idx="169">
                  <c:v>76</c:v>
                </c:pt>
                <c:pt idx="170">
                  <c:v>76</c:v>
                </c:pt>
                <c:pt idx="171">
                  <c:v>76</c:v>
                </c:pt>
                <c:pt idx="172">
                  <c:v>76</c:v>
                </c:pt>
                <c:pt idx="173">
                  <c:v>76</c:v>
                </c:pt>
                <c:pt idx="174">
                  <c:v>76</c:v>
                </c:pt>
                <c:pt idx="175">
                  <c:v>76</c:v>
                </c:pt>
                <c:pt idx="176">
                  <c:v>76</c:v>
                </c:pt>
                <c:pt idx="177">
                  <c:v>76</c:v>
                </c:pt>
                <c:pt idx="178">
                  <c:v>76</c:v>
                </c:pt>
                <c:pt idx="179">
                  <c:v>76</c:v>
                </c:pt>
                <c:pt idx="180">
                  <c:v>76</c:v>
                </c:pt>
                <c:pt idx="181">
                  <c:v>76</c:v>
                </c:pt>
                <c:pt idx="182">
                  <c:v>76</c:v>
                </c:pt>
                <c:pt idx="183">
                  <c:v>76</c:v>
                </c:pt>
                <c:pt idx="184">
                  <c:v>76</c:v>
                </c:pt>
                <c:pt idx="185">
                  <c:v>76</c:v>
                </c:pt>
                <c:pt idx="186">
                  <c:v>76</c:v>
                </c:pt>
                <c:pt idx="187">
                  <c:v>76</c:v>
                </c:pt>
                <c:pt idx="188">
                  <c:v>76</c:v>
                </c:pt>
                <c:pt idx="189">
                  <c:v>76</c:v>
                </c:pt>
                <c:pt idx="190">
                  <c:v>76</c:v>
                </c:pt>
                <c:pt idx="191">
                  <c:v>76</c:v>
                </c:pt>
                <c:pt idx="192">
                  <c:v>76</c:v>
                </c:pt>
                <c:pt idx="193">
                  <c:v>76</c:v>
                </c:pt>
                <c:pt idx="194">
                  <c:v>76</c:v>
                </c:pt>
                <c:pt idx="195">
                  <c:v>76</c:v>
                </c:pt>
                <c:pt idx="196">
                  <c:v>76</c:v>
                </c:pt>
                <c:pt idx="197">
                  <c:v>76</c:v>
                </c:pt>
                <c:pt idx="198">
                  <c:v>76</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47</c:v>
                </c:pt>
                <c:pt idx="142">
                  <c:v>47</c:v>
                </c:pt>
                <c:pt idx="143">
                  <c:v>47</c:v>
                </c:pt>
                <c:pt idx="144">
                  <c:v>47</c:v>
                </c:pt>
                <c:pt idx="145">
                  <c:v>47</c:v>
                </c:pt>
                <c:pt idx="146">
                  <c:v>49</c:v>
                </c:pt>
                <c:pt idx="147">
                  <c:v>49</c:v>
                </c:pt>
                <c:pt idx="148">
                  <c:v>49</c:v>
                </c:pt>
                <c:pt idx="149">
                  <c:v>49</c:v>
                </c:pt>
                <c:pt idx="150">
                  <c:v>49</c:v>
                </c:pt>
                <c:pt idx="151">
                  <c:v>51</c:v>
                </c:pt>
                <c:pt idx="152">
                  <c:v>51</c:v>
                </c:pt>
                <c:pt idx="153">
                  <c:v>53</c:v>
                </c:pt>
                <c:pt idx="154">
                  <c:v>53</c:v>
                </c:pt>
                <c:pt idx="155">
                  <c:v>55</c:v>
                </c:pt>
                <c:pt idx="156">
                  <c:v>55</c:v>
                </c:pt>
                <c:pt idx="157">
                  <c:v>55</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59</c:v>
                </c:pt>
                <c:pt idx="147">
                  <c:v>59</c:v>
                </c:pt>
                <c:pt idx="148">
                  <c:v>61</c:v>
                </c:pt>
                <c:pt idx="149">
                  <c:v>61</c:v>
                </c:pt>
                <c:pt idx="150">
                  <c:v>61</c:v>
                </c:pt>
                <c:pt idx="151">
                  <c:v>63</c:v>
                </c:pt>
                <c:pt idx="152">
                  <c:v>63</c:v>
                </c:pt>
                <c:pt idx="153">
                  <c:v>63</c:v>
                </c:pt>
                <c:pt idx="154">
                  <c:v>63</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60</c:v>
                </c:pt>
                <c:pt idx="143">
                  <c:v>60</c:v>
                </c:pt>
                <c:pt idx="144">
                  <c:v>62</c:v>
                </c:pt>
                <c:pt idx="145">
                  <c:v>62</c:v>
                </c:pt>
                <c:pt idx="146">
                  <c:v>62</c:v>
                </c:pt>
                <c:pt idx="147">
                  <c:v>62</c:v>
                </c:pt>
                <c:pt idx="148">
                  <c:v>62</c:v>
                </c:pt>
                <c:pt idx="149">
                  <c:v>64</c:v>
                </c:pt>
                <c:pt idx="150">
                  <c:v>66</c:v>
                </c:pt>
                <c:pt idx="151">
                  <c:v>66</c:v>
                </c:pt>
                <c:pt idx="152">
                  <c:v>67</c:v>
                </c:pt>
                <c:pt idx="153">
                  <c:v>67</c:v>
                </c:pt>
                <c:pt idx="154">
                  <c:v>67</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64</c:v>
                </c:pt>
                <c:pt idx="149">
                  <c:v>64</c:v>
                </c:pt>
                <c:pt idx="150">
                  <c:v>65</c:v>
                </c:pt>
                <c:pt idx="151">
                  <c:v>65</c:v>
                </c:pt>
                <c:pt idx="152">
                  <c:v>67</c:v>
                </c:pt>
                <c:pt idx="153">
                  <c:v>67</c:v>
                </c:pt>
                <c:pt idx="154">
                  <c:v>67</c:v>
                </c:pt>
                <c:pt idx="155">
                  <c:v>69</c:v>
                </c:pt>
                <c:pt idx="156">
                  <c:v>69</c:v>
                </c:pt>
                <c:pt idx="157">
                  <c:v>71</c:v>
                </c:pt>
                <c:pt idx="158">
                  <c:v>73</c:v>
                </c:pt>
                <c:pt idx="159">
                  <c:v>73</c:v>
                </c:pt>
                <c:pt idx="160">
                  <c:v>75</c:v>
                </c:pt>
                <c:pt idx="161">
                  <c:v>75</c:v>
                </c:pt>
                <c:pt idx="162">
                  <c:v>75</c:v>
                </c:pt>
                <c:pt idx="163">
                  <c:v>75</c:v>
                </c:pt>
                <c:pt idx="164">
                  <c:v>75</c:v>
                </c:pt>
                <c:pt idx="165">
                  <c:v>75</c:v>
                </c:pt>
                <c:pt idx="166">
                  <c:v>75</c:v>
                </c:pt>
                <c:pt idx="167">
                  <c:v>75</c:v>
                </c:pt>
                <c:pt idx="168">
                  <c:v>75</c:v>
                </c:pt>
                <c:pt idx="169">
                  <c:v>75</c:v>
                </c:pt>
                <c:pt idx="170">
                  <c:v>75</c:v>
                </c:pt>
                <c:pt idx="171">
                  <c:v>75</c:v>
                </c:pt>
                <c:pt idx="172">
                  <c:v>75</c:v>
                </c:pt>
                <c:pt idx="173">
                  <c:v>75</c:v>
                </c:pt>
                <c:pt idx="174">
                  <c:v>75</c:v>
                </c:pt>
                <c:pt idx="175">
                  <c:v>75</c:v>
                </c:pt>
                <c:pt idx="176">
                  <c:v>75</c:v>
                </c:pt>
                <c:pt idx="177">
                  <c:v>75</c:v>
                </c:pt>
                <c:pt idx="178">
                  <c:v>75</c:v>
                </c:pt>
                <c:pt idx="179">
                  <c:v>75</c:v>
                </c:pt>
                <c:pt idx="180">
                  <c:v>75</c:v>
                </c:pt>
                <c:pt idx="181">
                  <c:v>75</c:v>
                </c:pt>
                <c:pt idx="182">
                  <c:v>75</c:v>
                </c:pt>
                <c:pt idx="183">
                  <c:v>75</c:v>
                </c:pt>
                <c:pt idx="184">
                  <c:v>75</c:v>
                </c:pt>
                <c:pt idx="185">
                  <c:v>75</c:v>
                </c:pt>
                <c:pt idx="186">
                  <c:v>75</c:v>
                </c:pt>
                <c:pt idx="187">
                  <c:v>75</c:v>
                </c:pt>
                <c:pt idx="188">
                  <c:v>75</c:v>
                </c:pt>
                <c:pt idx="189">
                  <c:v>75</c:v>
                </c:pt>
                <c:pt idx="190">
                  <c:v>75</c:v>
                </c:pt>
                <c:pt idx="191">
                  <c:v>75</c:v>
                </c:pt>
                <c:pt idx="192">
                  <c:v>75</c:v>
                </c:pt>
                <c:pt idx="193">
                  <c:v>75</c:v>
                </c:pt>
                <c:pt idx="194">
                  <c:v>75</c:v>
                </c:pt>
                <c:pt idx="195">
                  <c:v>75</c:v>
                </c:pt>
                <c:pt idx="196">
                  <c:v>75</c:v>
                </c:pt>
                <c:pt idx="197">
                  <c:v>75</c:v>
                </c:pt>
                <c:pt idx="198">
                  <c:v>75</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57</c:v>
                </c:pt>
                <c:pt idx="142">
                  <c:v>57</c:v>
                </c:pt>
                <c:pt idx="143">
                  <c:v>57</c:v>
                </c:pt>
                <c:pt idx="144">
                  <c:v>59</c:v>
                </c:pt>
                <c:pt idx="145">
                  <c:v>59</c:v>
                </c:pt>
                <c:pt idx="146">
                  <c:v>60</c:v>
                </c:pt>
                <c:pt idx="147">
                  <c:v>60</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57</c:v>
                </c:pt>
                <c:pt idx="147">
                  <c:v>57</c:v>
                </c:pt>
                <c:pt idx="148">
                  <c:v>57</c:v>
                </c:pt>
                <c:pt idx="149">
                  <c:v>58</c:v>
                </c:pt>
                <c:pt idx="150">
                  <c:v>58</c:v>
                </c:pt>
                <c:pt idx="151">
                  <c:v>58</c:v>
                </c:pt>
                <c:pt idx="152">
                  <c:v>58</c:v>
                </c:pt>
                <c:pt idx="153">
                  <c:v>58</c:v>
                </c:pt>
                <c:pt idx="154">
                  <c:v>58</c:v>
                </c:pt>
                <c:pt idx="155">
                  <c:v>58</c:v>
                </c:pt>
                <c:pt idx="156">
                  <c:v>60</c:v>
                </c:pt>
                <c:pt idx="157">
                  <c:v>60</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54</c:v>
                </c:pt>
                <c:pt idx="142">
                  <c:v>54</c:v>
                </c:pt>
                <c:pt idx="143">
                  <c:v>54</c:v>
                </c:pt>
                <c:pt idx="144">
                  <c:v>54</c:v>
                </c:pt>
                <c:pt idx="145">
                  <c:v>54</c:v>
                </c:pt>
                <c:pt idx="146">
                  <c:v>54</c:v>
                </c:pt>
                <c:pt idx="147">
                  <c:v>54</c:v>
                </c:pt>
                <c:pt idx="148">
                  <c:v>56</c:v>
                </c:pt>
                <c:pt idx="149">
                  <c:v>56</c:v>
                </c:pt>
                <c:pt idx="150">
                  <c:v>56</c:v>
                </c:pt>
                <c:pt idx="151">
                  <c:v>56</c:v>
                </c:pt>
                <c:pt idx="152">
                  <c:v>56</c:v>
                </c:pt>
                <c:pt idx="153">
                  <c:v>56</c:v>
                </c:pt>
                <c:pt idx="154">
                  <c:v>56</c:v>
                </c:pt>
                <c:pt idx="155">
                  <c:v>58</c:v>
                </c:pt>
                <c:pt idx="156">
                  <c:v>58</c:v>
                </c:pt>
                <c:pt idx="157">
                  <c:v>58</c:v>
                </c:pt>
                <c:pt idx="158">
                  <c:v>58</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38</c:v>
                </c:pt>
                <c:pt idx="144">
                  <c:v>38</c:v>
                </c:pt>
                <c:pt idx="145">
                  <c:v>38</c:v>
                </c:pt>
                <c:pt idx="146">
                  <c:v>39</c:v>
                </c:pt>
                <c:pt idx="147">
                  <c:v>39</c:v>
                </c:pt>
                <c:pt idx="148">
                  <c:v>39</c:v>
                </c:pt>
                <c:pt idx="149">
                  <c:v>39</c:v>
                </c:pt>
                <c:pt idx="150">
                  <c:v>41</c:v>
                </c:pt>
                <c:pt idx="151">
                  <c:v>43</c:v>
                </c:pt>
                <c:pt idx="152">
                  <c:v>43</c:v>
                </c:pt>
                <c:pt idx="153">
                  <c:v>43</c:v>
                </c:pt>
                <c:pt idx="154">
                  <c:v>43</c:v>
                </c:pt>
                <c:pt idx="155">
                  <c:v>43</c:v>
                </c:pt>
                <c:pt idx="156">
                  <c:v>43</c:v>
                </c:pt>
                <c:pt idx="157">
                  <c:v>43</c:v>
                </c:pt>
                <c:pt idx="158">
                  <c:v>43</c:v>
                </c:pt>
                <c:pt idx="159">
                  <c:v>43</c:v>
                </c:pt>
                <c:pt idx="160">
                  <c:v>43</c:v>
                </c:pt>
                <c:pt idx="161">
                  <c:v>43</c:v>
                </c:pt>
                <c:pt idx="162">
                  <c:v>43</c:v>
                </c:pt>
                <c:pt idx="163">
                  <c:v>43</c:v>
                </c:pt>
                <c:pt idx="164">
                  <c:v>43</c:v>
                </c:pt>
                <c:pt idx="165">
                  <c:v>43</c:v>
                </c:pt>
                <c:pt idx="166">
                  <c:v>43</c:v>
                </c:pt>
                <c:pt idx="167">
                  <c:v>43</c:v>
                </c:pt>
                <c:pt idx="168">
                  <c:v>43</c:v>
                </c:pt>
                <c:pt idx="169">
                  <c:v>43</c:v>
                </c:pt>
                <c:pt idx="170">
                  <c:v>43</c:v>
                </c:pt>
                <c:pt idx="171">
                  <c:v>43</c:v>
                </c:pt>
                <c:pt idx="172">
                  <c:v>43</c:v>
                </c:pt>
                <c:pt idx="173">
                  <c:v>43</c:v>
                </c:pt>
                <c:pt idx="174">
                  <c:v>43</c:v>
                </c:pt>
                <c:pt idx="175">
                  <c:v>43</c:v>
                </c:pt>
                <c:pt idx="176">
                  <c:v>43</c:v>
                </c:pt>
                <c:pt idx="177">
                  <c:v>43</c:v>
                </c:pt>
                <c:pt idx="178">
                  <c:v>43</c:v>
                </c:pt>
                <c:pt idx="179">
                  <c:v>43</c:v>
                </c:pt>
                <c:pt idx="180">
                  <c:v>43</c:v>
                </c:pt>
                <c:pt idx="181">
                  <c:v>43</c:v>
                </c:pt>
                <c:pt idx="182">
                  <c:v>43</c:v>
                </c:pt>
                <c:pt idx="183">
                  <c:v>43</c:v>
                </c:pt>
                <c:pt idx="184">
                  <c:v>43</c:v>
                </c:pt>
                <c:pt idx="185">
                  <c:v>43</c:v>
                </c:pt>
                <c:pt idx="186">
                  <c:v>43</c:v>
                </c:pt>
                <c:pt idx="187">
                  <c:v>43</c:v>
                </c:pt>
                <c:pt idx="188">
                  <c:v>43</c:v>
                </c:pt>
                <c:pt idx="189">
                  <c:v>43</c:v>
                </c:pt>
                <c:pt idx="190">
                  <c:v>43</c:v>
                </c:pt>
                <c:pt idx="191">
                  <c:v>43</c:v>
                </c:pt>
                <c:pt idx="192">
                  <c:v>43</c:v>
                </c:pt>
                <c:pt idx="193">
                  <c:v>43</c:v>
                </c:pt>
                <c:pt idx="194">
                  <c:v>43</c:v>
                </c:pt>
                <c:pt idx="195">
                  <c:v>43</c:v>
                </c:pt>
                <c:pt idx="196">
                  <c:v>43</c:v>
                </c:pt>
                <c:pt idx="197">
                  <c:v>43</c:v>
                </c:pt>
                <c:pt idx="198">
                  <c:v>43</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56</c:v>
                </c:pt>
                <c:pt idx="142">
                  <c:v>58</c:v>
                </c:pt>
                <c:pt idx="143">
                  <c:v>58</c:v>
                </c:pt>
                <c:pt idx="144">
                  <c:v>60</c:v>
                </c:pt>
                <c:pt idx="145">
                  <c:v>60</c:v>
                </c:pt>
                <c:pt idx="146">
                  <c:v>62</c:v>
                </c:pt>
                <c:pt idx="147">
                  <c:v>62</c:v>
                </c:pt>
                <c:pt idx="148">
                  <c:v>64</c:v>
                </c:pt>
                <c:pt idx="149">
                  <c:v>64</c:v>
                </c:pt>
                <c:pt idx="150">
                  <c:v>64</c:v>
                </c:pt>
                <c:pt idx="151">
                  <c:v>64</c:v>
                </c:pt>
                <c:pt idx="152">
                  <c:v>66</c:v>
                </c:pt>
                <c:pt idx="153">
                  <c:v>66</c:v>
                </c:pt>
                <c:pt idx="154">
                  <c:v>68</c:v>
                </c:pt>
                <c:pt idx="155">
                  <c:v>69</c:v>
                </c:pt>
                <c:pt idx="156">
                  <c:v>69</c:v>
                </c:pt>
                <c:pt idx="157">
                  <c:v>69</c:v>
                </c:pt>
                <c:pt idx="158">
                  <c:v>69</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68</c:v>
                </c:pt>
                <c:pt idx="143">
                  <c:v>68</c:v>
                </c:pt>
                <c:pt idx="144">
                  <c:v>70</c:v>
                </c:pt>
                <c:pt idx="145">
                  <c:v>70</c:v>
                </c:pt>
                <c:pt idx="146">
                  <c:v>72</c:v>
                </c:pt>
                <c:pt idx="147">
                  <c:v>72</c:v>
                </c:pt>
                <c:pt idx="148">
                  <c:v>74</c:v>
                </c:pt>
                <c:pt idx="149">
                  <c:v>74</c:v>
                </c:pt>
                <c:pt idx="150">
                  <c:v>74</c:v>
                </c:pt>
                <c:pt idx="151">
                  <c:v>76</c:v>
                </c:pt>
                <c:pt idx="152">
                  <c:v>76</c:v>
                </c:pt>
                <c:pt idx="153">
                  <c:v>78</c:v>
                </c:pt>
                <c:pt idx="154">
                  <c:v>78</c:v>
                </c:pt>
                <c:pt idx="155">
                  <c:v>78</c:v>
                </c:pt>
                <c:pt idx="156">
                  <c:v>78</c:v>
                </c:pt>
                <c:pt idx="157">
                  <c:v>78</c:v>
                </c:pt>
                <c:pt idx="158">
                  <c:v>78</c:v>
                </c:pt>
                <c:pt idx="159">
                  <c:v>78</c:v>
                </c:pt>
                <c:pt idx="160">
                  <c:v>78</c:v>
                </c:pt>
                <c:pt idx="161">
                  <c:v>78</c:v>
                </c:pt>
                <c:pt idx="162">
                  <c:v>78</c:v>
                </c:pt>
                <c:pt idx="163">
                  <c:v>78</c:v>
                </c:pt>
                <c:pt idx="164">
                  <c:v>78</c:v>
                </c:pt>
                <c:pt idx="165">
                  <c:v>78</c:v>
                </c:pt>
                <c:pt idx="166">
                  <c:v>78</c:v>
                </c:pt>
                <c:pt idx="167">
                  <c:v>78</c:v>
                </c:pt>
                <c:pt idx="168">
                  <c:v>78</c:v>
                </c:pt>
                <c:pt idx="169">
                  <c:v>78</c:v>
                </c:pt>
                <c:pt idx="170">
                  <c:v>78</c:v>
                </c:pt>
                <c:pt idx="171">
                  <c:v>78</c:v>
                </c:pt>
                <c:pt idx="172">
                  <c:v>78</c:v>
                </c:pt>
                <c:pt idx="173">
                  <c:v>78</c:v>
                </c:pt>
                <c:pt idx="174">
                  <c:v>78</c:v>
                </c:pt>
                <c:pt idx="175">
                  <c:v>78</c:v>
                </c:pt>
                <c:pt idx="176">
                  <c:v>78</c:v>
                </c:pt>
                <c:pt idx="177">
                  <c:v>78</c:v>
                </c:pt>
                <c:pt idx="178">
                  <c:v>78</c:v>
                </c:pt>
                <c:pt idx="179">
                  <c:v>78</c:v>
                </c:pt>
                <c:pt idx="180">
                  <c:v>78</c:v>
                </c:pt>
                <c:pt idx="181">
                  <c:v>78</c:v>
                </c:pt>
                <c:pt idx="182">
                  <c:v>78</c:v>
                </c:pt>
                <c:pt idx="183">
                  <c:v>78</c:v>
                </c:pt>
                <c:pt idx="184">
                  <c:v>78</c:v>
                </c:pt>
                <c:pt idx="185">
                  <c:v>78</c:v>
                </c:pt>
                <c:pt idx="186">
                  <c:v>78</c:v>
                </c:pt>
                <c:pt idx="187">
                  <c:v>78</c:v>
                </c:pt>
                <c:pt idx="188">
                  <c:v>78</c:v>
                </c:pt>
                <c:pt idx="189">
                  <c:v>78</c:v>
                </c:pt>
                <c:pt idx="190">
                  <c:v>78</c:v>
                </c:pt>
                <c:pt idx="191">
                  <c:v>78</c:v>
                </c:pt>
                <c:pt idx="192">
                  <c:v>78</c:v>
                </c:pt>
                <c:pt idx="193">
                  <c:v>78</c:v>
                </c:pt>
                <c:pt idx="194">
                  <c:v>78</c:v>
                </c:pt>
                <c:pt idx="195">
                  <c:v>78</c:v>
                </c:pt>
                <c:pt idx="196">
                  <c:v>78</c:v>
                </c:pt>
                <c:pt idx="197">
                  <c:v>78</c:v>
                </c:pt>
                <c:pt idx="198">
                  <c:v>78</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72</c:v>
                </c:pt>
                <c:pt idx="142">
                  <c:v>74</c:v>
                </c:pt>
                <c:pt idx="143">
                  <c:v>74</c:v>
                </c:pt>
                <c:pt idx="144">
                  <c:v>76</c:v>
                </c:pt>
                <c:pt idx="145">
                  <c:v>76</c:v>
                </c:pt>
                <c:pt idx="146">
                  <c:v>76</c:v>
                </c:pt>
                <c:pt idx="147">
                  <c:v>78</c:v>
                </c:pt>
                <c:pt idx="148">
                  <c:v>78</c:v>
                </c:pt>
                <c:pt idx="149">
                  <c:v>80</c:v>
                </c:pt>
                <c:pt idx="150">
                  <c:v>81</c:v>
                </c:pt>
                <c:pt idx="151">
                  <c:v>81</c:v>
                </c:pt>
                <c:pt idx="152">
                  <c:v>81</c:v>
                </c:pt>
                <c:pt idx="153">
                  <c:v>81</c:v>
                </c:pt>
                <c:pt idx="154">
                  <c:v>81</c:v>
                </c:pt>
                <c:pt idx="155">
                  <c:v>81</c:v>
                </c:pt>
                <c:pt idx="156">
                  <c:v>81</c:v>
                </c:pt>
                <c:pt idx="157">
                  <c:v>83</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59</c:v>
                </c:pt>
                <c:pt idx="143">
                  <c:v>59</c:v>
                </c:pt>
                <c:pt idx="144">
                  <c:v>61</c:v>
                </c:pt>
                <c:pt idx="145">
                  <c:v>61</c:v>
                </c:pt>
                <c:pt idx="146">
                  <c:v>63</c:v>
                </c:pt>
                <c:pt idx="147">
                  <c:v>63</c:v>
                </c:pt>
                <c:pt idx="148">
                  <c:v>63</c:v>
                </c:pt>
                <c:pt idx="149">
                  <c:v>63</c:v>
                </c:pt>
                <c:pt idx="150">
                  <c:v>63</c:v>
                </c:pt>
                <c:pt idx="151">
                  <c:v>63</c:v>
                </c:pt>
                <c:pt idx="152">
                  <c:v>63</c:v>
                </c:pt>
                <c:pt idx="153">
                  <c:v>65</c:v>
                </c:pt>
                <c:pt idx="154">
                  <c:v>66</c:v>
                </c:pt>
                <c:pt idx="155">
                  <c:v>66</c:v>
                </c:pt>
                <c:pt idx="156">
                  <c:v>66</c:v>
                </c:pt>
                <c:pt idx="157">
                  <c:v>67</c:v>
                </c:pt>
                <c:pt idx="158">
                  <c:v>67</c:v>
                </c:pt>
                <c:pt idx="159">
                  <c:v>69</c:v>
                </c:pt>
                <c:pt idx="160">
                  <c:v>69</c:v>
                </c:pt>
                <c:pt idx="161">
                  <c:v>69</c:v>
                </c:pt>
                <c:pt idx="162">
                  <c:v>69</c:v>
                </c:pt>
                <c:pt idx="163">
                  <c:v>69</c:v>
                </c:pt>
                <c:pt idx="164">
                  <c:v>69</c:v>
                </c:pt>
                <c:pt idx="165">
                  <c:v>69</c:v>
                </c:pt>
                <c:pt idx="166">
                  <c:v>69</c:v>
                </c:pt>
                <c:pt idx="167">
                  <c:v>69</c:v>
                </c:pt>
                <c:pt idx="168">
                  <c:v>69</c:v>
                </c:pt>
                <c:pt idx="169">
                  <c:v>69</c:v>
                </c:pt>
                <c:pt idx="170">
                  <c:v>69</c:v>
                </c:pt>
                <c:pt idx="171">
                  <c:v>69</c:v>
                </c:pt>
                <c:pt idx="172">
                  <c:v>69</c:v>
                </c:pt>
                <c:pt idx="173">
                  <c:v>69</c:v>
                </c:pt>
                <c:pt idx="174">
                  <c:v>69</c:v>
                </c:pt>
                <c:pt idx="175">
                  <c:v>69</c:v>
                </c:pt>
                <c:pt idx="176">
                  <c:v>69</c:v>
                </c:pt>
                <c:pt idx="177">
                  <c:v>69</c:v>
                </c:pt>
                <c:pt idx="178">
                  <c:v>69</c:v>
                </c:pt>
                <c:pt idx="179">
                  <c:v>69</c:v>
                </c:pt>
                <c:pt idx="180">
                  <c:v>69</c:v>
                </c:pt>
                <c:pt idx="181">
                  <c:v>69</c:v>
                </c:pt>
                <c:pt idx="182">
                  <c:v>69</c:v>
                </c:pt>
                <c:pt idx="183">
                  <c:v>69</c:v>
                </c:pt>
                <c:pt idx="184">
                  <c:v>69</c:v>
                </c:pt>
                <c:pt idx="185">
                  <c:v>69</c:v>
                </c:pt>
                <c:pt idx="186">
                  <c:v>69</c:v>
                </c:pt>
                <c:pt idx="187">
                  <c:v>69</c:v>
                </c:pt>
                <c:pt idx="188">
                  <c:v>69</c:v>
                </c:pt>
                <c:pt idx="189">
                  <c:v>69</c:v>
                </c:pt>
                <c:pt idx="190">
                  <c:v>69</c:v>
                </c:pt>
                <c:pt idx="191">
                  <c:v>69</c:v>
                </c:pt>
                <c:pt idx="192">
                  <c:v>69</c:v>
                </c:pt>
                <c:pt idx="193">
                  <c:v>69</c:v>
                </c:pt>
                <c:pt idx="194">
                  <c:v>69</c:v>
                </c:pt>
                <c:pt idx="195">
                  <c:v>69</c:v>
                </c:pt>
                <c:pt idx="196">
                  <c:v>69</c:v>
                </c:pt>
                <c:pt idx="197">
                  <c:v>69</c:v>
                </c:pt>
                <c:pt idx="198">
                  <c:v>69</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62</c:v>
                </c:pt>
                <c:pt idx="146">
                  <c:v>62</c:v>
                </c:pt>
                <c:pt idx="147">
                  <c:v>62</c:v>
                </c:pt>
                <c:pt idx="148">
                  <c:v>62</c:v>
                </c:pt>
                <c:pt idx="149">
                  <c:v>62</c:v>
                </c:pt>
                <c:pt idx="150">
                  <c:v>62</c:v>
                </c:pt>
                <c:pt idx="151">
                  <c:v>62</c:v>
                </c:pt>
                <c:pt idx="152">
                  <c:v>64</c:v>
                </c:pt>
                <c:pt idx="153">
                  <c:v>64</c:v>
                </c:pt>
                <c:pt idx="154">
                  <c:v>66</c:v>
                </c:pt>
                <c:pt idx="155">
                  <c:v>66</c:v>
                </c:pt>
                <c:pt idx="156">
                  <c:v>66</c:v>
                </c:pt>
                <c:pt idx="157">
                  <c:v>66</c:v>
                </c:pt>
                <c:pt idx="158">
                  <c:v>66</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74</c:v>
                </c:pt>
                <c:pt idx="142">
                  <c:v>74</c:v>
                </c:pt>
                <c:pt idx="143">
                  <c:v>74</c:v>
                </c:pt>
                <c:pt idx="144">
                  <c:v>74</c:v>
                </c:pt>
                <c:pt idx="145">
                  <c:v>74</c:v>
                </c:pt>
                <c:pt idx="146">
                  <c:v>76</c:v>
                </c:pt>
                <c:pt idx="147">
                  <c:v>76</c:v>
                </c:pt>
                <c:pt idx="148">
                  <c:v>76</c:v>
                </c:pt>
                <c:pt idx="149">
                  <c:v>78</c:v>
                </c:pt>
                <c:pt idx="150">
                  <c:v>78</c:v>
                </c:pt>
                <c:pt idx="151">
                  <c:v>78</c:v>
                </c:pt>
                <c:pt idx="152">
                  <c:v>80</c:v>
                </c:pt>
                <c:pt idx="153">
                  <c:v>80</c:v>
                </c:pt>
                <c:pt idx="154">
                  <c:v>82</c:v>
                </c:pt>
                <c:pt idx="155">
                  <c:v>82</c:v>
                </c:pt>
                <c:pt idx="156">
                  <c:v>82</c:v>
                </c:pt>
                <c:pt idx="157">
                  <c:v>82</c:v>
                </c:pt>
                <c:pt idx="158">
                  <c:v>83</c:v>
                </c:pt>
                <c:pt idx="159">
                  <c:v>83</c:v>
                </c:pt>
                <c:pt idx="160">
                  <c:v>83</c:v>
                </c:pt>
                <c:pt idx="161">
                  <c:v>83</c:v>
                </c:pt>
                <c:pt idx="162">
                  <c:v>83</c:v>
                </c:pt>
                <c:pt idx="163">
                  <c:v>83</c:v>
                </c:pt>
                <c:pt idx="164">
                  <c:v>83</c:v>
                </c:pt>
                <c:pt idx="165">
                  <c:v>83</c:v>
                </c:pt>
                <c:pt idx="166">
                  <c:v>83</c:v>
                </c:pt>
                <c:pt idx="167">
                  <c:v>83</c:v>
                </c:pt>
                <c:pt idx="168">
                  <c:v>83</c:v>
                </c:pt>
                <c:pt idx="169">
                  <c:v>83</c:v>
                </c:pt>
                <c:pt idx="170">
                  <c:v>83</c:v>
                </c:pt>
                <c:pt idx="171">
                  <c:v>83</c:v>
                </c:pt>
                <c:pt idx="172">
                  <c:v>83</c:v>
                </c:pt>
                <c:pt idx="173">
                  <c:v>83</c:v>
                </c:pt>
                <c:pt idx="174">
                  <c:v>83</c:v>
                </c:pt>
                <c:pt idx="175">
                  <c:v>83</c:v>
                </c:pt>
                <c:pt idx="176">
                  <c:v>83</c:v>
                </c:pt>
                <c:pt idx="177">
                  <c:v>83</c:v>
                </c:pt>
                <c:pt idx="178">
                  <c:v>83</c:v>
                </c:pt>
                <c:pt idx="179">
                  <c:v>83</c:v>
                </c:pt>
                <c:pt idx="180">
                  <c:v>83</c:v>
                </c:pt>
                <c:pt idx="181">
                  <c:v>83</c:v>
                </c:pt>
                <c:pt idx="182">
                  <c:v>83</c:v>
                </c:pt>
                <c:pt idx="183">
                  <c:v>83</c:v>
                </c:pt>
                <c:pt idx="184">
                  <c:v>83</c:v>
                </c:pt>
                <c:pt idx="185">
                  <c:v>83</c:v>
                </c:pt>
                <c:pt idx="186">
                  <c:v>83</c:v>
                </c:pt>
                <c:pt idx="187">
                  <c:v>83</c:v>
                </c:pt>
                <c:pt idx="188">
                  <c:v>83</c:v>
                </c:pt>
                <c:pt idx="189">
                  <c:v>83</c:v>
                </c:pt>
                <c:pt idx="190">
                  <c:v>83</c:v>
                </c:pt>
                <c:pt idx="191">
                  <c:v>83</c:v>
                </c:pt>
                <c:pt idx="192">
                  <c:v>83</c:v>
                </c:pt>
                <c:pt idx="193">
                  <c:v>83</c:v>
                </c:pt>
                <c:pt idx="194">
                  <c:v>83</c:v>
                </c:pt>
                <c:pt idx="195">
                  <c:v>83</c:v>
                </c:pt>
                <c:pt idx="196">
                  <c:v>83</c:v>
                </c:pt>
                <c:pt idx="197">
                  <c:v>83</c:v>
                </c:pt>
                <c:pt idx="198">
                  <c:v>83</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83</c:v>
                </c:pt>
                <c:pt idx="142">
                  <c:v>83</c:v>
                </c:pt>
                <c:pt idx="143">
                  <c:v>85</c:v>
                </c:pt>
                <c:pt idx="144">
                  <c:v>85</c:v>
                </c:pt>
                <c:pt idx="145">
                  <c:v>87</c:v>
                </c:pt>
                <c:pt idx="146">
                  <c:v>87</c:v>
                </c:pt>
                <c:pt idx="147">
                  <c:v>87</c:v>
                </c:pt>
                <c:pt idx="148">
                  <c:v>88</c:v>
                </c:pt>
                <c:pt idx="149">
                  <c:v>88</c:v>
                </c:pt>
                <c:pt idx="150">
                  <c:v>88</c:v>
                </c:pt>
                <c:pt idx="151">
                  <c:v>88</c:v>
                </c:pt>
                <c:pt idx="152">
                  <c:v>88</c:v>
                </c:pt>
                <c:pt idx="153">
                  <c:v>90</c:v>
                </c:pt>
                <c:pt idx="154">
                  <c:v>92</c:v>
                </c:pt>
                <c:pt idx="155">
                  <c:v>92</c:v>
                </c:pt>
                <c:pt idx="156">
                  <c:v>92</c:v>
                </c:pt>
                <c:pt idx="157">
                  <c:v>92</c:v>
                </c:pt>
                <c:pt idx="158">
                  <c:v>94</c:v>
                </c:pt>
                <c:pt idx="159">
                  <c:v>94</c:v>
                </c:pt>
                <c:pt idx="160">
                  <c:v>94</c:v>
                </c:pt>
                <c:pt idx="161">
                  <c:v>94</c:v>
                </c:pt>
                <c:pt idx="162">
                  <c:v>94</c:v>
                </c:pt>
                <c:pt idx="163">
                  <c:v>94</c:v>
                </c:pt>
                <c:pt idx="164">
                  <c:v>94</c:v>
                </c:pt>
                <c:pt idx="165">
                  <c:v>94</c:v>
                </c:pt>
                <c:pt idx="166">
                  <c:v>94</c:v>
                </c:pt>
                <c:pt idx="167">
                  <c:v>94</c:v>
                </c:pt>
                <c:pt idx="168">
                  <c:v>94</c:v>
                </c:pt>
                <c:pt idx="169">
                  <c:v>94</c:v>
                </c:pt>
                <c:pt idx="170">
                  <c:v>94</c:v>
                </c:pt>
                <c:pt idx="171">
                  <c:v>94</c:v>
                </c:pt>
                <c:pt idx="172">
                  <c:v>94</c:v>
                </c:pt>
                <c:pt idx="173">
                  <c:v>94</c:v>
                </c:pt>
                <c:pt idx="174">
                  <c:v>94</c:v>
                </c:pt>
                <c:pt idx="175">
                  <c:v>94</c:v>
                </c:pt>
                <c:pt idx="176">
                  <c:v>94</c:v>
                </c:pt>
                <c:pt idx="177">
                  <c:v>94</c:v>
                </c:pt>
                <c:pt idx="178">
                  <c:v>94</c:v>
                </c:pt>
                <c:pt idx="179">
                  <c:v>94</c:v>
                </c:pt>
                <c:pt idx="180">
                  <c:v>94</c:v>
                </c:pt>
                <c:pt idx="181">
                  <c:v>94</c:v>
                </c:pt>
                <c:pt idx="182">
                  <c:v>94</c:v>
                </c:pt>
                <c:pt idx="183">
                  <c:v>94</c:v>
                </c:pt>
                <c:pt idx="184">
                  <c:v>94</c:v>
                </c:pt>
                <c:pt idx="185">
                  <c:v>94</c:v>
                </c:pt>
                <c:pt idx="186">
                  <c:v>94</c:v>
                </c:pt>
                <c:pt idx="187">
                  <c:v>94</c:v>
                </c:pt>
                <c:pt idx="188">
                  <c:v>94</c:v>
                </c:pt>
                <c:pt idx="189">
                  <c:v>94</c:v>
                </c:pt>
                <c:pt idx="190">
                  <c:v>94</c:v>
                </c:pt>
                <c:pt idx="191">
                  <c:v>94</c:v>
                </c:pt>
                <c:pt idx="192">
                  <c:v>94</c:v>
                </c:pt>
                <c:pt idx="193">
                  <c:v>94</c:v>
                </c:pt>
                <c:pt idx="194">
                  <c:v>94</c:v>
                </c:pt>
                <c:pt idx="195">
                  <c:v>94</c:v>
                </c:pt>
                <c:pt idx="196">
                  <c:v>94</c:v>
                </c:pt>
                <c:pt idx="197">
                  <c:v>94</c:v>
                </c:pt>
                <c:pt idx="198">
                  <c:v>94</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82</c:v>
                </c:pt>
                <c:pt idx="142">
                  <c:v>84</c:v>
                </c:pt>
                <c:pt idx="143">
                  <c:v>84</c:v>
                </c:pt>
                <c:pt idx="144">
                  <c:v>84</c:v>
                </c:pt>
                <c:pt idx="145">
                  <c:v>84</c:v>
                </c:pt>
                <c:pt idx="146">
                  <c:v>84</c:v>
                </c:pt>
                <c:pt idx="147">
                  <c:v>84</c:v>
                </c:pt>
                <c:pt idx="148">
                  <c:v>84</c:v>
                </c:pt>
                <c:pt idx="149">
                  <c:v>84</c:v>
                </c:pt>
                <c:pt idx="150">
                  <c:v>86</c:v>
                </c:pt>
                <c:pt idx="151">
                  <c:v>86</c:v>
                </c:pt>
                <c:pt idx="152">
                  <c:v>88</c:v>
                </c:pt>
                <c:pt idx="153">
                  <c:v>88</c:v>
                </c:pt>
                <c:pt idx="154">
                  <c:v>88</c:v>
                </c:pt>
                <c:pt idx="155">
                  <c:v>88</c:v>
                </c:pt>
                <c:pt idx="156">
                  <c:v>90</c:v>
                </c:pt>
                <c:pt idx="157">
                  <c:v>90</c:v>
                </c:pt>
                <c:pt idx="158">
                  <c:v>92</c:v>
                </c:pt>
                <c:pt idx="159">
                  <c:v>92</c:v>
                </c:pt>
                <c:pt idx="160">
                  <c:v>92</c:v>
                </c:pt>
                <c:pt idx="161">
                  <c:v>92</c:v>
                </c:pt>
                <c:pt idx="162">
                  <c:v>92</c:v>
                </c:pt>
                <c:pt idx="163">
                  <c:v>92</c:v>
                </c:pt>
                <c:pt idx="164">
                  <c:v>92</c:v>
                </c:pt>
                <c:pt idx="165">
                  <c:v>92</c:v>
                </c:pt>
                <c:pt idx="166">
                  <c:v>92</c:v>
                </c:pt>
                <c:pt idx="167">
                  <c:v>92</c:v>
                </c:pt>
                <c:pt idx="168">
                  <c:v>92</c:v>
                </c:pt>
                <c:pt idx="169">
                  <c:v>92</c:v>
                </c:pt>
                <c:pt idx="170">
                  <c:v>92</c:v>
                </c:pt>
                <c:pt idx="171">
                  <c:v>92</c:v>
                </c:pt>
                <c:pt idx="172">
                  <c:v>92</c:v>
                </c:pt>
                <c:pt idx="173">
                  <c:v>92</c:v>
                </c:pt>
                <c:pt idx="174">
                  <c:v>92</c:v>
                </c:pt>
                <c:pt idx="175">
                  <c:v>92</c:v>
                </c:pt>
                <c:pt idx="176">
                  <c:v>92</c:v>
                </c:pt>
                <c:pt idx="177">
                  <c:v>92</c:v>
                </c:pt>
                <c:pt idx="178">
                  <c:v>92</c:v>
                </c:pt>
                <c:pt idx="179">
                  <c:v>92</c:v>
                </c:pt>
                <c:pt idx="180">
                  <c:v>92</c:v>
                </c:pt>
                <c:pt idx="181">
                  <c:v>92</c:v>
                </c:pt>
                <c:pt idx="182">
                  <c:v>92</c:v>
                </c:pt>
                <c:pt idx="183">
                  <c:v>92</c:v>
                </c:pt>
                <c:pt idx="184">
                  <c:v>92</c:v>
                </c:pt>
                <c:pt idx="185">
                  <c:v>92</c:v>
                </c:pt>
                <c:pt idx="186">
                  <c:v>92</c:v>
                </c:pt>
                <c:pt idx="187">
                  <c:v>92</c:v>
                </c:pt>
                <c:pt idx="188">
                  <c:v>92</c:v>
                </c:pt>
                <c:pt idx="189">
                  <c:v>92</c:v>
                </c:pt>
                <c:pt idx="190">
                  <c:v>92</c:v>
                </c:pt>
                <c:pt idx="191">
                  <c:v>92</c:v>
                </c:pt>
                <c:pt idx="192">
                  <c:v>92</c:v>
                </c:pt>
                <c:pt idx="193">
                  <c:v>92</c:v>
                </c:pt>
                <c:pt idx="194">
                  <c:v>92</c:v>
                </c:pt>
                <c:pt idx="195">
                  <c:v>92</c:v>
                </c:pt>
                <c:pt idx="196">
                  <c:v>92</c:v>
                </c:pt>
                <c:pt idx="197">
                  <c:v>92</c:v>
                </c:pt>
                <c:pt idx="198">
                  <c:v>92</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very Briggs" refreshedDate="45719.684661574072" createdVersion="8" refreshedVersion="8" minRefreshableVersion="3" recordCount="32" xr:uid="{9686D029-B50C-4ABC-87D8-4CD9EF65F836}">
  <cacheSource type="worksheet">
    <worksheetSource name="table6"/>
  </cacheSource>
  <cacheFields count="5">
    <cacheField name="Teams" numFmtId="0">
      <sharedItems count="32">
        <s v="ANA"/>
        <s v="BOS"/>
        <s v="BUF"/>
        <s v="CAR"/>
        <s v="CBJ"/>
        <s v="CGY"/>
        <s v="CHI"/>
        <s v="COL"/>
        <s v="DAL"/>
        <s v="DET"/>
        <s v="EDM"/>
        <s v="FLA"/>
        <s v="LAK"/>
        <s v="MIN"/>
        <s v="MTL"/>
        <s v="NJD"/>
        <s v="NSH"/>
        <s v="NYI"/>
        <s v="NYR"/>
        <s v="OTT"/>
        <s v="PHI"/>
        <s v="PIT"/>
        <s v="SEA"/>
        <s v="SJS"/>
        <s v="STL"/>
        <s v="TBL"/>
        <s v="TOR"/>
        <s v="UTA"/>
        <s v="VAN"/>
        <s v="VGK"/>
        <s v="WPG"/>
        <s v="WSH"/>
      </sharedItems>
    </cacheField>
    <cacheField name="C" numFmtId="0">
      <sharedItems/>
    </cacheField>
    <cacheField name="D" numFmtId="0">
      <sharedItems count="4">
        <s v="P"/>
        <s v="A"/>
        <s v="M"/>
        <s v="C"/>
      </sharedItems>
    </cacheField>
    <cacheField name="PTS" numFmtId="0">
      <sharedItems containsSemiMixedTypes="0" containsString="0" containsNumber="1" containsInteger="1" minValue="39" maxValue="87" count="20">
        <n v="57"/>
        <n v="62"/>
        <n v="53"/>
        <n v="70"/>
        <n v="64"/>
        <n v="41"/>
        <n v="76"/>
        <n v="66"/>
        <n v="72"/>
        <n v="73"/>
        <n v="61"/>
        <n v="47"/>
        <n v="59"/>
        <n v="55"/>
        <n v="54"/>
        <n v="39"/>
        <n v="60"/>
        <n v="74"/>
        <n v="87"/>
        <n v="84"/>
      </sharedItems>
    </cacheField>
    <cacheField name="Column2" numFmtId="0">
      <sharedItems containsString="0" containsBlank="1" containsNumber="1" containsInteger="1" minValue="39" maxValue="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2">
  <r>
    <x v="0"/>
    <s v="W"/>
    <x v="0"/>
    <x v="0"/>
    <m/>
  </r>
  <r>
    <x v="1"/>
    <s v="E"/>
    <x v="1"/>
    <x v="1"/>
    <n v="62"/>
  </r>
  <r>
    <x v="2"/>
    <s v="E"/>
    <x v="1"/>
    <x v="2"/>
    <n v="53"/>
  </r>
  <r>
    <x v="3"/>
    <s v="E"/>
    <x v="2"/>
    <x v="3"/>
    <n v="70"/>
  </r>
  <r>
    <x v="4"/>
    <s v="E"/>
    <x v="2"/>
    <x v="4"/>
    <n v="64"/>
  </r>
  <r>
    <x v="5"/>
    <s v="W"/>
    <x v="0"/>
    <x v="4"/>
    <n v="64"/>
  </r>
  <r>
    <x v="6"/>
    <s v="W"/>
    <x v="3"/>
    <x v="5"/>
    <n v="41"/>
  </r>
  <r>
    <x v="7"/>
    <s v="W"/>
    <x v="3"/>
    <x v="3"/>
    <n v="70"/>
  </r>
  <r>
    <x v="8"/>
    <s v="W"/>
    <x v="3"/>
    <x v="6"/>
    <n v="76"/>
  </r>
  <r>
    <x v="9"/>
    <s v="E"/>
    <x v="1"/>
    <x v="7"/>
    <n v="66"/>
  </r>
  <r>
    <x v="10"/>
    <s v="W"/>
    <x v="0"/>
    <x v="8"/>
    <n v="72"/>
  </r>
  <r>
    <x v="11"/>
    <s v="E"/>
    <x v="1"/>
    <x v="9"/>
    <n v="73"/>
  </r>
  <r>
    <x v="12"/>
    <s v="W"/>
    <x v="0"/>
    <x v="3"/>
    <n v="70"/>
  </r>
  <r>
    <x v="13"/>
    <s v="W"/>
    <x v="3"/>
    <x v="8"/>
    <n v="72"/>
  </r>
  <r>
    <x v="14"/>
    <s v="E"/>
    <x v="1"/>
    <x v="10"/>
    <n v="61"/>
  </r>
  <r>
    <x v="15"/>
    <s v="E"/>
    <x v="2"/>
    <x v="3"/>
    <n v="70"/>
  </r>
  <r>
    <x v="16"/>
    <s v="W"/>
    <x v="3"/>
    <x v="11"/>
    <n v="47"/>
  </r>
  <r>
    <x v="17"/>
    <s v="E"/>
    <x v="2"/>
    <x v="12"/>
    <n v="59"/>
  </r>
  <r>
    <x v="18"/>
    <s v="E"/>
    <x v="2"/>
    <x v="1"/>
    <n v="62"/>
  </r>
  <r>
    <x v="19"/>
    <s v="E"/>
    <x v="1"/>
    <x v="1"/>
    <n v="62"/>
  </r>
  <r>
    <x v="20"/>
    <s v="E"/>
    <x v="2"/>
    <x v="12"/>
    <n v="59"/>
  </r>
  <r>
    <x v="21"/>
    <s v="E"/>
    <x v="2"/>
    <x v="13"/>
    <n v="55"/>
  </r>
  <r>
    <x v="22"/>
    <s v="W"/>
    <x v="0"/>
    <x v="14"/>
    <n v="54"/>
  </r>
  <r>
    <x v="23"/>
    <s v="W"/>
    <x v="0"/>
    <x v="15"/>
    <n v="39"/>
  </r>
  <r>
    <x v="24"/>
    <s v="W"/>
    <x v="3"/>
    <x v="16"/>
    <n v="60"/>
  </r>
  <r>
    <x v="25"/>
    <s v="E"/>
    <x v="1"/>
    <x v="3"/>
    <n v="70"/>
  </r>
  <r>
    <x v="26"/>
    <s v="E"/>
    <x v="1"/>
    <x v="6"/>
    <n v="76"/>
  </r>
  <r>
    <x v="27"/>
    <s v="W"/>
    <x v="3"/>
    <x v="10"/>
    <n v="61"/>
  </r>
  <r>
    <x v="28"/>
    <s v="W"/>
    <x v="0"/>
    <x v="1"/>
    <n v="62"/>
  </r>
  <r>
    <x v="29"/>
    <s v="W"/>
    <x v="0"/>
    <x v="17"/>
    <n v="74"/>
  </r>
  <r>
    <x v="30"/>
    <s v="W"/>
    <x v="3"/>
    <x v="18"/>
    <n v="87"/>
  </r>
  <r>
    <x v="31"/>
    <s v="E"/>
    <x v="2"/>
    <x v="19"/>
    <n v="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B8B981-4B84-41D4-A42B-0002F302D5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58:BA93" firstHeaderRow="1" firstDataRow="3" firstDataCol="1"/>
  <pivotFields count="5">
    <pivotField axis="axisRow" showAl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t="default"/>
      </items>
    </pivotField>
    <pivotField showAll="0"/>
    <pivotField axis="axisCol" showAll="0">
      <items count="5">
        <item x="1"/>
        <item x="3"/>
        <item x="2"/>
        <item x="0"/>
        <item t="default"/>
      </items>
    </pivotField>
    <pivotField axis="axisCol" dataField="1" showAll="0">
      <items count="21">
        <item x="15"/>
        <item x="5"/>
        <item x="11"/>
        <item x="2"/>
        <item x="14"/>
        <item x="13"/>
        <item x="0"/>
        <item x="12"/>
        <item x="16"/>
        <item x="10"/>
        <item x="1"/>
        <item x="4"/>
        <item x="7"/>
        <item x="3"/>
        <item x="8"/>
        <item x="9"/>
        <item x="17"/>
        <item x="6"/>
        <item x="19"/>
        <item x="18"/>
        <item t="default"/>
      </items>
    </pivotField>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Fields count="2">
    <field x="2"/>
    <field x="3"/>
  </colFields>
  <colItems count="34">
    <i>
      <x/>
      <x v="3"/>
    </i>
    <i r="1">
      <x v="9"/>
    </i>
    <i r="1">
      <x v="10"/>
    </i>
    <i r="1">
      <x v="12"/>
    </i>
    <i r="1">
      <x v="13"/>
    </i>
    <i r="1">
      <x v="15"/>
    </i>
    <i r="1">
      <x v="17"/>
    </i>
    <i t="default">
      <x/>
    </i>
    <i>
      <x v="1"/>
      <x v="1"/>
    </i>
    <i r="1">
      <x v="2"/>
    </i>
    <i r="1">
      <x v="8"/>
    </i>
    <i r="1">
      <x v="9"/>
    </i>
    <i r="1">
      <x v="13"/>
    </i>
    <i r="1">
      <x v="14"/>
    </i>
    <i r="1">
      <x v="17"/>
    </i>
    <i r="1">
      <x v="19"/>
    </i>
    <i t="default">
      <x v="1"/>
    </i>
    <i>
      <x v="2"/>
      <x v="5"/>
    </i>
    <i r="1">
      <x v="7"/>
    </i>
    <i r="1">
      <x v="10"/>
    </i>
    <i r="1">
      <x v="11"/>
    </i>
    <i r="1">
      <x v="13"/>
    </i>
    <i r="1">
      <x v="18"/>
    </i>
    <i t="default">
      <x v="2"/>
    </i>
    <i>
      <x v="3"/>
      <x/>
    </i>
    <i r="1">
      <x v="4"/>
    </i>
    <i r="1">
      <x v="6"/>
    </i>
    <i r="1">
      <x v="10"/>
    </i>
    <i r="1">
      <x v="11"/>
    </i>
    <i r="1">
      <x v="13"/>
    </i>
    <i r="1">
      <x v="14"/>
    </i>
    <i r="1">
      <x v="16"/>
    </i>
    <i t="default">
      <x v="3"/>
    </i>
    <i t="grand">
      <x/>
    </i>
  </colItems>
  <dataFields count="1">
    <dataField name="Sum of PTS"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923" dataDxfId="921" headerRowBorderDxfId="922">
  <autoFilter ref="A2:AT1314" xr:uid="{5B054025-4CD5-437B-A2B1-4953810278F9}"/>
  <tableColumns count="46">
    <tableColumn id="1" xr3:uid="{4F0EF3E3-5ED2-413B-9486-9498BEF02C85}" name=" PredictionDate" totalsRowLabel="Total" dataDxfId="920" totalsRowDxfId="919"/>
    <tableColumn id="2" xr3:uid="{39F623AD-0A71-404E-ACB2-FF5C232C4B60}" name="GameDate" dataDxfId="918" totalsRowDxfId="917"/>
    <tableColumn id="3" xr3:uid="{F9CBDD2B-6977-478D-B9B1-48132BC29B8D}" name="GameID" dataDxfId="916" totalsRowDxfId="915"/>
    <tableColumn id="4" xr3:uid="{2B6D103E-CF04-4221-A032-6566D087A240}" name="AwayTeam" totalsRowFunction="count" dataDxfId="914" totalsRowDxfId="913"/>
    <tableColumn id="5" xr3:uid="{E9B83039-5C7E-45B4-A5F1-F54DF85D8DB5}" name="HomeTeam" totalsRowFunction="count" dataDxfId="912" totalsRowDxfId="911"/>
    <tableColumn id="6" xr3:uid="{CA60FB2E-C878-4F57-9486-8FFAB21268D1}" name="PredictedAwayScore" totalsRowFunction="count" dataDxfId="910" totalsRowDxfId="909"/>
    <tableColumn id="7" xr3:uid="{BDE84EDC-079B-4057-84F6-42C28780CF56}" name="PredictedHomeScore" totalsRowFunction="count" dataDxfId="908" totalsRowDxfId="907"/>
    <tableColumn id="8" xr3:uid="{AB1145B6-73D2-4952-891E-2532100229DC}" name="PredictedWinner" totalsRowFunction="count" dataDxfId="906" totalsRowDxfId="905"/>
    <tableColumn id="9" xr3:uid="{0FDA5C85-1339-41A1-AEB6-455F4E077F46}" name="PredictedResult" totalsRowFunction="count" dataDxfId="904" totalsRowDxfId="903"/>
    <tableColumn id="10" xr3:uid="{6C6A6DF0-F9AE-4DAF-8957-8621DF7520A2}" name="ActualAwayScore" totalsRowFunction="count" dataDxfId="902"/>
    <tableColumn id="11" xr3:uid="{B8B678E5-1823-43AE-95CC-BEE79D908CEE}" name="ActualHomeScore" totalsRowFunction="count" dataDxfId="901" totalsRowDxfId="900"/>
    <tableColumn id="12" xr3:uid="{C650F2F7-7978-49EE-8737-DCE1A6311E23}" name="ActualWinner" totalsRowFunction="count" dataDxfId="899" totalsRowDxfId="898">
      <calculatedColumnFormula>IF(OR($J3=$K3,AND(ISBLANK($J3),ISBLANK($K3))),"_",IF($J3&gt;$K3,$D3,$E3))</calculatedColumnFormula>
    </tableColumn>
    <tableColumn id="13" xr3:uid="{C3C777BB-B7C0-4722-9240-DAC37612029E}" name="ActualResult" totalsRowFunction="count" dataDxfId="897" totalsRowDxfId="896"/>
    <tableColumn id="17" xr3:uid="{239B68C2-07A2-4506-9EC8-00E52DD7178A}" name="GameIsOver" totalsRowFunction="count" dataDxfId="895" totalsRowDxfId="894">
      <calculatedColumnFormula>IF(ISBLANK(Table2[[#This Row],[ActualResult]]), 0, 1)</calculatedColumnFormula>
    </tableColumn>
    <tableColumn id="14" xr3:uid="{C40BC093-C7BF-4F78-9D28-E8E87FFCAD46}" name="CorrectWinnerPrediction" totalsRowFunction="count" dataDxfId="893" totalsRowDxfId="892">
      <calculatedColumnFormula>IF(ISBLANK(Table2[[#This Row],[ActualResult]]), "_", IF(Table2[[#This Row],[ActualWinner]]=Table2[[#This Row],[PredictedWinner]], "Y", "N"))</calculatedColumnFormula>
    </tableColumn>
    <tableColumn id="15" xr3:uid="{C618B085-5C74-412F-85AA-D89305FDA75C}" name="CorrectAwayScorePrediction" totalsRowFunction="count" dataDxfId="891" totalsRowDxfId="890">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889" totalsRowDxfId="888">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887" totalsRowDxfId="886"/>
    <tableColumn id="19" xr3:uid="{665B4234-0C9B-451F-996C-0671FAEA8ED7}" name="LosingTeam" totalsRowFunction="count" dataDxfId="885" totalsRowDxfId="884">
      <calculatedColumnFormula>IF($L3="_", "_", IF($L3=$D3,$E3,$D3))</calculatedColumnFormula>
    </tableColumn>
    <tableColumn id="20" xr3:uid="{44E37CA6-669F-47CA-95D2-B831EB8B3628}" name="InterConf" totalsRowFunction="count" dataDxfId="883" totalsRowDxfId="882">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881" totalsRowDxfId="880">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879" totalsRowDxfId="878">
      <calculatedColumnFormula>IF(Table2[[#This Row],[InterConf]]=1,IF(Table2[[#This Row],[InterDiv]]=0, 1, 0), 0)</calculatedColumnFormula>
    </tableColumn>
    <tableColumn id="22" xr3:uid="{CF57AF56-FFCF-4952-BAB8-36DAD7FDF03B}" name="CrossConf" totalsRowFunction="count" dataDxfId="877" totalsRowDxfId="876">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875" totalsRowDxfId="874"/>
    <tableColumn id="25" xr3:uid="{5D6968E6-45CE-4B45-818F-1A4B201A39D4}" name="PostGameNotes" totalsRowFunction="count" dataDxfId="873" totalsRowDxfId="872"/>
    <tableColumn id="26" xr3:uid="{4CC012EB-DB6C-4853-A5B9-75650FDCD78B}" name="GameHasShutOut" dataDxfId="871" totalsRowDxfId="870">
      <calculatedColumnFormula>IF(AND(Table2[[#This Row],[GameIsOver]]=1,Table2[[#This Row],[ActualHomeScore]]*Table2[[#This Row],[ActualAwayScore]]=0), 1,0)</calculatedColumnFormula>
    </tableColumn>
    <tableColumn id="30" xr3:uid="{9F2BC698-979E-418D-A635-D09045DEAC35}" name="NewPointsAway" dataDxfId="869" totalsRowDxfId="868">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867" totalsRowDxfId="866">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865" totalsRowDxfId="864">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863" totalsRowDxfId="862">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861" totalsRowDxfId="860">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859" totalsRowDxfId="858">
      <calculatedColumnFormula>Table2[[#This Row],[ActualAwayScore]]-Table2[[#This Row],[PredictedAwayScore]]</calculatedColumnFormula>
    </tableColumn>
    <tableColumn id="33" xr3:uid="{6DAB8D33-9AC0-4212-9CC7-EE429158576E}" name="PredictedHomeScorePlusMinus" dataDxfId="857" totalsRowDxfId="856">
      <calculatedColumnFormula>Table2[[#This Row],[ActualHomeScore]]-Table2[[#This Row],[PredictedHomeScore]]</calculatedColumnFormula>
    </tableColumn>
    <tableColumn id="34" xr3:uid="{A99B5A7F-1537-4AAF-9568-8B0736364400}" name="PredictedAwayScorePlusMinusByDate" dataDxfId="855" totalsRowDxfId="854">
      <calculatedColumnFormula>SUMIF($B$3:$B$1315, $B3, $AF$3:$AF$1315)</calculatedColumnFormula>
    </tableColumn>
    <tableColumn id="35" xr3:uid="{438B3C73-5C9F-4061-9177-ADA21EB41F1F}" name="PredictedHomeScorePlusMinusByDate" dataDxfId="853" totalsRowDxfId="852">
      <calculatedColumnFormula>SUMIF($B$3:$B$1315, $B3, $AG$3:$AG$1315)</calculatedColumnFormula>
    </tableColumn>
    <tableColumn id="36" xr3:uid="{4D822B59-35DC-4091-9231-8369AB949EE5}" name="WatchOrder" dataDxfId="851" totalsRowDxfId="850"/>
    <tableColumn id="37" xr3:uid="{B77EE501-1744-4AD0-B258-0585548DBA89}" name="WatchDate" dataDxfId="849" totalsRowDxfId="848"/>
    <tableColumn id="38" xr3:uid="{6E91C3FB-94AE-4E5D-952D-6DEEE0AE52C5}" name="AwayWon" dataDxfId="847" totalsRowDxfId="846">
      <calculatedColumnFormula>IF(Table2[[#This Row],[GameIsOver]]=0,0,IF(Table2[[#This Row],[ActualWinner]]=Table2[[#This Row],[AwayTeam]], 1, 0))</calculatedColumnFormula>
    </tableColumn>
    <tableColumn id="39" xr3:uid="{8C5EB50B-6F82-4CA5-B10D-C226C8E2B357}" name="HomeWon_" dataDxfId="845" totalsRowDxfId="844">
      <calculatedColumnFormula>IF(Table2[[#This Row],[GameIsOver]]=0,0,IF(Table2[[#This Row],[ActualWinner]]=Table2[[#This Row],[HomeTeam]], 1, 0))</calculatedColumnFormula>
    </tableColumn>
    <tableColumn id="40" xr3:uid="{A42264ED-7176-47E8-841D-E620963E19E8}" name="SearchTeamPlays" dataDxfId="843" totalsRowDxfId="842">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841" totalsRowDxfId="840">
      <calculatedColumnFormula>INDEX(Sheet5!$B$2:$AG$33, MATCH(Table2[[#This Row],[AwayTeam]],Sheet5!$A$2:$A$33, 0), MATCH(Table2[[#This Row],[HomeTeam]],Sheet5!$A$2:$A$33, 0))</calculatedColumnFormula>
    </tableColumn>
    <tableColumn id="42" xr3:uid="{E7973E64-6CCA-434A-8807-8C58A713E826}" name="HomeVSAwayRecord" dataDxfId="839" totalsRowDxfId="838">
      <calculatedColumnFormula>INDEX(Sheet5!$B$2:$AG$33, MATCH(Table2[[#This Row],[HomeTeam]],Sheet5!$A$2:$A$33, 0), MATCH(Table2[[#This Row],[AwayTeam]],Sheet5!$A$2:$A$33, 0))</calculatedColumnFormula>
    </tableColumn>
    <tableColumn id="43" xr3:uid="{B5BE424F-46E0-4CF1-839E-661D340672D9}" name="THG_TonyTiger" dataDxfId="837" totalsRowDxfId="836">
      <calculatedColumnFormula>IF(Table2[[#This Row],[GameHasShutOut]], 1, 0)</calculatedColumnFormula>
    </tableColumn>
    <tableColumn id="46" xr3:uid="{BBFBDF87-36DE-484F-86A2-55ABF6AE31FC}" name="THG_80sGame" dataDxfId="835" totalsRowDxfId="834">
      <calculatedColumnFormula>IF(Table2[[#This Row],[ActualAwayScore]] + Table2[[#This Row],[ActualHomeScore]] &gt;= 10, 1, 0)</calculatedColumnFormula>
    </tableColumn>
    <tableColumn id="45" xr3:uid="{0475350F-CA16-4280-BD5A-D74A12C89E26}" name="THG_Extermination" dataDxfId="833" totalsRowDxfId="832">
      <calculatedColumnFormula>IF(ABS(Table2[[#This Row],[ActualAwayScore]]-Table2[[#This Row],[ActualHomeScore]])&gt;=5, 1, 0)</calculatedColumnFormula>
    </tableColumn>
    <tableColumn id="44" xr3:uid="{E90D1320-04A1-4731-90BA-B0E0F99319D9}" name="THG_ChessMatch" dataDxfId="831" totalsRowDxfId="830">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829" dataDxfId="828">
  <autoFilter ref="A1:AG273" xr:uid="{74EEDFCB-ED7A-4BB1-A2EE-67F4F56372D2}"/>
  <tableColumns count="33">
    <tableColumn id="1" xr3:uid="{A49AAD1C-7D7D-45B8-A139-0779BA31A77E}" name="Date" dataDxfId="827"/>
    <tableColumn id="2" xr3:uid="{730CD6D2-246F-432B-8EEB-0203EE317A26}" name="ANA" dataDxfId="826">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825"/>
    <tableColumn id="4" xr3:uid="{87F00FE4-13FE-4967-9AA3-C167D9305BF9}" name="BUF" dataDxfId="824"/>
    <tableColumn id="5" xr3:uid="{E4871159-5731-4550-8344-84BE83ED01F0}" name="CAR" dataDxfId="823"/>
    <tableColumn id="6" xr3:uid="{5725D175-4124-4B24-993F-7A6EFE1491AC}" name="CBJ" dataDxfId="822"/>
    <tableColumn id="7" xr3:uid="{C13EFE5D-116B-45F1-A9D9-40B119CB0AD5}" name="CGY" dataDxfId="821"/>
    <tableColumn id="8" xr3:uid="{64E13E1C-E642-404F-86A4-5519B5259476}" name="CHI" dataDxfId="820"/>
    <tableColumn id="9" xr3:uid="{36E64709-D15B-46B3-A7DE-B98D6486B271}" name="COL" dataDxfId="819"/>
    <tableColumn id="10" xr3:uid="{1CD1FEAC-B353-4165-A857-F8E64B61D6BA}" name="DAL" dataDxfId="818"/>
    <tableColumn id="11" xr3:uid="{23CC1A05-CF3C-41D9-ADFE-F115BEFC985F}" name="DET" dataDxfId="817"/>
    <tableColumn id="12" xr3:uid="{1C5CEC72-E9F1-43F8-A2AB-965A58C697FF}" name="EDM" dataDxfId="816"/>
    <tableColumn id="13" xr3:uid="{CC6E7C18-A903-499F-B324-61FD69F457D3}" name="FLA" dataDxfId="815"/>
    <tableColumn id="14" xr3:uid="{EA30EDB7-6072-42F9-B2C0-5015D88CD405}" name="LAK" dataDxfId="814"/>
    <tableColumn id="15" xr3:uid="{43F59676-0F92-4F04-B89B-D52DE8300412}" name="MIN" dataDxfId="813"/>
    <tableColumn id="16" xr3:uid="{74052D50-F767-4835-96C3-D812137B6B78}" name="MTL" dataDxfId="812"/>
    <tableColumn id="17" xr3:uid="{090B024D-8AC7-4C1B-9B31-4454C3F37CB3}" name="NJD" dataDxfId="811"/>
    <tableColumn id="18" xr3:uid="{526C0944-F465-462A-8ECA-BF074D7EB1DE}" name="NSH" dataDxfId="810"/>
    <tableColumn id="19" xr3:uid="{7C20E30B-1AA1-48BD-A65C-DE528BA72FE6}" name="NYI" dataDxfId="809"/>
    <tableColumn id="20" xr3:uid="{27A2F177-CC7A-4B19-977F-CEA1C51D6C0E}" name="NYR" dataDxfId="808"/>
    <tableColumn id="21" xr3:uid="{073FE83E-0AF1-44C3-AE3C-5BD26992F7D5}" name="OTT" dataDxfId="807"/>
    <tableColumn id="22" xr3:uid="{6370A811-7903-4DD2-9DE8-8D7B816BE146}" name="PHI" dataDxfId="806"/>
    <tableColumn id="23" xr3:uid="{37BEE05D-28D8-4538-8285-29B64599DD4E}" name="PIT" dataDxfId="805"/>
    <tableColumn id="24" xr3:uid="{132755F5-4605-4136-9380-5C1921B33212}" name="SEA" dataDxfId="804"/>
    <tableColumn id="25" xr3:uid="{0468EE05-8CDF-4319-BE9D-D89F14C8E183}" name="SJS" dataDxfId="803"/>
    <tableColumn id="26" xr3:uid="{C0A1252B-B678-413D-B72A-E409CAA4D568}" name="STL" dataDxfId="802"/>
    <tableColumn id="27" xr3:uid="{2FCCA5C4-ADEA-43B2-980E-C95A408B8B92}" name="TBL" dataDxfId="801"/>
    <tableColumn id="28" xr3:uid="{399BA29B-CDF9-4FB4-9C8F-90EF3231D634}" name="TOR" dataDxfId="800"/>
    <tableColumn id="29" xr3:uid="{3FD60A86-C15C-4F59-96BA-7D808B5C7AF7}" name="UTA" dataDxfId="799"/>
    <tableColumn id="30" xr3:uid="{E95E1BF9-F880-45B8-BABE-2E3FFD2EB59F}" name="VAN" dataDxfId="798"/>
    <tableColumn id="31" xr3:uid="{14971F10-0533-4026-A0C3-1CD757193D21}" name="VGK" dataDxfId="797"/>
    <tableColumn id="32" xr3:uid="{78F9574A-44B1-4063-8869-88AD0333E712}" name="WPG" dataDxfId="796"/>
    <tableColumn id="33" xr3:uid="{E013F70D-43E1-4AE8-99B8-77027202A8A5}" name="WSH" dataDxfId="79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794" dataDxfId="793">
  <autoFilter ref="A1:JO33" xr:uid="{2A4A11DC-9405-4D6C-9F97-FDF0CCB41A11}"/>
  <sortState xmlns:xlrd2="http://schemas.microsoft.com/office/spreadsheetml/2017/richdata2" ref="A2:JO33">
    <sortCondition ref="B2:B33"/>
    <sortCondition ref="C2:C33"/>
    <sortCondition descending="1" ref="FN2:FN33"/>
  </sortState>
  <tableColumns count="275">
    <tableColumn id="1" xr3:uid="{6A7086D0-711A-41B7-A4B8-9D377B70EC26}" name="Team" totalsRowLabel="Total" dataDxfId="792"/>
    <tableColumn id="274" xr3:uid="{010ED52E-0419-4863-94F8-9AF3356A2738}" name="Conf" dataDxfId="791"/>
    <tableColumn id="275" xr3:uid="{72531E18-55CF-4588-B22F-9093ECF8BF1A}" name="Div" dataDxfId="790"/>
    <tableColumn id="2" xr3:uid="{BD7886D5-3240-48F9-AD10-972D3E8FE85B}" name="2024-10-03" totalsRowFunction="average" dataDxfId="789">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788">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787">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786">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785">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784">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783">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782">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781">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780">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779">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778">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777">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776">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775">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774">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773">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772">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771">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770">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769">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768">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767">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766">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765">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764">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763">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762">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761">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760">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759">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758">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757">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756">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755">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754">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753">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752">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751">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750">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749">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748">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747">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746">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745">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744">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743">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742">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741">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740">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739">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738">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737">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736">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735">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734">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733">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732">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731">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730">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729">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728">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727">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726">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725">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724">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723">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722">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721">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720">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719">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718">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717">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716">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715">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714">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713">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712">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711">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710">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709">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708">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707">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706">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705">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704">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703">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702">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701">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700">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699">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698">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697">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696">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695">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694">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693">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692">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691">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690">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689">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688">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687">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686">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685">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684">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683">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682">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681">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680">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679">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678">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677">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676">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675">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674">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673">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672">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671">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670">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669">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668">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667">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666">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665">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664">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663">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662">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661">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660">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659">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658">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657">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656">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655">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654">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653">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652">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651">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650">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649">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648">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647">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646">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645">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644">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643">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642">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641">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640">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639">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638">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637">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636">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635">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634">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633">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632">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631">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630">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629">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628">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627">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626">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625">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624">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623">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622">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621">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620">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619">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618">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617">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616">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615">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614">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613">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612">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611">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610">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609">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608">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607">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606">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605">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604">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603">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602">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601">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600">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599">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598">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597">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596">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595">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594">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593">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592">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591">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590">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589"/>
    <tableColumn id="203" xr3:uid="{EF04B5B5-9142-4C44-8A69-7BDEC74C0F2F}" name="2025-04-22" dataDxfId="588"/>
    <tableColumn id="204" xr3:uid="{82B364E6-C40F-4EA4-B27D-9C321844B44D}" name="2025-04-23" dataDxfId="587"/>
    <tableColumn id="205" xr3:uid="{A3EE5B43-B6BC-40EA-85FF-398957E3EC07}" name="2025-04-24" dataDxfId="586"/>
    <tableColumn id="206" xr3:uid="{8772AE8A-933D-46C1-B9C1-60B6C8185E8A}" name="2025-04-25" dataDxfId="585"/>
    <tableColumn id="207" xr3:uid="{484C07C8-EBA2-453D-B583-F930911565C0}" name="2025-04-26" dataDxfId="584"/>
    <tableColumn id="208" xr3:uid="{B52D8603-B5B2-488C-A433-34FD2A683C6B}" name="2025-04-27" dataDxfId="583"/>
    <tableColumn id="209" xr3:uid="{169BF9D8-EE52-429B-B28E-9B5C27822A41}" name="2025-04-28" dataDxfId="582"/>
    <tableColumn id="210" xr3:uid="{84174DF3-C71A-4E90-8847-B6C7B782A654}" name="2025-04-29" dataDxfId="581"/>
    <tableColumn id="211" xr3:uid="{206EDDC5-46BB-4D3A-9BE0-E0197053913D}" name="2025-04-30" dataDxfId="580"/>
    <tableColumn id="212" xr3:uid="{366CA1C4-A2DF-4B3E-A696-C1F3BBAD987A}" name="2025-05-01" dataDxfId="579"/>
    <tableColumn id="213" xr3:uid="{77111EA0-AC60-4806-8C9E-118542B3A239}" name="2025-05-02" dataDxfId="578"/>
    <tableColumn id="214" xr3:uid="{5F31DB5D-F68F-497F-A3C0-14D09C735B50}" name="2025-05-03" dataDxfId="577"/>
    <tableColumn id="215" xr3:uid="{053478A4-6AB5-46FA-AB15-755FCEDA366B}" name="2025-05-04" dataDxfId="576"/>
    <tableColumn id="216" xr3:uid="{E63F8AFE-33C8-44CE-ABD5-87AFA2B2DEE5}" name="2025-05-05" dataDxfId="575"/>
    <tableColumn id="217" xr3:uid="{0F704A9A-705A-4A63-A5CB-2E2030610C2C}" name="2025-05-06" dataDxfId="574"/>
    <tableColumn id="218" xr3:uid="{5C606A6D-1C96-4494-A223-4347F237E33C}" name="2025-05-07" dataDxfId="573"/>
    <tableColumn id="219" xr3:uid="{28C842CB-95E9-41FC-9A54-6285101CA2E4}" name="2025-05-08" dataDxfId="572"/>
    <tableColumn id="220" xr3:uid="{A5ED12A3-494D-4396-97B2-620410EAB47C}" name="2025-05-09" dataDxfId="571"/>
    <tableColumn id="221" xr3:uid="{0A5ABB48-A153-4B93-9AF3-A6C216F7B6FC}" name="2025-05-10" dataDxfId="570"/>
    <tableColumn id="222" xr3:uid="{0405F07C-691E-4156-B1AB-789FB58D118D}" name="2025-05-11" dataDxfId="569"/>
    <tableColumn id="223" xr3:uid="{246E8105-028E-4D2B-A83D-CB77EA9C86B5}" name="2025-05-12" dataDxfId="568"/>
    <tableColumn id="224" xr3:uid="{D81920D6-A5AC-4A82-B2FA-98E67E362CE3}" name="2025-05-13" dataDxfId="567"/>
    <tableColumn id="225" xr3:uid="{CC727698-0496-467C-971F-D75A82A7EBDF}" name="2025-05-14" dataDxfId="566"/>
    <tableColumn id="226" xr3:uid="{339361FD-67CC-4E23-9ACB-B74553C52593}" name="2025-05-15" dataDxfId="565"/>
    <tableColumn id="227" xr3:uid="{4DE55659-72B2-4210-9353-7D9C4CCCE733}" name="2025-05-16" dataDxfId="564"/>
    <tableColumn id="228" xr3:uid="{6215F3BA-5DFF-4976-BC80-78E30D01889D}" name="2025-05-17" dataDxfId="563"/>
    <tableColumn id="229" xr3:uid="{50DA08D7-FC7B-49B0-B3F4-1C4635DE3032}" name="2025-05-18" dataDxfId="562"/>
    <tableColumn id="230" xr3:uid="{30BC1EC6-2069-4300-8391-810C9EC04511}" name="2025-05-19" dataDxfId="561"/>
    <tableColumn id="231" xr3:uid="{3043D2FE-95E0-48AF-ACD8-B5634AE3E9D5}" name="2025-05-20" dataDxfId="560"/>
    <tableColumn id="232" xr3:uid="{A1EAF0F2-FC84-4670-AAF9-B5A7CCF2C92A}" name="2025-05-21" dataDxfId="559"/>
    <tableColumn id="233" xr3:uid="{777586C1-D3DF-470E-B1DC-EF50B354B885}" name="2025-05-22" dataDxfId="558"/>
    <tableColumn id="234" xr3:uid="{F9D2BEE5-0C9C-4591-9625-B5A40D8C6987}" name="2025-05-23" dataDxfId="557"/>
    <tableColumn id="235" xr3:uid="{D5CB1CD3-1B56-4F97-9378-63F4D461B94D}" name="2025-05-24" dataDxfId="556"/>
    <tableColumn id="236" xr3:uid="{4474AF3B-88F1-40B9-B58F-5CC8F0AAE000}" name="2025-05-25" dataDxfId="555"/>
    <tableColumn id="237" xr3:uid="{DD6FFB66-C370-442C-9825-05FDB743FE00}" name="2025-05-26" dataDxfId="554"/>
    <tableColumn id="238" xr3:uid="{9BE32098-E719-426B-8143-7E12C6A3F46A}" name="2025-05-27" dataDxfId="553"/>
    <tableColumn id="239" xr3:uid="{F5D1C276-6464-4D7F-BCBD-5336B596A903}" name="2025-05-28" dataDxfId="552"/>
    <tableColumn id="240" xr3:uid="{31B515AE-008A-4669-8CEE-771E1638A518}" name="2025-05-29" dataDxfId="551"/>
    <tableColumn id="241" xr3:uid="{3200C033-4974-4D1B-A44C-3F837D42D2DC}" name="2025-05-30" dataDxfId="550"/>
    <tableColumn id="242" xr3:uid="{4D4CDA41-067D-4DA0-95F0-4823FC08D4E5}" name="2025-05-31" dataDxfId="549"/>
    <tableColumn id="243" xr3:uid="{3DBF5A2B-0E33-4E1C-9DC2-18CA4F0A1493}" name="2025-06-01" dataDxfId="548"/>
    <tableColumn id="244" xr3:uid="{9D3D72D9-161F-4909-8971-6C5C7D46BAA7}" name="2025-06-02" dataDxfId="547"/>
    <tableColumn id="245" xr3:uid="{232663AE-B137-4CF8-A170-52E93C00C65D}" name="2025-06-03" dataDxfId="546"/>
    <tableColumn id="246" xr3:uid="{BD7A6004-6162-4AC8-9110-BA5E6A9D1049}" name="2025-06-04" dataDxfId="545"/>
    <tableColumn id="247" xr3:uid="{C0AA2183-97B0-473E-8388-F06F8164380F}" name="2025-06-05" dataDxfId="544"/>
    <tableColumn id="248" xr3:uid="{F84BC399-3949-4C18-ABAA-64C17BEA5CE0}" name="2025-06-06" dataDxfId="543"/>
    <tableColumn id="249" xr3:uid="{4A9CC113-874C-4FC8-A1A6-63A95A893D95}" name="2025-06-07" dataDxfId="542"/>
    <tableColumn id="250" xr3:uid="{6A253FC8-C38B-4237-BE92-22BD7FDA4D1D}" name="2025-06-08" dataDxfId="541"/>
    <tableColumn id="251" xr3:uid="{ABD1D9B8-A62F-43C7-8867-D07F901B294B}" name="2025-06-09" dataDxfId="540"/>
    <tableColumn id="252" xr3:uid="{FF84CAE4-B5B3-4E8C-ACD5-281ECE9DA5EB}" name="2025-06-10" dataDxfId="539"/>
    <tableColumn id="253" xr3:uid="{06E2F1E1-34E4-442D-91B3-36F14418A6DD}" name="2025-06-11" dataDxfId="538"/>
    <tableColumn id="254" xr3:uid="{00DD0F40-05DE-4EF1-9263-6F11B02C8F66}" name="2025-06-12" dataDxfId="537"/>
    <tableColumn id="255" xr3:uid="{B3BC126B-C9C6-4541-B7BF-8E0A8AF13283}" name="2025-06-13" dataDxfId="536"/>
    <tableColumn id="256" xr3:uid="{58A93E20-2E09-42D6-83C4-3187C52FC2C9}" name="2025-06-14" dataDxfId="535"/>
    <tableColumn id="257" xr3:uid="{99B8A1B1-1594-47C1-A779-5AE979AC6886}" name="2025-06-15" dataDxfId="534"/>
    <tableColumn id="258" xr3:uid="{DB9B71D0-083F-40C9-99EC-EA2500168DB1}" name="2025-06-16" dataDxfId="533"/>
    <tableColumn id="259" xr3:uid="{F368A8EF-CA23-49A5-84B6-E087A332E315}" name="2025-06-17" dataDxfId="532"/>
    <tableColumn id="260" xr3:uid="{F2B11177-CB50-47EB-87ED-A437D4F32F8E}" name="2025-06-18" dataDxfId="531"/>
    <tableColumn id="261" xr3:uid="{F21EDA7F-2C76-45F1-AB9D-D35BEE4425F3}" name="2025-06-19" dataDxfId="530"/>
    <tableColumn id="262" xr3:uid="{527A99F6-045E-4293-955B-C68E4AD9052A}" name="2025-06-20" dataDxfId="529"/>
    <tableColumn id="263" xr3:uid="{99DC238A-A4C6-4EAE-82AC-FCA02043D4EA}" name="2025-06-21" dataDxfId="528"/>
    <tableColumn id="264" xr3:uid="{43477D6D-E749-4FFF-9062-9F92408792BE}" name="2025-06-22" dataDxfId="527"/>
    <tableColumn id="265" xr3:uid="{13D87D26-AA45-4778-8BD5-BDB665171820}" name="2025-06-23" dataDxfId="526"/>
    <tableColumn id="266" xr3:uid="{3DF15EBF-5CB5-4787-8409-9F983729C815}" name="2025-06-24" dataDxfId="525"/>
    <tableColumn id="267" xr3:uid="{71F1B423-DE3D-4704-B52D-D6660BE9B52F}" name="2025-06-25" dataDxfId="524"/>
    <tableColumn id="268" xr3:uid="{E9D496DF-4D64-42C9-9857-E5FCB3FF66F8}" name="2025-06-26" dataDxfId="523"/>
    <tableColumn id="269" xr3:uid="{21A1EEB8-CF48-4BFB-9EB7-3E5069338279}" name="2025-06-27" dataDxfId="522"/>
    <tableColumn id="270" xr3:uid="{05C6922F-BFAD-40A6-BF87-21B77F0394F1}" name="2025-06-28" dataDxfId="521"/>
    <tableColumn id="271" xr3:uid="{8929460E-C610-4A2C-A152-7ADD44E2FE12}" name="2025-06-29" dataDxfId="520"/>
    <tableColumn id="272" xr3:uid="{4C8830FB-F1D3-4D12-BD25-337AA191C58D}" name="2025-06-30" dataDxfId="519"/>
    <tableColumn id="273" xr3:uid="{AC1A3332-3064-4E0E-BA13-DA3DA202B941}" name="2025-07-01" totalsRowFunction="count" dataDxfId="5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517" dataDxfId="516">
  <autoFilter ref="A37:JO69" xr:uid="{939FD494-E9BB-4FF2-8DDD-1E71612C3741}"/>
  <sortState xmlns:xlrd2="http://schemas.microsoft.com/office/spreadsheetml/2017/richdata2" ref="A38:JO69">
    <sortCondition ref="B38:B69"/>
    <sortCondition ref="C38:C69"/>
    <sortCondition descending="1" ref="FN38:FN69"/>
  </sortState>
  <tableColumns count="275">
    <tableColumn id="1" xr3:uid="{B2FC37A7-0826-49DB-96CE-62C17A06BD28}" name="Team" totalsRowLabel="Total" dataDxfId="515"/>
    <tableColumn id="274" xr3:uid="{496FDEA5-9D1C-4D6A-9EBD-6C1BABCB49AE}" name="Conf" dataDxfId="514"/>
    <tableColumn id="275" xr3:uid="{86FFCC5F-9815-48BA-836C-2576F2F03D77}" name="Div" dataDxfId="513"/>
    <tableColumn id="2" xr3:uid="{BEE4EC6C-76A9-496A-A1D8-CBB882332D70}" name="2024-10-03" totalsRowFunction="average" dataDxfId="512">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511">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510">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509">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508">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507">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506">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505">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504">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503">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502">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501">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500">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499">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498">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497">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496">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495">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494">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493">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492">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491">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490">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489">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488">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487">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486">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485">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484">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483">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482">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481">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480">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479">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478">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477">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476">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475">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474">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473">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472">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471">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470">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469">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468">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467">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466">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465">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464">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463">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462">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461">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460">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459">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458">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457">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456">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455">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454">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453">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452">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451">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450">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449">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448">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447">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446">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445">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444">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443">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442">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441">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440">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439">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438">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437">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436">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435">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434">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433">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432">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431">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430">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429">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428">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427">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426">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425">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424">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423">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422">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421">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420">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419">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418">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417">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416">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415">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414">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413">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412">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411">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410">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409">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408">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407">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406">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405">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404">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403">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402">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401">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400">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399">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398">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397">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396">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395">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394">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393">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392">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391">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390">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389">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388">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387">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386">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385">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384">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383">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382">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381">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380">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379">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378">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377">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376">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375">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374">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373">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372">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371">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370">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369">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368">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367">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366">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365">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364">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363">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362">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361">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360">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359">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358">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357">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356">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355">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354">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353">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352">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351">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350">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349">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348">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347">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346">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345">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344">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343">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342">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341">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340">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339">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338">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337">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336">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335">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334">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333">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332">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331">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330">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329">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328">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327">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326">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325">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324">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323">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322">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321">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320">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319">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318">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317">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316">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315">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314">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313">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312"/>
    <tableColumn id="203" xr3:uid="{669DF731-A16A-4A16-B166-62D16EB040F1}" name="2025-04-22" dataDxfId="311"/>
    <tableColumn id="204" xr3:uid="{707C842B-7FEF-43DB-B1E4-C841190286EF}" name="2025-04-23" dataDxfId="310"/>
    <tableColumn id="205" xr3:uid="{5EC331B4-8F33-4173-A3A6-D8CE4C2D4383}" name="2025-04-24" dataDxfId="309"/>
    <tableColumn id="206" xr3:uid="{4F412742-F64C-4BF7-9D0D-488E7DCD1891}" name="2025-04-25" dataDxfId="308"/>
    <tableColumn id="207" xr3:uid="{BD11B2DD-DEC6-441A-8741-DC5E6FE684AD}" name="2025-04-26" dataDxfId="307"/>
    <tableColumn id="208" xr3:uid="{01E98C63-5032-4D66-B075-8A1E371C642D}" name="2025-04-27" dataDxfId="306"/>
    <tableColumn id="209" xr3:uid="{316E8AF4-CD07-4887-B340-BE9B9DA31CF5}" name="2025-04-28" dataDxfId="305"/>
    <tableColumn id="210" xr3:uid="{6D75A24F-3048-4A53-A6E2-194D8F14D184}" name="2025-04-29" dataDxfId="304"/>
    <tableColumn id="211" xr3:uid="{BB0FF42A-83E1-43D0-A164-ECD7741F459C}" name="2025-04-30" dataDxfId="303"/>
    <tableColumn id="212" xr3:uid="{10B32DD9-A02E-431E-B3B5-841A5AEF700E}" name="2025-05-01" dataDxfId="302"/>
    <tableColumn id="213" xr3:uid="{BCBD5454-C4BC-438B-895E-47FA1420274F}" name="2025-05-02" dataDxfId="301"/>
    <tableColumn id="214" xr3:uid="{B1169E04-BA65-464B-A342-F34C0FEA6A2C}" name="2025-05-03" dataDxfId="300"/>
    <tableColumn id="215" xr3:uid="{3C97D612-9AC1-4E31-A48E-8106EF9FAE48}" name="2025-05-04" dataDxfId="299"/>
    <tableColumn id="216" xr3:uid="{FEE32124-295E-4813-AC14-90EA0229E033}" name="2025-05-05" dataDxfId="298"/>
    <tableColumn id="217" xr3:uid="{1757C997-E861-4C66-A53A-95D2250D386E}" name="2025-05-06" dataDxfId="297"/>
    <tableColumn id="218" xr3:uid="{D6DFB818-75F8-4F5B-A7F2-30898198AE61}" name="2025-05-07" dataDxfId="296"/>
    <tableColumn id="219" xr3:uid="{A0BB9636-488B-4747-88BD-AE87668E490B}" name="2025-05-08" dataDxfId="295"/>
    <tableColumn id="220" xr3:uid="{264045BF-A92C-40EE-B15A-F04831AB1BED}" name="2025-05-09" dataDxfId="294"/>
    <tableColumn id="221" xr3:uid="{FA9546C5-5203-4EBD-8BEE-E5CB96224CC9}" name="2025-05-10" dataDxfId="293"/>
    <tableColumn id="222" xr3:uid="{DD55014D-EFA1-4E41-98B0-530079E82F06}" name="2025-05-11" dataDxfId="292"/>
    <tableColumn id="223" xr3:uid="{51F01270-F49A-4487-90CB-75B5B319BE64}" name="2025-05-12" dataDxfId="291"/>
    <tableColumn id="224" xr3:uid="{7DBD5A9E-B478-4E1C-B1A2-A5B25692A3F2}" name="2025-05-13" dataDxfId="290"/>
    <tableColumn id="225" xr3:uid="{A17E540D-2F28-46E5-B930-5279214FBAA1}" name="2025-05-14" dataDxfId="289"/>
    <tableColumn id="226" xr3:uid="{94D24299-28DD-4494-89EF-03C6686A22A4}" name="2025-05-15" dataDxfId="288"/>
    <tableColumn id="227" xr3:uid="{17568BC2-90D8-4C63-BE94-026D855AB482}" name="2025-05-16" dataDxfId="287"/>
    <tableColumn id="228" xr3:uid="{6F85633D-6A2A-4A1D-AF78-AD747CA479E7}" name="2025-05-17" dataDxfId="286"/>
    <tableColumn id="229" xr3:uid="{6C6AF260-0FB9-4B73-8C48-C1DB7C4061BF}" name="2025-05-18" dataDxfId="285"/>
    <tableColumn id="230" xr3:uid="{70800AA9-D126-4C37-AB50-1E13B3AFC665}" name="2025-05-19" dataDxfId="284"/>
    <tableColumn id="231" xr3:uid="{5260BE1B-4EEB-4A35-A8C1-6603C8D03A07}" name="2025-05-20" dataDxfId="283"/>
    <tableColumn id="232" xr3:uid="{0D959241-A561-4878-9E45-0836E005AAEA}" name="2025-05-21" dataDxfId="282"/>
    <tableColumn id="233" xr3:uid="{9E4BDDD8-4EB5-4667-BEAC-D7D9387C3573}" name="2025-05-22" dataDxfId="281"/>
    <tableColumn id="234" xr3:uid="{0F3E2935-A85F-4840-9D68-1228E373814C}" name="2025-05-23" dataDxfId="280"/>
    <tableColumn id="235" xr3:uid="{CE06132F-B6B4-41BE-BE73-A3642C101841}" name="2025-05-24" dataDxfId="279"/>
    <tableColumn id="236" xr3:uid="{4AED8CE4-2376-40CC-A3CC-CC50D5C754B0}" name="2025-05-25" dataDxfId="278"/>
    <tableColumn id="237" xr3:uid="{1F92138E-0618-4529-98AD-ACF9AF2E796F}" name="2025-05-26" dataDxfId="277"/>
    <tableColumn id="238" xr3:uid="{3BD6FF95-4DBA-41C0-AAF8-3E9DDEE2BF16}" name="2025-05-27" dataDxfId="276"/>
    <tableColumn id="239" xr3:uid="{4EA86621-2249-4313-BDA7-CC5EC4D06A33}" name="2025-05-28" dataDxfId="275"/>
    <tableColumn id="240" xr3:uid="{37DB0B4A-8E90-4626-8901-1E757334B36B}" name="2025-05-29" dataDxfId="274"/>
    <tableColumn id="241" xr3:uid="{3AF90AA8-A691-4266-BC29-1064BF39CCA1}" name="2025-05-30" dataDxfId="273"/>
    <tableColumn id="242" xr3:uid="{B668308B-6AD5-4A63-8600-6C7B20D782F9}" name="2025-05-31" dataDxfId="272"/>
    <tableColumn id="243" xr3:uid="{4F3CD694-1072-4A2E-912B-0FDC3FE7AC80}" name="2025-06-01" dataDxfId="271"/>
    <tableColumn id="244" xr3:uid="{335A3B3B-63CC-4ECC-A0A4-4038918A3EA2}" name="2025-06-02" dataDxfId="270"/>
    <tableColumn id="245" xr3:uid="{385F91FB-0AE4-44BD-82A5-86A5AB9B071F}" name="2025-06-03" dataDxfId="269"/>
    <tableColumn id="246" xr3:uid="{319A6FA6-07E2-4EEA-9772-58E82236CB41}" name="2025-06-04" dataDxfId="268"/>
    <tableColumn id="247" xr3:uid="{B4941D09-3489-4868-ACC3-47D921355755}" name="2025-06-05" dataDxfId="267"/>
    <tableColumn id="248" xr3:uid="{EF4C253C-D8E4-4646-B8B4-93BC006A696E}" name="2025-06-06" dataDxfId="266"/>
    <tableColumn id="249" xr3:uid="{B90F8FE2-1821-4816-94D2-5A12DFC3B4A2}" name="2025-06-07" dataDxfId="265"/>
    <tableColumn id="250" xr3:uid="{E3F6BC30-0266-454D-9E4A-0FE864BFFB2B}" name="2025-06-08" dataDxfId="264"/>
    <tableColumn id="251" xr3:uid="{142CB93A-809D-4D7D-9A92-AC45A7DC6871}" name="2025-06-09" dataDxfId="263"/>
    <tableColumn id="252" xr3:uid="{321F823B-7550-4A9E-8132-870E1FA08449}" name="2025-06-10" dataDxfId="262"/>
    <tableColumn id="253" xr3:uid="{32879841-DF09-4A0B-8B28-8E9E30AB109B}" name="2025-06-11" dataDxfId="261"/>
    <tableColumn id="254" xr3:uid="{660EA0C5-DE72-406A-BB4D-72C37F3C458B}" name="2025-06-12" dataDxfId="260"/>
    <tableColumn id="255" xr3:uid="{1C0F2603-121E-46C4-B720-7A61810F19FC}" name="2025-06-13" dataDxfId="259"/>
    <tableColumn id="256" xr3:uid="{30E46327-4699-4823-8EB2-889776D583A6}" name="2025-06-14" dataDxfId="258"/>
    <tableColumn id="257" xr3:uid="{99BD5150-3286-4D02-94CE-5B954932F50F}" name="2025-06-15" dataDxfId="257"/>
    <tableColumn id="258" xr3:uid="{15C6F836-5F52-4D76-BC77-96B6CA4FFCBE}" name="2025-06-16" dataDxfId="256"/>
    <tableColumn id="259" xr3:uid="{D1EA0DE6-C75B-4A21-8EC3-6648FF7782DE}" name="2025-06-17" dataDxfId="255"/>
    <tableColumn id="260" xr3:uid="{F61721FF-5883-4743-971E-52A3A1EB7B14}" name="2025-06-18" dataDxfId="254"/>
    <tableColumn id="261" xr3:uid="{75C80C97-AF8E-4F9E-B2B5-02C534F6353D}" name="2025-06-19" dataDxfId="253"/>
    <tableColumn id="262" xr3:uid="{8486A84E-5348-4DEC-BF9B-DA69614D8FA4}" name="2025-06-20" dataDxfId="252"/>
    <tableColumn id="263" xr3:uid="{3C258950-EE85-4494-BB18-625B938F03D1}" name="2025-06-21" dataDxfId="251"/>
    <tableColumn id="264" xr3:uid="{BD3F4478-E75C-4A32-86EE-715226D1085D}" name="2025-06-22" dataDxfId="250"/>
    <tableColumn id="265" xr3:uid="{F9DEC6F8-2679-455A-A9C4-32787A2D4E11}" name="2025-06-23" dataDxfId="249"/>
    <tableColumn id="266" xr3:uid="{784A4807-A629-4F3F-AD53-1FCFB318B1F7}" name="2025-06-24" dataDxfId="248"/>
    <tableColumn id="267" xr3:uid="{1F8884D5-4F44-449C-9BC0-9EB9000E6F35}" name="2025-06-25" dataDxfId="247"/>
    <tableColumn id="268" xr3:uid="{8015116D-D8CE-49DC-A393-362351FEC77C}" name="2025-06-26" dataDxfId="246"/>
    <tableColumn id="269" xr3:uid="{A6A81A45-9617-444D-BF76-F6142CCA14C4}" name="2025-06-27" dataDxfId="245"/>
    <tableColumn id="270" xr3:uid="{BE589CA9-AA90-41B7-8D5F-41757C65CE41}" name="2025-06-28" dataDxfId="244"/>
    <tableColumn id="271" xr3:uid="{86028D04-58A7-4A7C-A177-17398024CB22}" name="2025-06-29" dataDxfId="243"/>
    <tableColumn id="272" xr3:uid="{E146A928-574B-4D77-A53C-63CE01F33DDD}" name="2025-06-30" dataDxfId="242"/>
    <tableColumn id="273" xr3:uid="{7EDAFB8B-A951-4043-88FD-40BE980E7D2F}" name="2025-07-01" totalsRowFunction="count" dataDxfId="24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CB33" totalsRowShown="0" headerRowDxfId="240">
  <autoFilter ref="A1:CB33" xr:uid="{A403E24F-C71A-433A-846A-0616DE78145D}"/>
  <sortState xmlns:xlrd2="http://schemas.microsoft.com/office/spreadsheetml/2017/richdata2" ref="A2:CB33">
    <sortCondition descending="1" ref="AQ1:AQ33"/>
  </sortState>
  <tableColumns count="80">
    <tableColumn id="1" xr3:uid="{985AE516-C8BB-498C-ABE1-5BF054EDACAF}" name="Teams"/>
    <tableColumn id="2" xr3:uid="{57EB51AE-5D41-451D-B2B5-FCE487AC5014}" name="C"/>
    <tableColumn id="3" xr3:uid="{F09AC7BA-CE60-4AA6-AFDB-3C9145AFF369}" name="D"/>
    <tableColumn id="4" xr3:uid="{2B211923-BCE3-40CA-84EF-718013E18BDC}" name="Watched" dataDxfId="239">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238">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237">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236">
      <calculatedColumnFormula>41-Table3[[#This Row],[GP_H]]</calculatedColumnFormula>
    </tableColumn>
    <tableColumn id="7" xr3:uid="{3A0C0FDF-351B-4E2E-8967-A04CE845123C}" name="GP">
      <calculatedColumnFormula>F2+H2</calculatedColumnFormula>
    </tableColumn>
    <tableColumn id="45" xr3:uid="{D1D5702E-1A9D-40A6-B2AB-C603E28FF624}" name="GR" dataDxfId="235">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234">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233">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232">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231">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230">
      <calculatedColumnFormula>COUNTIFS(DataRegularSeason20242025!$E$3:$E$1315,$A2, DataRegularSeason20242025!$L$3:$L$1315, $A2, DataRegularSeason20242025!$N$3:$N$1315,1)</calculatedColumnFormula>
    </tableColumn>
    <tableColumn id="43" xr3:uid="{080CA1AA-BE46-4D92-85F9-CB14E09F42A9}" name="RW_H" dataDxfId="229">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228">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227">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226">
      <calculatedColumnFormula>COUNTIFS(DataRegularSeason20242025!$E$3:$E$1315,$A2, DataRegularSeason20242025!$S$3:$S$1315, $A2,DataRegularSeason20242025!$M$3:$M$1315,"REG")</calculatedColumnFormula>
    </tableColumn>
    <tableColumn id="35" xr3:uid="{9E9FAC75-9E40-4447-8D44-C5EA7137197A}" name="OTL_H" dataDxfId="225">
      <calculatedColumnFormula>COUNTIFS(DataRegularSeason20242025!$E$3:$E$1315,$A2, DataRegularSeason20242025!$S$3:$S$1315, $A2,DataRegularSeason20242025!$M$3:$M$1315,"OT")</calculatedColumnFormula>
    </tableColumn>
    <tableColumn id="34" xr3:uid="{0BE27D3D-4AFA-42CE-BE44-914976589EB9}" name="SOL_H" dataDxfId="224">
      <calculatedColumnFormula>COUNTIFS(DataRegularSeason20242025!$E$3:$E$1315,$A2, DataRegularSeason20242025!$S$3:$S$1315, $A2,DataRegularSeason20242025!$M$3:$M$1315,"SO")</calculatedColumnFormula>
    </tableColumn>
    <tableColumn id="52" xr3:uid="{835E8B4B-1B56-4988-ADA0-E6D362F4CA4D}" name="W" dataDxfId="223">
      <calculatedColumnFormula>Table3[[#This Row],[W_A]]+Table3[[#This Row],[W_H]]</calculatedColumnFormula>
    </tableColumn>
    <tableColumn id="53" xr3:uid="{88446FA8-50DC-4FD7-ADED-80F797D341F2}" name="L" dataDxfId="222">
      <calculatedColumnFormula>Table3[[#This Row],[L_A]]+Table3[[#This Row],[L_H]]</calculatedColumnFormula>
    </tableColumn>
    <tableColumn id="54" xr3:uid="{8B16E8B3-A102-413E-9653-CF701CEEB9C9}" name="RW" dataDxfId="221">
      <calculatedColumnFormula>Table3[[#This Row],[RW_A]]+Table3[[#This Row],[RW_H]]</calculatedColumnFormula>
    </tableColumn>
    <tableColumn id="56" xr3:uid="{8CC6F779-2722-4557-A481-A8ECBA4EC611}" name="RL" dataDxfId="220">
      <calculatedColumnFormula>Table3[[#This Row],[RL_A]]+Table3[[#This Row],[RL_H]]</calculatedColumnFormula>
    </tableColumn>
    <tableColumn id="55" xr3:uid="{B5F893C5-62B6-4BD4-A363-58006E427EB4}" name="OTW" dataDxfId="219">
      <calculatedColumnFormula>Table3[[#This Row],[OTW_A]]+Table3[[#This Row],[OTW_H]]</calculatedColumnFormula>
    </tableColumn>
    <tableColumn id="57" xr3:uid="{65CBB9B0-79F9-4697-BF9E-46D8F8199661}" name="OTL" dataDxfId="218">
      <calculatedColumnFormula>Table3[[#This Row],[OTL_A]]+Table3[[#This Row],[OTL_H]]</calculatedColumnFormula>
    </tableColumn>
    <tableColumn id="58" xr3:uid="{935B18B6-6EE9-4AB7-96D2-5CC21B3091F1}" name="SOW" dataDxfId="217">
      <calculatedColumnFormula>Table3[[#This Row],[SOW_A]]+Table3[[#This Row],[SOW_H]]</calculatedColumnFormula>
    </tableColumn>
    <tableColumn id="59" xr3:uid="{72AA5675-42CA-4646-9D56-F903019CA984}" name="SOL" dataDxfId="216">
      <calculatedColumnFormula>Table3[[#This Row],[SOL_A]]+Table3[[#This Row],[SOL_H]]</calculatedColumnFormula>
    </tableColumn>
    <tableColumn id="74" xr3:uid="{2189042C-91CF-4BD8-82AF-C8C409607107}" name="OT_SO_Record" dataDxfId="215" dataCellStyle="Output">
      <calculatedColumnFormula>_xlfn.CONCAT(TEXT(Table3[[#This Row],[OTW]]+Table3[[#This Row],[SOW]], "0"), "-", TEXT(Table3[[#This Row],[OTL]]+Table3[[#This Row],[SOL]],"0"))</calculatedColumnFormula>
    </tableColumn>
    <tableColumn id="36" xr3:uid="{963D35F6-3613-4CF0-B60C-81F6AC38687D}" name="PTS" dataDxfId="214">
      <calculatedColumnFormula>(2*(Table3[[#This Row],[W_A]]+Table3[[#This Row],[W_H]]))+Table3[[#This Row],[OTL_A]]+Table3[[#This Row],[SOL_A]]+Table3[[#This Row],[OTL_H]]+Table3[[#This Row],[SOL_H]]</calculatedColumnFormula>
    </tableColumn>
    <tableColumn id="37" xr3:uid="{6F978067-DE25-4A50-B909-B8AE9A09B806}" name="PTS2" dataDxfId="213">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212">
      <calculatedColumnFormula>Table3[[#This Row],[PTS]]/(2*Table3[[#This Row],[GP]])</calculatedColumnFormula>
    </tableColumn>
    <tableColumn id="64" xr3:uid="{C4462842-CB72-4A45-8AE0-F1C2F1896F3C}" name="PTS%2" dataDxfId="211">
      <calculatedColumnFormula>Table3[[#This Row],[PTS2]]/(3*Table3[[#This Row],[GP]])</calculatedColumnFormula>
    </tableColumn>
    <tableColumn id="49" xr3:uid="{A615DA94-4BB4-4863-8FB3-13B2512D6354}" name="MAX_PTS" dataDxfId="210">
      <calculatedColumnFormula>(2*Table3[[#This Row],[GR]])+Table3[[#This Row],[PTS]]</calculatedColumnFormula>
    </tableColumn>
    <tableColumn id="50" xr3:uid="{8E72A434-A9EA-4A87-9B77-6458DC51D3DD}" name="MAX_PTS2" dataDxfId="209">
      <calculatedColumnFormula>(3*Table3[[#This Row],[GR]])+Table3[[#This Row],[PTS2]]</calculatedColumnFormula>
    </tableColumn>
    <tableColumn id="67" xr3:uid="{685476C7-AB55-4647-B9F7-7860AABCA2A3}" name="PROJ_PTS" dataDxfId="208">
      <calculatedColumnFormula>Table3[[#This Row],[PTS]]+(2 * Table3[[#This Row],[GR]] * Table3[[#This Row],[PTS%]])</calculatedColumnFormula>
    </tableColumn>
    <tableColumn id="68" xr3:uid="{B82889C2-551D-43DB-AD0C-EA626770F09C}" name="PROJ_PTS2" dataDxfId="207">
      <calculatedColumnFormula>Table3[[#This Row],[PTS2]]+(3 * Table3[[#This Row],[GR]] * Table3[[#This Row],[PTS%2]])</calculatedColumnFormula>
    </tableColumn>
    <tableColumn id="60" xr3:uid="{EE4931FD-ADC7-49F3-98DE-CE48D4109732}" name="RECORD" dataDxfId="206" dataCellStyle="Output">
      <calculatedColumnFormula>_xlfn.CONCAT(TEXT(Table3[[#This Row],[W]], "0"), "-", TEXT(Table3[[#This Row],[RL]],"0"), "-", TEXT(Table3[[#This Row],[OTL]]+Table3[[#This Row],[SOL]], "0"))</calculatedColumnFormula>
    </tableColumn>
    <tableColumn id="62" xr3:uid="{9681B520-186F-4C7F-AC8C-33F85BD04A16}" name="SHTO_A" dataDxfId="205"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204">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203">
      <calculatedColumnFormula>Table3[[#This Row],[GF]]/Table3[[#This Row],[GP]]</calculatedColumnFormula>
    </tableColumn>
    <tableColumn id="32" xr3:uid="{F1CD7542-6690-4276-B0F0-95BFD01CFF0B}" name="GAPG" dataDxfId="202">
      <calculatedColumnFormula>Table3[[#This Row],[GA]]/Table3[[#This Row],[GP]]</calculatedColumnFormula>
    </tableColumn>
    <tableColumn id="31" xr3:uid="{39B39AC6-8EA7-4628-BDD5-D00B1BD609DA}" name="GDPG" dataDxfId="201">
      <calculatedColumnFormula>(Table3[[#This Row],[GF]]-Table3[[#This Row],[GA]])/Table3[[#This Row],[GP]]</calculatedColumnFormula>
    </tableColumn>
    <tableColumn id="66" xr3:uid="{507DA38A-B238-41CE-9C18-7D9B525AE471}" name="HOME_RECORD" dataDxfId="200" dataCellStyle="Output">
      <calculatedColumnFormula>_xlfn.CONCAT(TEXT(Table3[[#This Row],[W_H]], "0"), "-", TEXT(Table3[[#This Row],[RL_H]],"0"), "-", TEXT(Table3[[#This Row],[OTL_H]]+Table3[[#This Row],[SOL_H]], "0"))</calculatedColumnFormula>
    </tableColumn>
    <tableColumn id="65" xr3:uid="{B3131FFF-7021-4EC7-B116-3182EFFBD440}" name="AWAY_RECORD" dataDxfId="199" dataCellStyle="Output">
      <calculatedColumnFormula>_xlfn.CONCAT(TEXT(Table3[[#This Row],[W_A]], "0"), "-", TEXT(Table3[[#This Row],[RL_A]],"0"), "-", TEXT(Table3[[#This Row],[OTL_A]]+Table3[[#This Row],[SOL_A]], "0"))</calculatedColumnFormula>
    </tableColumn>
    <tableColumn id="70" xr3:uid="{608A0CE6-BF7A-47C8-BB3D-2973557593E1}" name="PTS%_H" dataDxfId="198" dataCellStyle="Output">
      <calculatedColumnFormula>((2*(Table3[[#This Row],[W_H]]))+Table3[[#This Row],[OTL_H]]+Table3[[#This Row],[SOL_H]])/(2*Table3[[#This Row],[GP_H]])</calculatedColumnFormula>
    </tableColumn>
    <tableColumn id="69" xr3:uid="{6B2AD131-677B-40C4-A34C-E0F53EA8F426}" name="PTS%_A" dataDxfId="197" dataCellStyle="Output">
      <calculatedColumnFormula>((2*(Table3[[#This Row],[W_A]]))+Table3[[#This Row],[OTL_A]]+Table3[[#This Row],[SOL_A]])/(2*Table3[[#This Row],[GP_A]])</calculatedColumnFormula>
    </tableColumn>
    <tableColumn id="71" xr3:uid="{77BF7C52-DA9B-4327-94A7-FAD43A4E3D5C}" name="TeamCost" dataDxfId="196" dataCellStyle="Normal">
      <calculatedColumnFormula>(Table3[[#This Row],[W]]*$CR$3)+(Table3[[#This Row],[L]]*$CR$4)+(Table3[[#This Row],[GF]]*$CR$5)+(Table3[[#This Row],[GA]]*$CR$6)</calculatedColumnFormula>
    </tableColumn>
    <tableColumn id="72" xr3:uid="{76376EFE-FC79-42EB-BC15-AC3060F6D2DE}" name="TeamCost82" dataDxfId="195">
      <calculatedColumnFormula>(82*(((Table3[[#This Row],[PTS%]]*$CR$3)+((1-Table3[[#This Row],[PTS%]])*$CR$4)+(Table3[[#This Row],[GF]]*$CR$5)+(Table3[[#This Row],[GA]]*$CR$6))/Table3[[#This Row],[GP]])) + (Table3[[#This Row],[W]]*$CR$3)+(Table3[[#This Row],[L]]*$CR$4)+(Table3[[#This Row],[GF]]*$CR$5)+(Table3[[#This Row],[GA]]*$CR$6)</calculatedColumnFormula>
    </tableColumn>
    <tableColumn id="23" xr3:uid="{96B64A31-865A-4CC8-8BA8-C7027FB896A9}" name="TimesPredictedWinnerAway" dataDxfId="194">
      <calculatedColumnFormula>COUNTIFS(Table2[AwayTeam],$A2,Table2[PredictedWinner], $A2, Table2[GameIsOver], 1)</calculatedColumnFormula>
    </tableColumn>
    <tableColumn id="24" xr3:uid="{CB1087BF-3D73-4BE3-8E3C-823ACA62836E}" name="TimesPredictedWinnerHome" dataDxfId="193">
      <calculatedColumnFormula>COUNTIFS(Table2[HomeTeam],$A2,Table2[PredictedWinner], $A2, Table2[GameIsOver], 1)</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80" xr3:uid="{9255C817-FF94-4E08-8AC0-B44E70D84CB5}" name="Eliminated"/>
    <tableColumn id="79" xr3:uid="{C99AE56E-024A-49B1-94D9-A8442BADA7CA}" name="Clinched"/>
    <tableColumn id="75" xr3:uid="{2EA17A20-29A3-47F3-824B-C57687F9FA53}" name="Column1" dataDxfId="192">
      <calculatedColumnFormula>INDEX(Table2[AwayTeam], Table3[[#This Row],[Column2]])</calculatedColumnFormula>
    </tableColumn>
    <tableColumn id="76" xr3:uid="{9B9B8B21-342B-462C-8D29-32167E678CD0}" name="Column2" dataDxfId="191">
      <calculatedColumnFormula>LARGE((Table2[[#This Row],[AwayTeam]]=Table3[[#This Row],[Teams]]), 1)</calculatedColumnFormula>
    </tableColumn>
    <tableColumn id="77" xr3:uid="{1C6C1AF7-675E-4D53-83EB-3B394AD71F05}" name="WasShutOut_A"/>
    <tableColumn id="78" xr3:uid="{57AA2E00-FCB8-4A15-87CB-0755D1F254EA}" name="WasShutOut_H"/>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F6344AB-A7D7-4470-97E8-25F345DCEB50}" name="Table6" displayName="Table6" ref="A1:E33" totalsRowShown="0" headerRowDxfId="190" headerRowBorderDxfId="189" tableBorderDxfId="188" totalsRowBorderDxfId="187">
  <autoFilter ref="A1:E33" xr:uid="{CF6344AB-A7D7-4470-97E8-25F345DCEB50}"/>
  <tableColumns count="5">
    <tableColumn id="1" xr3:uid="{9D810EAE-C7D0-4954-9C7C-A98F443DB376}" name="Teams" dataDxfId="186"/>
    <tableColumn id="2" xr3:uid="{2CCA5DB0-3229-4630-954B-5B483D49092B}" name="C" dataDxfId="185"/>
    <tableColumn id="3" xr3:uid="{DF5449A8-1B40-49C5-A31E-A4CCE3B98D7D}" name="D" dataDxfId="184"/>
    <tableColumn id="4" xr3:uid="{ED972387-8DB1-432C-B36F-2D37E10DE551}" name="PTS" dataDxfId="183">
      <calculatedColumnFormula>INDEX(Table3[PTS], MATCH(Table6[[#This Row],[Teams]], Table3[Teams],0))</calculatedColumnFormula>
    </tableColumn>
    <tableColumn id="5" xr3:uid="{F2DDCA70-8451-496C-BD0D-42540EE60669}" name="Column2" dataDxfId="182">
      <calculatedColumnFormula>INDEX(Table3[PTS], MATCH(Table6[[#This Row],[Teams]], Table3[Teams],0))</calculatedColumn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8751C79-2523-4FA2-81B8-3949C5CD65B7}" name="Table7" displayName="Table7" ref="S1:BA9" totalsRowShown="0">
  <autoFilter ref="S1:BA9" xr:uid="{F8751C79-2523-4FA2-81B8-3949C5CD65B7}"/>
  <sortState xmlns:xlrd2="http://schemas.microsoft.com/office/spreadsheetml/2017/richdata2" ref="S2:BA9">
    <sortCondition descending="1" ref="U1:U9"/>
  </sortState>
  <tableColumns count="35">
    <tableColumn id="1" xr3:uid="{3BE082D6-B9A5-406F-B755-561292845C8A}" name="PAC"/>
    <tableColumn id="2" xr3:uid="{761FBECB-F0BA-445A-8A38-F893B030AB9E}" name="Teams" dataDxfId="181">
      <calculatedColumnFormula array="1">INDEX(Table6[Teams], SMALL(IF(Table6[D]="P", ROW(Table6[Teams])-ROW(Table6[#Headers])), Table7[[#This Row],[PAC]]))</calculatedColumnFormula>
    </tableColumn>
    <tableColumn id="3" xr3:uid="{ACEF64B3-B932-48C7-854F-4B77572C2001}" name="Pts" dataDxfId="180">
      <calculatedColumnFormula>INDEX(Table6[PTS], MATCH($T2, Table6[Teams], 0))</calculatedColumnFormula>
    </tableColumn>
    <tableColumn id="4" xr3:uid="{424CFEDF-201C-4AD9-83C5-6C8C6D57757F}" name="ANA" dataDxfId="179">
      <calculatedColumnFormula>(2*(SUMIFS(Table2[[AwayWon]:[AwayWon]],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calculatedColumnFormula>
    </tableColumn>
    <tableColumn id="5" xr3:uid="{A1022B4C-07A5-412B-BBF6-49D0A65CC152}" name="CGY" dataDxfId="178">
      <calculatedColumnFormula>(2*(SUMIFS(Table2[[AwayWon]:[AwayWon]],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calculatedColumnFormula>
    </tableColumn>
    <tableColumn id="6" xr3:uid="{EBCF9C1D-67E9-4A23-A6B3-4F6A2D36EFEE}" name="EDM" dataDxfId="177">
      <calculatedColumnFormula>(2*(SUMIFS(Table2[[AwayWon]:[AwayWon]],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calculatedColumnFormula>
    </tableColumn>
    <tableColumn id="7" xr3:uid="{38CED270-FE85-4190-A448-11546CBA1032}" name="LAK" dataDxfId="176">
      <calculatedColumnFormula>(2*(SUMIFS(Table2[[AwayWon]:[AwayWon]],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calculatedColumnFormula>
    </tableColumn>
    <tableColumn id="8" xr3:uid="{E5FC6A8C-BD7A-4289-8138-13756BA63FC7}" name="SEA" dataDxfId="175">
      <calculatedColumnFormula>(2*(SUMIFS(Table2[[AwayWon]:[AwayWon]],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calculatedColumnFormula>
    </tableColumn>
    <tableColumn id="9" xr3:uid="{64F344DE-3508-4D6F-9CD3-1CB9D321D5F3}" name="SJS" dataDxfId="174">
      <calculatedColumnFormula>(2*(SUMIFS(Table2[[AwayWon]:[AwayWon]],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calculatedColumnFormula>
    </tableColumn>
    <tableColumn id="10" xr3:uid="{DF2F3A43-2A61-49B1-A44E-E20FA02F5BF8}" name="VAN" dataDxfId="173">
      <calculatedColumnFormula>(2*(SUMIFS(Table2[[AwayWon]:[AwayWon]],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calculatedColumnFormula>
    </tableColumn>
    <tableColumn id="11" xr3:uid="{5F2C7F77-E7E4-4FDC-A459-855D514ECC2F}" name="VGK" dataDxfId="172">
      <calculatedColumnFormula>(2*(SUMIFS(Table2[[AwayWon]:[AwayWon]],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calculatedColumnFormula>
    </tableColumn>
    <tableColumn id="12" xr3:uid="{CEEE68CC-BBF8-4F7A-B5B4-144C6D5DA619}" name="CHI" dataDxfId="171">
      <calculatedColumnFormula>(2*(SUMIFS(Table2[[AwayWon]:[AwayWon]],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calculatedColumnFormula>
    </tableColumn>
    <tableColumn id="13" xr3:uid="{F85F3756-3A8E-4F07-8ADD-726FD5D1A73F}" name="COL" dataDxfId="170">
      <calculatedColumnFormula>(2*(SUMIFS(Table2[[AwayWon]:[AwayWon]],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calculatedColumnFormula>
    </tableColumn>
    <tableColumn id="14" xr3:uid="{35133861-712E-45CF-A07C-81D14F0E8CB0}" name="DAL" dataDxfId="169">
      <calculatedColumnFormula>(2*(SUMIFS(Table2[[AwayWon]:[AwayWon]],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calculatedColumnFormula>
    </tableColumn>
    <tableColumn id="15" xr3:uid="{C3B42E06-BB6E-482B-8252-6398C3AA7CDD}" name="MIN" dataDxfId="168">
      <calculatedColumnFormula>(2*(SUMIFS(Table2[[AwayWon]:[AwayWon]],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calculatedColumnFormula>
    </tableColumn>
    <tableColumn id="16" xr3:uid="{BBA2C720-9EDB-44C8-ACD5-5DD2F87C0C74}" name="NSH" dataDxfId="167">
      <calculatedColumnFormula>(2*(SUMIFS(Table2[[AwayWon]:[AwayWon]],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calculatedColumnFormula>
    </tableColumn>
    <tableColumn id="17" xr3:uid="{2D68DAB5-EBFC-4B68-A291-40B3325E0921}" name="STL" dataDxfId="166">
      <calculatedColumnFormula>(2*(SUMIFS(Table2[[AwayWon]:[AwayWon]],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calculatedColumnFormula>
    </tableColumn>
    <tableColumn id="18" xr3:uid="{28C14FD6-C302-4D8D-8113-AE700CC5EA5F}" name="UTA" dataDxfId="165">
      <calculatedColumnFormula>(2*(SUMIFS(Table2[[AwayWon]:[AwayWon]],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calculatedColumnFormula>
    </tableColumn>
    <tableColumn id="19" xr3:uid="{DD2E16C2-73A6-461B-A75C-169C5F91A309}" name="WPG" dataDxfId="164">
      <calculatedColumnFormula>(2*(SUMIFS(Table2[[AwayWon]:[AwayWon]],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calculatedColumnFormula>
    </tableColumn>
    <tableColumn id="20" xr3:uid="{87608F88-7C4F-4035-94C1-60F7FD62EC70}" name="CAR" dataDxfId="163">
      <calculatedColumnFormula>(2*(SUMIFS(Table2[[AwayWon]:[AwayWon]],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calculatedColumnFormula>
    </tableColumn>
    <tableColumn id="21" xr3:uid="{6A449513-C359-4D34-A5E7-583BAFFFAB09}" name="CBJ" dataDxfId="162">
      <calculatedColumnFormula>(2*(SUMIFS(Table2[[AwayWon]:[AwayWon]],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calculatedColumnFormula>
    </tableColumn>
    <tableColumn id="22" xr3:uid="{7FFAB394-66E5-4015-9609-E7DC756E0AB2}" name="NJD" dataDxfId="161">
      <calculatedColumnFormula>(2*(SUMIFS(Table2[[AwayWon]:[AwayWon]],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calculatedColumnFormula>
    </tableColumn>
    <tableColumn id="23" xr3:uid="{8D754123-6B86-49DC-9065-1FDA846D26EF}" name="NYI" dataDxfId="160">
      <calculatedColumnFormula>(2*(SUMIFS(Table2[[AwayWon]:[AwayWon]],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calculatedColumnFormula>
    </tableColumn>
    <tableColumn id="24" xr3:uid="{8A0238CF-D0D1-4781-BF9F-CAF63E48D50F}" name="NYR" dataDxfId="159">
      <calculatedColumnFormula>(2*(SUMIFS(Table2[[AwayWon]:[AwayWon]],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calculatedColumnFormula>
    </tableColumn>
    <tableColumn id="25" xr3:uid="{9B110601-FA59-4B72-BC87-907275B766C4}" name="PHI" dataDxfId="158">
      <calculatedColumnFormula>(2*(SUMIFS(Table2[[AwayWon]:[AwayWon]],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calculatedColumnFormula>
    </tableColumn>
    <tableColumn id="26" xr3:uid="{31B96528-E8EC-420E-BE3E-FB58FA550464}" name="PIT" dataDxfId="157">
      <calculatedColumnFormula>(2*(SUMIFS(Table2[[AwayWon]:[AwayWon]],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calculatedColumnFormula>
    </tableColumn>
    <tableColumn id="27" xr3:uid="{C83BDDCE-1165-4684-9B56-DE35551B0E60}" name="WSH" dataDxfId="156">
      <calculatedColumnFormula>(2*(SUMIFS(Table2[[AwayWon]:[AwayWon]],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calculatedColumnFormula>
    </tableColumn>
    <tableColumn id="28" xr3:uid="{D8FCCF0D-9762-42EB-A8EF-A66D3DBD381A}" name="BOS" dataDxfId="155">
      <calculatedColumnFormula>(2*(SUMIFS(Table2[[AwayWon]:[AwayWon]],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calculatedColumnFormula>
    </tableColumn>
    <tableColumn id="29" xr3:uid="{95FC69E8-A83B-4239-A992-7AC9A69E2BD3}" name="BUF" dataDxfId="154">
      <calculatedColumnFormula>(2*(SUMIFS(Table2[[AwayWon]:[AwayWon]],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calculatedColumnFormula>
    </tableColumn>
    <tableColumn id="30" xr3:uid="{A8F739CA-49E2-4EA9-8F3F-14D92FBD5182}" name="DET" dataDxfId="153">
      <calculatedColumnFormula>(2*(SUMIFS(Table2[[AwayWon]:[AwayWon]],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calculatedColumnFormula>
    </tableColumn>
    <tableColumn id="31" xr3:uid="{45EE9027-A38C-4118-B212-36D96C265058}" name="FLA" dataDxfId="152">
      <calculatedColumnFormula>(2*(SUMIFS(Table2[[AwayWon]:[AwayWon]],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calculatedColumnFormula>
    </tableColumn>
    <tableColumn id="32" xr3:uid="{2D04AEBC-9388-4785-A0AE-2622BA830FBC}" name="MTL" dataDxfId="151">
      <calculatedColumnFormula>(2*(SUMIFS(Table2[[AwayWon]:[AwayWon]],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calculatedColumnFormula>
    </tableColumn>
    <tableColumn id="33" xr3:uid="{317A05E8-2B6D-423A-BF57-91DD3F8DD57F}" name="OTT" dataDxfId="150">
      <calculatedColumnFormula>(2*(SUMIFS(Table2[[AwayWon]:[AwayWon]],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calculatedColumnFormula>
    </tableColumn>
    <tableColumn id="34" xr3:uid="{D344D931-51BF-4DDC-9E5E-1E1B15BFFD59}" name="TBL" dataDxfId="149">
      <calculatedColumnFormula>(2*(SUMIFS(Table2[[AwayWon]:[AwayWon]],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calculatedColumnFormula>
    </tableColumn>
    <tableColumn id="35" xr3:uid="{C46F1236-0134-4CC2-B418-58DBDF12A372}" name="TOR" dataDxfId="148">
      <calculatedColumnFormula>(2*(SUMIFS(Table2[[AwayWon]:[AwayWon]],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calculatedColumn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83E1625-0C10-4461-8364-8D06B870A4DC}" name="Table710" displayName="Table710" ref="S11:BA19" totalsRowShown="0">
  <autoFilter ref="S11:BA19" xr:uid="{A83E1625-0C10-4461-8364-8D06B870A4DC}"/>
  <sortState xmlns:xlrd2="http://schemas.microsoft.com/office/spreadsheetml/2017/richdata2" ref="S12:BA19">
    <sortCondition descending="1" ref="U11:U19"/>
  </sortState>
  <tableColumns count="35">
    <tableColumn id="1" xr3:uid="{08D42834-AA50-4644-8EE1-507E2EBFA795}" name="CEN"/>
    <tableColumn id="2" xr3:uid="{0F45857A-B4C8-40EA-B0FC-6867106189D5}" name="Teams" dataDxfId="147">
      <calculatedColumnFormula array="1">INDEX(Table6[Teams], SMALL(IF(Table6[D]="C", ROW(Table6[Teams])-ROW(Table6[#Headers])), Table710[[#This Row],[CEN]]))</calculatedColumnFormula>
    </tableColumn>
    <tableColumn id="3" xr3:uid="{A603BC50-A1C5-4095-B35A-F55ABF3FC99A}" name="Pts" dataDxfId="146">
      <calculatedColumnFormula>INDEX(Table6[PTS], MATCH($T12, Table6[Teams], 0))</calculatedColumnFormula>
    </tableColumn>
    <tableColumn id="4" xr3:uid="{DA5E44C6-FE41-47EF-8152-7A78B5002053}" name="ANA" dataDxfId="145">
      <calculatedColumnFormula>(2*(SUMIFS(Table2[[AwayWon]:[AwayWon]],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calculatedColumnFormula>
    </tableColumn>
    <tableColumn id="5" xr3:uid="{2086B38E-767D-4B52-BB42-7A5A02A0800F}" name="CGY" dataDxfId="144">
      <calculatedColumnFormula>(2*(SUMIFS(Table2[[AwayWon]:[AwayWon]],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calculatedColumnFormula>
    </tableColumn>
    <tableColumn id="6" xr3:uid="{C2AF8514-B5BD-4444-AD00-2E40E77C4E06}" name="EDM" dataDxfId="143">
      <calculatedColumnFormula>(2*(SUMIFS(Table2[[AwayWon]:[AwayWon]],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calculatedColumnFormula>
    </tableColumn>
    <tableColumn id="7" xr3:uid="{30D77BC6-99AA-4BCF-AA4E-C82263AF653E}" name="LAK" dataDxfId="142">
      <calculatedColumnFormula>(2*(SUMIFS(Table2[[AwayWon]:[AwayWon]],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calculatedColumnFormula>
    </tableColumn>
    <tableColumn id="8" xr3:uid="{293593A9-E439-49F8-9524-44BE993E70EC}" name="SEA" dataDxfId="141">
      <calculatedColumnFormula>(2*(SUMIFS(Table2[[AwayWon]:[AwayWon]],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calculatedColumnFormula>
    </tableColumn>
    <tableColumn id="9" xr3:uid="{DE2A37C1-E89C-43A1-87EA-85CF18B48C3C}" name="SJS" dataDxfId="140">
      <calculatedColumnFormula>(2*(SUMIFS(Table2[[AwayWon]:[AwayWon]],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calculatedColumnFormula>
    </tableColumn>
    <tableColumn id="10" xr3:uid="{5D603D19-259B-4CE0-90E4-9EE880DE9436}" name="VAN" dataDxfId="139">
      <calculatedColumnFormula>(2*(SUMIFS(Table2[[AwayWon]:[AwayWon]],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calculatedColumnFormula>
    </tableColumn>
    <tableColumn id="11" xr3:uid="{F30A92FB-2303-4C65-9802-544D705A182A}" name="VGK" dataDxfId="138">
      <calculatedColumnFormula>(2*(SUMIFS(Table2[[AwayWon]:[AwayWon]],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calculatedColumnFormula>
    </tableColumn>
    <tableColumn id="12" xr3:uid="{A657AE01-CB41-47E2-B23C-490308603172}" name="CHI" dataDxfId="137">
      <calculatedColumnFormula>(2*(SUMIFS(Table2[[AwayWon]:[AwayWon]],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calculatedColumnFormula>
    </tableColumn>
    <tableColumn id="13" xr3:uid="{56A077B1-9BB8-42EF-A450-74ED14D46664}" name="COL" dataDxfId="136">
      <calculatedColumnFormula>(2*(SUMIFS(Table2[[AwayWon]:[AwayWon]],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calculatedColumnFormula>
    </tableColumn>
    <tableColumn id="14" xr3:uid="{B3B71C07-896D-4A9C-BD5F-311A1B8AB735}" name="DAL" dataDxfId="135">
      <calculatedColumnFormula>(2*(SUMIFS(Table2[[AwayWon]:[AwayWon]],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calculatedColumnFormula>
    </tableColumn>
    <tableColumn id="15" xr3:uid="{2B1848E0-5482-48B6-ABB4-266D93300662}" name="MIN" dataDxfId="134">
      <calculatedColumnFormula>(2*(SUMIFS(Table2[[AwayWon]:[AwayWon]],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calculatedColumnFormula>
    </tableColumn>
    <tableColumn id="16" xr3:uid="{A50F8149-8847-440F-8B00-4209C96247D5}" name="NSH" dataDxfId="133">
      <calculatedColumnFormula>(2*(SUMIFS(Table2[[AwayWon]:[AwayWon]],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calculatedColumnFormula>
    </tableColumn>
    <tableColumn id="17" xr3:uid="{7E3C30CA-C85A-4D2D-B2FA-EA790C2EAE62}" name="STL" dataDxfId="132">
      <calculatedColumnFormula>(2*(SUMIFS(Table2[[AwayWon]:[AwayWon]],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calculatedColumnFormula>
    </tableColumn>
    <tableColumn id="18" xr3:uid="{2C82F98C-C53D-4F42-899E-2A22FD9702AC}" name="UTA" dataDxfId="131">
      <calculatedColumnFormula>(2*(SUMIFS(Table2[[AwayWon]:[AwayWon]],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calculatedColumnFormula>
    </tableColumn>
    <tableColumn id="19" xr3:uid="{064858AB-7A2C-47CE-9066-7D3680123EC0}" name="WPG" dataDxfId="130">
      <calculatedColumnFormula>(2*(SUMIFS(Table2[[AwayWon]:[AwayWon]],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calculatedColumnFormula>
    </tableColumn>
    <tableColumn id="20" xr3:uid="{A82C015D-16B1-4D08-A6B9-415CA0DE6098}" name="CAR" dataDxfId="129">
      <calculatedColumnFormula>(2*(SUMIFS(Table2[[AwayWon]:[AwayWon]],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calculatedColumnFormula>
    </tableColumn>
    <tableColumn id="21" xr3:uid="{68E26000-287F-4B85-8E91-593F89757FE6}" name="CBJ" dataDxfId="128">
      <calculatedColumnFormula>(2*(SUMIFS(Table2[[AwayWon]:[AwayWon]],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calculatedColumnFormula>
    </tableColumn>
    <tableColumn id="22" xr3:uid="{803C7B96-43B7-4E98-838F-CD08E234EF0A}" name="NJD" dataDxfId="127">
      <calculatedColumnFormula>(2*(SUMIFS(Table2[[AwayWon]:[AwayWon]],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calculatedColumnFormula>
    </tableColumn>
    <tableColumn id="23" xr3:uid="{D57BBAE3-8C41-4DE2-86F4-10829601D4F2}" name="NYI" dataDxfId="126">
      <calculatedColumnFormula>(2*(SUMIFS(Table2[[AwayWon]:[AwayWon]],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calculatedColumnFormula>
    </tableColumn>
    <tableColumn id="24" xr3:uid="{474C29AF-9B1E-462E-B76C-28DF38081CB3}" name="NYR" dataDxfId="125">
      <calculatedColumnFormula>(2*(SUMIFS(Table2[[AwayWon]:[AwayWon]],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calculatedColumnFormula>
    </tableColumn>
    <tableColumn id="25" xr3:uid="{FE33EFB3-E3A7-4D66-8E46-92C6D73C7742}" name="PHI" dataDxfId="124">
      <calculatedColumnFormula>(2*(SUMIFS(Table2[[AwayWon]:[AwayWon]],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calculatedColumnFormula>
    </tableColumn>
    <tableColumn id="26" xr3:uid="{E031DDDE-E47E-455D-A7F1-28842BE72792}" name="PIT" dataDxfId="123">
      <calculatedColumnFormula>(2*(SUMIFS(Table2[[AwayWon]:[AwayWon]],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calculatedColumnFormula>
    </tableColumn>
    <tableColumn id="27" xr3:uid="{E58D33C4-878F-44E2-87F9-AFCC893D4251}" name="WSH" dataDxfId="122">
      <calculatedColumnFormula>(2*(SUMIFS(Table2[[AwayWon]:[AwayWon]],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calculatedColumnFormula>
    </tableColumn>
    <tableColumn id="28" xr3:uid="{81D2B4F1-8A89-47BB-B8AF-9CB50699A097}" name="BOS" dataDxfId="121">
      <calculatedColumnFormula>(2*(SUMIFS(Table2[[AwayWon]:[AwayWon]],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calculatedColumnFormula>
    </tableColumn>
    <tableColumn id="29" xr3:uid="{3470BF5E-8A83-4F8B-BF4E-D0CDCCDAD061}" name="BUF" dataDxfId="120">
      <calculatedColumnFormula>(2*(SUMIFS(Table2[[AwayWon]:[AwayWon]],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calculatedColumnFormula>
    </tableColumn>
    <tableColumn id="30" xr3:uid="{F635D895-26DA-424C-85AE-319D0ACA5D3B}" name="DET" dataDxfId="119">
      <calculatedColumnFormula>(2*(SUMIFS(Table2[[AwayWon]:[AwayWon]],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calculatedColumnFormula>
    </tableColumn>
    <tableColumn id="31" xr3:uid="{B9CD3270-65C8-49AA-9DFE-919A8AA5D070}" name="FLA" dataDxfId="118">
      <calculatedColumnFormula>(2*(SUMIFS(Table2[[AwayWon]:[AwayWon]],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calculatedColumnFormula>
    </tableColumn>
    <tableColumn id="32" xr3:uid="{BC5B2FE5-D192-4F27-BC5E-C5A213B58D13}" name="MTL" dataDxfId="117">
      <calculatedColumnFormula>(2*(SUMIFS(Table2[[AwayWon]:[AwayWon]],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calculatedColumnFormula>
    </tableColumn>
    <tableColumn id="33" xr3:uid="{665A68FF-FA12-4A14-B645-E03DF17A2B08}" name="OTT" dataDxfId="116">
      <calculatedColumnFormula>(2*(SUMIFS(Table2[[AwayWon]:[AwayWon]],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calculatedColumnFormula>
    </tableColumn>
    <tableColumn id="34" xr3:uid="{D0E213F8-34F1-4AFB-AC47-BA961EB6A423}" name="TBL" dataDxfId="115">
      <calculatedColumnFormula>(2*(SUMIFS(Table2[[AwayWon]:[AwayWon]],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calculatedColumnFormula>
    </tableColumn>
    <tableColumn id="35" xr3:uid="{A6DD5253-52EA-4269-BB7D-8838107A6ED3}" name="TOR" dataDxfId="114">
      <calculatedColumnFormula>(2*(SUMIFS(Table2[[AwayWon]:[AwayWon]],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calculatedColumn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CEFD489-0457-4DB6-9F36-1691C1262715}" name="Table712" displayName="Table712" ref="S21:BA29" totalsRowShown="0">
  <autoFilter ref="S21:BA29" xr:uid="{BCEFD489-0457-4DB6-9F36-1691C1262715}"/>
  <sortState xmlns:xlrd2="http://schemas.microsoft.com/office/spreadsheetml/2017/richdata2" ref="S22:BA29">
    <sortCondition descending="1" ref="U21:U29"/>
  </sortState>
  <tableColumns count="35">
    <tableColumn id="1" xr3:uid="{22988117-9135-4B5C-ACBA-5DF785136833}" name="MET"/>
    <tableColumn id="2" xr3:uid="{20D78A0B-C405-4BA0-A813-76C6C5EC9DA9}" name="Teams" dataDxfId="113">
      <calculatedColumnFormula array="1">INDEX(Table6[Teams], SMALL(IF(Table6[D]="M", ROW(Table6[Teams])-ROW(Table6[#Headers])), Table712[[#This Row],[MET]]))</calculatedColumnFormula>
    </tableColumn>
    <tableColumn id="3" xr3:uid="{1302A7B2-D840-4D4E-81B6-0A56BA0C83ED}" name="Pts" dataDxfId="112">
      <calculatedColumnFormula>INDEX(Table6[PTS], MATCH($T22, Table6[Teams], 0))</calculatedColumnFormula>
    </tableColumn>
    <tableColumn id="4" xr3:uid="{3DA1C0D4-49FC-4E4D-8B98-108051EF4486}" name="ANA" dataDxfId="111">
      <calculatedColumnFormula>(2*(SUMIFS(Table2[[AwayWon]:[AwayWon]],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calculatedColumnFormula>
    </tableColumn>
    <tableColumn id="5" xr3:uid="{8035359F-9B15-4486-9361-DCD39E9B0C0D}" name="CGY" dataDxfId="110">
      <calculatedColumnFormula>(2*(SUMIFS(Table2[[AwayWon]:[AwayWon]],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calculatedColumnFormula>
    </tableColumn>
    <tableColumn id="6" xr3:uid="{A2BD81C9-E276-4038-A688-A353BDCE093C}" name="EDM" dataDxfId="109">
      <calculatedColumnFormula>(2*(SUMIFS(Table2[[AwayWon]:[AwayWon]],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calculatedColumnFormula>
    </tableColumn>
    <tableColumn id="7" xr3:uid="{9A52156B-D892-40F1-A92A-F6E4DC4EA446}" name="LAK" dataDxfId="108">
      <calculatedColumnFormula>(2*(SUMIFS(Table2[[AwayWon]:[AwayWon]],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calculatedColumnFormula>
    </tableColumn>
    <tableColumn id="8" xr3:uid="{E3647074-7D13-4706-A59E-F45F71160853}" name="SEA" dataDxfId="107">
      <calculatedColumnFormula>(2*(SUMIFS(Table2[[AwayWon]:[AwayWon]],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calculatedColumnFormula>
    </tableColumn>
    <tableColumn id="9" xr3:uid="{AD92BB74-23E7-468D-B2CF-FD10BB2D280B}" name="SJS" dataDxfId="106">
      <calculatedColumnFormula>(2*(SUMIFS(Table2[[AwayWon]:[AwayWon]],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calculatedColumnFormula>
    </tableColumn>
    <tableColumn id="10" xr3:uid="{02FE2E3C-5AEF-4D56-BA5B-1030AE2C1DA7}" name="VAN" dataDxfId="105">
      <calculatedColumnFormula>(2*(SUMIFS(Table2[[AwayWon]:[AwayWon]],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calculatedColumnFormula>
    </tableColumn>
    <tableColumn id="11" xr3:uid="{42DD9C42-FEE8-4C92-8876-B9BDF73694A8}" name="VGK" dataDxfId="104">
      <calculatedColumnFormula>(2*(SUMIFS(Table2[[AwayWon]:[AwayWon]],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calculatedColumnFormula>
    </tableColumn>
    <tableColumn id="12" xr3:uid="{2FF9950F-5CFB-4394-A24C-90AE65447CFF}" name="CHI" dataDxfId="103">
      <calculatedColumnFormula>(2*(SUMIFS(Table2[[AwayWon]:[AwayWon]],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calculatedColumnFormula>
    </tableColumn>
    <tableColumn id="13" xr3:uid="{5BB6CF56-B19E-4A0D-A679-F38D40C1E7EB}" name="COL" dataDxfId="102">
      <calculatedColumnFormula>(2*(SUMIFS(Table2[[AwayWon]:[AwayWon]],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calculatedColumnFormula>
    </tableColumn>
    <tableColumn id="14" xr3:uid="{A6CE96EA-8BF4-4C97-BDC8-081BA6BB3DAA}" name="DAL" dataDxfId="101">
      <calculatedColumnFormula>(2*(SUMIFS(Table2[[AwayWon]:[AwayWon]],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calculatedColumnFormula>
    </tableColumn>
    <tableColumn id="15" xr3:uid="{D5CF7644-1D61-4206-9FBF-93C6E1A8A0F5}" name="MIN" dataDxfId="100">
      <calculatedColumnFormula>(2*(SUMIFS(Table2[[AwayWon]:[AwayWon]],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calculatedColumnFormula>
    </tableColumn>
    <tableColumn id="16" xr3:uid="{760B1B5F-A225-4AB3-9395-F76BDA0B806E}" name="NSH" dataDxfId="99">
      <calculatedColumnFormula>(2*(SUMIFS(Table2[[AwayWon]:[AwayWon]],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calculatedColumnFormula>
    </tableColumn>
    <tableColumn id="17" xr3:uid="{8CBB02DE-4F63-4E96-ADCA-0A5820506E13}" name="STL" dataDxfId="98">
      <calculatedColumnFormula>(2*(SUMIFS(Table2[[AwayWon]:[AwayWon]],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calculatedColumnFormula>
    </tableColumn>
    <tableColumn id="18" xr3:uid="{3F5DF882-5736-4F8A-8304-A8198345E13E}" name="UTA" dataDxfId="97">
      <calculatedColumnFormula>(2*(SUMIFS(Table2[[AwayWon]:[AwayWon]],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calculatedColumnFormula>
    </tableColumn>
    <tableColumn id="19" xr3:uid="{5094C514-85A8-4F91-9C8E-00B8681DC0A3}" name="WPG" dataDxfId="96">
      <calculatedColumnFormula>(2*(SUMIFS(Table2[[AwayWon]:[AwayWon]],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calculatedColumnFormula>
    </tableColumn>
    <tableColumn id="20" xr3:uid="{B732BE9A-0268-458C-9456-E5A12EFFD299}" name="CAR" dataDxfId="95">
      <calculatedColumnFormula>(2*(SUMIFS(Table2[[AwayWon]:[AwayWon]],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calculatedColumnFormula>
    </tableColumn>
    <tableColumn id="21" xr3:uid="{BBA21CFE-8F0C-4EFD-98BA-342B48FE066F}" name="CBJ" dataDxfId="94">
      <calculatedColumnFormula>(2*(SUMIFS(Table2[[AwayWon]:[AwayWon]],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calculatedColumnFormula>
    </tableColumn>
    <tableColumn id="22" xr3:uid="{A81CC522-68ED-49A1-A2EF-45EA4D5A93E1}" name="NJD" dataDxfId="93">
      <calculatedColumnFormula>(2*(SUMIFS(Table2[[AwayWon]:[AwayWon]],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calculatedColumnFormula>
    </tableColumn>
    <tableColumn id="23" xr3:uid="{A19D8017-FC96-4DE0-9F64-967C72EF68E3}" name="NYI" dataDxfId="92">
      <calculatedColumnFormula>(2*(SUMIFS(Table2[[AwayWon]:[AwayWon]],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calculatedColumnFormula>
    </tableColumn>
    <tableColumn id="24" xr3:uid="{576B0DF5-AFFE-4BB7-9627-D74217CF50B6}" name="NYR" dataDxfId="91">
      <calculatedColumnFormula>(2*(SUMIFS(Table2[[AwayWon]:[AwayWon]],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calculatedColumnFormula>
    </tableColumn>
    <tableColumn id="25" xr3:uid="{6B8F40D3-AC03-4BA9-8FAD-EB04DC935673}" name="PHI" dataDxfId="90">
      <calculatedColumnFormula>(2*(SUMIFS(Table2[[AwayWon]:[AwayWon]],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calculatedColumnFormula>
    </tableColumn>
    <tableColumn id="26" xr3:uid="{B38E3B3C-78B4-4B3C-A3DE-FD695B1EF3D4}" name="PIT" dataDxfId="89">
      <calculatedColumnFormula>(2*(SUMIFS(Table2[[AwayWon]:[AwayWon]],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calculatedColumnFormula>
    </tableColumn>
    <tableColumn id="27" xr3:uid="{537AB249-9872-41CA-A4F4-9E35B75E1C1E}" name="WSH" dataDxfId="88">
      <calculatedColumnFormula>(2*(SUMIFS(Table2[[AwayWon]:[AwayWon]],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calculatedColumnFormula>
    </tableColumn>
    <tableColumn id="28" xr3:uid="{99D371D8-AEEC-46A6-A436-CD4BF3771828}" name="BOS" dataDxfId="87">
      <calculatedColumnFormula>(2*(SUMIFS(Table2[[AwayWon]:[AwayWon]],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calculatedColumnFormula>
    </tableColumn>
    <tableColumn id="29" xr3:uid="{8525401C-0828-4AAF-969F-25299120D2C0}" name="BUF" dataDxfId="86">
      <calculatedColumnFormula>(2*(SUMIFS(Table2[[AwayWon]:[AwayWon]],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calculatedColumnFormula>
    </tableColumn>
    <tableColumn id="30" xr3:uid="{7B180790-A1BE-407F-BB79-380F219C5FA6}" name="DET" dataDxfId="85">
      <calculatedColumnFormula>(2*(SUMIFS(Table2[[AwayWon]:[AwayWon]],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calculatedColumnFormula>
    </tableColumn>
    <tableColumn id="31" xr3:uid="{422F958D-DB4B-42FB-B665-258504CF8004}" name="FLA" dataDxfId="84">
      <calculatedColumnFormula>(2*(SUMIFS(Table2[[AwayWon]:[AwayWon]],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calculatedColumnFormula>
    </tableColumn>
    <tableColumn id="32" xr3:uid="{0E574EBB-49B3-4F85-BBCA-629DE6AD903E}" name="MTL" dataDxfId="83">
      <calculatedColumnFormula>(2*(SUMIFS(Table2[[AwayWon]:[AwayWon]],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calculatedColumnFormula>
    </tableColumn>
    <tableColumn id="33" xr3:uid="{16240F9D-0506-4C5E-BA6E-1F62D694CFC6}" name="OTT" dataDxfId="82">
      <calculatedColumnFormula>(2*(SUMIFS(Table2[[AwayWon]:[AwayWon]],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calculatedColumnFormula>
    </tableColumn>
    <tableColumn id="34" xr3:uid="{4345BDB1-0606-4EAF-8B86-7BC430C8107E}" name="TBL" dataDxfId="81">
      <calculatedColumnFormula>(2*(SUMIFS(Table2[[AwayWon]:[AwayWon]],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calculatedColumnFormula>
    </tableColumn>
    <tableColumn id="35" xr3:uid="{9A1B5930-37C7-4E38-A1DD-CC0D0A4B694E}" name="TOR" dataDxfId="80">
      <calculatedColumnFormula>(2*(SUMIFS(Table2[[AwayWon]:[AwayWon]],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calculatedColumn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4FC6AFEE-2406-4895-973E-C9F9ECBFF422}" name="Table71214" displayName="Table71214" ref="S31:BA39" totalsRowShown="0">
  <autoFilter ref="S31:BA39" xr:uid="{4FC6AFEE-2406-4895-973E-C9F9ECBFF422}"/>
  <sortState xmlns:xlrd2="http://schemas.microsoft.com/office/spreadsheetml/2017/richdata2" ref="S32:BA39">
    <sortCondition descending="1" ref="U31:U39"/>
  </sortState>
  <tableColumns count="35">
    <tableColumn id="1" xr3:uid="{B335BE05-239D-42BE-A54F-A352B790FD2D}" name="ATL"/>
    <tableColumn id="2" xr3:uid="{C4EA4720-2B43-4EF8-8292-017A2F9CBC7D}" name="Teams" dataDxfId="79">
      <calculatedColumnFormula array="1">INDEX(Table6[Teams], SMALL(IF(Table6[D]="A", ROW(Table6[Teams])-ROW(Table6[#Headers])), Table71214[[#This Row],[ATL]]))</calculatedColumnFormula>
    </tableColumn>
    <tableColumn id="3" xr3:uid="{115D84E9-AABE-400E-A00B-CD29AC96D266}" name="Pts" dataDxfId="78">
      <calculatedColumnFormula>INDEX(Table6[PTS], MATCH($T32, Table6[Teams], 0))</calculatedColumnFormula>
    </tableColumn>
    <tableColumn id="4" xr3:uid="{55BDE359-ED2E-4B0A-858C-73F04D31F61E}" name="ANA" dataDxfId="77">
      <calculatedColumnFormula>(2*(SUMIFS(Table2[[AwayWon]:[AwayWon]],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calculatedColumnFormula>
    </tableColumn>
    <tableColumn id="5" xr3:uid="{4EFBF628-DCC1-47BD-9790-62D8CBFB5009}" name="CGY" dataDxfId="76">
      <calculatedColumnFormula>(2*(SUMIFS(Table2[[AwayWon]:[AwayWon]],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calculatedColumnFormula>
    </tableColumn>
    <tableColumn id="6" xr3:uid="{B56DF13A-3D6B-4224-AEA3-AD767D6B7219}" name="EDM" dataDxfId="75">
      <calculatedColumnFormula>(2*(SUMIFS(Table2[[AwayWon]:[AwayWon]],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calculatedColumnFormula>
    </tableColumn>
    <tableColumn id="7" xr3:uid="{7E793B4B-D050-4A00-9867-2401C924C4D0}" name="LAK" dataDxfId="74">
      <calculatedColumnFormula>(2*(SUMIFS(Table2[[AwayWon]:[AwayWon]],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calculatedColumnFormula>
    </tableColumn>
    <tableColumn id="8" xr3:uid="{AAAEB452-8924-4FD7-9793-282E9C91144E}" name="SEA" dataDxfId="73">
      <calculatedColumnFormula>(2*(SUMIFS(Table2[[AwayWon]:[AwayWon]],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calculatedColumnFormula>
    </tableColumn>
    <tableColumn id="9" xr3:uid="{1CE15632-E3B6-44BF-8DA3-2B99FD6BF7AE}" name="SJS" dataDxfId="72">
      <calculatedColumnFormula>(2*(SUMIFS(Table2[[AwayWon]:[AwayWon]],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calculatedColumnFormula>
    </tableColumn>
    <tableColumn id="10" xr3:uid="{F1C0F924-978F-4407-9E4F-18737F6F8D40}" name="VAN" dataDxfId="71">
      <calculatedColumnFormula>(2*(SUMIFS(Table2[[AwayWon]:[AwayWon]],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calculatedColumnFormula>
    </tableColumn>
    <tableColumn id="11" xr3:uid="{20D2AC88-A4A9-4DDA-A6DB-5C8B2B7C9AE4}" name="VGK" dataDxfId="70">
      <calculatedColumnFormula>(2*(SUMIFS(Table2[[AwayWon]:[AwayWon]],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calculatedColumnFormula>
    </tableColumn>
    <tableColumn id="12" xr3:uid="{4C588B5B-5BA0-4ADE-9882-D05394599C45}" name="CHI" dataDxfId="69">
      <calculatedColumnFormula>(2*(SUMIFS(Table2[[AwayWon]:[AwayWon]],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calculatedColumnFormula>
    </tableColumn>
    <tableColumn id="13" xr3:uid="{A2227B7A-BAB5-499B-B74E-1CE4AB21A2CF}" name="COL" dataDxfId="68">
      <calculatedColumnFormula>(2*(SUMIFS(Table2[[AwayWon]:[AwayWon]],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calculatedColumnFormula>
    </tableColumn>
    <tableColumn id="14" xr3:uid="{4F23DF8D-588A-4AF0-BEAF-20AFCD5AA8DD}" name="DAL" dataDxfId="67">
      <calculatedColumnFormula>(2*(SUMIFS(Table2[[AwayWon]:[AwayWon]],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calculatedColumnFormula>
    </tableColumn>
    <tableColumn id="15" xr3:uid="{084ED299-193B-437E-9F02-22EF3341E476}" name="MIN" dataDxfId="66">
      <calculatedColumnFormula>(2*(SUMIFS(Table2[[AwayWon]:[AwayWon]],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calculatedColumnFormula>
    </tableColumn>
    <tableColumn id="16" xr3:uid="{97823BEE-3211-47B4-B282-8211054FCA81}" name="NSH" dataDxfId="65">
      <calculatedColumnFormula>(2*(SUMIFS(Table2[[AwayWon]:[AwayWon]],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calculatedColumnFormula>
    </tableColumn>
    <tableColumn id="17" xr3:uid="{63D81691-6551-4159-9DB7-16B6894C4567}" name="STL" dataDxfId="64">
      <calculatedColumnFormula>(2*(SUMIFS(Table2[[AwayWon]:[AwayWon]],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calculatedColumnFormula>
    </tableColumn>
    <tableColumn id="18" xr3:uid="{974043FA-6259-4D4B-AB95-EA16DCC8367B}" name="UTA" dataDxfId="63">
      <calculatedColumnFormula>(2*(SUMIFS(Table2[[AwayWon]:[AwayWon]],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calculatedColumnFormula>
    </tableColumn>
    <tableColumn id="19" xr3:uid="{F5966E7A-59FA-4174-A9B4-778986047F42}" name="WPG" dataDxfId="62">
      <calculatedColumnFormula>(2*(SUMIFS(Table2[[AwayWon]:[AwayWon]],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calculatedColumnFormula>
    </tableColumn>
    <tableColumn id="20" xr3:uid="{B29F69CB-4CAF-49C9-8082-8407DD604C69}" name="CAR" dataDxfId="61">
      <calculatedColumnFormula>(2*(SUMIFS(Table2[[AwayWon]:[AwayWon]],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calculatedColumnFormula>
    </tableColumn>
    <tableColumn id="21" xr3:uid="{EB6FCCFC-57BF-495C-8869-7C6BDB71E8C5}" name="CBJ" dataDxfId="60">
      <calculatedColumnFormula>(2*(SUMIFS(Table2[[AwayWon]:[AwayWon]],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calculatedColumnFormula>
    </tableColumn>
    <tableColumn id="22" xr3:uid="{7B68912E-F38D-4673-8E63-085CE6D10C18}" name="NJD" dataDxfId="59">
      <calculatedColumnFormula>(2*(SUMIFS(Table2[[AwayWon]:[AwayWon]],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calculatedColumnFormula>
    </tableColumn>
    <tableColumn id="23" xr3:uid="{3876B99C-D53C-4F57-91B1-C0F0F90416A7}" name="NYI" dataDxfId="58">
      <calculatedColumnFormula>(2*(SUMIFS(Table2[[AwayWon]:[AwayWon]],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calculatedColumnFormula>
    </tableColumn>
    <tableColumn id="24" xr3:uid="{216EF9AA-B94F-4F78-8671-6A69CBAC0026}" name="NYR" dataDxfId="57">
      <calculatedColumnFormula>(2*(SUMIFS(Table2[[AwayWon]:[AwayWon]],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calculatedColumnFormula>
    </tableColumn>
    <tableColumn id="25" xr3:uid="{8C6F665D-966E-4F45-AE88-D27AE0A9F80C}" name="PHI" dataDxfId="56">
      <calculatedColumnFormula>(2*(SUMIFS(Table2[[AwayWon]:[AwayWon]],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calculatedColumnFormula>
    </tableColumn>
    <tableColumn id="26" xr3:uid="{CA8AE863-9E78-43DA-B281-E6850D0A6E9B}" name="PIT" dataDxfId="55">
      <calculatedColumnFormula>(2*(SUMIFS(Table2[[AwayWon]:[AwayWon]],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calculatedColumnFormula>
    </tableColumn>
    <tableColumn id="27" xr3:uid="{83069543-0804-4A10-8926-CA7E7CE3302D}" name="WSH" dataDxfId="54">
      <calculatedColumnFormula>(2*(SUMIFS(Table2[[AwayWon]:[AwayWon]],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calculatedColumnFormula>
    </tableColumn>
    <tableColumn id="28" xr3:uid="{8D944F8E-BC50-449E-8B2F-C05D1D9A7B25}" name="BOS" dataDxfId="53">
      <calculatedColumnFormula>(2*(SUMIFS(Table2[[AwayWon]:[AwayWon]],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calculatedColumnFormula>
    </tableColumn>
    <tableColumn id="29" xr3:uid="{94FDE02B-E332-4410-AF9D-D22DACDBC0C7}" name="BUF" dataDxfId="52">
      <calculatedColumnFormula>(2*(SUMIFS(Table2[[AwayWon]:[AwayWon]],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calculatedColumnFormula>
    </tableColumn>
    <tableColumn id="30" xr3:uid="{35194366-F40C-47F7-99DD-20AF1E2F20D4}" name="DET" dataDxfId="51">
      <calculatedColumnFormula>(2*(SUMIFS(Table2[[AwayWon]:[AwayWon]],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calculatedColumnFormula>
    </tableColumn>
    <tableColumn id="31" xr3:uid="{83960F6D-11FB-4B93-B59B-BD600A4055DC}" name="FLA" dataDxfId="50">
      <calculatedColumnFormula>(2*(SUMIFS(Table2[[AwayWon]:[AwayWon]],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calculatedColumnFormula>
    </tableColumn>
    <tableColumn id="32" xr3:uid="{669240A8-00BF-47BF-8085-C8C0A08026C1}" name="MTL" dataDxfId="49">
      <calculatedColumnFormula>(2*(SUMIFS(Table2[[AwayWon]:[AwayWon]],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calculatedColumnFormula>
    </tableColumn>
    <tableColumn id="33" xr3:uid="{9ACDCEF3-D110-4F2F-9D17-9D629352F453}" name="OTT" dataDxfId="48">
      <calculatedColumnFormula>(2*(SUMIFS(Table2[[AwayWon]:[AwayWon]],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calculatedColumnFormula>
    </tableColumn>
    <tableColumn id="34" xr3:uid="{5AD66070-9C56-47FB-B789-4ED55644BAEE}" name="TBL" dataDxfId="47">
      <calculatedColumnFormula>(2*(SUMIFS(Table2[[AwayWon]:[AwayWon]],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calculatedColumnFormula>
    </tableColumn>
    <tableColumn id="35" xr3:uid="{5D5518DF-EB37-4292-9CE6-C4859B40DF4A}" name="TOR" dataDxfId="46">
      <calculatedColumnFormula>(2*(SUMIFS(Table2[[AwayWon]:[AwayWon]],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table" Target="../tables/table6.xml"/><Relationship Id="rId1" Type="http://schemas.openxmlformats.org/officeDocument/2006/relationships/pivotTable" Target="../pivotTables/pivotTable1.xml"/><Relationship Id="rId6" Type="http://schemas.openxmlformats.org/officeDocument/2006/relationships/table" Target="../tables/table10.xml"/><Relationship Id="rId5" Type="http://schemas.openxmlformats.org/officeDocument/2006/relationships/table" Target="../tables/table9.xml"/><Relationship Id="rId4" Type="http://schemas.openxmlformats.org/officeDocument/2006/relationships/table" Target="../tables/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opLeftCell="A1010" workbookViewId="0">
      <selection activeCell="K1042" sqref="K1042"/>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60" t="s">
        <v>77</v>
      </c>
      <c r="F1" s="160"/>
      <c r="G1" s="160"/>
      <c r="H1" s="160"/>
      <c r="I1" s="160" t="s">
        <v>78</v>
      </c>
      <c r="J1" s="160"/>
      <c r="K1" s="160"/>
      <c r="L1" s="160"/>
      <c r="AB1" s="30"/>
      <c r="AC1"/>
      <c r="AD1"/>
      <c r="AE1" s="7"/>
      <c r="AF1"/>
    </row>
    <row r="2" spans="1:82" s="10" customFormat="1" ht="141.75" customHeight="1" thickBot="1" x14ac:dyDescent="0.3">
      <c r="A2" s="23" t="s">
        <v>1872</v>
      </c>
      <c r="B2" s="23" t="s">
        <v>0</v>
      </c>
      <c r="C2" s="26" t="s">
        <v>40</v>
      </c>
      <c r="D2" s="23" t="s">
        <v>2</v>
      </c>
      <c r="E2" s="23" t="s">
        <v>1</v>
      </c>
      <c r="F2" s="9" t="s">
        <v>8</v>
      </c>
      <c r="G2" s="9" t="s">
        <v>7</v>
      </c>
      <c r="H2" s="9" t="s">
        <v>3</v>
      </c>
      <c r="I2" s="9" t="s">
        <v>9</v>
      </c>
      <c r="J2" s="9" t="s">
        <v>6</v>
      </c>
      <c r="K2" s="9" t="s">
        <v>5</v>
      </c>
      <c r="L2" s="9" t="s">
        <v>4</v>
      </c>
      <c r="M2" s="9" t="s">
        <v>10</v>
      </c>
      <c r="N2" s="9" t="s">
        <v>83</v>
      </c>
      <c r="O2" s="9" t="s">
        <v>59</v>
      </c>
      <c r="P2" s="9" t="s">
        <v>57</v>
      </c>
      <c r="Q2" s="9" t="s">
        <v>58</v>
      </c>
      <c r="R2" s="9" t="s">
        <v>89</v>
      </c>
      <c r="S2" s="9" t="s">
        <v>92</v>
      </c>
      <c r="T2" s="9" t="s">
        <v>1059</v>
      </c>
      <c r="U2" s="9" t="s">
        <v>1060</v>
      </c>
      <c r="V2" s="9" t="s">
        <v>1431</v>
      </c>
      <c r="W2" s="9" t="s">
        <v>1061</v>
      </c>
      <c r="X2" s="9" t="s">
        <v>1445</v>
      </c>
      <c r="Y2" s="9" t="s">
        <v>1446</v>
      </c>
      <c r="Z2" s="9" t="s">
        <v>1478</v>
      </c>
      <c r="AA2" s="9" t="s">
        <v>1482</v>
      </c>
      <c r="AB2" s="9" t="s">
        <v>1481</v>
      </c>
      <c r="AC2" s="31" t="s">
        <v>1760</v>
      </c>
      <c r="AD2" s="31" t="s">
        <v>1778</v>
      </c>
      <c r="AE2" s="23" t="s">
        <v>1774</v>
      </c>
      <c r="AF2" s="9" t="s">
        <v>1789</v>
      </c>
      <c r="AG2" s="9" t="s">
        <v>1790</v>
      </c>
      <c r="AH2" s="9" t="s">
        <v>1791</v>
      </c>
      <c r="AI2" s="9" t="s">
        <v>1792</v>
      </c>
      <c r="AJ2" s="9" t="s">
        <v>1801</v>
      </c>
      <c r="AK2" s="9" t="s">
        <v>1821</v>
      </c>
      <c r="AL2" s="9" t="s">
        <v>1822</v>
      </c>
      <c r="AM2" s="9" t="s">
        <v>1829</v>
      </c>
      <c r="AN2" s="9" t="s">
        <v>1833</v>
      </c>
      <c r="AO2" s="9" t="s">
        <v>1851</v>
      </c>
      <c r="AP2" s="9" t="s">
        <v>1852</v>
      </c>
      <c r="AQ2" s="9" t="s">
        <v>1862</v>
      </c>
      <c r="AR2" s="9" t="s">
        <v>1864</v>
      </c>
      <c r="AS2" s="9" t="s">
        <v>1865</v>
      </c>
      <c r="AT2" s="9" t="s">
        <v>1863</v>
      </c>
      <c r="BL2" s="69"/>
      <c r="BM2" s="69"/>
      <c r="BN2" s="69"/>
      <c r="BO2" s="69"/>
      <c r="BP2" s="69"/>
    </row>
    <row r="3" spans="1:82" ht="15.75" thickTop="1" x14ac:dyDescent="0.25">
      <c r="A3" s="24">
        <v>45569</v>
      </c>
      <c r="B3" s="24">
        <v>45569</v>
      </c>
      <c r="C3" s="11" t="s">
        <v>55</v>
      </c>
      <c r="D3" s="12" t="s">
        <v>31</v>
      </c>
      <c r="E3" s="12" t="s">
        <v>28</v>
      </c>
      <c r="F3" s="12">
        <v>2</v>
      </c>
      <c r="G3" s="12">
        <v>4</v>
      </c>
      <c r="H3" s="12" t="str">
        <f t="shared" ref="H3:H66" si="0">IF(AND(ISBLANK($F3),ISBLANK($G3)),"_",IF($F3&gt;$G3,$D3,$E3))</f>
        <v>BUF</v>
      </c>
      <c r="I3" s="12" t="s">
        <v>39</v>
      </c>
      <c r="J3" s="12">
        <v>4</v>
      </c>
      <c r="K3" s="12">
        <v>1</v>
      </c>
      <c r="L3" s="12" t="str">
        <f t="shared" ref="L3:L66" si="1">IF(OR($J3=$K3,AND(ISBLANK($J3),ISBLANK($K3))),"_",IF($J3&gt;$K3,$D3,$E3))</f>
        <v>NJD</v>
      </c>
      <c r="M3" s="12" t="s">
        <v>39</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1447</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1440</v>
      </c>
      <c r="BI3">
        <v>100</v>
      </c>
      <c r="BK3" s="66"/>
      <c r="BL3" s="157" t="s">
        <v>1815</v>
      </c>
      <c r="BM3" s="158"/>
      <c r="BN3" s="158"/>
      <c r="BO3" s="158"/>
      <c r="BP3" s="159"/>
      <c r="BR3" s="154" t="s">
        <v>1805</v>
      </c>
      <c r="BS3" s="154"/>
      <c r="BT3" s="154"/>
      <c r="BU3" s="154"/>
      <c r="BV3" s="2"/>
      <c r="BW3" s="2"/>
    </row>
    <row r="4" spans="1:82" x14ac:dyDescent="0.25">
      <c r="A4" s="5">
        <v>45569</v>
      </c>
      <c r="B4" s="5">
        <v>45570</v>
      </c>
      <c r="C4" s="8" t="s">
        <v>56</v>
      </c>
      <c r="D4" s="3" t="s">
        <v>28</v>
      </c>
      <c r="E4" s="3" t="s">
        <v>31</v>
      </c>
      <c r="F4" s="3">
        <v>0</v>
      </c>
      <c r="G4" s="3">
        <v>3</v>
      </c>
      <c r="H4" s="3" t="str">
        <f t="shared" si="0"/>
        <v>NJD</v>
      </c>
      <c r="I4" s="3" t="s">
        <v>39</v>
      </c>
      <c r="J4" s="3">
        <v>1</v>
      </c>
      <c r="K4" s="3">
        <v>3</v>
      </c>
      <c r="L4" s="3" t="str">
        <f t="shared" si="1"/>
        <v>NJD</v>
      </c>
      <c r="M4" s="3" t="s">
        <v>39</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1447</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86</v>
      </c>
      <c r="BD4">
        <f>COUNTA($M$3:$M$1315)</f>
        <v>1039</v>
      </c>
      <c r="BH4" t="s">
        <v>1441</v>
      </c>
      <c r="BI4">
        <v>50</v>
      </c>
      <c r="BK4" s="66"/>
      <c r="BL4" t="s">
        <v>1432</v>
      </c>
      <c r="BM4">
        <f>COUNTIFS($O$3:$O$1315, "Y", $M$3:$M$1315, "REG")</f>
        <v>480</v>
      </c>
      <c r="BP4" s="66"/>
      <c r="BR4" s="53" t="s">
        <v>1804</v>
      </c>
      <c r="BS4" s="154" t="s">
        <v>1802</v>
      </c>
      <c r="BT4" s="154"/>
      <c r="BU4" s="154" t="s">
        <v>1803</v>
      </c>
      <c r="BV4" s="154"/>
      <c r="BW4" s="2" t="s">
        <v>1871</v>
      </c>
      <c r="BX4" s="2" t="s">
        <v>1808</v>
      </c>
      <c r="CD4" t="s">
        <v>1823</v>
      </c>
    </row>
    <row r="5" spans="1:82" x14ac:dyDescent="0.25">
      <c r="A5" s="4">
        <v>45573</v>
      </c>
      <c r="B5" s="4">
        <v>45573</v>
      </c>
      <c r="C5" s="7">
        <v>2024020003</v>
      </c>
      <c r="D5" s="2" t="s">
        <v>12</v>
      </c>
      <c r="E5" s="2" t="s">
        <v>11</v>
      </c>
      <c r="F5" s="2">
        <v>3</v>
      </c>
      <c r="G5" s="2">
        <v>1</v>
      </c>
      <c r="H5" s="2" t="str">
        <f t="shared" si="0"/>
        <v>STL</v>
      </c>
      <c r="I5" s="2" t="s">
        <v>39</v>
      </c>
      <c r="J5" s="2">
        <v>3</v>
      </c>
      <c r="K5" s="2">
        <v>2</v>
      </c>
      <c r="L5" s="2" t="str">
        <f t="shared" si="1"/>
        <v>STL</v>
      </c>
      <c r="M5" s="4" t="s">
        <v>39</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0</v>
      </c>
      <c r="AO5" s="2" t="str">
        <f>INDEX(Sheet5!$B$2:$AG$33, MATCH(Table2[[#This Row],[AwayTeam]],Sheet5!$A$2:$A$33, 0), MATCH(Table2[[#This Row],[HomeTeam]],Sheet5!$A$2:$A$33, 0))</f>
        <v>2-0-0</v>
      </c>
      <c r="AP5" s="2" t="str">
        <f>INDEX(Sheet5!$B$2:$AG$33, MATCH(Table2[[#This Row],[HomeTeam]],Sheet5!$A$2:$A$33, 0), MATCH(Table2[[#This Row],[AwayTeam]],Sheet5!$A$2:$A$33, 0))</f>
        <v>0-2-0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85</v>
      </c>
      <c r="BD5">
        <f>COUNTIF($O$3:$O$1315,"Y")</f>
        <v>591</v>
      </c>
      <c r="BH5" t="s">
        <v>1442</v>
      </c>
      <c r="BI5">
        <v>50</v>
      </c>
      <c r="BK5" s="66"/>
      <c r="BL5" t="s">
        <v>1434</v>
      </c>
      <c r="BM5">
        <f>COUNTIFS($O$3:$O$1315, "N", $M$3:$M$1315, "REG")</f>
        <v>352</v>
      </c>
      <c r="BP5" s="66"/>
      <c r="BR5" s="2">
        <v>0</v>
      </c>
      <c r="BS5" s="123" cm="1">
        <f t="array" ref="BS5">SUM(--(ABS($F$3:$F$1315 - $J$3:$J$1315) = 0)) -(((32*82)/2) - $BD$4)</f>
        <v>161</v>
      </c>
      <c r="BT5" s="124">
        <f>$BS5/$BD$4</f>
        <v>0.15495668912415783</v>
      </c>
      <c r="BU5" s="125" cm="1">
        <f t="array" ref="BU5">SUM(--(ABS($G$3:$G$1315 - $K$3:$K$1315) = 0)) -(((32*82)/2) - $BD$4)</f>
        <v>166</v>
      </c>
      <c r="BV5" s="126">
        <f>$BU5/$BD$4</f>
        <v>0.15976900866217517</v>
      </c>
      <c r="BW5" s="122">
        <f t="shared" ref="BW5:BW15" si="5">BS5+BU5</f>
        <v>327</v>
      </c>
      <c r="BX5" s="127">
        <f t="shared" ref="BX5:BX15" si="6">(BS5+BU5)/($BD$4*2)</f>
        <v>0.15736284889316651</v>
      </c>
      <c r="CD5" t="s">
        <v>1824</v>
      </c>
    </row>
    <row r="6" spans="1:82" x14ac:dyDescent="0.25">
      <c r="A6" s="4">
        <v>45573</v>
      </c>
      <c r="B6" s="4">
        <v>45573</v>
      </c>
      <c r="C6" s="7" t="s">
        <v>119</v>
      </c>
      <c r="D6" s="2" t="s">
        <v>15</v>
      </c>
      <c r="E6" s="2" t="s">
        <v>13</v>
      </c>
      <c r="F6" s="2">
        <v>1</v>
      </c>
      <c r="G6" s="2">
        <v>4</v>
      </c>
      <c r="H6" s="2" t="str">
        <f t="shared" si="0"/>
        <v>FLA</v>
      </c>
      <c r="I6" s="2" t="s">
        <v>39</v>
      </c>
      <c r="J6" s="2">
        <v>4</v>
      </c>
      <c r="K6" s="2">
        <v>6</v>
      </c>
      <c r="L6" s="2" t="str">
        <f t="shared" si="1"/>
        <v>FLA</v>
      </c>
      <c r="M6" s="4" t="s">
        <v>39</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0</v>
      </c>
      <c r="AO6" s="2" t="str">
        <f>INDEX(Sheet5!$B$2:$AG$33, MATCH(Table2[[#This Row],[AwayTeam]],Sheet5!$A$2:$A$33, 0), MATCH(Table2[[#This Row],[HomeTeam]],Sheet5!$A$2:$A$33, 0))</f>
        <v>2-2-0</v>
      </c>
      <c r="AP6" s="2" t="str">
        <f>INDEX(Sheet5!$B$2:$AG$33, MATCH(Table2[[#This Row],[HomeTeam]],Sheet5!$A$2:$A$33, 0), MATCH(Table2[[#This Row],[AwayTeam]],Sheet5!$A$2:$A$33, 0))</f>
        <v>2-1-1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87</v>
      </c>
      <c r="BD6">
        <f>BD4-BD5</f>
        <v>448</v>
      </c>
      <c r="BH6" t="s">
        <v>1479</v>
      </c>
      <c r="BI6">
        <v>50</v>
      </c>
      <c r="BK6" s="66"/>
      <c r="BL6" t="s">
        <v>1435</v>
      </c>
      <c r="BM6">
        <f>COUNTIFS($O$3:$O$1315, "Y", $M$3:$M$1315, "OT")</f>
        <v>83</v>
      </c>
      <c r="BP6" s="66"/>
      <c r="BR6" s="2">
        <v>1</v>
      </c>
      <c r="BS6" s="123" cm="1">
        <f t="array" ref="BS6">SUM(--(ABS($F$3:$F$1315 - $J$3:$J$1315) = $BR6))</f>
        <v>358</v>
      </c>
      <c r="BT6" s="124">
        <f t="shared" ref="BT6:BT15" si="7">$BS6/$BD$4</f>
        <v>0.34456207892204044</v>
      </c>
      <c r="BU6" s="125" cm="1">
        <f t="array" ref="BU6">SUM(--(ABS($G$3:$G$1315 - $K$3:$K$1315) = $BR6))</f>
        <v>325</v>
      </c>
      <c r="BV6" s="126">
        <f t="shared" ref="BV6:BV15" si="8">$BU6/$BD$4</f>
        <v>0.3128007699711261</v>
      </c>
      <c r="BW6" s="122">
        <f t="shared" si="5"/>
        <v>683</v>
      </c>
      <c r="BX6" s="127">
        <f t="shared" si="6"/>
        <v>0.32868142444658327</v>
      </c>
      <c r="CD6" t="s">
        <v>1825</v>
      </c>
    </row>
    <row r="7" spans="1:82" x14ac:dyDescent="0.25">
      <c r="A7" s="5">
        <v>45573</v>
      </c>
      <c r="B7" s="5">
        <v>45573</v>
      </c>
      <c r="C7" s="8" t="s">
        <v>120</v>
      </c>
      <c r="D7" s="3" t="s">
        <v>16</v>
      </c>
      <c r="E7" s="3" t="s">
        <v>14</v>
      </c>
      <c r="F7" s="3">
        <v>2</v>
      </c>
      <c r="G7" s="3">
        <v>3</v>
      </c>
      <c r="H7" s="3" t="str">
        <f t="shared" si="0"/>
        <v>UTA</v>
      </c>
      <c r="I7" s="3" t="s">
        <v>38</v>
      </c>
      <c r="J7" s="3">
        <v>2</v>
      </c>
      <c r="K7" s="3">
        <v>5</v>
      </c>
      <c r="L7" s="2" t="str">
        <f t="shared" si="1"/>
        <v>UTA</v>
      </c>
      <c r="M7" s="5" t="s">
        <v>39</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1448</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1-2-0</v>
      </c>
      <c r="AP7" s="2" t="str">
        <f>INDEX(Sheet5!$B$2:$AG$33, MATCH(Table2[[#This Row],[HomeTeam]],Sheet5!$A$2:$A$33, 0), MATCH(Table2[[#This Row],[AwayTeam]],Sheet5!$A$2:$A$33, 0))</f>
        <v>2-0-1</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88</v>
      </c>
      <c r="BD7" s="15">
        <f>BD5/BD4</f>
        <v>0.56881616939364776</v>
      </c>
      <c r="BH7" t="s">
        <v>1443</v>
      </c>
      <c r="BI7">
        <v>50</v>
      </c>
      <c r="BK7" s="66"/>
      <c r="BL7" t="s">
        <v>1436</v>
      </c>
      <c r="BM7">
        <f>COUNTIFS($O$3:$O$1315, "N", $M$3:$M$1315, "OT")</f>
        <v>70</v>
      </c>
      <c r="BP7" s="66"/>
      <c r="BR7" s="2">
        <v>2</v>
      </c>
      <c r="BS7" s="123" cm="1">
        <f t="array" ref="BS7">SUM(--(ABS($F$3:$F$1315 - $J$3:$J$1315) = $BR7))</f>
        <v>254</v>
      </c>
      <c r="BT7" s="124">
        <f t="shared" si="7"/>
        <v>0.24446583253128007</v>
      </c>
      <c r="BU7" s="125" cm="1">
        <f t="array" ref="BU7">SUM(--(ABS($G$3:$G$1315 - $K$3:$K$1315) = $BR7))</f>
        <v>285</v>
      </c>
      <c r="BV7" s="126">
        <f t="shared" si="8"/>
        <v>0.27430221366698748</v>
      </c>
      <c r="BW7" s="122">
        <f t="shared" si="5"/>
        <v>539</v>
      </c>
      <c r="BX7" s="127">
        <f t="shared" si="6"/>
        <v>0.25938402309913378</v>
      </c>
      <c r="CD7" t="s">
        <v>1826</v>
      </c>
    </row>
    <row r="8" spans="1:82" x14ac:dyDescent="0.25">
      <c r="A8" s="4">
        <v>45573</v>
      </c>
      <c r="B8" s="4">
        <v>45574</v>
      </c>
      <c r="C8" s="7" t="s">
        <v>121</v>
      </c>
      <c r="D8" s="2" t="s">
        <v>17</v>
      </c>
      <c r="E8" s="2" t="s">
        <v>18</v>
      </c>
      <c r="F8" s="2">
        <v>4</v>
      </c>
      <c r="G8" s="2">
        <v>2</v>
      </c>
      <c r="H8" s="2" t="str">
        <f t="shared" si="0"/>
        <v>TOR</v>
      </c>
      <c r="I8" s="2" t="s">
        <v>39</v>
      </c>
      <c r="J8" s="2">
        <v>0</v>
      </c>
      <c r="K8" s="2">
        <v>1</v>
      </c>
      <c r="L8" s="13" t="str">
        <f t="shared" si="1"/>
        <v>MTL</v>
      </c>
      <c r="M8" s="4" t="s">
        <v>39</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1454</v>
      </c>
      <c r="BI8">
        <v>55</v>
      </c>
      <c r="BK8" s="66"/>
      <c r="BL8" t="s">
        <v>1437</v>
      </c>
      <c r="BM8">
        <f>COUNTIFS($O$3:$O$1315, "Y", $M$3:$M$1315, "SO")</f>
        <v>28</v>
      </c>
      <c r="BP8" s="66"/>
      <c r="BR8" s="2">
        <v>3</v>
      </c>
      <c r="BS8" s="123" cm="1">
        <f t="array" ref="BS8">SUM(--(ABS($F$3:$F$1315 - $J$3:$J$1315) = $BR8))</f>
        <v>161</v>
      </c>
      <c r="BT8" s="124">
        <f t="shared" si="7"/>
        <v>0.15495668912415783</v>
      </c>
      <c r="BU8" s="125" cm="1">
        <f t="array" ref="BU8">SUM(--(ABS($G$3:$G$1315 - $K$3:$K$1315) = $BR8))</f>
        <v>159</v>
      </c>
      <c r="BV8" s="126">
        <f t="shared" si="8"/>
        <v>0.15303176130895091</v>
      </c>
      <c r="BW8" s="122">
        <f t="shared" si="5"/>
        <v>320</v>
      </c>
      <c r="BX8" s="127">
        <f t="shared" si="6"/>
        <v>0.15399422521655437</v>
      </c>
      <c r="CD8" t="s">
        <v>1827</v>
      </c>
    </row>
    <row r="9" spans="1:82" x14ac:dyDescent="0.25">
      <c r="A9" s="4">
        <v>45573</v>
      </c>
      <c r="B9" s="4">
        <v>45574</v>
      </c>
      <c r="C9" s="7" t="s">
        <v>122</v>
      </c>
      <c r="D9" s="2" t="s">
        <v>19</v>
      </c>
      <c r="E9" s="2" t="s">
        <v>20</v>
      </c>
      <c r="F9" s="2">
        <v>2</v>
      </c>
      <c r="G9" s="2">
        <v>1</v>
      </c>
      <c r="H9" s="2" t="str">
        <f t="shared" si="0"/>
        <v>NYR</v>
      </c>
      <c r="I9" s="2" t="s">
        <v>38</v>
      </c>
      <c r="J9" s="2">
        <v>6</v>
      </c>
      <c r="K9" s="2">
        <v>0</v>
      </c>
      <c r="L9" s="2" t="str">
        <f t="shared" si="1"/>
        <v>NYR</v>
      </c>
      <c r="M9" s="4" t="s">
        <v>39</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3-1-0</v>
      </c>
      <c r="AP9" s="2" t="str">
        <f>INDEX(Sheet5!$B$2:$AG$33, MATCH(Table2[[#This Row],[HomeTeam]],Sheet5!$A$2:$A$33, 0), MATCH(Table2[[#This Row],[AwayTeam]],Sheet5!$A$2:$A$33, 0))</f>
        <v>1-3-0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1761</v>
      </c>
      <c r="BD9" s="29">
        <f>SUMIF($N$3:$N$1315,1, $AC$3:$AC$1315)</f>
        <v>512.90000000000134</v>
      </c>
      <c r="BH9" t="s">
        <v>1455</v>
      </c>
      <c r="BI9">
        <v>40</v>
      </c>
      <c r="BK9" s="66"/>
      <c r="BL9" t="s">
        <v>1438</v>
      </c>
      <c r="BM9">
        <f>COUNTIFS($O$3:$O$1315, "N", $M$3:$M$1315, "SO")</f>
        <v>26</v>
      </c>
      <c r="BP9" s="66"/>
      <c r="BR9" s="2">
        <v>4</v>
      </c>
      <c r="BS9" s="123" cm="1">
        <f t="array" ref="BS9">SUM(--(ABS($F$3:$F$1315 - $J$3:$J$1315) = $BR9))</f>
        <v>78</v>
      </c>
      <c r="BT9" s="124">
        <f t="shared" si="7"/>
        <v>7.5072184793070262E-2</v>
      </c>
      <c r="BU9" s="125" cm="1">
        <f t="array" ref="BU9">SUM(--(ABS($G$3:$G$1315 - $K$3:$K$1315) = $BR9))</f>
        <v>81</v>
      </c>
      <c r="BV9" s="126">
        <f t="shared" si="8"/>
        <v>7.795957651588066E-2</v>
      </c>
      <c r="BW9" s="122">
        <f t="shared" si="5"/>
        <v>159</v>
      </c>
      <c r="BX9" s="127">
        <f t="shared" si="6"/>
        <v>7.6515880654475454E-2</v>
      </c>
      <c r="CD9" t="s">
        <v>1828</v>
      </c>
    </row>
    <row r="10" spans="1:82" ht="15.75" thickBot="1" x14ac:dyDescent="0.3">
      <c r="A10" s="4">
        <v>45573</v>
      </c>
      <c r="B10" s="4">
        <v>45574</v>
      </c>
      <c r="C10" s="7" t="s">
        <v>123</v>
      </c>
      <c r="D10" s="2" t="s">
        <v>21</v>
      </c>
      <c r="E10" s="2" t="s">
        <v>22</v>
      </c>
      <c r="F10" s="2">
        <v>3</v>
      </c>
      <c r="G10" s="2">
        <v>1</v>
      </c>
      <c r="H10" s="2" t="str">
        <f t="shared" si="0"/>
        <v>WPG</v>
      </c>
      <c r="I10" s="2" t="s">
        <v>39</v>
      </c>
      <c r="J10" s="2">
        <v>6</v>
      </c>
      <c r="K10" s="2">
        <v>0</v>
      </c>
      <c r="L10" s="2" t="str">
        <f t="shared" si="1"/>
        <v>WPG</v>
      </c>
      <c r="M10" s="4" t="s">
        <v>39</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1762</v>
      </c>
      <c r="BD10" s="29">
        <f>BD9/$BD$4</f>
        <v>0.49364773820981844</v>
      </c>
      <c r="BH10" t="s">
        <v>1457</v>
      </c>
      <c r="BI10">
        <v>75</v>
      </c>
      <c r="BK10" s="66"/>
      <c r="BP10" s="66"/>
      <c r="BR10" s="2">
        <v>5</v>
      </c>
      <c r="BS10" s="123" cm="1">
        <f t="array" ref="BS10">SUM(--(ABS($F$3:$F$1315 - $J$3:$J$1315) = $BR10))</f>
        <v>23</v>
      </c>
      <c r="BT10" s="124">
        <f t="shared" si="7"/>
        <v>2.2136669874879691E-2</v>
      </c>
      <c r="BU10" s="125" cm="1">
        <f t="array" ref="BU10">SUM(--(ABS($G$3:$G$1315 - $K$3:$K$1315) = $BR10))</f>
        <v>18</v>
      </c>
      <c r="BV10" s="126">
        <f t="shared" si="8"/>
        <v>1.7324350336862367E-2</v>
      </c>
      <c r="BW10" s="122">
        <f t="shared" si="5"/>
        <v>41</v>
      </c>
      <c r="BX10" s="127">
        <f t="shared" si="6"/>
        <v>1.973051010587103E-2</v>
      </c>
    </row>
    <row r="11" spans="1:82" ht="15.75" thickBot="1" x14ac:dyDescent="0.3">
      <c r="A11" s="4">
        <v>45573</v>
      </c>
      <c r="B11" s="4">
        <v>45574</v>
      </c>
      <c r="C11" s="7" t="s">
        <v>124</v>
      </c>
      <c r="D11" s="2" t="s">
        <v>23</v>
      </c>
      <c r="E11" s="2" t="s">
        <v>24</v>
      </c>
      <c r="F11" s="2">
        <v>1</v>
      </c>
      <c r="G11" s="2">
        <v>4</v>
      </c>
      <c r="H11" s="2" t="str">
        <f t="shared" si="0"/>
        <v>VAN</v>
      </c>
      <c r="I11" s="2" t="s">
        <v>39</v>
      </c>
      <c r="J11" s="2">
        <v>6</v>
      </c>
      <c r="K11" s="2">
        <v>5</v>
      </c>
      <c r="L11" s="2" t="str">
        <f t="shared" si="1"/>
        <v>CGY</v>
      </c>
      <c r="M11" s="4" t="s">
        <v>76</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2-1-1</v>
      </c>
      <c r="AP11" s="2" t="str">
        <f>INDEX(Sheet5!$B$2:$AG$33, MATCH(Table2[[#This Row],[HomeTeam]],Sheet5!$A$2:$A$33, 0), MATCH(Table2[[#This Row],[AwayTeam]],Sheet5!$A$2:$A$33, 0))</f>
        <v>2-1-1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1779</v>
      </c>
      <c r="BC11" t="s">
        <v>1763</v>
      </c>
      <c r="BD11" s="29">
        <f>$BF$11*($BD$5)</f>
        <v>472.8</v>
      </c>
      <c r="BF11">
        <f>80/100</f>
        <v>0.8</v>
      </c>
      <c r="BH11" t="s">
        <v>1456</v>
      </c>
      <c r="BI11">
        <v>65</v>
      </c>
      <c r="BK11" s="66"/>
      <c r="BL11" s="161" t="str">
        <f>_xlfn.CONCAT(TEXT(BM4+BM6+BM8, "0"),"-",TEXT(BM5, "0"),"-",TEXT(BM7+BM9, "0"))</f>
        <v>591-352-96</v>
      </c>
      <c r="BM11" s="162"/>
      <c r="BN11" t="s">
        <v>1892</v>
      </c>
      <c r="BP11" s="66"/>
      <c r="BR11" s="2">
        <v>6</v>
      </c>
      <c r="BS11" s="123" cm="1">
        <f t="array" ref="BS11">SUM(--(ABS($F$3:$F$1315 - $J$3:$J$1315) = $BR11))</f>
        <v>5</v>
      </c>
      <c r="BT11" s="124">
        <f t="shared" si="7"/>
        <v>4.8123195380173241E-3</v>
      </c>
      <c r="BU11" s="125" cm="1">
        <f t="array" ref="BU11">SUM(--(ABS($G$3:$G$1315 - $K$3:$K$1315) = $BR11))</f>
        <v>6</v>
      </c>
      <c r="BV11" s="126">
        <f t="shared" si="8"/>
        <v>5.7747834456207889E-3</v>
      </c>
      <c r="BW11" s="122">
        <f t="shared" si="5"/>
        <v>11</v>
      </c>
      <c r="BX11" s="127">
        <f t="shared" si="6"/>
        <v>5.2935514918190565E-3</v>
      </c>
    </row>
    <row r="12" spans="1:82" ht="15.75" thickBot="1" x14ac:dyDescent="0.3">
      <c r="A12" s="5">
        <v>45573</v>
      </c>
      <c r="B12" s="5">
        <v>45574</v>
      </c>
      <c r="C12" s="8" t="s">
        <v>125</v>
      </c>
      <c r="D12" s="3" t="s">
        <v>25</v>
      </c>
      <c r="E12" s="3" t="s">
        <v>26</v>
      </c>
      <c r="F12" s="3">
        <v>2</v>
      </c>
      <c r="G12" s="3">
        <v>3</v>
      </c>
      <c r="H12" s="3" t="str">
        <f t="shared" si="0"/>
        <v>VGK</v>
      </c>
      <c r="I12" s="3" t="s">
        <v>39</v>
      </c>
      <c r="J12" s="3">
        <v>4</v>
      </c>
      <c r="K12" s="3">
        <v>8</v>
      </c>
      <c r="L12" s="3" t="str">
        <f t="shared" si="1"/>
        <v>VGK</v>
      </c>
      <c r="M12" s="5" t="s">
        <v>39</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0</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1765</v>
      </c>
      <c r="BD12" s="29">
        <f>COUNTIFS($N$3:$N$1315,1, $P$3:$P$1315, "Y")</f>
        <v>198</v>
      </c>
      <c r="BF12">
        <f>10/100</f>
        <v>0.1</v>
      </c>
      <c r="BK12" s="66"/>
      <c r="BL12" s="155" t="str">
        <f>_xlfn.CONCAT(TEXT(BM4, "0"),"-",TEXT(BM5, "0"),"-",TEXT(BM7+BM9+BM6+BM8, "0"))</f>
        <v>480-352-207</v>
      </c>
      <c r="BM12" s="156"/>
      <c r="BN12" s="67" t="s">
        <v>1816</v>
      </c>
      <c r="BO12" s="67"/>
      <c r="BP12" s="68"/>
      <c r="BR12" s="2">
        <v>7</v>
      </c>
      <c r="BS12" s="123" cm="1">
        <f t="array" ref="BS12">SUM(--(ABS($F$3:$F$1315 - $J$3:$J$1315) = $BR12))</f>
        <v>0</v>
      </c>
      <c r="BT12" s="124">
        <f t="shared" si="7"/>
        <v>0</v>
      </c>
      <c r="BU12" s="125" cm="1">
        <f t="array" ref="BU12">SUM(--(ABS($G$3:$G$1315 - $K$3:$K$1315) = $BR12))</f>
        <v>0</v>
      </c>
      <c r="BV12" s="126">
        <f t="shared" si="8"/>
        <v>0</v>
      </c>
      <c r="BW12" s="122">
        <f t="shared" si="5"/>
        <v>0</v>
      </c>
      <c r="BX12" s="127">
        <f t="shared" si="6"/>
        <v>0</v>
      </c>
    </row>
    <row r="13" spans="1:82" ht="15.75" thickTop="1" x14ac:dyDescent="0.25">
      <c r="A13" s="4">
        <v>45573</v>
      </c>
      <c r="B13" s="4">
        <v>45575</v>
      </c>
      <c r="C13" s="7" t="s">
        <v>126</v>
      </c>
      <c r="D13" s="2" t="s">
        <v>18</v>
      </c>
      <c r="E13" s="2" t="s">
        <v>15</v>
      </c>
      <c r="F13" s="2">
        <v>3</v>
      </c>
      <c r="G13" s="2">
        <v>4</v>
      </c>
      <c r="H13" s="2" t="str">
        <f t="shared" si="0"/>
        <v>BOS</v>
      </c>
      <c r="I13" s="2" t="s">
        <v>39</v>
      </c>
      <c r="J13" s="2">
        <v>4</v>
      </c>
      <c r="K13" s="2">
        <v>6</v>
      </c>
      <c r="L13" s="2" t="str">
        <f t="shared" si="1"/>
        <v>BOS</v>
      </c>
      <c r="M13" s="4" t="s">
        <v>39</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1764</v>
      </c>
      <c r="BD13" s="29">
        <f>COUNTIFS($N$3:$N$1315,1, $Q$3:$Q$1315, "Y")*$BF$13</f>
        <v>20.3</v>
      </c>
      <c r="BF13">
        <f>10/100</f>
        <v>0.1</v>
      </c>
      <c r="BH13" t="s">
        <v>1480</v>
      </c>
      <c r="BI13">
        <f>SUM(BI3:BI11)</f>
        <v>535</v>
      </c>
      <c r="BR13" s="2">
        <v>8</v>
      </c>
      <c r="BS13" s="123" cm="1">
        <f t="array" ref="BS13">SUM(--(ABS($F$3:$F$1315 - $J$3:$J$1315) = $BR13))</f>
        <v>0</v>
      </c>
      <c r="BT13" s="124">
        <f t="shared" si="7"/>
        <v>0</v>
      </c>
      <c r="BU13" s="125" cm="1">
        <f t="array" ref="BU13">SUM(--(ABS($G$3:$G$1315 - $K$3:$K$1315) = $BR13))</f>
        <v>0</v>
      </c>
      <c r="BV13" s="126">
        <f t="shared" si="8"/>
        <v>0</v>
      </c>
      <c r="BW13" s="122">
        <f t="shared" si="5"/>
        <v>0</v>
      </c>
      <c r="BX13" s="127">
        <f t="shared" si="6"/>
        <v>0</v>
      </c>
    </row>
    <row r="14" spans="1:82" x14ac:dyDescent="0.25">
      <c r="A14" s="4">
        <v>45573</v>
      </c>
      <c r="B14" s="4">
        <v>45575</v>
      </c>
      <c r="C14" s="7" t="s">
        <v>127</v>
      </c>
      <c r="D14" s="2" t="s">
        <v>27</v>
      </c>
      <c r="E14" s="2" t="s">
        <v>28</v>
      </c>
      <c r="F14" s="2">
        <v>2</v>
      </c>
      <c r="G14" s="2">
        <v>5</v>
      </c>
      <c r="H14" s="2" t="str">
        <f t="shared" si="0"/>
        <v>BUF</v>
      </c>
      <c r="I14" s="2" t="s">
        <v>39</v>
      </c>
      <c r="J14" s="2">
        <v>3</v>
      </c>
      <c r="K14" s="2">
        <v>1</v>
      </c>
      <c r="L14" s="2" t="str">
        <f t="shared" si="1"/>
        <v>LAK</v>
      </c>
      <c r="M14" s="4" t="s">
        <v>39</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1449</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123" cm="1">
        <f t="array" ref="BS14">SUM(--(ABS($F$3:$F$1315 - $J$3:$J$1315) = $BR14))</f>
        <v>0</v>
      </c>
      <c r="BT14" s="124">
        <f t="shared" si="7"/>
        <v>0</v>
      </c>
      <c r="BU14" s="125" cm="1">
        <f t="array" ref="BU14">SUM(--(ABS($G$3:$G$1315 - $K$3:$K$1315) = $BR14))</f>
        <v>0</v>
      </c>
      <c r="BV14" s="126">
        <f t="shared" si="8"/>
        <v>0</v>
      </c>
      <c r="BW14" s="122">
        <f t="shared" si="5"/>
        <v>0</v>
      </c>
      <c r="BX14" s="127">
        <f t="shared" si="6"/>
        <v>0</v>
      </c>
    </row>
    <row r="15" spans="1:82" x14ac:dyDescent="0.25">
      <c r="A15" s="4">
        <v>45573</v>
      </c>
      <c r="B15" s="4">
        <v>45575</v>
      </c>
      <c r="C15" s="7" t="s">
        <v>128</v>
      </c>
      <c r="D15" s="2" t="s">
        <v>13</v>
      </c>
      <c r="E15" s="2" t="s">
        <v>29</v>
      </c>
      <c r="F15" s="2">
        <v>5</v>
      </c>
      <c r="G15" s="2">
        <v>3</v>
      </c>
      <c r="H15" s="2" t="str">
        <f t="shared" si="0"/>
        <v>FLA</v>
      </c>
      <c r="I15" s="2" t="s">
        <v>39</v>
      </c>
      <c r="J15" s="2">
        <v>1</v>
      </c>
      <c r="K15" s="2">
        <v>3</v>
      </c>
      <c r="L15" s="2" t="str">
        <f t="shared" si="1"/>
        <v>OTT</v>
      </c>
      <c r="M15" s="4" t="s">
        <v>39</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1772</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123" cm="1">
        <f t="array" ref="BS15">SUM(--(ABS($F$3:$F$1315 - $J$3:$J$1315) = $BR15))</f>
        <v>0</v>
      </c>
      <c r="BT15" s="124">
        <f t="shared" si="7"/>
        <v>0</v>
      </c>
      <c r="BU15" s="125" cm="1">
        <f t="array" ref="BU15">SUM(--(ABS($G$3:$G$1315 - $K$3:$K$1315) = $BR15))</f>
        <v>0</v>
      </c>
      <c r="BV15" s="126">
        <f t="shared" si="8"/>
        <v>0</v>
      </c>
      <c r="BW15" s="122">
        <f t="shared" si="5"/>
        <v>0</v>
      </c>
      <c r="BX15" s="127">
        <f t="shared" si="6"/>
        <v>0</v>
      </c>
    </row>
    <row r="16" spans="1:82" x14ac:dyDescent="0.25">
      <c r="A16" s="4">
        <v>45573</v>
      </c>
      <c r="B16" s="4">
        <v>45575</v>
      </c>
      <c r="C16" s="7" t="s">
        <v>131</v>
      </c>
      <c r="D16" s="2" t="s">
        <v>20</v>
      </c>
      <c r="E16" s="2" t="s">
        <v>30</v>
      </c>
      <c r="F16" s="2">
        <v>2</v>
      </c>
      <c r="G16" s="2">
        <v>3</v>
      </c>
      <c r="H16" s="2" t="str">
        <f t="shared" si="0"/>
        <v>DET</v>
      </c>
      <c r="I16" s="2" t="s">
        <v>39</v>
      </c>
      <c r="J16" s="2">
        <v>6</v>
      </c>
      <c r="K16" s="2">
        <v>3</v>
      </c>
      <c r="L16" s="2" t="str">
        <f t="shared" si="1"/>
        <v>PIT</v>
      </c>
      <c r="M16" s="4" t="s">
        <v>39</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1806</v>
      </c>
      <c r="BS16" s="154">
        <f>((BR5*BT5)+(BT6*BR6)+(BT7*BR7)+(BT8*BR8)+(BT9*BR9)+(BT10*BR10)+(BT11*BR11)+(BT12*BR12)+(BT13*BR13)+(BT14*BR14)+(BT15*BR15))</f>
        <v>1.7382098171318574</v>
      </c>
      <c r="BT16" s="154"/>
      <c r="BU16" s="154">
        <f>((BR5*BV5)+(BV6*BR6)+(BV7*BR7)+(BV8*BR8)+(BV9*BR9)+(BV10*BR10)+(BV11*BR11)+(BV12*BR12)+(BV13*BR13)+(BV14*BR14)+(BV15*BR15))</f>
        <v>1.753609239653513</v>
      </c>
      <c r="BV16" s="154"/>
      <c r="BX16">
        <f>((BR5*BX5)+(BX6*BR6)+(BX7*BR7)+(BX8*BR8)+(BX9*BR9)+(BX10*BR10)+(BX11*BR11)+(BX12*BR12)+(BX13*BR13)+(BX14*BR14)+(BX15*BR15))</f>
        <v>1.7459095283926853</v>
      </c>
    </row>
    <row r="17" spans="1:61" x14ac:dyDescent="0.25">
      <c r="A17" s="4">
        <v>45573</v>
      </c>
      <c r="B17" s="4">
        <v>45575</v>
      </c>
      <c r="C17" s="7" t="s">
        <v>129</v>
      </c>
      <c r="D17" s="2" t="s">
        <v>17</v>
      </c>
      <c r="E17" s="2" t="s">
        <v>31</v>
      </c>
      <c r="F17" s="2">
        <v>5</v>
      </c>
      <c r="G17" s="2">
        <v>3</v>
      </c>
      <c r="H17" s="2" t="str">
        <f t="shared" si="0"/>
        <v>TOR</v>
      </c>
      <c r="I17" s="2" t="s">
        <v>39</v>
      </c>
      <c r="J17" s="2">
        <v>4</v>
      </c>
      <c r="K17" s="2">
        <v>2</v>
      </c>
      <c r="L17" s="2" t="str">
        <f t="shared" si="1"/>
        <v>TOR</v>
      </c>
      <c r="M17" s="4" t="s">
        <v>39</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1761</v>
      </c>
      <c r="BD17" s="29">
        <f>SUMIF($N$3:$N$1315,1, $AD$3:$AD$1315)</f>
        <v>530.38000000000056</v>
      </c>
      <c r="BH17" t="s">
        <v>1831</v>
      </c>
      <c r="BI17">
        <f>COUNTIFS($N$3:$N$1315,1,$AC$3:$AC$1315,1)</f>
        <v>49</v>
      </c>
    </row>
    <row r="18" spans="1:61" x14ac:dyDescent="0.25">
      <c r="A18" s="4">
        <v>45573</v>
      </c>
      <c r="B18" s="4">
        <v>45575</v>
      </c>
      <c r="C18" s="7" t="s">
        <v>130</v>
      </c>
      <c r="D18" s="2" t="s">
        <v>14</v>
      </c>
      <c r="E18" s="2" t="s">
        <v>32</v>
      </c>
      <c r="F18" s="2">
        <v>2</v>
      </c>
      <c r="G18" s="2">
        <v>4</v>
      </c>
      <c r="H18" s="2" t="str">
        <f t="shared" si="0"/>
        <v>NYI</v>
      </c>
      <c r="I18" s="2" t="s">
        <v>39</v>
      </c>
      <c r="J18" s="2">
        <v>5</v>
      </c>
      <c r="K18" s="2">
        <v>4</v>
      </c>
      <c r="L18" s="2" t="str">
        <f t="shared" si="1"/>
        <v>UTA</v>
      </c>
      <c r="M18" s="4" t="s">
        <v>76</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1762</v>
      </c>
      <c r="BD18" s="29">
        <f>BD17/$BD$4</f>
        <v>0.51047160731472629</v>
      </c>
    </row>
    <row r="19" spans="1:61" x14ac:dyDescent="0.25">
      <c r="A19" s="4">
        <v>45573</v>
      </c>
      <c r="B19" s="4">
        <v>45575</v>
      </c>
      <c r="C19" s="7" t="s">
        <v>132</v>
      </c>
      <c r="D19" s="2" t="s">
        <v>33</v>
      </c>
      <c r="E19" s="2" t="s">
        <v>34</v>
      </c>
      <c r="F19" s="2">
        <v>5</v>
      </c>
      <c r="G19" s="2">
        <v>6</v>
      </c>
      <c r="H19" s="2" t="str">
        <f t="shared" si="0"/>
        <v>NSH</v>
      </c>
      <c r="I19" s="2" t="s">
        <v>39</v>
      </c>
      <c r="J19" s="2">
        <v>4</v>
      </c>
      <c r="K19" s="2">
        <v>3</v>
      </c>
      <c r="L19" s="2" t="str">
        <f t="shared" si="1"/>
        <v>DAL</v>
      </c>
      <c r="M19" s="4" t="s">
        <v>39</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1780</v>
      </c>
      <c r="BC19" t="s">
        <v>1781</v>
      </c>
      <c r="BD19" s="29">
        <f>COUNTIFS($I$3:$I$1315,"OT",$M$3:$M$1315,"OT",$O$3:$O$1315,"N")</f>
        <v>13</v>
      </c>
    </row>
    <row r="20" spans="1:61" x14ac:dyDescent="0.25">
      <c r="A20" s="4">
        <v>45573</v>
      </c>
      <c r="B20" s="4">
        <v>45575</v>
      </c>
      <c r="C20" s="7" t="s">
        <v>133</v>
      </c>
      <c r="D20" s="2" t="s">
        <v>35</v>
      </c>
      <c r="E20" s="2" t="s">
        <v>36</v>
      </c>
      <c r="F20" s="2">
        <v>1</v>
      </c>
      <c r="G20" s="2">
        <v>5</v>
      </c>
      <c r="H20" s="2" t="str">
        <f t="shared" si="0"/>
        <v>MIN</v>
      </c>
      <c r="I20" s="2" t="s">
        <v>39</v>
      </c>
      <c r="J20" s="2">
        <v>2</v>
      </c>
      <c r="K20" s="2">
        <v>3</v>
      </c>
      <c r="L20" s="2" t="str">
        <f t="shared" si="1"/>
        <v>MIN</v>
      </c>
      <c r="M20" s="4" t="s">
        <v>39</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1</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1782</v>
      </c>
      <c r="BD20" s="29">
        <f>COUNTIFS($I$3:$I$1315,"SO",$M$3:$M$1315,"SO",$O$3:$O$1315,"N")</f>
        <v>4</v>
      </c>
      <c r="BI20">
        <f>FIND("CGY", "FLA;EDM;COL;BOS;PIT;CGY")</f>
        <v>21</v>
      </c>
    </row>
    <row r="21" spans="1:61" x14ac:dyDescent="0.25">
      <c r="A21" s="5">
        <v>45573</v>
      </c>
      <c r="B21" s="5">
        <v>45575</v>
      </c>
      <c r="C21" s="8" t="s">
        <v>134</v>
      </c>
      <c r="D21" s="3" t="s">
        <v>12</v>
      </c>
      <c r="E21" s="3" t="s">
        <v>37</v>
      </c>
      <c r="F21" s="3">
        <v>4</v>
      </c>
      <c r="G21" s="3">
        <v>1</v>
      </c>
      <c r="H21" s="3" t="str">
        <f t="shared" si="0"/>
        <v>STL</v>
      </c>
      <c r="I21" s="3" t="s">
        <v>39</v>
      </c>
      <c r="J21" s="3">
        <v>5</v>
      </c>
      <c r="K21" s="3">
        <v>4</v>
      </c>
      <c r="L21" s="2" t="str">
        <f t="shared" si="1"/>
        <v>STL</v>
      </c>
      <c r="M21" s="5" t="s">
        <v>76</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0</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1783</v>
      </c>
      <c r="BD21" s="29">
        <f>COUNTIFS($I$3:$I$1315,"OT",$M$3:$M$1315,"SO",$O$3:$O$1315,"N")</f>
        <v>2</v>
      </c>
    </row>
    <row r="22" spans="1:61" x14ac:dyDescent="0.25">
      <c r="A22" s="4">
        <v>45574</v>
      </c>
      <c r="B22" s="4">
        <v>45576</v>
      </c>
      <c r="C22" s="7" t="s">
        <v>135</v>
      </c>
      <c r="D22" s="2" t="s">
        <v>42</v>
      </c>
      <c r="E22" s="2" t="s">
        <v>43</v>
      </c>
      <c r="F22" s="2">
        <v>3</v>
      </c>
      <c r="G22" s="2">
        <v>6</v>
      </c>
      <c r="H22" s="2" t="str">
        <f t="shared" si="0"/>
        <v>CAR</v>
      </c>
      <c r="I22" s="2" t="s">
        <v>39</v>
      </c>
      <c r="J22" s="2">
        <v>4</v>
      </c>
      <c r="K22" s="2">
        <v>1</v>
      </c>
      <c r="L22" s="13" t="str">
        <f t="shared" si="1"/>
        <v>TBL</v>
      </c>
      <c r="M22" s="2" t="s">
        <v>39</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0</v>
      </c>
      <c r="AO22" s="2" t="str">
        <f>INDEX(Sheet5!$B$2:$AG$33, MATCH(Table2[[#This Row],[AwayTeam]],Sheet5!$A$2:$A$33, 0), MATCH(Table2[[#This Row],[HomeTeam]],Sheet5!$A$2:$A$33, 0))</f>
        <v>2-1-0</v>
      </c>
      <c r="AP22" s="2" t="str">
        <f>INDEX(Sheet5!$B$2:$AG$33, MATCH(Table2[[#This Row],[HomeTeam]],Sheet5!$A$2:$A$33, 0), MATCH(Table2[[#This Row],[AwayTeam]],Sheet5!$A$2:$A$33, 0))</f>
        <v>1-2-0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1784</v>
      </c>
      <c r="BD22">
        <f>COUNTIFS($I$3:$I$1315,"SO",$M$3:$M$1315,"OT",$O$3:$O$1315,"N")</f>
        <v>6</v>
      </c>
    </row>
    <row r="23" spans="1:61" x14ac:dyDescent="0.25">
      <c r="A23" s="4">
        <v>45574</v>
      </c>
      <c r="B23" s="4">
        <v>45576</v>
      </c>
      <c r="C23" s="7" t="s">
        <v>136</v>
      </c>
      <c r="D23" s="2" t="s">
        <v>16</v>
      </c>
      <c r="E23" s="2" t="s">
        <v>21</v>
      </c>
      <c r="F23" s="2">
        <v>0</v>
      </c>
      <c r="G23" s="2">
        <v>4</v>
      </c>
      <c r="H23" s="2" t="str">
        <f t="shared" si="0"/>
        <v>WPG</v>
      </c>
      <c r="I23" s="2" t="s">
        <v>39</v>
      </c>
      <c r="J23" s="2">
        <v>1</v>
      </c>
      <c r="K23" s="2">
        <v>2</v>
      </c>
      <c r="L23" s="2" t="str">
        <f t="shared" si="1"/>
        <v>WPG</v>
      </c>
      <c r="M23" s="2" t="s">
        <v>76</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137</v>
      </c>
      <c r="D24" s="2" t="s">
        <v>44</v>
      </c>
      <c r="E24" s="2" t="s">
        <v>24</v>
      </c>
      <c r="F24" s="2">
        <v>1</v>
      </c>
      <c r="G24" s="2">
        <v>3</v>
      </c>
      <c r="H24" s="2" t="str">
        <f t="shared" si="0"/>
        <v>VAN</v>
      </c>
      <c r="I24" s="2" t="s">
        <v>39</v>
      </c>
      <c r="J24" s="2">
        <v>3</v>
      </c>
      <c r="K24" s="2">
        <v>2</v>
      </c>
      <c r="L24" s="2" t="str">
        <f t="shared" si="1"/>
        <v>PHI</v>
      </c>
      <c r="M24" s="2" t="s">
        <v>38</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138</v>
      </c>
      <c r="D25" s="3" t="s">
        <v>12</v>
      </c>
      <c r="E25" s="3" t="s">
        <v>26</v>
      </c>
      <c r="F25" s="3">
        <v>5</v>
      </c>
      <c r="G25" s="3">
        <v>4</v>
      </c>
      <c r="H25" s="3" t="str">
        <f t="shared" si="0"/>
        <v>STL</v>
      </c>
      <c r="I25" s="3" t="s">
        <v>38</v>
      </c>
      <c r="J25" s="3">
        <v>3</v>
      </c>
      <c r="K25" s="3">
        <v>4</v>
      </c>
      <c r="L25" s="3" t="str">
        <f t="shared" si="1"/>
        <v>VGK</v>
      </c>
      <c r="M25" s="3" t="s">
        <v>39</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0</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103</v>
      </c>
      <c r="D26" s="2" t="s">
        <v>27</v>
      </c>
      <c r="E26" s="2" t="s">
        <v>15</v>
      </c>
      <c r="F26" s="2">
        <v>4</v>
      </c>
      <c r="G26" s="2">
        <v>3</v>
      </c>
      <c r="H26" s="2" t="str">
        <f t="shared" si="0"/>
        <v>LAK</v>
      </c>
      <c r="I26" s="2" t="s">
        <v>76</v>
      </c>
      <c r="J26" s="2">
        <v>1</v>
      </c>
      <c r="K26" s="2">
        <v>2</v>
      </c>
      <c r="L26" s="2" t="str">
        <f t="shared" si="1"/>
        <v>BOS</v>
      </c>
      <c r="M26" s="2" t="s">
        <v>76</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104</v>
      </c>
      <c r="D27" s="2" t="s">
        <v>13</v>
      </c>
      <c r="E27" s="2" t="s">
        <v>28</v>
      </c>
      <c r="F27" s="2">
        <v>4</v>
      </c>
      <c r="G27" s="2">
        <v>2</v>
      </c>
      <c r="H27" s="2" t="str">
        <f t="shared" si="0"/>
        <v>FLA</v>
      </c>
      <c r="I27" s="2" t="s">
        <v>39</v>
      </c>
      <c r="J27" s="2">
        <v>2</v>
      </c>
      <c r="K27" s="2">
        <v>5</v>
      </c>
      <c r="L27" s="2" t="str">
        <f t="shared" si="1"/>
        <v>BUF</v>
      </c>
      <c r="M27" s="2" t="s">
        <v>39</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1451</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0</v>
      </c>
      <c r="AO27" s="2" t="str">
        <f>INDEX(Sheet5!$B$2:$AG$33, MATCH(Table2[[#This Row],[AwayTeam]],Sheet5!$A$2:$A$33, 0), MATCH(Table2[[#This Row],[HomeTeam]],Sheet5!$A$2:$A$33, 0))</f>
        <v>2-1-0</v>
      </c>
      <c r="AP27" s="2" t="str">
        <f>INDEX(Sheet5!$B$2:$AG$33, MATCH(Table2[[#This Row],[HomeTeam]],Sheet5!$A$2:$A$33, 0), MATCH(Table2[[#This Row],[AwayTeam]],Sheet5!$A$2:$A$33, 0))</f>
        <v>1-2-0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1859</v>
      </c>
      <c r="BD27">
        <v>1.8</v>
      </c>
    </row>
    <row r="28" spans="1:61" x14ac:dyDescent="0.25">
      <c r="A28" s="4">
        <v>45576</v>
      </c>
      <c r="B28" s="4">
        <v>45577</v>
      </c>
      <c r="C28" s="7" t="s">
        <v>105</v>
      </c>
      <c r="D28" s="2" t="s">
        <v>20</v>
      </c>
      <c r="E28" s="2" t="s">
        <v>17</v>
      </c>
      <c r="F28" s="2">
        <v>3</v>
      </c>
      <c r="G28" s="2">
        <v>4</v>
      </c>
      <c r="H28" s="2" t="str">
        <f t="shared" si="0"/>
        <v>TOR</v>
      </c>
      <c r="I28" s="2" t="s">
        <v>39</v>
      </c>
      <c r="J28" s="2">
        <v>2</v>
      </c>
      <c r="K28" s="2">
        <v>4</v>
      </c>
      <c r="L28" s="2" t="str">
        <f t="shared" si="1"/>
        <v>TOR</v>
      </c>
      <c r="M28" s="2" t="s">
        <v>39</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1-1-1</v>
      </c>
      <c r="AP28" s="2" t="str">
        <f>INDEX(Sheet5!$B$2:$AG$33, MATCH(Table2[[#This Row],[HomeTeam]],Sheet5!$A$2:$A$33, 0), MATCH(Table2[[#This Row],[AwayTeam]],Sheet5!$A$2:$A$33, 0))</f>
        <v>2-1-0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1860</v>
      </c>
      <c r="BD28">
        <f ca="1">COUNTIFS(Table2[PredictedResult], "REG", Table2[ActualResult], "", Table2[GameDate],"&lt;" &amp; NOW())+COUNTIFS(Table2[PredictedResult], "OT", Table2[ActualResult], "", Table2[GameDate],"&lt;" &amp; NOW())+COUNTIFS(Table2[PredictedResult], "SO", Table2[ActualResult], "", Table2[GameDate],"&lt;" &amp; NOW())</f>
        <v>38</v>
      </c>
    </row>
    <row r="29" spans="1:61" x14ac:dyDescent="0.25">
      <c r="A29" s="4">
        <v>45576</v>
      </c>
      <c r="B29" s="4">
        <v>45577</v>
      </c>
      <c r="C29" s="7" t="s">
        <v>106</v>
      </c>
      <c r="D29" s="2" t="s">
        <v>29</v>
      </c>
      <c r="E29" s="2" t="s">
        <v>18</v>
      </c>
      <c r="F29" s="2">
        <v>6</v>
      </c>
      <c r="G29" s="2">
        <v>2</v>
      </c>
      <c r="H29" s="2" t="str">
        <f t="shared" si="0"/>
        <v>OTT</v>
      </c>
      <c r="I29" s="2" t="s">
        <v>39</v>
      </c>
      <c r="J29" s="2">
        <v>1</v>
      </c>
      <c r="K29" s="2">
        <v>4</v>
      </c>
      <c r="L29" s="2" t="str">
        <f t="shared" si="1"/>
        <v>MTL</v>
      </c>
      <c r="M29" s="2" t="s">
        <v>39</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1</v>
      </c>
      <c r="AO29" s="2" t="str">
        <f>INDEX(Sheet5!$B$2:$AG$33, MATCH(Table2[[#This Row],[AwayTeam]],Sheet5!$A$2:$A$33, 0), MATCH(Table2[[#This Row],[HomeTeam]],Sheet5!$A$2:$A$33, 0))</f>
        <v>0-2-0</v>
      </c>
      <c r="AP29" s="2" t="str">
        <f>INDEX(Sheet5!$B$2:$AG$33, MATCH(Table2[[#This Row],[HomeTeam]],Sheet5!$A$2:$A$33, 0), MATCH(Table2[[#This Row],[AwayTeam]],Sheet5!$A$2:$A$33, 0))</f>
        <v>2-0-0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1861</v>
      </c>
      <c r="BD29" s="30">
        <f ca="1">BD28*BD27</f>
        <v>68.400000000000006</v>
      </c>
    </row>
    <row r="30" spans="1:61" ht="15.75" thickBot="1" x14ac:dyDescent="0.3">
      <c r="A30" s="4">
        <v>45576</v>
      </c>
      <c r="B30" s="4">
        <v>45577</v>
      </c>
      <c r="C30" s="7" t="s">
        <v>139</v>
      </c>
      <c r="D30" s="2" t="s">
        <v>34</v>
      </c>
      <c r="E30" s="2" t="s">
        <v>30</v>
      </c>
      <c r="F30" s="2">
        <v>4</v>
      </c>
      <c r="G30" s="2">
        <v>1</v>
      </c>
      <c r="H30" s="2" t="str">
        <f t="shared" si="0"/>
        <v>NSH</v>
      </c>
      <c r="I30" s="2" t="s">
        <v>39</v>
      </c>
      <c r="J30" s="2">
        <v>0</v>
      </c>
      <c r="K30" s="2">
        <v>3</v>
      </c>
      <c r="L30" s="2" t="str">
        <f t="shared" si="1"/>
        <v>DET</v>
      </c>
      <c r="M30" s="2" t="s">
        <v>39</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140</v>
      </c>
      <c r="D31" s="2" t="s">
        <v>43</v>
      </c>
      <c r="E31" s="2" t="s">
        <v>42</v>
      </c>
      <c r="F31" s="2">
        <v>4</v>
      </c>
      <c r="G31" s="2">
        <v>6</v>
      </c>
      <c r="H31" s="2" t="str">
        <f t="shared" si="0"/>
        <v>TBL</v>
      </c>
      <c r="I31" s="2" t="s">
        <v>39</v>
      </c>
      <c r="J31" s="2">
        <v>2</v>
      </c>
      <c r="K31" s="2">
        <v>3</v>
      </c>
      <c r="L31" s="2" t="str">
        <f t="shared" si="1"/>
        <v>TBL</v>
      </c>
      <c r="M31" s="2" t="s">
        <v>39</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1452</v>
      </c>
      <c r="Y31" s="2" t="s">
        <v>1841</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0</v>
      </c>
      <c r="AO31" s="2" t="str">
        <f>INDEX(Sheet5!$B$2:$AG$33, MATCH(Table2[[#This Row],[AwayTeam]],Sheet5!$A$2:$A$33, 0), MATCH(Table2[[#This Row],[HomeTeam]],Sheet5!$A$2:$A$33, 0))</f>
        <v>1-2-0</v>
      </c>
      <c r="AP31" s="2" t="str">
        <f>INDEX(Sheet5!$B$2:$AG$33, MATCH(Table2[[#This Row],[HomeTeam]],Sheet5!$A$2:$A$33, 0), MATCH(Table2[[#This Row],[AwayTeam]],Sheet5!$A$2:$A$33, 0))</f>
        <v>2-1-0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1842</v>
      </c>
      <c r="BD31" s="75" t="s">
        <v>29</v>
      </c>
      <c r="BH31" t="str">
        <f>_xlfn.TEXTJOIN(";", 1, $BD31:$BD$40)</f>
        <v>OTT;CBJ</v>
      </c>
    </row>
    <row r="32" spans="1:61" x14ac:dyDescent="0.25">
      <c r="A32" s="4">
        <v>45576</v>
      </c>
      <c r="B32" s="4">
        <v>45577</v>
      </c>
      <c r="C32" s="7" t="s">
        <v>141</v>
      </c>
      <c r="D32" s="2" t="s">
        <v>14</v>
      </c>
      <c r="E32" s="2" t="s">
        <v>19</v>
      </c>
      <c r="F32" s="2">
        <v>1</v>
      </c>
      <c r="G32" s="2">
        <v>3</v>
      </c>
      <c r="H32" s="2" t="str">
        <f t="shared" si="0"/>
        <v>NYR</v>
      </c>
      <c r="I32" s="2" t="s">
        <v>39</v>
      </c>
      <c r="J32" s="2">
        <v>6</v>
      </c>
      <c r="K32" s="2">
        <v>5</v>
      </c>
      <c r="L32" s="2" t="str">
        <f t="shared" si="1"/>
        <v>UTA</v>
      </c>
      <c r="M32" s="2" t="s">
        <v>76</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76" t="s">
        <v>35</v>
      </c>
    </row>
    <row r="33" spans="1:60" x14ac:dyDescent="0.25">
      <c r="A33" s="4">
        <v>45576</v>
      </c>
      <c r="B33" s="4">
        <v>45577</v>
      </c>
      <c r="C33" s="7" t="s">
        <v>142</v>
      </c>
      <c r="D33" s="2" t="s">
        <v>31</v>
      </c>
      <c r="E33" s="2" t="s">
        <v>45</v>
      </c>
      <c r="F33" s="2">
        <v>3</v>
      </c>
      <c r="G33" s="2">
        <v>2</v>
      </c>
      <c r="H33" s="2" t="str">
        <f t="shared" si="0"/>
        <v>NJD</v>
      </c>
      <c r="I33" s="2" t="s">
        <v>76</v>
      </c>
      <c r="J33" s="2">
        <v>5</v>
      </c>
      <c r="K33" s="2">
        <v>3</v>
      </c>
      <c r="L33" s="2" t="str">
        <f t="shared" si="1"/>
        <v>NJD</v>
      </c>
      <c r="M33" s="2" t="s">
        <v>39</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0</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76"/>
      <c r="BH33">
        <f>FIND("Avery", "BriggsAveryBriggs")</f>
        <v>7</v>
      </c>
    </row>
    <row r="34" spans="1:60" x14ac:dyDescent="0.25">
      <c r="A34" s="4">
        <v>45576</v>
      </c>
      <c r="B34" s="4">
        <v>45577</v>
      </c>
      <c r="C34" s="7" t="s">
        <v>143</v>
      </c>
      <c r="D34" s="2" t="s">
        <v>32</v>
      </c>
      <c r="E34" s="2" t="s">
        <v>33</v>
      </c>
      <c r="F34" s="2">
        <v>2</v>
      </c>
      <c r="G34" s="2">
        <v>1</v>
      </c>
      <c r="H34" s="2" t="str">
        <f t="shared" si="0"/>
        <v>NYI</v>
      </c>
      <c r="I34" s="2" t="s">
        <v>38</v>
      </c>
      <c r="J34" s="2">
        <v>0</v>
      </c>
      <c r="K34" s="2">
        <v>3</v>
      </c>
      <c r="L34" s="2" t="str">
        <f t="shared" si="1"/>
        <v>DAL</v>
      </c>
      <c r="M34" s="2" t="s">
        <v>39</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0-2-0</v>
      </c>
      <c r="AP34" s="2" t="str">
        <f>INDEX(Sheet5!$B$2:$AG$33, MATCH(Table2[[#This Row],[HomeTeam]],Sheet5!$A$2:$A$33, 0), MATCH(Table2[[#This Row],[AwayTeam]],Sheet5!$A$2:$A$33, 0))</f>
        <v>2-0-0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76"/>
      <c r="BH34">
        <f>IFERROR(FIND("Avery", "BriggsBriggs"), 0)</f>
        <v>0</v>
      </c>
    </row>
    <row r="35" spans="1:60" x14ac:dyDescent="0.25">
      <c r="A35" s="4">
        <v>45576</v>
      </c>
      <c r="B35" s="4">
        <v>45577</v>
      </c>
      <c r="C35" s="7" t="s">
        <v>144</v>
      </c>
      <c r="D35" s="2" t="s">
        <v>11</v>
      </c>
      <c r="E35" s="2" t="s">
        <v>36</v>
      </c>
      <c r="F35" s="2">
        <v>1</v>
      </c>
      <c r="G35" s="2">
        <v>4</v>
      </c>
      <c r="H35" s="2" t="str">
        <f t="shared" si="0"/>
        <v>MIN</v>
      </c>
      <c r="I35" s="2" t="s">
        <v>39</v>
      </c>
      <c r="J35" s="2">
        <v>5</v>
      </c>
      <c r="K35" s="2">
        <v>4</v>
      </c>
      <c r="L35" s="2" t="str">
        <f t="shared" si="1"/>
        <v>SEA</v>
      </c>
      <c r="M35" s="2" t="s">
        <v>38</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1-1-0</v>
      </c>
      <c r="AP35" s="2" t="str">
        <f>INDEX(Sheet5!$B$2:$AG$33, MATCH(Table2[[#This Row],[HomeTeam]],Sheet5!$A$2:$A$33, 0), MATCH(Table2[[#This Row],[AwayTeam]],Sheet5!$A$2:$A$33, 0))</f>
        <v>1-0-1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76"/>
      <c r="BH35">
        <f>IFERROR(FIND("Avery", "AveryBriggsBriggs"), 0)</f>
        <v>1</v>
      </c>
    </row>
    <row r="36" spans="1:60" x14ac:dyDescent="0.25">
      <c r="A36" s="4">
        <v>45576</v>
      </c>
      <c r="B36" s="4">
        <v>45577</v>
      </c>
      <c r="C36" s="7" t="s">
        <v>145</v>
      </c>
      <c r="D36" s="2" t="s">
        <v>35</v>
      </c>
      <c r="E36" s="2" t="s">
        <v>25</v>
      </c>
      <c r="F36" s="2">
        <v>0</v>
      </c>
      <c r="G36" s="2">
        <v>5</v>
      </c>
      <c r="H36" s="2" t="str">
        <f t="shared" si="0"/>
        <v>COL</v>
      </c>
      <c r="I36" s="2" t="s">
        <v>39</v>
      </c>
      <c r="J36" s="2">
        <v>6</v>
      </c>
      <c r="K36" s="2">
        <v>4</v>
      </c>
      <c r="L36" s="2" t="str">
        <f t="shared" si="1"/>
        <v>CBJ</v>
      </c>
      <c r="M36" s="2" t="s">
        <v>39</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76"/>
    </row>
    <row r="37" spans="1:60" x14ac:dyDescent="0.25">
      <c r="A37" s="4">
        <v>45576</v>
      </c>
      <c r="B37" s="4">
        <v>45577</v>
      </c>
      <c r="C37" s="7" t="s">
        <v>146</v>
      </c>
      <c r="D37" s="2" t="s">
        <v>44</v>
      </c>
      <c r="E37" s="2" t="s">
        <v>23</v>
      </c>
      <c r="F37" s="2">
        <v>2</v>
      </c>
      <c r="G37" s="2">
        <v>6</v>
      </c>
      <c r="H37" s="2" t="str">
        <f t="shared" si="0"/>
        <v>CGY</v>
      </c>
      <c r="I37" s="2" t="s">
        <v>39</v>
      </c>
      <c r="J37" s="2">
        <v>3</v>
      </c>
      <c r="K37" s="2">
        <v>6</v>
      </c>
      <c r="L37" s="2" t="str">
        <f t="shared" si="1"/>
        <v>CGY</v>
      </c>
      <c r="M37" s="2" t="s">
        <v>39</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0-2-0</v>
      </c>
      <c r="AP37" s="2" t="str">
        <f>INDEX(Sheet5!$B$2:$AG$33, MATCH(Table2[[#This Row],[HomeTeam]],Sheet5!$A$2:$A$33, 0), MATCH(Table2[[#This Row],[AwayTeam]],Sheet5!$A$2:$A$33, 0))</f>
        <v>2-0-0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76"/>
    </row>
    <row r="38" spans="1:60" x14ac:dyDescent="0.25">
      <c r="A38" s="4">
        <v>45576</v>
      </c>
      <c r="B38" s="4">
        <v>45577</v>
      </c>
      <c r="C38" s="7" t="s">
        <v>147</v>
      </c>
      <c r="D38" s="2" t="s">
        <v>16</v>
      </c>
      <c r="E38" s="2" t="s">
        <v>22</v>
      </c>
      <c r="F38" s="2">
        <v>1</v>
      </c>
      <c r="G38" s="2">
        <v>4</v>
      </c>
      <c r="H38" s="2" t="str">
        <f t="shared" si="0"/>
        <v>EDM</v>
      </c>
      <c r="I38" s="2" t="s">
        <v>39</v>
      </c>
      <c r="J38" s="2">
        <v>5</v>
      </c>
      <c r="K38" s="2">
        <v>2</v>
      </c>
      <c r="L38" s="2" t="str">
        <f t="shared" si="1"/>
        <v>CHI</v>
      </c>
      <c r="M38" s="2" t="s">
        <v>39</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76"/>
    </row>
    <row r="39" spans="1:60" x14ac:dyDescent="0.25">
      <c r="A39" s="5">
        <v>45576</v>
      </c>
      <c r="B39" s="5">
        <v>45577</v>
      </c>
      <c r="C39" s="8" t="s">
        <v>148</v>
      </c>
      <c r="D39" s="3" t="s">
        <v>46</v>
      </c>
      <c r="E39" s="3" t="s">
        <v>37</v>
      </c>
      <c r="F39" s="3">
        <v>4</v>
      </c>
      <c r="G39" s="3">
        <v>2</v>
      </c>
      <c r="H39" s="3" t="str">
        <f t="shared" si="0"/>
        <v>ANA</v>
      </c>
      <c r="I39" s="3" t="s">
        <v>39</v>
      </c>
      <c r="J39" s="3">
        <v>2</v>
      </c>
      <c r="K39" s="3">
        <v>0</v>
      </c>
      <c r="L39" s="2" t="str">
        <f t="shared" si="1"/>
        <v>ANA</v>
      </c>
      <c r="M39" s="3" t="s">
        <v>39</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76"/>
    </row>
    <row r="40" spans="1:60" ht="15.75" thickBot="1" x14ac:dyDescent="0.3">
      <c r="A40" s="4">
        <v>45576</v>
      </c>
      <c r="B40" s="4">
        <v>45578</v>
      </c>
      <c r="C40" s="7" t="s">
        <v>149</v>
      </c>
      <c r="D40" s="2" t="s">
        <v>36</v>
      </c>
      <c r="E40" s="2" t="s">
        <v>21</v>
      </c>
      <c r="F40" s="2">
        <v>3</v>
      </c>
      <c r="G40" s="2">
        <v>4</v>
      </c>
      <c r="H40" s="2" t="str">
        <f t="shared" si="0"/>
        <v>WPG</v>
      </c>
      <c r="I40" s="2" t="s">
        <v>38</v>
      </c>
      <c r="J40" s="2">
        <v>1</v>
      </c>
      <c r="K40" s="2">
        <v>2</v>
      </c>
      <c r="L40" s="13" t="str">
        <f t="shared" si="1"/>
        <v>WPG</v>
      </c>
      <c r="M40" s="2" t="s">
        <v>76</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77"/>
    </row>
    <row r="41" spans="1:60" x14ac:dyDescent="0.25">
      <c r="A41" s="4">
        <v>45576</v>
      </c>
      <c r="B41" s="4">
        <v>45578</v>
      </c>
      <c r="C41" s="7" t="s">
        <v>150</v>
      </c>
      <c r="D41" s="2" t="s">
        <v>11</v>
      </c>
      <c r="E41" s="2" t="s">
        <v>33</v>
      </c>
      <c r="F41" s="2">
        <v>0</v>
      </c>
      <c r="G41" s="2">
        <v>2</v>
      </c>
      <c r="H41" s="2" t="str">
        <f t="shared" si="0"/>
        <v>DAL</v>
      </c>
      <c r="I41" s="2" t="s">
        <v>39</v>
      </c>
      <c r="J41" s="2">
        <v>0</v>
      </c>
      <c r="K41" s="2">
        <v>2</v>
      </c>
      <c r="L41" s="2" t="str">
        <f t="shared" si="1"/>
        <v>DAL</v>
      </c>
      <c r="M41" s="2" t="s">
        <v>39</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151</v>
      </c>
      <c r="D42" s="2" t="s">
        <v>23</v>
      </c>
      <c r="E42" s="2" t="s">
        <v>22</v>
      </c>
      <c r="F42" s="2">
        <v>6</v>
      </c>
      <c r="G42" s="2">
        <v>5</v>
      </c>
      <c r="H42" s="2" t="str">
        <f t="shared" si="0"/>
        <v>CGY</v>
      </c>
      <c r="I42" s="2" t="s">
        <v>76</v>
      </c>
      <c r="J42" s="2">
        <v>4</v>
      </c>
      <c r="K42" s="2">
        <v>1</v>
      </c>
      <c r="L42" s="2" t="str">
        <f t="shared" si="1"/>
        <v>CGY</v>
      </c>
      <c r="M42" s="2" t="s">
        <v>39</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152</v>
      </c>
      <c r="D43" s="3" t="s">
        <v>46</v>
      </c>
      <c r="E43" s="3" t="s">
        <v>26</v>
      </c>
      <c r="F43" s="3">
        <v>0</v>
      </c>
      <c r="G43" s="3">
        <v>4</v>
      </c>
      <c r="H43" s="3" t="str">
        <f t="shared" si="0"/>
        <v>VGK</v>
      </c>
      <c r="I43" s="3" t="s">
        <v>39</v>
      </c>
      <c r="J43" s="3">
        <v>1</v>
      </c>
      <c r="K43" s="3">
        <v>3</v>
      </c>
      <c r="L43" s="2" t="str">
        <f t="shared" si="1"/>
        <v>VGK</v>
      </c>
      <c r="M43" s="3" t="s">
        <v>39</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0</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153</v>
      </c>
      <c r="D44" s="2" t="s">
        <v>13</v>
      </c>
      <c r="E44" s="2" t="s">
        <v>15</v>
      </c>
      <c r="F44" s="2">
        <v>2</v>
      </c>
      <c r="G44" s="2">
        <v>5</v>
      </c>
      <c r="H44" s="2" t="str">
        <f t="shared" si="0"/>
        <v>BOS</v>
      </c>
      <c r="I44" s="2" t="s">
        <v>39</v>
      </c>
      <c r="J44" s="2">
        <v>4</v>
      </c>
      <c r="K44" s="2">
        <v>3</v>
      </c>
      <c r="L44" s="13" t="str">
        <f t="shared" si="1"/>
        <v>FLA</v>
      </c>
      <c r="M44" s="2" t="s">
        <v>39</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0</v>
      </c>
      <c r="AO44" s="2" t="str">
        <f>INDEX(Sheet5!$B$2:$AG$33, MATCH(Table2[[#This Row],[AwayTeam]],Sheet5!$A$2:$A$33, 0), MATCH(Table2[[#This Row],[HomeTeam]],Sheet5!$A$2:$A$33, 0))</f>
        <v>2-1-1</v>
      </c>
      <c r="AP44" s="2" t="str">
        <f>INDEX(Sheet5!$B$2:$AG$33, MATCH(Table2[[#This Row],[HomeTeam]],Sheet5!$A$2:$A$33, 0), MATCH(Table2[[#This Row],[AwayTeam]],Sheet5!$A$2:$A$33, 0))</f>
        <v>2-2-0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154</v>
      </c>
      <c r="D45" s="2" t="s">
        <v>27</v>
      </c>
      <c r="E45" s="2" t="s">
        <v>29</v>
      </c>
      <c r="F45" s="2">
        <v>5</v>
      </c>
      <c r="G45" s="2">
        <v>4</v>
      </c>
      <c r="H45" s="2" t="str">
        <f t="shared" si="0"/>
        <v>LAK</v>
      </c>
      <c r="I45" s="2" t="s">
        <v>38</v>
      </c>
      <c r="J45" s="2">
        <v>7</v>
      </c>
      <c r="K45" s="2">
        <v>8</v>
      </c>
      <c r="L45" s="2" t="str">
        <f t="shared" si="1"/>
        <v>OTT</v>
      </c>
      <c r="M45" s="2" t="s">
        <v>76</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1</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155</v>
      </c>
      <c r="D46" s="2" t="s">
        <v>14</v>
      </c>
      <c r="E46" s="2" t="s">
        <v>31</v>
      </c>
      <c r="F46" s="2">
        <v>3</v>
      </c>
      <c r="G46" s="2">
        <v>4</v>
      </c>
      <c r="H46" s="2" t="str">
        <f t="shared" si="0"/>
        <v>NJD</v>
      </c>
      <c r="I46" s="2" t="s">
        <v>76</v>
      </c>
      <c r="J46" s="2">
        <v>0</v>
      </c>
      <c r="K46" s="2">
        <v>3</v>
      </c>
      <c r="L46" s="2" t="str">
        <f t="shared" si="1"/>
        <v>NJD</v>
      </c>
      <c r="M46" s="2" t="s">
        <v>39</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1453</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0-2-0</v>
      </c>
      <c r="AP46" s="2" t="str">
        <f>INDEX(Sheet5!$B$2:$AG$33, MATCH(Table2[[#This Row],[HomeTeam]],Sheet5!$A$2:$A$33, 0), MATCH(Table2[[#This Row],[AwayTeam]],Sheet5!$A$2:$A$33, 0))</f>
        <v>2-0-0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1868</v>
      </c>
    </row>
    <row r="47" spans="1:60" x14ac:dyDescent="0.25">
      <c r="A47" s="4">
        <v>45578</v>
      </c>
      <c r="B47" s="4">
        <v>45579</v>
      </c>
      <c r="C47" s="7" t="s">
        <v>156</v>
      </c>
      <c r="D47" s="2" t="s">
        <v>30</v>
      </c>
      <c r="E47" s="2" t="s">
        <v>19</v>
      </c>
      <c r="F47" s="2">
        <v>2</v>
      </c>
      <c r="G47" s="2">
        <v>5</v>
      </c>
      <c r="H47" s="2" t="str">
        <f t="shared" si="0"/>
        <v>NYR</v>
      </c>
      <c r="I47" s="2" t="s">
        <v>39</v>
      </c>
      <c r="J47" s="2">
        <v>1</v>
      </c>
      <c r="K47" s="2">
        <v>4</v>
      </c>
      <c r="L47" s="2" t="str">
        <f t="shared" si="1"/>
        <v>NYR</v>
      </c>
      <c r="M47" s="2" t="s">
        <v>39</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5" t="s">
        <v>29</v>
      </c>
      <c r="BF47" s="75" t="s">
        <v>13</v>
      </c>
    </row>
    <row r="48" spans="1:60" x14ac:dyDescent="0.25">
      <c r="A48" s="4">
        <v>45578</v>
      </c>
      <c r="B48" s="4">
        <v>45579</v>
      </c>
      <c r="C48" s="7" t="s">
        <v>157</v>
      </c>
      <c r="D48" s="2" t="s">
        <v>20</v>
      </c>
      <c r="E48" s="2" t="s">
        <v>18</v>
      </c>
      <c r="F48" s="2">
        <v>5</v>
      </c>
      <c r="G48" s="2">
        <v>1</v>
      </c>
      <c r="H48" s="2" t="str">
        <f t="shared" si="0"/>
        <v>PIT</v>
      </c>
      <c r="I48" s="2" t="s">
        <v>39</v>
      </c>
      <c r="J48" s="2">
        <v>6</v>
      </c>
      <c r="K48" s="2">
        <v>3</v>
      </c>
      <c r="L48" s="2" t="str">
        <f t="shared" si="1"/>
        <v>PIT</v>
      </c>
      <c r="M48" s="2" t="s">
        <v>39</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1795</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76" t="s">
        <v>17</v>
      </c>
      <c r="BF48" s="76" t="s">
        <v>26</v>
      </c>
    </row>
    <row r="49" spans="1:58" x14ac:dyDescent="0.25">
      <c r="A49" s="5">
        <v>45578</v>
      </c>
      <c r="B49" s="5">
        <v>45579</v>
      </c>
      <c r="C49" s="8" t="s">
        <v>158</v>
      </c>
      <c r="D49" s="3" t="s">
        <v>32</v>
      </c>
      <c r="E49" s="3" t="s">
        <v>25</v>
      </c>
      <c r="F49" s="3">
        <v>2</v>
      </c>
      <c r="G49" s="3">
        <v>4</v>
      </c>
      <c r="H49" s="3" t="str">
        <f t="shared" si="0"/>
        <v>COL</v>
      </c>
      <c r="I49" s="3" t="s">
        <v>39</v>
      </c>
      <c r="J49" s="3">
        <v>6</v>
      </c>
      <c r="K49" s="3">
        <v>2</v>
      </c>
      <c r="L49" s="2" t="str">
        <f t="shared" si="1"/>
        <v>NYI</v>
      </c>
      <c r="M49" s="3" t="s">
        <v>39</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0</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76" t="s">
        <v>18</v>
      </c>
      <c r="BF49" s="76" t="s">
        <v>25</v>
      </c>
    </row>
    <row r="50" spans="1:58" x14ac:dyDescent="0.25">
      <c r="A50" s="4">
        <v>45580</v>
      </c>
      <c r="B50" s="4">
        <v>45580</v>
      </c>
      <c r="C50" s="7" t="s">
        <v>159</v>
      </c>
      <c r="D50" s="2" t="s">
        <v>24</v>
      </c>
      <c r="E50" s="2" t="s">
        <v>42</v>
      </c>
      <c r="F50" s="2">
        <v>2</v>
      </c>
      <c r="G50" s="2">
        <v>3</v>
      </c>
      <c r="H50" s="2" t="str">
        <f t="shared" si="0"/>
        <v>TBL</v>
      </c>
      <c r="I50" s="2" t="s">
        <v>38</v>
      </c>
      <c r="J50" s="2">
        <v>1</v>
      </c>
      <c r="K50" s="2">
        <v>4</v>
      </c>
      <c r="L50" s="13" t="str">
        <f t="shared" si="1"/>
        <v>TBL</v>
      </c>
      <c r="M50" s="2" t="s">
        <v>39</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0</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76" t="s">
        <v>21</v>
      </c>
      <c r="BF50" s="76" t="s">
        <v>42</v>
      </c>
    </row>
    <row r="51" spans="1:58" x14ac:dyDescent="0.25">
      <c r="A51" s="4">
        <v>45580</v>
      </c>
      <c r="B51" s="4">
        <v>45580</v>
      </c>
      <c r="C51" s="7" t="s">
        <v>160</v>
      </c>
      <c r="D51" s="2" t="s">
        <v>26</v>
      </c>
      <c r="E51" s="2" t="s">
        <v>45</v>
      </c>
      <c r="F51" s="2">
        <v>4</v>
      </c>
      <c r="G51" s="2">
        <v>1</v>
      </c>
      <c r="H51" s="2" t="str">
        <f t="shared" si="0"/>
        <v>VGK</v>
      </c>
      <c r="I51" s="2" t="s">
        <v>39</v>
      </c>
      <c r="J51" s="2">
        <v>2</v>
      </c>
      <c r="K51" s="2">
        <v>4</v>
      </c>
      <c r="L51" s="2" t="str">
        <f t="shared" si="1"/>
        <v>WSH</v>
      </c>
      <c r="M51" s="2" t="s">
        <v>39</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0</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76" t="s">
        <v>22</v>
      </c>
      <c r="BF51" s="76" t="s">
        <v>12</v>
      </c>
    </row>
    <row r="52" spans="1:58" x14ac:dyDescent="0.25">
      <c r="A52" s="4">
        <v>45580</v>
      </c>
      <c r="B52" s="4">
        <v>45580</v>
      </c>
      <c r="C52" s="7" t="s">
        <v>161</v>
      </c>
      <c r="D52" s="2" t="s">
        <v>31</v>
      </c>
      <c r="E52" s="2" t="s">
        <v>43</v>
      </c>
      <c r="F52" s="2">
        <v>5</v>
      </c>
      <c r="G52" s="2">
        <v>2</v>
      </c>
      <c r="H52" s="2" t="str">
        <f t="shared" si="0"/>
        <v>NJD</v>
      </c>
      <c r="I52" s="2" t="s">
        <v>39</v>
      </c>
      <c r="J52" s="2">
        <v>2</v>
      </c>
      <c r="K52" s="2">
        <v>4</v>
      </c>
      <c r="L52" s="2" t="str">
        <f t="shared" si="1"/>
        <v>CAR</v>
      </c>
      <c r="M52" s="2" t="s">
        <v>39</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76" t="s">
        <v>24</v>
      </c>
      <c r="BF52" s="76" t="s">
        <v>45</v>
      </c>
    </row>
    <row r="53" spans="1:58" x14ac:dyDescent="0.25">
      <c r="A53" s="4">
        <v>45580</v>
      </c>
      <c r="B53" s="4">
        <v>45580</v>
      </c>
      <c r="C53" s="7" t="s">
        <v>162</v>
      </c>
      <c r="D53" s="2" t="s">
        <v>13</v>
      </c>
      <c r="E53" s="2" t="s">
        <v>35</v>
      </c>
      <c r="F53" s="2">
        <v>6</v>
      </c>
      <c r="G53" s="2">
        <v>2</v>
      </c>
      <c r="H53" s="2" t="str">
        <f t="shared" si="0"/>
        <v>FLA</v>
      </c>
      <c r="I53" s="2" t="s">
        <v>39</v>
      </c>
      <c r="J53" s="2">
        <v>4</v>
      </c>
      <c r="K53" s="2">
        <v>3</v>
      </c>
      <c r="L53" s="2" t="str">
        <f t="shared" si="1"/>
        <v>FLA</v>
      </c>
      <c r="M53" s="2" t="s">
        <v>39</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1450</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2-0-0</v>
      </c>
      <c r="AP53" s="2" t="str">
        <f>INDEX(Sheet5!$B$2:$AG$33, MATCH(Table2[[#This Row],[HomeTeam]],Sheet5!$A$2:$A$33, 0), MATCH(Table2[[#This Row],[AwayTeam]],Sheet5!$A$2:$A$33, 0))</f>
        <v>0-2-0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76" t="s">
        <v>23</v>
      </c>
      <c r="BF53" s="76" t="s">
        <v>20</v>
      </c>
    </row>
    <row r="54" spans="1:58" x14ac:dyDescent="0.25">
      <c r="A54" s="4">
        <v>45580</v>
      </c>
      <c r="B54" s="4">
        <v>45580</v>
      </c>
      <c r="C54" s="7" t="s">
        <v>163</v>
      </c>
      <c r="D54" s="2" t="s">
        <v>36</v>
      </c>
      <c r="E54" s="2" t="s">
        <v>12</v>
      </c>
      <c r="F54" s="2">
        <v>1</v>
      </c>
      <c r="G54" s="2">
        <v>2</v>
      </c>
      <c r="H54" s="2" t="str">
        <f t="shared" si="0"/>
        <v>STL</v>
      </c>
      <c r="I54" s="2" t="s">
        <v>76</v>
      </c>
      <c r="J54" s="2">
        <v>4</v>
      </c>
      <c r="K54" s="2">
        <v>1</v>
      </c>
      <c r="L54" s="2" t="str">
        <f t="shared" si="1"/>
        <v>MIN</v>
      </c>
      <c r="M54" s="2" t="s">
        <v>39</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1475</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0</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76"/>
      <c r="BF54" s="76" t="s">
        <v>16</v>
      </c>
    </row>
    <row r="55" spans="1:58" x14ac:dyDescent="0.25">
      <c r="A55" s="4">
        <v>45580</v>
      </c>
      <c r="B55" s="4">
        <v>45580</v>
      </c>
      <c r="C55" s="7" t="s">
        <v>164</v>
      </c>
      <c r="D55" s="2" t="s">
        <v>11</v>
      </c>
      <c r="E55" s="2" t="s">
        <v>34</v>
      </c>
      <c r="F55" s="2">
        <v>4</v>
      </c>
      <c r="G55" s="2">
        <v>6</v>
      </c>
      <c r="H55" s="2" t="str">
        <f t="shared" si="0"/>
        <v>NSH</v>
      </c>
      <c r="I55" s="2" t="s">
        <v>39</v>
      </c>
      <c r="J55" s="2">
        <v>7</v>
      </c>
      <c r="K55" s="2">
        <v>3</v>
      </c>
      <c r="L55" s="2" t="str">
        <f t="shared" si="1"/>
        <v>SEA</v>
      </c>
      <c r="M55" s="2" t="s">
        <v>39</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2-1-0</v>
      </c>
      <c r="AP55" s="2" t="str">
        <f>INDEX(Sheet5!$B$2:$AG$33, MATCH(Table2[[#This Row],[HomeTeam]],Sheet5!$A$2:$A$33, 0), MATCH(Table2[[#This Row],[AwayTeam]],Sheet5!$A$2:$A$33, 0))</f>
        <v>1-2-0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76"/>
      <c r="BF55" s="76"/>
    </row>
    <row r="56" spans="1:58" ht="15.75" thickBot="1" x14ac:dyDescent="0.3">
      <c r="A56" s="4">
        <v>45580</v>
      </c>
      <c r="B56" s="4">
        <v>45580</v>
      </c>
      <c r="C56" s="7" t="s">
        <v>165</v>
      </c>
      <c r="D56" s="2" t="s">
        <v>37</v>
      </c>
      <c r="E56" s="2" t="s">
        <v>33</v>
      </c>
      <c r="F56" s="2">
        <v>1</v>
      </c>
      <c r="G56" s="2">
        <v>5</v>
      </c>
      <c r="H56" s="2" t="str">
        <f t="shared" si="0"/>
        <v>DAL</v>
      </c>
      <c r="I56" s="2" t="s">
        <v>39</v>
      </c>
      <c r="J56" s="2">
        <v>2</v>
      </c>
      <c r="K56" s="2">
        <v>3</v>
      </c>
      <c r="L56" s="2" t="str">
        <f t="shared" si="1"/>
        <v>DAL</v>
      </c>
      <c r="M56" s="2" t="s">
        <v>38</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77"/>
      <c r="BF56" s="77"/>
    </row>
    <row r="57" spans="1:58" x14ac:dyDescent="0.25">
      <c r="A57" s="4">
        <v>45580</v>
      </c>
      <c r="B57" s="4">
        <v>45580</v>
      </c>
      <c r="C57" s="7" t="s">
        <v>166</v>
      </c>
      <c r="D57" s="2" t="s">
        <v>16</v>
      </c>
      <c r="E57" s="2" t="s">
        <v>23</v>
      </c>
      <c r="F57" s="2">
        <v>1</v>
      </c>
      <c r="G57" s="2">
        <v>5</v>
      </c>
      <c r="H57" s="2" t="str">
        <f t="shared" si="0"/>
        <v>CGY</v>
      </c>
      <c r="I57" s="2" t="s">
        <v>39</v>
      </c>
      <c r="J57" s="2">
        <v>1</v>
      </c>
      <c r="K57" s="2">
        <v>3</v>
      </c>
      <c r="L57" s="2" t="str">
        <f t="shared" si="1"/>
        <v>CGY</v>
      </c>
      <c r="M57" s="2" t="s">
        <v>39</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8" x14ac:dyDescent="0.25">
      <c r="A58" s="5">
        <v>45580</v>
      </c>
      <c r="B58" s="5">
        <v>45580</v>
      </c>
      <c r="C58" s="8" t="s">
        <v>167</v>
      </c>
      <c r="D58" s="3" t="s">
        <v>44</v>
      </c>
      <c r="E58" s="3" t="s">
        <v>22</v>
      </c>
      <c r="F58" s="3">
        <v>3</v>
      </c>
      <c r="G58" s="3">
        <v>2</v>
      </c>
      <c r="H58" s="3" t="str">
        <f t="shared" si="0"/>
        <v>PHI</v>
      </c>
      <c r="I58" s="3" t="s">
        <v>76</v>
      </c>
      <c r="J58" s="3">
        <v>3</v>
      </c>
      <c r="K58" s="3">
        <v>4</v>
      </c>
      <c r="L58" s="2" t="str">
        <f t="shared" si="1"/>
        <v>EDM</v>
      </c>
      <c r="M58" s="3" t="s">
        <v>76</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1-0-1</v>
      </c>
      <c r="AP58" s="2" t="str">
        <f>INDEX(Sheet5!$B$2:$AG$33, MATCH(Table2[[#This Row],[HomeTeam]],Sheet5!$A$2:$A$33, 0), MATCH(Table2[[#This Row],[AwayTeam]],Sheet5!$A$2:$A$33, 0))</f>
        <v>1-1-0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8" x14ac:dyDescent="0.25">
      <c r="A59" s="4">
        <v>45580</v>
      </c>
      <c r="B59" s="4">
        <v>45581</v>
      </c>
      <c r="C59" s="7" t="s">
        <v>168</v>
      </c>
      <c r="D59" s="2" t="s">
        <v>28</v>
      </c>
      <c r="E59" s="2" t="s">
        <v>20</v>
      </c>
      <c r="F59" s="2">
        <v>3</v>
      </c>
      <c r="G59" s="2">
        <v>5</v>
      </c>
      <c r="H59" s="2" t="str">
        <f t="shared" si="0"/>
        <v>PIT</v>
      </c>
      <c r="I59" s="2" t="s">
        <v>39</v>
      </c>
      <c r="J59" s="2">
        <v>5</v>
      </c>
      <c r="K59" s="2">
        <v>6</v>
      </c>
      <c r="L59" s="13" t="str">
        <f t="shared" si="1"/>
        <v>PIT</v>
      </c>
      <c r="M59" s="2" t="s">
        <v>76</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1785</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8" x14ac:dyDescent="0.25">
      <c r="A60" s="4">
        <v>45580</v>
      </c>
      <c r="B60" s="4">
        <v>45581</v>
      </c>
      <c r="C60" s="7" t="s">
        <v>169</v>
      </c>
      <c r="D60" s="2" t="s">
        <v>27</v>
      </c>
      <c r="E60" s="2" t="s">
        <v>17</v>
      </c>
      <c r="F60" s="2">
        <v>1</v>
      </c>
      <c r="G60" s="2">
        <v>4</v>
      </c>
      <c r="H60" s="2" t="str">
        <f t="shared" si="0"/>
        <v>TOR</v>
      </c>
      <c r="I60" s="2" t="s">
        <v>39</v>
      </c>
      <c r="J60" s="2">
        <v>2</v>
      </c>
      <c r="K60" s="2">
        <v>6</v>
      </c>
      <c r="L60" s="2" t="str">
        <f t="shared" si="1"/>
        <v>TOR</v>
      </c>
      <c r="M60" s="2" t="s">
        <v>39</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8" x14ac:dyDescent="0.25">
      <c r="A61" s="4">
        <v>45580</v>
      </c>
      <c r="B61" s="4">
        <v>45581</v>
      </c>
      <c r="C61" s="7" t="s">
        <v>170</v>
      </c>
      <c r="D61" s="2" t="s">
        <v>15</v>
      </c>
      <c r="E61" s="2" t="s">
        <v>25</v>
      </c>
      <c r="F61" s="2">
        <v>4</v>
      </c>
      <c r="G61" s="2">
        <v>0</v>
      </c>
      <c r="H61" s="2" t="str">
        <f t="shared" si="0"/>
        <v>BOS</v>
      </c>
      <c r="I61" s="2" t="s">
        <v>39</v>
      </c>
      <c r="J61" s="2">
        <v>5</v>
      </c>
      <c r="K61" s="2">
        <v>3</v>
      </c>
      <c r="L61" s="2" t="str">
        <f t="shared" si="1"/>
        <v>BOS</v>
      </c>
      <c r="M61" s="2" t="s">
        <v>39</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0</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8" x14ac:dyDescent="0.25">
      <c r="A62" s="5">
        <v>45580</v>
      </c>
      <c r="B62" s="5">
        <v>45581</v>
      </c>
      <c r="C62" s="8" t="s">
        <v>171</v>
      </c>
      <c r="D62" s="3" t="s">
        <v>14</v>
      </c>
      <c r="E62" s="3" t="s">
        <v>46</v>
      </c>
      <c r="F62" s="3">
        <v>3</v>
      </c>
      <c r="G62" s="3">
        <v>1</v>
      </c>
      <c r="H62" s="3" t="str">
        <f t="shared" si="0"/>
        <v>UTA</v>
      </c>
      <c r="I62" s="3" t="s">
        <v>39</v>
      </c>
      <c r="J62" s="3">
        <v>4</v>
      </c>
      <c r="K62" s="3">
        <v>5</v>
      </c>
      <c r="L62" s="2" t="str">
        <f t="shared" si="1"/>
        <v>ANA</v>
      </c>
      <c r="M62" s="3" t="s">
        <v>76</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1-0-2</v>
      </c>
      <c r="AP62" s="2" t="str">
        <f>INDEX(Sheet5!$B$2:$AG$33, MATCH(Table2[[#This Row],[HomeTeam]],Sheet5!$A$2:$A$33, 0), MATCH(Table2[[#This Row],[AwayTeam]],Sheet5!$A$2:$A$33, 0))</f>
        <v>2-1-0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8" x14ac:dyDescent="0.25">
      <c r="A63" s="4">
        <v>45581</v>
      </c>
      <c r="B63" s="4">
        <v>45582</v>
      </c>
      <c r="C63" s="7" t="s">
        <v>172</v>
      </c>
      <c r="D63" s="2" t="s">
        <v>27</v>
      </c>
      <c r="E63" s="2" t="s">
        <v>18</v>
      </c>
      <c r="F63" s="2">
        <v>2</v>
      </c>
      <c r="G63" s="2">
        <v>5</v>
      </c>
      <c r="H63" s="2" t="str">
        <f t="shared" si="0"/>
        <v>MTL</v>
      </c>
      <c r="I63" s="2" t="s">
        <v>39</v>
      </c>
      <c r="J63" s="2">
        <v>4</v>
      </c>
      <c r="K63" s="2">
        <v>1</v>
      </c>
      <c r="L63" s="13" t="str">
        <f t="shared" si="1"/>
        <v>LAK</v>
      </c>
      <c r="M63" s="2" t="s">
        <v>39</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8" x14ac:dyDescent="0.25">
      <c r="A64" s="4">
        <v>45581</v>
      </c>
      <c r="B64" s="4">
        <v>45582</v>
      </c>
      <c r="C64" s="7" t="s">
        <v>173</v>
      </c>
      <c r="D64" s="2" t="s">
        <v>31</v>
      </c>
      <c r="E64" s="2" t="s">
        <v>29</v>
      </c>
      <c r="F64" s="2">
        <v>4</v>
      </c>
      <c r="G64" s="2">
        <v>1</v>
      </c>
      <c r="H64" s="2" t="str">
        <f t="shared" si="0"/>
        <v>NJD</v>
      </c>
      <c r="I64" s="2" t="s">
        <v>39</v>
      </c>
      <c r="J64" s="2">
        <v>3</v>
      </c>
      <c r="K64" s="2">
        <v>1</v>
      </c>
      <c r="L64" s="2" t="str">
        <f t="shared" si="1"/>
        <v>NJD</v>
      </c>
      <c r="M64" s="2" t="s">
        <v>39</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1</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178</v>
      </c>
      <c r="D65" s="2" t="s">
        <v>19</v>
      </c>
      <c r="E65" s="2" t="s">
        <v>30</v>
      </c>
      <c r="F65" s="2">
        <v>4</v>
      </c>
      <c r="G65" s="2">
        <v>1</v>
      </c>
      <c r="H65" s="2" t="str">
        <f t="shared" si="0"/>
        <v>NYR</v>
      </c>
      <c r="I65" s="2" t="s">
        <v>39</v>
      </c>
      <c r="J65" s="2">
        <v>5</v>
      </c>
      <c r="K65" s="2">
        <v>2</v>
      </c>
      <c r="L65" s="2" t="str">
        <f t="shared" si="1"/>
        <v>NYR</v>
      </c>
      <c r="M65" s="2" t="s">
        <v>39</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174</v>
      </c>
      <c r="D66" s="2" t="s">
        <v>26</v>
      </c>
      <c r="E66" s="2" t="s">
        <v>42</v>
      </c>
      <c r="F66" s="2">
        <v>1</v>
      </c>
      <c r="G66" s="2">
        <v>2</v>
      </c>
      <c r="H66" s="2" t="str">
        <f t="shared" si="0"/>
        <v>TBL</v>
      </c>
      <c r="I66" s="2" t="s">
        <v>38</v>
      </c>
      <c r="J66" s="2">
        <v>3</v>
      </c>
      <c r="K66" s="2">
        <v>4</v>
      </c>
      <c r="L66" s="2" t="str">
        <f t="shared" si="1"/>
        <v>TBL</v>
      </c>
      <c r="M66" s="2" t="s">
        <v>39</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0</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175</v>
      </c>
      <c r="D67" s="2" t="s">
        <v>24</v>
      </c>
      <c r="E67" s="2" t="s">
        <v>13</v>
      </c>
      <c r="F67" s="2">
        <v>6</v>
      </c>
      <c r="G67" s="2">
        <v>2</v>
      </c>
      <c r="H67" s="2" t="str">
        <f t="shared" ref="H67:H130" si="9">IF(AND(ISBLANK($F67),ISBLANK($G67)),"_",IF($F67&gt;$G67,$D67,$E67))</f>
        <v>VAN</v>
      </c>
      <c r="I67" s="2" t="s">
        <v>39</v>
      </c>
      <c r="J67" s="2">
        <v>3</v>
      </c>
      <c r="K67" s="2">
        <v>2</v>
      </c>
      <c r="L67" s="2" t="str">
        <f t="shared" ref="L67:L130" si="10">IF(OR($J67=$K67,AND(ISBLANK($J67),ISBLANK($K67))),"_",IF($J67&gt;$K67,$D67,$E67))</f>
        <v>VAN</v>
      </c>
      <c r="M67" s="2" t="s">
        <v>76</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0</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176</v>
      </c>
      <c r="D68" s="2" t="s">
        <v>33</v>
      </c>
      <c r="E68" s="2" t="s">
        <v>45</v>
      </c>
      <c r="F68" s="2">
        <v>3</v>
      </c>
      <c r="G68" s="2">
        <v>4</v>
      </c>
      <c r="H68" s="2" t="str">
        <f t="shared" si="9"/>
        <v>WSH</v>
      </c>
      <c r="I68" s="2" t="s">
        <v>76</v>
      </c>
      <c r="J68" s="2">
        <v>2</v>
      </c>
      <c r="K68" s="2">
        <v>3</v>
      </c>
      <c r="L68" s="2" t="str">
        <f t="shared" si="10"/>
        <v>WSH</v>
      </c>
      <c r="M68" s="2" t="s">
        <v>39</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0</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177</v>
      </c>
      <c r="D69" s="2" t="s">
        <v>28</v>
      </c>
      <c r="E69" s="2" t="s">
        <v>35</v>
      </c>
      <c r="F69" s="2">
        <v>6</v>
      </c>
      <c r="G69" s="2">
        <v>4</v>
      </c>
      <c r="H69" s="2" t="str">
        <f t="shared" si="9"/>
        <v>BUF</v>
      </c>
      <c r="I69" s="2" t="s">
        <v>39</v>
      </c>
      <c r="J69" s="2">
        <v>4</v>
      </c>
      <c r="K69" s="2">
        <v>6</v>
      </c>
      <c r="L69" s="2" t="str">
        <f t="shared" si="10"/>
        <v>CBJ</v>
      </c>
      <c r="M69" s="2" t="s">
        <v>39</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1</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179</v>
      </c>
      <c r="D70" s="2" t="s">
        <v>32</v>
      </c>
      <c r="E70" s="2" t="s">
        <v>12</v>
      </c>
      <c r="F70" s="2">
        <v>4</v>
      </c>
      <c r="G70" s="2">
        <v>5</v>
      </c>
      <c r="H70" s="2" t="str">
        <f t="shared" si="9"/>
        <v>STL</v>
      </c>
      <c r="I70" s="2" t="s">
        <v>39</v>
      </c>
      <c r="J70" s="2">
        <v>0</v>
      </c>
      <c r="K70" s="2">
        <v>1</v>
      </c>
      <c r="L70" s="2" t="str">
        <f t="shared" si="10"/>
        <v>STL</v>
      </c>
      <c r="M70" s="2" t="s">
        <v>76</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0</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180</v>
      </c>
      <c r="D71" s="2" t="s">
        <v>22</v>
      </c>
      <c r="E71" s="2" t="s">
        <v>34</v>
      </c>
      <c r="F71" s="2">
        <v>4</v>
      </c>
      <c r="G71" s="2">
        <v>0</v>
      </c>
      <c r="H71" s="2" t="str">
        <f t="shared" si="9"/>
        <v>EDM</v>
      </c>
      <c r="I71" s="2" t="s">
        <v>39</v>
      </c>
      <c r="J71" s="2">
        <v>4</v>
      </c>
      <c r="K71" s="2">
        <v>2</v>
      </c>
      <c r="L71" s="2" t="str">
        <f t="shared" si="10"/>
        <v>EDM</v>
      </c>
      <c r="M71" s="2" t="s">
        <v>39</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1836</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181</v>
      </c>
      <c r="D72" s="2" t="s">
        <v>37</v>
      </c>
      <c r="E72" s="2" t="s">
        <v>16</v>
      </c>
      <c r="F72" s="2">
        <v>2</v>
      </c>
      <c r="G72" s="2">
        <v>6</v>
      </c>
      <c r="H72" s="2" t="str">
        <f t="shared" si="9"/>
        <v>CHI</v>
      </c>
      <c r="I72" s="2" t="s">
        <v>39</v>
      </c>
      <c r="J72" s="2">
        <v>2</v>
      </c>
      <c r="K72" s="2">
        <v>4</v>
      </c>
      <c r="L72" s="2" t="str">
        <f t="shared" si="10"/>
        <v>CHI</v>
      </c>
      <c r="M72" s="2" t="s">
        <v>39</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182</v>
      </c>
      <c r="D73" s="3" t="s">
        <v>44</v>
      </c>
      <c r="E73" s="3" t="s">
        <v>11</v>
      </c>
      <c r="F73" s="3">
        <v>4</v>
      </c>
      <c r="G73" s="3">
        <v>2</v>
      </c>
      <c r="H73" s="3" t="str">
        <f t="shared" si="9"/>
        <v>PHI</v>
      </c>
      <c r="I73" s="3" t="s">
        <v>39</v>
      </c>
      <c r="J73" s="3">
        <v>4</v>
      </c>
      <c r="K73" s="3">
        <v>6</v>
      </c>
      <c r="L73" s="2" t="str">
        <f t="shared" si="10"/>
        <v>SEA</v>
      </c>
      <c r="M73" s="3" t="s">
        <v>39</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0-2-0</v>
      </c>
      <c r="AP73" s="2" t="str">
        <f>INDEX(Sheet5!$B$2:$AG$33, MATCH(Table2[[#This Row],[HomeTeam]],Sheet5!$A$2:$A$33, 0), MATCH(Table2[[#This Row],[AwayTeam]],Sheet5!$A$2:$A$33, 0))</f>
        <v>2-0-0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183</v>
      </c>
      <c r="D74" s="2" t="s">
        <v>43</v>
      </c>
      <c r="E74" s="2" t="s">
        <v>20</v>
      </c>
      <c r="F74" s="2">
        <v>4</v>
      </c>
      <c r="G74" s="2">
        <v>1</v>
      </c>
      <c r="H74" s="2" t="str">
        <f t="shared" si="9"/>
        <v>CAR</v>
      </c>
      <c r="I74" s="2" t="s">
        <v>39</v>
      </c>
      <c r="J74" s="2">
        <v>4</v>
      </c>
      <c r="K74" s="2">
        <v>1</v>
      </c>
      <c r="L74" s="13" t="str">
        <f t="shared" si="10"/>
        <v>CAR</v>
      </c>
      <c r="M74" s="2" t="s">
        <v>39</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184</v>
      </c>
      <c r="D75" s="2" t="s">
        <v>37</v>
      </c>
      <c r="E75" s="2" t="s">
        <v>21</v>
      </c>
      <c r="F75" s="2">
        <v>1</v>
      </c>
      <c r="G75" s="2">
        <v>5</v>
      </c>
      <c r="H75" s="2" t="str">
        <f t="shared" si="9"/>
        <v>WPG</v>
      </c>
      <c r="I75" s="2" t="s">
        <v>39</v>
      </c>
      <c r="J75" s="2">
        <v>3</v>
      </c>
      <c r="K75" s="2">
        <v>8</v>
      </c>
      <c r="L75" s="2" t="str">
        <f t="shared" si="10"/>
        <v>WPG</v>
      </c>
      <c r="M75" s="2" t="s">
        <v>39</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0-2-1</v>
      </c>
      <c r="AP75" s="2" t="str">
        <f>INDEX(Sheet5!$B$2:$AG$33, MATCH(Table2[[#This Row],[HomeTeam]],Sheet5!$A$2:$A$33, 0), MATCH(Table2[[#This Row],[AwayTeam]],Sheet5!$A$2:$A$33, 0))</f>
        <v>3-0-0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185</v>
      </c>
      <c r="D76" s="3" t="s">
        <v>46</v>
      </c>
      <c r="E76" s="3" t="s">
        <v>25</v>
      </c>
      <c r="F76" s="3">
        <v>2</v>
      </c>
      <c r="G76" s="3">
        <v>4</v>
      </c>
      <c r="H76" s="3" t="str">
        <f t="shared" si="9"/>
        <v>COL</v>
      </c>
      <c r="I76" s="3" t="s">
        <v>39</v>
      </c>
      <c r="J76" s="3">
        <v>3</v>
      </c>
      <c r="K76" s="3">
        <v>4</v>
      </c>
      <c r="L76" s="2" t="str">
        <f t="shared" si="10"/>
        <v>COL</v>
      </c>
      <c r="M76" s="3" t="s">
        <v>76</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0</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186</v>
      </c>
      <c r="D77" s="2" t="s">
        <v>42</v>
      </c>
      <c r="E77" s="2" t="s">
        <v>29</v>
      </c>
      <c r="F77" s="2">
        <v>2</v>
      </c>
      <c r="G77" s="2">
        <v>4</v>
      </c>
      <c r="H77" s="2" t="str">
        <f t="shared" si="9"/>
        <v>OTT</v>
      </c>
      <c r="I77" s="2" t="s">
        <v>39</v>
      </c>
      <c r="J77" s="2">
        <v>4</v>
      </c>
      <c r="K77" s="2">
        <v>5</v>
      </c>
      <c r="L77" s="13" t="str">
        <f t="shared" si="10"/>
        <v>OTT</v>
      </c>
      <c r="M77" s="2" t="s">
        <v>39</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187</v>
      </c>
      <c r="D78" s="2" t="s">
        <v>30</v>
      </c>
      <c r="E78" s="2" t="s">
        <v>34</v>
      </c>
      <c r="F78" s="2">
        <v>5</v>
      </c>
      <c r="G78" s="2">
        <v>6</v>
      </c>
      <c r="H78" s="2" t="str">
        <f t="shared" si="9"/>
        <v>NSH</v>
      </c>
      <c r="I78" s="2" t="s">
        <v>38</v>
      </c>
      <c r="J78" s="2">
        <v>5</v>
      </c>
      <c r="K78" s="2">
        <v>2</v>
      </c>
      <c r="L78" s="2" t="str">
        <f t="shared" si="10"/>
        <v>DET</v>
      </c>
      <c r="M78" s="2" t="s">
        <v>39</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188</v>
      </c>
      <c r="D79" s="2" t="s">
        <v>22</v>
      </c>
      <c r="E79" s="2" t="s">
        <v>33</v>
      </c>
      <c r="F79" s="2">
        <v>2</v>
      </c>
      <c r="G79" s="2">
        <v>4</v>
      </c>
      <c r="H79" s="2" t="str">
        <f t="shared" si="9"/>
        <v>DAL</v>
      </c>
      <c r="I79" s="2" t="s">
        <v>39</v>
      </c>
      <c r="J79" s="2">
        <v>1</v>
      </c>
      <c r="K79" s="2">
        <v>4</v>
      </c>
      <c r="L79" s="2" t="str">
        <f t="shared" si="10"/>
        <v>DAL</v>
      </c>
      <c r="M79" s="2" t="s">
        <v>39</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1-1-0</v>
      </c>
      <c r="AP79" s="2" t="str">
        <f>INDEX(Sheet5!$B$2:$AG$33, MATCH(Table2[[#This Row],[HomeTeam]],Sheet5!$A$2:$A$33, 0), MATCH(Table2[[#This Row],[AwayTeam]],Sheet5!$A$2:$A$33, 0))</f>
        <v>1-1-0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189</v>
      </c>
      <c r="D80" s="2" t="s">
        <v>26</v>
      </c>
      <c r="E80" s="2" t="s">
        <v>13</v>
      </c>
      <c r="F80" s="2">
        <v>4</v>
      </c>
      <c r="G80" s="2">
        <v>1</v>
      </c>
      <c r="H80" s="2" t="str">
        <f t="shared" si="9"/>
        <v>VGK</v>
      </c>
      <c r="I80" s="2" t="s">
        <v>39</v>
      </c>
      <c r="J80" s="2">
        <v>3</v>
      </c>
      <c r="K80" s="2">
        <v>4</v>
      </c>
      <c r="L80" s="2" t="str">
        <f t="shared" si="10"/>
        <v>FLA</v>
      </c>
      <c r="M80" s="2" t="s">
        <v>76</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0</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190</v>
      </c>
      <c r="D81" s="2" t="s">
        <v>19</v>
      </c>
      <c r="E81" s="2" t="s">
        <v>17</v>
      </c>
      <c r="F81" s="2">
        <v>4</v>
      </c>
      <c r="G81" s="2">
        <v>5</v>
      </c>
      <c r="H81" s="2" t="str">
        <f t="shared" si="9"/>
        <v>TOR</v>
      </c>
      <c r="I81" s="2" t="s">
        <v>38</v>
      </c>
      <c r="J81" s="2">
        <v>4</v>
      </c>
      <c r="K81" s="2">
        <v>1</v>
      </c>
      <c r="L81" s="2" t="str">
        <f t="shared" si="10"/>
        <v>NYR</v>
      </c>
      <c r="M81" s="2" t="s">
        <v>39</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1-1-0</v>
      </c>
      <c r="AP81" s="2" t="str">
        <f>INDEX(Sheet5!$B$2:$AG$33, MATCH(Table2[[#This Row],[HomeTeam]],Sheet5!$A$2:$A$33, 0), MATCH(Table2[[#This Row],[AwayTeam]],Sheet5!$A$2:$A$33, 0))</f>
        <v>1-1-0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191</v>
      </c>
      <c r="D82" s="2" t="s">
        <v>45</v>
      </c>
      <c r="E82" s="2" t="s">
        <v>31</v>
      </c>
      <c r="F82" s="2">
        <v>0</v>
      </c>
      <c r="G82" s="2">
        <v>3</v>
      </c>
      <c r="H82" s="2" t="str">
        <f t="shared" si="9"/>
        <v>NJD</v>
      </c>
      <c r="I82" s="2" t="s">
        <v>39</v>
      </c>
      <c r="J82" s="2">
        <v>6</v>
      </c>
      <c r="K82" s="2">
        <v>5</v>
      </c>
      <c r="L82" s="2" t="str">
        <f t="shared" si="10"/>
        <v>WSH</v>
      </c>
      <c r="M82" s="2" t="s">
        <v>76</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0</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192</v>
      </c>
      <c r="D83" s="2" t="s">
        <v>18</v>
      </c>
      <c r="E83" s="2" t="s">
        <v>32</v>
      </c>
      <c r="F83" s="2">
        <v>1</v>
      </c>
      <c r="G83" s="2">
        <v>5</v>
      </c>
      <c r="H83" s="2" t="str">
        <f t="shared" si="9"/>
        <v>NYI</v>
      </c>
      <c r="I83" s="2" t="s">
        <v>39</v>
      </c>
      <c r="J83" s="2">
        <v>3</v>
      </c>
      <c r="K83" s="2">
        <v>4</v>
      </c>
      <c r="L83" s="2" t="str">
        <f t="shared" si="10"/>
        <v>NYI</v>
      </c>
      <c r="M83" s="2" t="s">
        <v>38</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193</v>
      </c>
      <c r="D84" s="2" t="s">
        <v>24</v>
      </c>
      <c r="E84" s="2" t="s">
        <v>44</v>
      </c>
      <c r="F84" s="2">
        <v>4</v>
      </c>
      <c r="G84" s="2">
        <v>3</v>
      </c>
      <c r="H84" s="2" t="str">
        <f t="shared" si="9"/>
        <v>VAN</v>
      </c>
      <c r="I84" s="2" t="s">
        <v>76</v>
      </c>
      <c r="J84" s="2">
        <v>3</v>
      </c>
      <c r="K84" s="2">
        <v>0</v>
      </c>
      <c r="L84" s="2" t="str">
        <f t="shared" si="10"/>
        <v>VAN</v>
      </c>
      <c r="M84" s="2" t="s">
        <v>39</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1837</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194</v>
      </c>
      <c r="D85" s="2" t="s">
        <v>36</v>
      </c>
      <c r="E85" s="2" t="s">
        <v>35</v>
      </c>
      <c r="F85" s="2">
        <v>2</v>
      </c>
      <c r="G85" s="2">
        <v>4</v>
      </c>
      <c r="H85" s="2" t="str">
        <f t="shared" si="9"/>
        <v>CBJ</v>
      </c>
      <c r="I85" s="2" t="s">
        <v>39</v>
      </c>
      <c r="J85" s="2">
        <v>3</v>
      </c>
      <c r="K85" s="2">
        <v>1</v>
      </c>
      <c r="L85" s="2" t="str">
        <f t="shared" si="10"/>
        <v>MIN</v>
      </c>
      <c r="M85" s="2" t="s">
        <v>39</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1</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195</v>
      </c>
      <c r="D86" s="2" t="s">
        <v>43</v>
      </c>
      <c r="E86" s="2" t="s">
        <v>12</v>
      </c>
      <c r="F86" s="2">
        <v>5</v>
      </c>
      <c r="G86" s="2">
        <v>2</v>
      </c>
      <c r="H86" s="2" t="str">
        <f t="shared" si="9"/>
        <v>CAR</v>
      </c>
      <c r="I86" s="2" t="s">
        <v>39</v>
      </c>
      <c r="J86" s="2">
        <v>3</v>
      </c>
      <c r="K86" s="2">
        <v>4</v>
      </c>
      <c r="L86" s="2" t="str">
        <f t="shared" si="10"/>
        <v>STL</v>
      </c>
      <c r="M86" s="2" t="s">
        <v>39</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0</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196</v>
      </c>
      <c r="D87" s="2" t="s">
        <v>28</v>
      </c>
      <c r="E87" s="2" t="s">
        <v>16</v>
      </c>
      <c r="F87" s="2">
        <v>1</v>
      </c>
      <c r="G87" s="2">
        <v>3</v>
      </c>
      <c r="H87" s="2" t="str">
        <f t="shared" si="9"/>
        <v>CHI</v>
      </c>
      <c r="I87" s="2" t="s">
        <v>39</v>
      </c>
      <c r="J87" s="2">
        <v>4</v>
      </c>
      <c r="K87" s="2">
        <v>2</v>
      </c>
      <c r="L87" s="2" t="str">
        <f t="shared" si="10"/>
        <v>BUF</v>
      </c>
      <c r="M87" s="2" t="s">
        <v>39</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197</v>
      </c>
      <c r="D88" s="2" t="s">
        <v>15</v>
      </c>
      <c r="E88" s="2" t="s">
        <v>14</v>
      </c>
      <c r="F88" s="2">
        <v>3</v>
      </c>
      <c r="G88" s="2">
        <v>4</v>
      </c>
      <c r="H88" s="2" t="str">
        <f t="shared" si="9"/>
        <v>UTA</v>
      </c>
      <c r="I88" s="2" t="s">
        <v>76</v>
      </c>
      <c r="J88" s="2">
        <v>1</v>
      </c>
      <c r="K88" s="2">
        <v>2</v>
      </c>
      <c r="L88" s="2" t="str">
        <f t="shared" si="10"/>
        <v>UTA</v>
      </c>
      <c r="M88" s="2" t="s">
        <v>76</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198</v>
      </c>
      <c r="D89" s="3" t="s">
        <v>23</v>
      </c>
      <c r="E89" s="3" t="s">
        <v>11</v>
      </c>
      <c r="F89" s="3">
        <v>4</v>
      </c>
      <c r="G89" s="3">
        <v>1</v>
      </c>
      <c r="H89" s="3" t="str">
        <f t="shared" si="9"/>
        <v>CGY</v>
      </c>
      <c r="I89" s="3" t="s">
        <v>39</v>
      </c>
      <c r="J89" s="3">
        <v>1</v>
      </c>
      <c r="K89" s="3">
        <v>2</v>
      </c>
      <c r="L89" s="2" t="str">
        <f t="shared" si="10"/>
        <v>SEA</v>
      </c>
      <c r="M89" s="3" t="s">
        <v>76</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199</v>
      </c>
      <c r="D90" s="2" t="s">
        <v>20</v>
      </c>
      <c r="E90" s="2" t="s">
        <v>21</v>
      </c>
      <c r="F90" s="2">
        <v>1</v>
      </c>
      <c r="G90" s="2">
        <v>3</v>
      </c>
      <c r="H90" s="2" t="str">
        <f t="shared" si="9"/>
        <v>WPG</v>
      </c>
      <c r="I90" s="2" t="s">
        <v>39</v>
      </c>
      <c r="J90" s="2">
        <v>3</v>
      </c>
      <c r="K90" s="2">
        <v>6</v>
      </c>
      <c r="L90" s="13" t="str">
        <f t="shared" si="10"/>
        <v>WPG</v>
      </c>
      <c r="M90" s="2" t="s">
        <v>39</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200</v>
      </c>
      <c r="D91" s="2" t="s">
        <v>25</v>
      </c>
      <c r="E91" s="2" t="s">
        <v>37</v>
      </c>
      <c r="F91" s="2">
        <v>5</v>
      </c>
      <c r="G91" s="2">
        <v>3</v>
      </c>
      <c r="H91" s="2" t="str">
        <f t="shared" si="9"/>
        <v>COL</v>
      </c>
      <c r="I91" s="2" t="s">
        <v>39</v>
      </c>
      <c r="J91" s="2">
        <v>4</v>
      </c>
      <c r="K91" s="2">
        <v>1</v>
      </c>
      <c r="L91" s="2" t="str">
        <f t="shared" si="10"/>
        <v>COL</v>
      </c>
      <c r="M91" s="2" t="s">
        <v>39</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0</v>
      </c>
      <c r="AO91" s="2" t="str">
        <f>INDEX(Sheet5!$B$2:$AG$33, MATCH(Table2[[#This Row],[AwayTeam]],Sheet5!$A$2:$A$33, 0), MATCH(Table2[[#This Row],[HomeTeam]],Sheet5!$A$2:$A$33, 0))</f>
        <v>3-0-0</v>
      </c>
      <c r="AP91" s="2" t="str">
        <f>INDEX(Sheet5!$B$2:$AG$33, MATCH(Table2[[#This Row],[HomeTeam]],Sheet5!$A$2:$A$33, 0), MATCH(Table2[[#This Row],[AwayTeam]],Sheet5!$A$2:$A$33, 0))</f>
        <v>0-3-0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201</v>
      </c>
      <c r="D92" s="3" t="s">
        <v>27</v>
      </c>
      <c r="E92" s="3" t="s">
        <v>46</v>
      </c>
      <c r="F92" s="3">
        <v>5</v>
      </c>
      <c r="G92" s="3">
        <v>4</v>
      </c>
      <c r="H92" s="3" t="str">
        <f t="shared" si="9"/>
        <v>LAK</v>
      </c>
      <c r="I92" s="3" t="s">
        <v>38</v>
      </c>
      <c r="J92" s="3">
        <v>4</v>
      </c>
      <c r="K92" s="3">
        <v>1</v>
      </c>
      <c r="L92" s="2" t="str">
        <f t="shared" si="10"/>
        <v>LAK</v>
      </c>
      <c r="M92" s="3" t="s">
        <v>39</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202</v>
      </c>
      <c r="D93" s="12" t="s">
        <v>42</v>
      </c>
      <c r="E93" s="12" t="s">
        <v>17</v>
      </c>
      <c r="F93" s="12">
        <v>5</v>
      </c>
      <c r="G93" s="12">
        <v>3</v>
      </c>
      <c r="H93" s="12" t="str">
        <f t="shared" si="9"/>
        <v>TBL</v>
      </c>
      <c r="I93" s="12" t="s">
        <v>39</v>
      </c>
      <c r="J93" s="12">
        <v>2</v>
      </c>
      <c r="K93" s="12">
        <v>5</v>
      </c>
      <c r="L93" s="12" t="str">
        <f t="shared" si="10"/>
        <v>TOR</v>
      </c>
      <c r="M93" s="12" t="s">
        <v>39</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1795</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0</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203</v>
      </c>
      <c r="D94" s="2" t="s">
        <v>45</v>
      </c>
      <c r="E94" s="2" t="s">
        <v>44</v>
      </c>
      <c r="F94" s="2">
        <v>6</v>
      </c>
      <c r="G94" s="2">
        <v>2</v>
      </c>
      <c r="H94" s="2" t="str">
        <f t="shared" si="9"/>
        <v>WSH</v>
      </c>
      <c r="I94" s="2" t="s">
        <v>39</v>
      </c>
      <c r="J94" s="2">
        <v>4</v>
      </c>
      <c r="K94" s="2">
        <v>1</v>
      </c>
      <c r="L94" s="13" t="str">
        <f t="shared" si="10"/>
        <v>WSH</v>
      </c>
      <c r="M94" s="2" t="s">
        <v>39</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1476</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0</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204</v>
      </c>
      <c r="D95" s="2" t="s">
        <v>36</v>
      </c>
      <c r="E95" s="2" t="s">
        <v>13</v>
      </c>
      <c r="F95" s="2">
        <v>3</v>
      </c>
      <c r="G95" s="2">
        <v>2</v>
      </c>
      <c r="H95" s="2" t="str">
        <f t="shared" si="9"/>
        <v>MIN</v>
      </c>
      <c r="I95" s="2" t="s">
        <v>76</v>
      </c>
      <c r="J95" s="2">
        <v>5</v>
      </c>
      <c r="K95" s="2">
        <v>1</v>
      </c>
      <c r="L95" s="2" t="str">
        <f t="shared" si="10"/>
        <v>MIN</v>
      </c>
      <c r="M95" s="2" t="s">
        <v>39</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1476</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0</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205</v>
      </c>
      <c r="D96" s="2" t="s">
        <v>42</v>
      </c>
      <c r="E96" s="2" t="s">
        <v>31</v>
      </c>
      <c r="F96" s="2">
        <v>4</v>
      </c>
      <c r="G96" s="2">
        <v>3</v>
      </c>
      <c r="H96" s="2" t="str">
        <f t="shared" si="9"/>
        <v>TBL</v>
      </c>
      <c r="I96" s="2" t="s">
        <v>39</v>
      </c>
      <c r="J96" s="2">
        <v>8</v>
      </c>
      <c r="K96" s="2">
        <v>5</v>
      </c>
      <c r="L96" s="2" t="str">
        <f t="shared" si="10"/>
        <v>TBL</v>
      </c>
      <c r="M96" s="2" t="s">
        <v>39</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1476</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0</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206</v>
      </c>
      <c r="D97" s="2" t="s">
        <v>33</v>
      </c>
      <c r="E97" s="2" t="s">
        <v>28</v>
      </c>
      <c r="F97" s="2">
        <v>3</v>
      </c>
      <c r="G97" s="2">
        <v>0</v>
      </c>
      <c r="H97" s="2" t="str">
        <f t="shared" si="9"/>
        <v>DAL</v>
      </c>
      <c r="I97" s="2" t="s">
        <v>39</v>
      </c>
      <c r="J97" s="2">
        <v>2</v>
      </c>
      <c r="K97" s="2">
        <v>4</v>
      </c>
      <c r="L97" s="2" t="str">
        <f t="shared" si="10"/>
        <v>BUF</v>
      </c>
      <c r="M97" s="2" t="s">
        <v>39</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1476</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207</v>
      </c>
      <c r="D98" s="2" t="s">
        <v>19</v>
      </c>
      <c r="E98" s="2" t="s">
        <v>18</v>
      </c>
      <c r="F98" s="2">
        <v>4</v>
      </c>
      <c r="G98" s="2">
        <v>1</v>
      </c>
      <c r="H98" s="2" t="str">
        <f t="shared" si="9"/>
        <v>NYR</v>
      </c>
      <c r="I98" s="2" t="s">
        <v>39</v>
      </c>
      <c r="J98" s="2">
        <v>7</v>
      </c>
      <c r="K98" s="2">
        <v>2</v>
      </c>
      <c r="L98" s="2" t="str">
        <f t="shared" si="10"/>
        <v>NYR</v>
      </c>
      <c r="M98" s="2" t="s">
        <v>39</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1476</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208</v>
      </c>
      <c r="D99" s="2" t="s">
        <v>17</v>
      </c>
      <c r="E99" s="2" t="s">
        <v>35</v>
      </c>
      <c r="F99" s="2">
        <v>3</v>
      </c>
      <c r="G99" s="2">
        <v>2</v>
      </c>
      <c r="H99" s="2" t="str">
        <f t="shared" si="9"/>
        <v>TOR</v>
      </c>
      <c r="I99" s="2" t="s">
        <v>39</v>
      </c>
      <c r="J99" s="2">
        <v>2</v>
      </c>
      <c r="K99" s="2">
        <v>6</v>
      </c>
      <c r="L99" s="2" t="str">
        <f t="shared" si="10"/>
        <v>CBJ</v>
      </c>
      <c r="M99" s="2" t="s">
        <v>39</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1476</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1</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209</v>
      </c>
      <c r="D100" s="2" t="s">
        <v>30</v>
      </c>
      <c r="E100" s="2" t="s">
        <v>32</v>
      </c>
      <c r="F100" s="2">
        <v>1</v>
      </c>
      <c r="G100" s="2">
        <v>2</v>
      </c>
      <c r="H100" s="2" t="str">
        <f t="shared" si="9"/>
        <v>NYI</v>
      </c>
      <c r="I100" s="2" t="s">
        <v>38</v>
      </c>
      <c r="J100" s="2">
        <v>1</v>
      </c>
      <c r="K100" s="2">
        <v>0</v>
      </c>
      <c r="L100" s="2" t="str">
        <f t="shared" si="10"/>
        <v>DET</v>
      </c>
      <c r="M100" s="2" t="s">
        <v>39</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1476</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210</v>
      </c>
      <c r="D101" s="2" t="s">
        <v>21</v>
      </c>
      <c r="E101" s="2" t="s">
        <v>12</v>
      </c>
      <c r="F101" s="2">
        <v>2</v>
      </c>
      <c r="G101" s="2">
        <v>4</v>
      </c>
      <c r="H101" s="2" t="str">
        <f t="shared" si="9"/>
        <v>STL</v>
      </c>
      <c r="I101" s="2" t="s">
        <v>39</v>
      </c>
      <c r="J101" s="2">
        <v>3</v>
      </c>
      <c r="K101" s="2">
        <v>2</v>
      </c>
      <c r="L101" s="2" t="str">
        <f t="shared" si="10"/>
        <v>WPG</v>
      </c>
      <c r="M101" s="2" t="s">
        <v>39</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1476</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0</v>
      </c>
      <c r="AO101" s="2" t="str">
        <f>INDEX(Sheet5!$B$2:$AG$33, MATCH(Table2[[#This Row],[AwayTeam]],Sheet5!$A$2:$A$33, 0), MATCH(Table2[[#This Row],[HomeTeam]],Sheet5!$A$2:$A$33, 0))</f>
        <v>2-1-0</v>
      </c>
      <c r="AP101" s="2" t="str">
        <f>INDEX(Sheet5!$B$2:$AG$33, MATCH(Table2[[#This Row],[HomeTeam]],Sheet5!$A$2:$A$33, 0), MATCH(Table2[[#This Row],[AwayTeam]],Sheet5!$A$2:$A$33, 0))</f>
        <v>1-1-1</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211</v>
      </c>
      <c r="D102" s="2" t="s">
        <v>24</v>
      </c>
      <c r="E102" s="2" t="s">
        <v>16</v>
      </c>
      <c r="F102" s="2">
        <v>4</v>
      </c>
      <c r="G102" s="2">
        <v>1</v>
      </c>
      <c r="H102" s="2" t="str">
        <f t="shared" si="9"/>
        <v>VAN</v>
      </c>
      <c r="I102" s="2" t="s">
        <v>39</v>
      </c>
      <c r="J102" s="2">
        <v>6</v>
      </c>
      <c r="K102" s="2">
        <v>3</v>
      </c>
      <c r="L102" s="2" t="str">
        <f t="shared" si="10"/>
        <v>VAN</v>
      </c>
      <c r="M102" s="2" t="s">
        <v>39</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1476</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213</v>
      </c>
      <c r="D103" s="2" t="s">
        <v>15</v>
      </c>
      <c r="E103" s="2" t="s">
        <v>34</v>
      </c>
      <c r="F103" s="2">
        <v>3</v>
      </c>
      <c r="G103" s="2">
        <v>1</v>
      </c>
      <c r="H103" s="2" t="str">
        <f t="shared" si="9"/>
        <v>BOS</v>
      </c>
      <c r="I103" s="2" t="s">
        <v>39</v>
      </c>
      <c r="J103" s="2">
        <v>0</v>
      </c>
      <c r="K103" s="2">
        <v>4</v>
      </c>
      <c r="L103" s="2" t="str">
        <f t="shared" si="10"/>
        <v>NSH</v>
      </c>
      <c r="M103" s="2" t="s">
        <v>39</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1476</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0-2-0</v>
      </c>
      <c r="AP103" s="2" t="str">
        <f>INDEX(Sheet5!$B$2:$AG$33, MATCH(Table2[[#This Row],[HomeTeam]],Sheet5!$A$2:$A$33, 0), MATCH(Table2[[#This Row],[AwayTeam]],Sheet5!$A$2:$A$33, 0))</f>
        <v>2-0-0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216</v>
      </c>
      <c r="D104" s="2" t="s">
        <v>20</v>
      </c>
      <c r="E104" s="2" t="s">
        <v>23</v>
      </c>
      <c r="F104" s="2">
        <v>3</v>
      </c>
      <c r="G104" s="2">
        <v>5</v>
      </c>
      <c r="H104" s="2" t="str">
        <f t="shared" si="9"/>
        <v>CGY</v>
      </c>
      <c r="I104" s="2" t="s">
        <v>39</v>
      </c>
      <c r="J104" s="2">
        <v>3</v>
      </c>
      <c r="K104" s="2">
        <v>4</v>
      </c>
      <c r="L104" s="2" t="str">
        <f t="shared" si="10"/>
        <v>CGY</v>
      </c>
      <c r="M104" s="2" t="s">
        <v>38</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1476</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214</v>
      </c>
      <c r="D105" s="2" t="s">
        <v>43</v>
      </c>
      <c r="E105" s="2" t="s">
        <v>22</v>
      </c>
      <c r="F105" s="2">
        <v>2</v>
      </c>
      <c r="G105" s="2">
        <v>6</v>
      </c>
      <c r="H105" s="2" t="str">
        <f t="shared" si="9"/>
        <v>EDM</v>
      </c>
      <c r="I105" s="2" t="s">
        <v>39</v>
      </c>
      <c r="J105" s="2">
        <v>3</v>
      </c>
      <c r="K105" s="2">
        <v>2</v>
      </c>
      <c r="L105" s="2" t="str">
        <f t="shared" si="10"/>
        <v>CAR</v>
      </c>
      <c r="M105" s="2" t="s">
        <v>76</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1476</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1-1-0</v>
      </c>
      <c r="AP105" s="2" t="str">
        <f>INDEX(Sheet5!$B$2:$AG$33, MATCH(Table2[[#This Row],[HomeTeam]],Sheet5!$A$2:$A$33, 0), MATCH(Table2[[#This Row],[AwayTeam]],Sheet5!$A$2:$A$33, 0))</f>
        <v>1-0-1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215</v>
      </c>
      <c r="D106" s="2" t="s">
        <v>29</v>
      </c>
      <c r="E106" s="2" t="s">
        <v>14</v>
      </c>
      <c r="F106" s="2">
        <v>3</v>
      </c>
      <c r="G106" s="2">
        <v>4</v>
      </c>
      <c r="H106" s="2" t="str">
        <f t="shared" si="9"/>
        <v>UTA</v>
      </c>
      <c r="I106" s="2" t="s">
        <v>76</v>
      </c>
      <c r="J106" s="2">
        <v>4</v>
      </c>
      <c r="K106" s="2">
        <v>0</v>
      </c>
      <c r="L106" s="2" t="str">
        <f t="shared" si="10"/>
        <v>OTT</v>
      </c>
      <c r="M106" s="2" t="s">
        <v>39</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1476</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1</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217</v>
      </c>
      <c r="D107" s="2" t="s">
        <v>37</v>
      </c>
      <c r="E107" s="2" t="s">
        <v>46</v>
      </c>
      <c r="F107" s="2">
        <v>1</v>
      </c>
      <c r="G107" s="2">
        <v>5</v>
      </c>
      <c r="H107" s="2" t="str">
        <f t="shared" si="9"/>
        <v>ANA</v>
      </c>
      <c r="I107" s="2" t="s">
        <v>39</v>
      </c>
      <c r="J107" s="2">
        <v>1</v>
      </c>
      <c r="K107" s="2">
        <v>3</v>
      </c>
      <c r="L107" s="2" t="str">
        <f t="shared" si="10"/>
        <v>ANA</v>
      </c>
      <c r="M107" s="2" t="s">
        <v>39</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1476</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212</v>
      </c>
      <c r="D108" s="2" t="s">
        <v>25</v>
      </c>
      <c r="E108" s="2" t="s">
        <v>11</v>
      </c>
      <c r="F108" s="2">
        <v>4</v>
      </c>
      <c r="G108" s="2">
        <v>5</v>
      </c>
      <c r="H108" s="2" t="str">
        <f t="shared" si="9"/>
        <v>SEA</v>
      </c>
      <c r="I108" s="2" t="s">
        <v>76</v>
      </c>
      <c r="J108" s="2">
        <v>3</v>
      </c>
      <c r="K108" s="2">
        <v>2</v>
      </c>
      <c r="L108" s="2" t="str">
        <f t="shared" si="10"/>
        <v>COL</v>
      </c>
      <c r="M108" s="2" t="s">
        <v>39</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1476</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0</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218</v>
      </c>
      <c r="D109" s="3" t="s">
        <v>27</v>
      </c>
      <c r="E109" s="3" t="s">
        <v>26</v>
      </c>
      <c r="F109" s="3">
        <v>2</v>
      </c>
      <c r="G109" s="3">
        <v>4</v>
      </c>
      <c r="H109" s="3" t="str">
        <f t="shared" si="9"/>
        <v>VGK</v>
      </c>
      <c r="I109" s="3" t="s">
        <v>39</v>
      </c>
      <c r="J109" s="3">
        <v>1</v>
      </c>
      <c r="K109" s="3">
        <v>6</v>
      </c>
      <c r="L109" s="2" t="str">
        <f t="shared" si="10"/>
        <v>VGK</v>
      </c>
      <c r="M109" s="3" t="s">
        <v>39</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1476</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0</v>
      </c>
      <c r="AO109" s="2" t="str">
        <f>INDEX(Sheet5!$B$2:$AG$33, MATCH(Table2[[#This Row],[AwayTeam]],Sheet5!$A$2:$A$33, 0), MATCH(Table2[[#This Row],[HomeTeam]],Sheet5!$A$2:$A$33, 0))</f>
        <v>3-1-0</v>
      </c>
      <c r="AP109" s="2" t="str">
        <f>INDEX(Sheet5!$B$2:$AG$33, MATCH(Table2[[#This Row],[HomeTeam]],Sheet5!$A$2:$A$33, 0), MATCH(Table2[[#This Row],[AwayTeam]],Sheet5!$A$2:$A$33, 0))</f>
        <v>1-3-0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219</v>
      </c>
      <c r="D110" s="12" t="s">
        <v>44</v>
      </c>
      <c r="E110" s="12" t="s">
        <v>45</v>
      </c>
      <c r="F110" s="12">
        <v>4</v>
      </c>
      <c r="G110" s="12">
        <v>3</v>
      </c>
      <c r="H110" s="12" t="str">
        <f t="shared" si="9"/>
        <v>PHI</v>
      </c>
      <c r="I110" s="12" t="s">
        <v>76</v>
      </c>
      <c r="J110" s="12">
        <v>3</v>
      </c>
      <c r="K110" s="12">
        <v>6</v>
      </c>
      <c r="L110" s="12" t="str">
        <f t="shared" si="10"/>
        <v>WSH</v>
      </c>
      <c r="M110" s="12" t="s">
        <v>39</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0</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220</v>
      </c>
      <c r="D111" s="2" t="s">
        <v>33</v>
      </c>
      <c r="E111" s="2" t="s">
        <v>15</v>
      </c>
      <c r="F111" s="2">
        <v>2</v>
      </c>
      <c r="G111" s="2">
        <v>4</v>
      </c>
      <c r="H111" s="2" t="str">
        <f t="shared" si="9"/>
        <v>BOS</v>
      </c>
      <c r="I111" s="2" t="s">
        <v>39</v>
      </c>
      <c r="J111" s="2">
        <v>5</v>
      </c>
      <c r="K111" s="2">
        <v>2</v>
      </c>
      <c r="L111" s="13" t="str">
        <f t="shared" si="10"/>
        <v>DAL</v>
      </c>
      <c r="M111" s="2" t="s">
        <v>39</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221</v>
      </c>
      <c r="D112" s="2" t="s">
        <v>12</v>
      </c>
      <c r="E112" s="2" t="s">
        <v>17</v>
      </c>
      <c r="F112" s="2">
        <v>5</v>
      </c>
      <c r="G112" s="2">
        <v>3</v>
      </c>
      <c r="H112" s="2" t="str">
        <f t="shared" si="9"/>
        <v>STL</v>
      </c>
      <c r="I112" s="2" t="s">
        <v>39</v>
      </c>
      <c r="J112" s="2">
        <v>5</v>
      </c>
      <c r="K112" s="2">
        <v>1</v>
      </c>
      <c r="L112" s="2" t="str">
        <f t="shared" si="10"/>
        <v>STL</v>
      </c>
      <c r="M112" s="2" t="s">
        <v>39</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0</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222</v>
      </c>
      <c r="D113" s="2" t="s">
        <v>31</v>
      </c>
      <c r="E113" s="2" t="s">
        <v>30</v>
      </c>
      <c r="F113" s="2">
        <v>3</v>
      </c>
      <c r="G113" s="2">
        <v>2</v>
      </c>
      <c r="H113" s="2" t="str">
        <f t="shared" si="9"/>
        <v>NJD</v>
      </c>
      <c r="I113" s="2" t="s">
        <v>76</v>
      </c>
      <c r="J113" s="2">
        <v>3</v>
      </c>
      <c r="K113" s="2">
        <v>5</v>
      </c>
      <c r="L113" s="2" t="str">
        <f t="shared" si="10"/>
        <v>DET</v>
      </c>
      <c r="M113" s="2" t="s">
        <v>39</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223</v>
      </c>
      <c r="D114" s="2" t="s">
        <v>36</v>
      </c>
      <c r="E114" s="2" t="s">
        <v>42</v>
      </c>
      <c r="F114" s="2">
        <v>4</v>
      </c>
      <c r="G114" s="2">
        <v>1</v>
      </c>
      <c r="H114" s="2" t="str">
        <f t="shared" si="9"/>
        <v>MIN</v>
      </c>
      <c r="I114" s="2" t="s">
        <v>39</v>
      </c>
      <c r="J114" s="2">
        <v>4</v>
      </c>
      <c r="K114" s="2">
        <v>2</v>
      </c>
      <c r="L114" s="2" t="str">
        <f t="shared" si="10"/>
        <v>MIN</v>
      </c>
      <c r="M114" s="2" t="s">
        <v>39</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0</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224</v>
      </c>
      <c r="D115" s="2" t="s">
        <v>13</v>
      </c>
      <c r="E115" s="2" t="s">
        <v>19</v>
      </c>
      <c r="F115" s="2">
        <v>2</v>
      </c>
      <c r="G115" s="2">
        <v>5</v>
      </c>
      <c r="H115" s="2" t="str">
        <f t="shared" si="9"/>
        <v>NYR</v>
      </c>
      <c r="I115" s="2" t="s">
        <v>39</v>
      </c>
      <c r="J115" s="2">
        <v>3</v>
      </c>
      <c r="K115" s="2">
        <v>1</v>
      </c>
      <c r="L115" s="2" t="str">
        <f t="shared" si="10"/>
        <v>FLA</v>
      </c>
      <c r="M115" s="2" t="s">
        <v>39</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0</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225</v>
      </c>
      <c r="D116" s="2" t="s">
        <v>43</v>
      </c>
      <c r="E116" s="2" t="s">
        <v>23</v>
      </c>
      <c r="F116" s="2">
        <v>3</v>
      </c>
      <c r="G116" s="2">
        <v>4</v>
      </c>
      <c r="H116" s="2" t="str">
        <f t="shared" si="9"/>
        <v>CGY</v>
      </c>
      <c r="I116" s="2" t="s">
        <v>76</v>
      </c>
      <c r="J116" s="2">
        <v>4</v>
      </c>
      <c r="K116" s="2">
        <v>2</v>
      </c>
      <c r="L116" s="2" t="str">
        <f t="shared" si="10"/>
        <v>CAR</v>
      </c>
      <c r="M116" s="2" t="s">
        <v>39</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2-0-0</v>
      </c>
      <c r="AP116" s="2" t="str">
        <f>INDEX(Sheet5!$B$2:$AG$33, MATCH(Table2[[#This Row],[HomeTeam]],Sheet5!$A$2:$A$33, 0), MATCH(Table2[[#This Row],[AwayTeam]],Sheet5!$A$2:$A$33, 0))</f>
        <v>0-1-1</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226</v>
      </c>
      <c r="D117" s="2" t="s">
        <v>25</v>
      </c>
      <c r="E117" s="2" t="s">
        <v>14</v>
      </c>
      <c r="F117" s="2">
        <v>5</v>
      </c>
      <c r="G117" s="2">
        <v>2</v>
      </c>
      <c r="H117" s="2" t="str">
        <f t="shared" si="9"/>
        <v>COL</v>
      </c>
      <c r="I117" s="2" t="s">
        <v>39</v>
      </c>
      <c r="J117" s="2">
        <v>5</v>
      </c>
      <c r="K117" s="2">
        <v>1</v>
      </c>
      <c r="L117" s="2" t="str">
        <f t="shared" si="10"/>
        <v>COL</v>
      </c>
      <c r="M117" s="2" t="s">
        <v>39</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0</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227</v>
      </c>
      <c r="D118" s="2" t="s">
        <v>21</v>
      </c>
      <c r="E118" s="2" t="s">
        <v>11</v>
      </c>
      <c r="F118" s="2">
        <v>6</v>
      </c>
      <c r="G118" s="2">
        <v>1</v>
      </c>
      <c r="H118" s="2" t="str">
        <f t="shared" si="9"/>
        <v>WPG</v>
      </c>
      <c r="I118" s="2" t="s">
        <v>39</v>
      </c>
      <c r="J118" s="2">
        <v>4</v>
      </c>
      <c r="K118" s="2">
        <v>3</v>
      </c>
      <c r="L118" s="2" t="str">
        <f t="shared" si="10"/>
        <v>WPG</v>
      </c>
      <c r="M118" s="2" t="s">
        <v>76</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228</v>
      </c>
      <c r="D119" s="3" t="s">
        <v>37</v>
      </c>
      <c r="E119" s="3" t="s">
        <v>27</v>
      </c>
      <c r="F119" s="3">
        <v>2</v>
      </c>
      <c r="G119" s="3">
        <v>5</v>
      </c>
      <c r="H119" s="3" t="str">
        <f t="shared" si="9"/>
        <v>LAK</v>
      </c>
      <c r="I119" s="3" t="s">
        <v>39</v>
      </c>
      <c r="J119" s="3">
        <v>2</v>
      </c>
      <c r="K119" s="3">
        <v>3</v>
      </c>
      <c r="L119" s="2" t="str">
        <f t="shared" si="10"/>
        <v>LAK</v>
      </c>
      <c r="M119" s="3" t="s">
        <v>39</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229</v>
      </c>
      <c r="D120" s="2" t="s">
        <v>29</v>
      </c>
      <c r="E120" s="2" t="s">
        <v>26</v>
      </c>
      <c r="F120" s="2">
        <v>3</v>
      </c>
      <c r="G120" s="2">
        <v>6</v>
      </c>
      <c r="H120" s="2" t="str">
        <f t="shared" si="9"/>
        <v>VGK</v>
      </c>
      <c r="I120" s="2" t="s">
        <v>39</v>
      </c>
      <c r="J120" s="2">
        <v>4</v>
      </c>
      <c r="K120" s="2">
        <v>6</v>
      </c>
      <c r="L120" s="13" t="str">
        <f t="shared" si="10"/>
        <v>VGK</v>
      </c>
      <c r="M120" s="2" t="s">
        <v>39</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230</v>
      </c>
      <c r="D121" s="2" t="s">
        <v>32</v>
      </c>
      <c r="E121" s="2" t="s">
        <v>31</v>
      </c>
      <c r="F121" s="2">
        <v>4</v>
      </c>
      <c r="G121" s="2">
        <v>3</v>
      </c>
      <c r="H121" s="2" t="str">
        <f t="shared" si="9"/>
        <v>NYI</v>
      </c>
      <c r="I121" s="2" t="s">
        <v>76</v>
      </c>
      <c r="J121" s="2">
        <v>4</v>
      </c>
      <c r="K121" s="2">
        <v>3</v>
      </c>
      <c r="L121" s="2" t="str">
        <f t="shared" si="10"/>
        <v>NYI</v>
      </c>
      <c r="M121" s="2" t="s">
        <v>76</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231</v>
      </c>
      <c r="D122" s="2" t="s">
        <v>34</v>
      </c>
      <c r="E122" s="2" t="s">
        <v>16</v>
      </c>
      <c r="F122" s="2">
        <v>5</v>
      </c>
      <c r="G122" s="2">
        <v>2</v>
      </c>
      <c r="H122" s="2" t="str">
        <f t="shared" si="9"/>
        <v>NSH</v>
      </c>
      <c r="I122" s="2" t="s">
        <v>39</v>
      </c>
      <c r="J122" s="2">
        <v>3</v>
      </c>
      <c r="K122" s="2">
        <v>2</v>
      </c>
      <c r="L122" s="2" t="str">
        <f t="shared" si="10"/>
        <v>NSH</v>
      </c>
      <c r="M122" s="2" t="s">
        <v>39</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3-1-0</v>
      </c>
      <c r="AP122" s="2" t="str">
        <f>INDEX(Sheet5!$B$2:$AG$33, MATCH(Table2[[#This Row],[HomeTeam]],Sheet5!$A$2:$A$33, 0), MATCH(Table2[[#This Row],[AwayTeam]],Sheet5!$A$2:$A$33, 0))</f>
        <v>1-1-2</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232</v>
      </c>
      <c r="D123" s="3" t="s">
        <v>20</v>
      </c>
      <c r="E123" s="3" t="s">
        <v>22</v>
      </c>
      <c r="F123" s="3">
        <v>3</v>
      </c>
      <c r="G123" s="3">
        <v>5</v>
      </c>
      <c r="H123" s="3" t="str">
        <f t="shared" si="9"/>
        <v>EDM</v>
      </c>
      <c r="I123" s="3" t="s">
        <v>39</v>
      </c>
      <c r="J123" s="3">
        <v>0</v>
      </c>
      <c r="K123" s="3">
        <v>4</v>
      </c>
      <c r="L123" s="2" t="str">
        <f t="shared" si="10"/>
        <v>EDM</v>
      </c>
      <c r="M123" s="3" t="s">
        <v>39</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233</v>
      </c>
      <c r="D124" s="2" t="s">
        <v>30</v>
      </c>
      <c r="E124" s="2" t="s">
        <v>28</v>
      </c>
      <c r="F124" s="2">
        <v>2</v>
      </c>
      <c r="G124" s="2">
        <v>3</v>
      </c>
      <c r="H124" s="2" t="str">
        <f t="shared" si="9"/>
        <v>BUF</v>
      </c>
      <c r="I124" s="2" t="s">
        <v>39</v>
      </c>
      <c r="J124" s="2">
        <v>3</v>
      </c>
      <c r="K124" s="2">
        <v>5</v>
      </c>
      <c r="L124" s="13" t="str">
        <f t="shared" si="10"/>
        <v>BUF</v>
      </c>
      <c r="M124" s="2" t="s">
        <v>39</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3-1-0</v>
      </c>
      <c r="AP124" s="2" t="str">
        <f>INDEX(Sheet5!$B$2:$AG$33, MATCH(Table2[[#This Row],[HomeTeam]],Sheet5!$A$2:$A$33, 0), MATCH(Table2[[#This Row],[AwayTeam]],Sheet5!$A$2:$A$33, 0))</f>
        <v>1-2-1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234</v>
      </c>
      <c r="D125" s="2" t="s">
        <v>36</v>
      </c>
      <c r="E125" s="2" t="s">
        <v>44</v>
      </c>
      <c r="F125" s="2">
        <v>4</v>
      </c>
      <c r="G125" s="2">
        <v>2</v>
      </c>
      <c r="H125" s="2" t="str">
        <f t="shared" si="9"/>
        <v>MIN</v>
      </c>
      <c r="I125" s="2" t="s">
        <v>39</v>
      </c>
      <c r="J125" s="2">
        <v>5</v>
      </c>
      <c r="K125" s="2">
        <v>7</v>
      </c>
      <c r="L125" s="2" t="str">
        <f t="shared" si="10"/>
        <v>PHI</v>
      </c>
      <c r="M125" s="2" t="s">
        <v>39</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235</v>
      </c>
      <c r="D126" s="2" t="s">
        <v>14</v>
      </c>
      <c r="E126" s="2" t="s">
        <v>27</v>
      </c>
      <c r="F126" s="2">
        <v>5</v>
      </c>
      <c r="G126" s="2">
        <v>3</v>
      </c>
      <c r="H126" s="2" t="str">
        <f t="shared" si="9"/>
        <v>UTA</v>
      </c>
      <c r="I126" s="2" t="s">
        <v>39</v>
      </c>
      <c r="J126" s="2">
        <v>2</v>
      </c>
      <c r="K126" s="2">
        <v>3</v>
      </c>
      <c r="L126" s="2" t="str">
        <f t="shared" si="10"/>
        <v>LAK</v>
      </c>
      <c r="M126" s="2" t="s">
        <v>39</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0-2-0</v>
      </c>
      <c r="AP126" s="2" t="str">
        <f>INDEX(Sheet5!$B$2:$AG$33, MATCH(Table2[[#This Row],[HomeTeam]],Sheet5!$A$2:$A$33, 0), MATCH(Table2[[#This Row],[AwayTeam]],Sheet5!$A$2:$A$33, 0))</f>
        <v>2-0-0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236</v>
      </c>
      <c r="D127" s="2" t="s">
        <v>17</v>
      </c>
      <c r="E127" s="2" t="s">
        <v>15</v>
      </c>
      <c r="F127" s="2">
        <v>4</v>
      </c>
      <c r="G127" s="2">
        <v>2</v>
      </c>
      <c r="H127" s="2" t="str">
        <f t="shared" si="9"/>
        <v>TOR</v>
      </c>
      <c r="I127" s="2" t="s">
        <v>39</v>
      </c>
      <c r="J127" s="2">
        <v>3</v>
      </c>
      <c r="K127" s="2">
        <v>4</v>
      </c>
      <c r="L127" s="2" t="str">
        <f t="shared" si="10"/>
        <v>BOS</v>
      </c>
      <c r="M127" s="2" t="s">
        <v>76</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3-0-1</v>
      </c>
      <c r="AP127" s="2" t="str">
        <f>INDEX(Sheet5!$B$2:$AG$33, MATCH(Table2[[#This Row],[HomeTeam]],Sheet5!$A$2:$A$33, 0), MATCH(Table2[[#This Row],[AwayTeam]],Sheet5!$A$2:$A$33, 0))</f>
        <v>1-2-1</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237</v>
      </c>
      <c r="D128" s="2" t="s">
        <v>12</v>
      </c>
      <c r="E128" s="2" t="s">
        <v>18</v>
      </c>
      <c r="F128" s="2">
        <v>4</v>
      </c>
      <c r="G128" s="2">
        <v>1</v>
      </c>
      <c r="H128" s="2" t="str">
        <f t="shared" si="9"/>
        <v>STL</v>
      </c>
      <c r="I128" s="2" t="s">
        <v>39</v>
      </c>
      <c r="J128" s="2">
        <v>2</v>
      </c>
      <c r="K128" s="2">
        <v>5</v>
      </c>
      <c r="L128" s="2" t="str">
        <f t="shared" si="10"/>
        <v>MTL</v>
      </c>
      <c r="M128" s="2" t="s">
        <v>39</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0</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238</v>
      </c>
      <c r="D129" s="2" t="s">
        <v>45</v>
      </c>
      <c r="E129" s="2" t="s">
        <v>42</v>
      </c>
      <c r="F129" s="2">
        <v>3</v>
      </c>
      <c r="G129" s="2">
        <v>5</v>
      </c>
      <c r="H129" s="2" t="str">
        <f t="shared" si="9"/>
        <v>TBL</v>
      </c>
      <c r="I129" s="2" t="s">
        <v>39</v>
      </c>
      <c r="J129" s="2">
        <v>0</v>
      </c>
      <c r="K129" s="2">
        <v>3</v>
      </c>
      <c r="L129" s="2" t="str">
        <f t="shared" si="10"/>
        <v>TBL</v>
      </c>
      <c r="M129" s="2" t="s">
        <v>39</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0</v>
      </c>
      <c r="AO129" s="2" t="str">
        <f>INDEX(Sheet5!$B$2:$AG$33, MATCH(Table2[[#This Row],[AwayTeam]],Sheet5!$A$2:$A$33, 0), MATCH(Table2[[#This Row],[HomeTeam]],Sheet5!$A$2:$A$33, 0))</f>
        <v>1-2-0</v>
      </c>
      <c r="AP129" s="2" t="str">
        <f>INDEX(Sheet5!$B$2:$AG$33, MATCH(Table2[[#This Row],[HomeTeam]],Sheet5!$A$2:$A$33, 0), MATCH(Table2[[#This Row],[AwayTeam]],Sheet5!$A$2:$A$33, 0))</f>
        <v>2-1-0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239</v>
      </c>
      <c r="D130" s="2" t="s">
        <v>46</v>
      </c>
      <c r="E130" s="2" t="s">
        <v>19</v>
      </c>
      <c r="F130" s="2">
        <v>2</v>
      </c>
      <c r="G130" s="2">
        <v>5</v>
      </c>
      <c r="H130" s="2" t="str">
        <f t="shared" si="9"/>
        <v>NYR</v>
      </c>
      <c r="I130" s="2" t="s">
        <v>39</v>
      </c>
      <c r="J130" s="2">
        <v>1</v>
      </c>
      <c r="K130" s="2">
        <v>2</v>
      </c>
      <c r="L130" s="2" t="str">
        <f t="shared" si="10"/>
        <v>NYR</v>
      </c>
      <c r="M130" s="2" t="s">
        <v>39</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240</v>
      </c>
      <c r="D131" s="2" t="s">
        <v>21</v>
      </c>
      <c r="E131" s="2" t="s">
        <v>23</v>
      </c>
      <c r="F131" s="2">
        <v>1</v>
      </c>
      <c r="G131" s="2">
        <v>2</v>
      </c>
      <c r="H131" s="2" t="str">
        <f t="shared" ref="H131:H194" si="14">IF(AND(ISBLANK($F131),ISBLANK($G131)),"_",IF($F131&gt;$G131,$D131,$E131))</f>
        <v>CGY</v>
      </c>
      <c r="I131" s="2" t="s">
        <v>39</v>
      </c>
      <c r="J131" s="2">
        <v>5</v>
      </c>
      <c r="K131" s="2">
        <v>3</v>
      </c>
      <c r="L131" s="2" t="str">
        <f t="shared" ref="L131:L194" si="15">IF(OR($J131=$K131,AND(ISBLANK($J131),ISBLANK($K131))),"_",IF($J131&gt;$K131,$D131,$E131))</f>
        <v>WPG</v>
      </c>
      <c r="M131" s="2" t="s">
        <v>39</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241</v>
      </c>
      <c r="D132" s="2" t="s">
        <v>13</v>
      </c>
      <c r="E132" s="2" t="s">
        <v>32</v>
      </c>
      <c r="F132" s="2">
        <v>5</v>
      </c>
      <c r="G132" s="2">
        <v>0</v>
      </c>
      <c r="H132" s="2" t="str">
        <f t="shared" si="14"/>
        <v>FLA</v>
      </c>
      <c r="I132" s="2" t="s">
        <v>39</v>
      </c>
      <c r="J132" s="2">
        <v>6</v>
      </c>
      <c r="K132" s="2">
        <v>3</v>
      </c>
      <c r="L132" s="2" t="str">
        <f t="shared" si="15"/>
        <v>FLA</v>
      </c>
      <c r="M132" s="2" t="s">
        <v>39</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0</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242</v>
      </c>
      <c r="D133" s="2" t="s">
        <v>35</v>
      </c>
      <c r="E133" s="2" t="s">
        <v>34</v>
      </c>
      <c r="F133" s="2">
        <v>5</v>
      </c>
      <c r="G133" s="2">
        <v>2</v>
      </c>
      <c r="H133" s="2" t="str">
        <f t="shared" si="14"/>
        <v>CBJ</v>
      </c>
      <c r="I133" s="2" t="s">
        <v>39</v>
      </c>
      <c r="J133" s="2">
        <v>3</v>
      </c>
      <c r="K133" s="2">
        <v>4</v>
      </c>
      <c r="L133" s="2" t="str">
        <f t="shared" si="15"/>
        <v>NSH</v>
      </c>
      <c r="M133" s="2" t="s">
        <v>76</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1</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243</v>
      </c>
      <c r="D134" s="2" t="s">
        <v>16</v>
      </c>
      <c r="E134" s="2" t="s">
        <v>33</v>
      </c>
      <c r="F134" s="2">
        <v>2</v>
      </c>
      <c r="G134" s="2">
        <v>4</v>
      </c>
      <c r="H134" s="2" t="str">
        <f t="shared" si="14"/>
        <v>DAL</v>
      </c>
      <c r="I134" s="2" t="s">
        <v>39</v>
      </c>
      <c r="J134" s="2">
        <v>2</v>
      </c>
      <c r="K134" s="2">
        <v>4</v>
      </c>
      <c r="L134" s="2" t="str">
        <f t="shared" si="15"/>
        <v>DAL</v>
      </c>
      <c r="M134" s="2" t="s">
        <v>39</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244</v>
      </c>
      <c r="D135" s="2" t="s">
        <v>20</v>
      </c>
      <c r="E135" s="2" t="s">
        <v>24</v>
      </c>
      <c r="F135" s="2">
        <v>6</v>
      </c>
      <c r="G135" s="2">
        <v>4</v>
      </c>
      <c r="H135" s="2" t="str">
        <f t="shared" si="14"/>
        <v>PIT</v>
      </c>
      <c r="I135" s="2" t="s">
        <v>39</v>
      </c>
      <c r="J135" s="2">
        <v>3</v>
      </c>
      <c r="K135" s="2">
        <v>4</v>
      </c>
      <c r="L135" s="2" t="str">
        <f t="shared" si="15"/>
        <v>VAN</v>
      </c>
      <c r="M135" s="2" t="s">
        <v>39</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245</v>
      </c>
      <c r="D136" s="2" t="s">
        <v>37</v>
      </c>
      <c r="E136" s="2" t="s">
        <v>26</v>
      </c>
      <c r="F136" s="2">
        <v>1</v>
      </c>
      <c r="G136" s="2">
        <v>6</v>
      </c>
      <c r="H136" s="2" t="str">
        <f t="shared" si="14"/>
        <v>VGK</v>
      </c>
      <c r="I136" s="2" t="s">
        <v>39</v>
      </c>
      <c r="J136" s="2">
        <v>3</v>
      </c>
      <c r="K136" s="2">
        <v>7</v>
      </c>
      <c r="L136" s="2" t="str">
        <f t="shared" si="15"/>
        <v>VGK</v>
      </c>
      <c r="M136" s="2" t="s">
        <v>39</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0</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246</v>
      </c>
      <c r="D137" s="3" t="s">
        <v>43</v>
      </c>
      <c r="E137" s="3" t="s">
        <v>11</v>
      </c>
      <c r="F137" s="3">
        <v>4</v>
      </c>
      <c r="G137" s="3">
        <v>1</v>
      </c>
      <c r="H137" s="3" t="str">
        <f t="shared" si="14"/>
        <v>CAR</v>
      </c>
      <c r="I137" s="3" t="s">
        <v>39</v>
      </c>
      <c r="J137" s="3">
        <v>4</v>
      </c>
      <c r="K137" s="3">
        <v>1</v>
      </c>
      <c r="L137" s="2" t="str">
        <f t="shared" si="15"/>
        <v>CAR</v>
      </c>
      <c r="M137" s="3" t="s">
        <v>39</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247</v>
      </c>
      <c r="D138" s="2" t="s">
        <v>22</v>
      </c>
      <c r="E138" s="2" t="s">
        <v>30</v>
      </c>
      <c r="F138" s="2">
        <v>5</v>
      </c>
      <c r="G138" s="2">
        <v>2</v>
      </c>
      <c r="H138" s="2" t="str">
        <f t="shared" si="14"/>
        <v>EDM</v>
      </c>
      <c r="I138" s="2" t="s">
        <v>39</v>
      </c>
      <c r="J138" s="2">
        <v>3</v>
      </c>
      <c r="K138" s="2">
        <v>2</v>
      </c>
      <c r="L138" s="13" t="str">
        <f t="shared" si="15"/>
        <v>EDM</v>
      </c>
      <c r="M138" s="2" t="s">
        <v>76</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248</v>
      </c>
      <c r="D139" s="2" t="s">
        <v>46</v>
      </c>
      <c r="E139" s="2" t="s">
        <v>31</v>
      </c>
      <c r="F139" s="2">
        <v>1</v>
      </c>
      <c r="G139" s="2">
        <v>3</v>
      </c>
      <c r="H139" s="2" t="str">
        <f t="shared" si="14"/>
        <v>NJD</v>
      </c>
      <c r="I139" s="2" t="s">
        <v>39</v>
      </c>
      <c r="J139" s="2">
        <v>2</v>
      </c>
      <c r="K139" s="2">
        <v>6</v>
      </c>
      <c r="L139" s="2" t="str">
        <f t="shared" si="15"/>
        <v>NJD</v>
      </c>
      <c r="M139" s="2" t="s">
        <v>39</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249</v>
      </c>
      <c r="D140" s="2" t="s">
        <v>18</v>
      </c>
      <c r="E140" s="2" t="s">
        <v>44</v>
      </c>
      <c r="F140" s="2">
        <v>4</v>
      </c>
      <c r="G140" s="2">
        <v>3</v>
      </c>
      <c r="H140" s="2" t="str">
        <f t="shared" si="14"/>
        <v>MTL</v>
      </c>
      <c r="I140" s="2" t="s">
        <v>76</v>
      </c>
      <c r="J140" s="2">
        <v>4</v>
      </c>
      <c r="K140" s="2">
        <v>3</v>
      </c>
      <c r="L140" s="2" t="str">
        <f t="shared" si="15"/>
        <v>MTL</v>
      </c>
      <c r="M140" s="2" t="s">
        <v>39</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250</v>
      </c>
      <c r="D141" s="3" t="s">
        <v>29</v>
      </c>
      <c r="E141" s="3" t="s">
        <v>25</v>
      </c>
      <c r="F141" s="3">
        <v>2</v>
      </c>
      <c r="G141" s="3">
        <v>5</v>
      </c>
      <c r="H141" s="3" t="str">
        <f t="shared" si="14"/>
        <v>COL</v>
      </c>
      <c r="I141" s="3" t="s">
        <v>39</v>
      </c>
      <c r="J141" s="3">
        <v>4</v>
      </c>
      <c r="K141" s="3">
        <v>5</v>
      </c>
      <c r="L141" s="2" t="str">
        <f t="shared" si="15"/>
        <v>COL</v>
      </c>
      <c r="M141" s="3" t="s">
        <v>39</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251</v>
      </c>
      <c r="D142" s="2" t="s">
        <v>13</v>
      </c>
      <c r="E142" s="2" t="s">
        <v>28</v>
      </c>
      <c r="F142" s="2">
        <v>5</v>
      </c>
      <c r="G142" s="2">
        <v>4</v>
      </c>
      <c r="H142" s="2" t="str">
        <f t="shared" si="14"/>
        <v>FLA</v>
      </c>
      <c r="I142" s="2" t="s">
        <v>76</v>
      </c>
      <c r="J142" s="2">
        <v>5</v>
      </c>
      <c r="K142" s="2">
        <v>2</v>
      </c>
      <c r="L142" s="13" t="str">
        <f t="shared" si="15"/>
        <v>FLA</v>
      </c>
      <c r="M142" s="2" t="s">
        <v>39</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0</v>
      </c>
      <c r="AO142" s="2" t="str">
        <f>INDEX(Sheet5!$B$2:$AG$33, MATCH(Table2[[#This Row],[AwayTeam]],Sheet5!$A$2:$A$33, 0), MATCH(Table2[[#This Row],[HomeTeam]],Sheet5!$A$2:$A$33, 0))</f>
        <v>2-1-0</v>
      </c>
      <c r="AP142" s="2" t="str">
        <f>INDEX(Sheet5!$B$2:$AG$33, MATCH(Table2[[#This Row],[HomeTeam]],Sheet5!$A$2:$A$33, 0), MATCH(Table2[[#This Row],[AwayTeam]],Sheet5!$A$2:$A$33, 0))</f>
        <v>1-2-0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253</v>
      </c>
      <c r="D143" s="2" t="s">
        <v>34</v>
      </c>
      <c r="E143" s="2" t="s">
        <v>42</v>
      </c>
      <c r="F143" s="2">
        <v>6</v>
      </c>
      <c r="G143" s="2">
        <v>5</v>
      </c>
      <c r="H143" s="2" t="str">
        <f t="shared" si="14"/>
        <v>NSH</v>
      </c>
      <c r="I143" s="2" t="s">
        <v>39</v>
      </c>
      <c r="J143" s="2">
        <v>2</v>
      </c>
      <c r="K143" s="2">
        <v>3</v>
      </c>
      <c r="L143" s="2" t="str">
        <f t="shared" si="15"/>
        <v>TBL</v>
      </c>
      <c r="M143" s="2" t="s">
        <v>76</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1767</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0</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252</v>
      </c>
      <c r="D144" s="2" t="s">
        <v>22</v>
      </c>
      <c r="E144" s="2" t="s">
        <v>35</v>
      </c>
      <c r="F144" s="2">
        <v>6</v>
      </c>
      <c r="G144" s="2">
        <v>4</v>
      </c>
      <c r="H144" s="2" t="str">
        <f t="shared" si="14"/>
        <v>EDM</v>
      </c>
      <c r="I144" s="2" t="s">
        <v>39</v>
      </c>
      <c r="J144" s="2">
        <v>1</v>
      </c>
      <c r="K144" s="2">
        <v>6</v>
      </c>
      <c r="L144" s="2" t="str">
        <f t="shared" si="15"/>
        <v>CBJ</v>
      </c>
      <c r="M144" s="2" t="s">
        <v>39</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1770</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1</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254</v>
      </c>
      <c r="D145" s="2" t="s">
        <v>17</v>
      </c>
      <c r="E145" s="2" t="s">
        <v>21</v>
      </c>
      <c r="F145" s="2">
        <v>2</v>
      </c>
      <c r="G145" s="2">
        <v>4</v>
      </c>
      <c r="H145" s="2" t="str">
        <f t="shared" si="14"/>
        <v>WPG</v>
      </c>
      <c r="I145" s="2" t="s">
        <v>39</v>
      </c>
      <c r="J145" s="2">
        <v>6</v>
      </c>
      <c r="K145" s="2">
        <v>4</v>
      </c>
      <c r="L145" s="2" t="str">
        <f t="shared" si="15"/>
        <v>TOR</v>
      </c>
      <c r="M145" s="2" t="s">
        <v>39</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1795</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255</v>
      </c>
      <c r="D146" s="2" t="s">
        <v>16</v>
      </c>
      <c r="E146" s="2" t="s">
        <v>25</v>
      </c>
      <c r="F146" s="2">
        <v>2</v>
      </c>
      <c r="G146" s="2">
        <v>6</v>
      </c>
      <c r="H146" s="2" t="str">
        <f t="shared" si="14"/>
        <v>COL</v>
      </c>
      <c r="I146" s="2" t="s">
        <v>39</v>
      </c>
      <c r="J146" s="2">
        <v>5</v>
      </c>
      <c r="K146" s="2">
        <v>2</v>
      </c>
      <c r="L146" s="2" t="str">
        <f t="shared" si="15"/>
        <v>CHI</v>
      </c>
      <c r="M146" s="2" t="s">
        <v>39</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0</v>
      </c>
      <c r="AO146" s="2" t="str">
        <f>INDEX(Sheet5!$B$2:$AG$33, MATCH(Table2[[#This Row],[AwayTeam]],Sheet5!$A$2:$A$33, 0), MATCH(Table2[[#This Row],[HomeTeam]],Sheet5!$A$2:$A$33, 0))</f>
        <v>2-1-0</v>
      </c>
      <c r="AP146" s="2" t="str">
        <f>INDEX(Sheet5!$B$2:$AG$33, MATCH(Table2[[#This Row],[HomeTeam]],Sheet5!$A$2:$A$33, 0), MATCH(Table2[[#This Row],[AwayTeam]],Sheet5!$A$2:$A$33, 0))</f>
        <v>1-2-0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256</v>
      </c>
      <c r="D147" s="2" t="s">
        <v>37</v>
      </c>
      <c r="E147" s="2" t="s">
        <v>14</v>
      </c>
      <c r="F147" s="2">
        <v>2</v>
      </c>
      <c r="G147" s="2">
        <v>5</v>
      </c>
      <c r="H147" s="2" t="str">
        <f t="shared" si="14"/>
        <v>UTA</v>
      </c>
      <c r="I147" s="2" t="s">
        <v>39</v>
      </c>
      <c r="J147" s="2">
        <v>5</v>
      </c>
      <c r="K147" s="2">
        <v>4</v>
      </c>
      <c r="L147" s="2" t="str">
        <f t="shared" si="15"/>
        <v>SJS</v>
      </c>
      <c r="M147" s="2" t="s">
        <v>76</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257</v>
      </c>
      <c r="D148" s="2" t="s">
        <v>43</v>
      </c>
      <c r="E148" s="2" t="s">
        <v>24</v>
      </c>
      <c r="F148" s="2">
        <v>2</v>
      </c>
      <c r="G148" s="2">
        <v>3</v>
      </c>
      <c r="H148" s="2" t="str">
        <f t="shared" si="14"/>
        <v>VAN</v>
      </c>
      <c r="I148" s="2" t="s">
        <v>38</v>
      </c>
      <c r="J148" s="2">
        <v>4</v>
      </c>
      <c r="K148" s="2">
        <v>3</v>
      </c>
      <c r="L148" s="2" t="str">
        <f t="shared" si="15"/>
        <v>CAR</v>
      </c>
      <c r="M148" s="2" t="s">
        <v>76</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258</v>
      </c>
      <c r="D149" s="3" t="s">
        <v>23</v>
      </c>
      <c r="E149" s="3" t="s">
        <v>26</v>
      </c>
      <c r="F149" s="3">
        <v>4</v>
      </c>
      <c r="G149" s="3">
        <v>3</v>
      </c>
      <c r="H149" s="3" t="str">
        <f t="shared" si="14"/>
        <v>CGY</v>
      </c>
      <c r="I149" s="3" t="s">
        <v>38</v>
      </c>
      <c r="J149" s="3">
        <v>0</v>
      </c>
      <c r="K149" s="3">
        <v>5</v>
      </c>
      <c r="L149" s="2" t="str">
        <f t="shared" si="15"/>
        <v>VGK</v>
      </c>
      <c r="M149" s="3" t="s">
        <v>39</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0</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259</v>
      </c>
      <c r="D150" s="2" t="s">
        <v>44</v>
      </c>
      <c r="E150" s="2" t="s">
        <v>15</v>
      </c>
      <c r="F150" s="2">
        <v>3</v>
      </c>
      <c r="G150" s="2">
        <v>4</v>
      </c>
      <c r="H150" s="2" t="str">
        <f t="shared" si="14"/>
        <v>BOS</v>
      </c>
      <c r="I150" s="2" t="s">
        <v>39</v>
      </c>
      <c r="J150" s="2">
        <v>2</v>
      </c>
      <c r="K150" s="2">
        <v>0</v>
      </c>
      <c r="L150" s="13" t="str">
        <f t="shared" si="15"/>
        <v>PHI</v>
      </c>
      <c r="M150" s="2" t="s">
        <v>39</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260</v>
      </c>
      <c r="D151" s="2" t="s">
        <v>11</v>
      </c>
      <c r="E151" s="2" t="s">
        <v>18</v>
      </c>
      <c r="F151" s="2">
        <v>3</v>
      </c>
      <c r="G151" s="2">
        <v>1</v>
      </c>
      <c r="H151" s="2" t="str">
        <f t="shared" si="14"/>
        <v>SEA</v>
      </c>
      <c r="I151" s="2" t="s">
        <v>39</v>
      </c>
      <c r="J151" s="2">
        <v>8</v>
      </c>
      <c r="K151" s="2">
        <v>2</v>
      </c>
      <c r="L151" s="2" t="str">
        <f t="shared" si="15"/>
        <v>SEA</v>
      </c>
      <c r="M151" s="2" t="s">
        <v>39</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2-0-0</v>
      </c>
      <c r="AP151" s="2" t="str">
        <f>INDEX(Sheet5!$B$2:$AG$33, MATCH(Table2[[#This Row],[HomeTeam]],Sheet5!$A$2:$A$33, 0), MATCH(Table2[[#This Row],[AwayTeam]],Sheet5!$A$2:$A$33, 0))</f>
        <v>0-1-1</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261</v>
      </c>
      <c r="D152" s="2" t="s">
        <v>12</v>
      </c>
      <c r="E152" s="2" t="s">
        <v>29</v>
      </c>
      <c r="F152" s="2">
        <v>2</v>
      </c>
      <c r="G152" s="2">
        <v>4</v>
      </c>
      <c r="H152" s="2" t="str">
        <f t="shared" si="14"/>
        <v>OTT</v>
      </c>
      <c r="I152" s="2" t="s">
        <v>39</v>
      </c>
      <c r="J152" s="2">
        <v>1</v>
      </c>
      <c r="K152" s="2">
        <v>8</v>
      </c>
      <c r="L152" s="2" t="str">
        <f t="shared" si="15"/>
        <v>OTT</v>
      </c>
      <c r="M152" s="2" t="s">
        <v>39</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264</v>
      </c>
      <c r="D153" s="2" t="s">
        <v>19</v>
      </c>
      <c r="E153" s="2" t="s">
        <v>45</v>
      </c>
      <c r="F153" s="2">
        <v>1</v>
      </c>
      <c r="G153" s="2">
        <v>2</v>
      </c>
      <c r="H153" s="2" t="str">
        <f t="shared" si="14"/>
        <v>WSH</v>
      </c>
      <c r="I153" s="2" t="s">
        <v>39</v>
      </c>
      <c r="J153" s="2">
        <v>3</v>
      </c>
      <c r="K153" s="2">
        <v>5</v>
      </c>
      <c r="L153" s="2" t="str">
        <f t="shared" si="15"/>
        <v>WSH</v>
      </c>
      <c r="M153" s="2" t="s">
        <v>39</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0</v>
      </c>
      <c r="AO153" s="2" t="str">
        <f>INDEX(Sheet5!$B$2:$AG$33, MATCH(Table2[[#This Row],[AwayTeam]],Sheet5!$A$2:$A$33, 0), MATCH(Table2[[#This Row],[HomeTeam]],Sheet5!$A$2:$A$33, 0))</f>
        <v>0-2-1</v>
      </c>
      <c r="AP153" s="2" t="str">
        <f>INDEX(Sheet5!$B$2:$AG$33, MATCH(Table2[[#This Row],[HomeTeam]],Sheet5!$A$2:$A$33, 0), MATCH(Table2[[#This Row],[AwayTeam]],Sheet5!$A$2:$A$33, 0))</f>
        <v>3-0-0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262</v>
      </c>
      <c r="D154" s="2" t="s">
        <v>46</v>
      </c>
      <c r="E154" s="2" t="s">
        <v>32</v>
      </c>
      <c r="F154" s="2">
        <v>4</v>
      </c>
      <c r="G154" s="2">
        <v>3</v>
      </c>
      <c r="H154" s="2" t="str">
        <f t="shared" si="14"/>
        <v>ANA</v>
      </c>
      <c r="I154" s="2" t="s">
        <v>38</v>
      </c>
      <c r="J154" s="2">
        <v>3</v>
      </c>
      <c r="K154" s="2">
        <v>1</v>
      </c>
      <c r="L154" s="2" t="str">
        <f t="shared" si="15"/>
        <v>ANA</v>
      </c>
      <c r="M154" s="2" t="s">
        <v>39</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2-0-0</v>
      </c>
      <c r="AP154" s="2" t="str">
        <f>INDEX(Sheet5!$B$2:$AG$33, MATCH(Table2[[#This Row],[HomeTeam]],Sheet5!$A$2:$A$33, 0), MATCH(Table2[[#This Row],[AwayTeam]],Sheet5!$A$2:$A$33, 0))</f>
        <v>0-2-0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263</v>
      </c>
      <c r="D155" s="2" t="s">
        <v>36</v>
      </c>
      <c r="E155" s="2" t="s">
        <v>20</v>
      </c>
      <c r="F155" s="2">
        <v>3</v>
      </c>
      <c r="G155" s="2">
        <v>2</v>
      </c>
      <c r="H155" s="2" t="str">
        <f t="shared" si="14"/>
        <v>MIN</v>
      </c>
      <c r="I155" s="2" t="s">
        <v>39</v>
      </c>
      <c r="J155" s="2">
        <v>5</v>
      </c>
      <c r="K155" s="2">
        <v>3</v>
      </c>
      <c r="L155" s="2" t="str">
        <f t="shared" si="15"/>
        <v>MIN</v>
      </c>
      <c r="M155" s="2" t="s">
        <v>39</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1768</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1-1-0</v>
      </c>
      <c r="AP155" s="2" t="str">
        <f>INDEX(Sheet5!$B$2:$AG$33, MATCH(Table2[[#This Row],[HomeTeam]],Sheet5!$A$2:$A$33, 0), MATCH(Table2[[#This Row],[AwayTeam]],Sheet5!$A$2:$A$33, 0))</f>
        <v>1-1-0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265</v>
      </c>
      <c r="D156" s="3" t="s">
        <v>27</v>
      </c>
      <c r="E156" s="3" t="s">
        <v>37</v>
      </c>
      <c r="F156" s="3">
        <v>5</v>
      </c>
      <c r="G156" s="3">
        <v>3</v>
      </c>
      <c r="H156" s="3" t="str">
        <f t="shared" si="14"/>
        <v>LAK</v>
      </c>
      <c r="I156" s="3" t="s">
        <v>39</v>
      </c>
      <c r="J156" s="3">
        <v>2</v>
      </c>
      <c r="K156" s="3">
        <v>4</v>
      </c>
      <c r="L156" s="3" t="str">
        <f t="shared" si="15"/>
        <v>SJS</v>
      </c>
      <c r="M156" s="3" t="s">
        <v>39</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266</v>
      </c>
      <c r="D157" s="2" t="s">
        <v>32</v>
      </c>
      <c r="E157" s="2" t="s">
        <v>35</v>
      </c>
      <c r="F157" s="2">
        <v>2</v>
      </c>
      <c r="G157" s="2">
        <v>4</v>
      </c>
      <c r="H157" s="2" t="str">
        <f t="shared" si="14"/>
        <v>CBJ</v>
      </c>
      <c r="I157" s="2" t="s">
        <v>39</v>
      </c>
      <c r="J157" s="2">
        <v>0</v>
      </c>
      <c r="K157" s="2">
        <v>2</v>
      </c>
      <c r="L157" s="2" t="str">
        <f t="shared" si="15"/>
        <v>CBJ</v>
      </c>
      <c r="M157" s="2" t="s">
        <v>39</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1</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267</v>
      </c>
      <c r="D158" s="2" t="s">
        <v>21</v>
      </c>
      <c r="E158" s="2" t="s">
        <v>30</v>
      </c>
      <c r="F158" s="2">
        <v>3</v>
      </c>
      <c r="G158" s="2">
        <v>1</v>
      </c>
      <c r="H158" s="2" t="str">
        <f t="shared" si="14"/>
        <v>WPG</v>
      </c>
      <c r="I158" s="2" t="s">
        <v>39</v>
      </c>
      <c r="J158" s="2">
        <v>6</v>
      </c>
      <c r="K158" s="2">
        <v>2</v>
      </c>
      <c r="L158" s="2" t="str">
        <f t="shared" si="15"/>
        <v>WPG</v>
      </c>
      <c r="M158" s="2" t="s">
        <v>39</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268</v>
      </c>
      <c r="D159" s="2" t="s">
        <v>42</v>
      </c>
      <c r="E159" s="2" t="s">
        <v>25</v>
      </c>
      <c r="F159" s="2">
        <v>5</v>
      </c>
      <c r="G159" s="2">
        <v>6</v>
      </c>
      <c r="H159" s="2" t="str">
        <f t="shared" si="14"/>
        <v>COL</v>
      </c>
      <c r="I159" s="2" t="s">
        <v>39</v>
      </c>
      <c r="J159" s="2">
        <v>5</v>
      </c>
      <c r="K159" s="2">
        <v>2</v>
      </c>
      <c r="L159" s="2" t="str">
        <f t="shared" si="15"/>
        <v>TBL</v>
      </c>
      <c r="M159" s="2" t="s">
        <v>39</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0</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269</v>
      </c>
      <c r="D160" s="2" t="s">
        <v>23</v>
      </c>
      <c r="E160" s="2" t="s">
        <v>14</v>
      </c>
      <c r="F160" s="2">
        <v>4</v>
      </c>
      <c r="G160" s="2">
        <v>3</v>
      </c>
      <c r="H160" s="2" t="str">
        <f t="shared" si="14"/>
        <v>CGY</v>
      </c>
      <c r="I160" s="2" t="s">
        <v>76</v>
      </c>
      <c r="J160" s="2">
        <v>1</v>
      </c>
      <c r="K160" s="2">
        <v>5</v>
      </c>
      <c r="L160" s="2" t="str">
        <f t="shared" si="15"/>
        <v>UTA</v>
      </c>
      <c r="M160" s="2" t="s">
        <v>39</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1769</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271</v>
      </c>
      <c r="D161" s="2" t="s">
        <v>31</v>
      </c>
      <c r="E161" s="2" t="s">
        <v>24</v>
      </c>
      <c r="F161" s="2">
        <v>4</v>
      </c>
      <c r="G161" s="2">
        <v>3</v>
      </c>
      <c r="H161" s="2" t="str">
        <f t="shared" si="14"/>
        <v>NJD</v>
      </c>
      <c r="I161" s="2" t="s">
        <v>38</v>
      </c>
      <c r="J161" s="2">
        <v>6</v>
      </c>
      <c r="K161" s="2">
        <v>0</v>
      </c>
      <c r="L161" s="2" t="str">
        <f t="shared" si="15"/>
        <v>NJD</v>
      </c>
      <c r="M161" s="2" t="s">
        <v>39</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1771</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270</v>
      </c>
      <c r="D162" s="3" t="s">
        <v>26</v>
      </c>
      <c r="E162" s="3" t="s">
        <v>27</v>
      </c>
      <c r="F162" s="3">
        <v>5</v>
      </c>
      <c r="G162" s="3">
        <v>2</v>
      </c>
      <c r="H162" s="3" t="str">
        <f t="shared" si="14"/>
        <v>VGK</v>
      </c>
      <c r="I162" s="3" t="s">
        <v>39</v>
      </c>
      <c r="J162" s="3">
        <v>3</v>
      </c>
      <c r="K162" s="3">
        <v>6</v>
      </c>
      <c r="L162" s="2" t="str">
        <f t="shared" si="15"/>
        <v>LAK</v>
      </c>
      <c r="M162" s="3" t="s">
        <v>39</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0</v>
      </c>
      <c r="AO162" s="2" t="str">
        <f>INDEX(Sheet5!$B$2:$AG$33, MATCH(Table2[[#This Row],[AwayTeam]],Sheet5!$A$2:$A$33, 0), MATCH(Table2[[#This Row],[HomeTeam]],Sheet5!$A$2:$A$33, 0))</f>
        <v>1-3-0</v>
      </c>
      <c r="AP162" s="2" t="str">
        <f>INDEX(Sheet5!$B$2:$AG$33, MATCH(Table2[[#This Row],[HomeTeam]],Sheet5!$A$2:$A$33, 0), MATCH(Table2[[#This Row],[AwayTeam]],Sheet5!$A$2:$A$33, 0))</f>
        <v>3-1-0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272</v>
      </c>
      <c r="D163" s="2" t="s">
        <v>11</v>
      </c>
      <c r="E163" s="2" t="s">
        <v>17</v>
      </c>
      <c r="F163" s="2">
        <v>2</v>
      </c>
      <c r="G163" s="2">
        <v>6</v>
      </c>
      <c r="H163" s="2" t="str">
        <f t="shared" si="14"/>
        <v>TOR</v>
      </c>
      <c r="I163" s="2" t="s">
        <v>39</v>
      </c>
      <c r="J163" s="2">
        <v>1</v>
      </c>
      <c r="K163" s="2">
        <v>4</v>
      </c>
      <c r="L163" s="13" t="str">
        <f t="shared" si="15"/>
        <v>TOR</v>
      </c>
      <c r="M163" s="2" t="s">
        <v>39</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273</v>
      </c>
      <c r="D164" s="2" t="s">
        <v>12</v>
      </c>
      <c r="E164" s="2" t="s">
        <v>44</v>
      </c>
      <c r="F164" s="2">
        <v>5</v>
      </c>
      <c r="G164" s="2">
        <v>1</v>
      </c>
      <c r="H164" s="2" t="str">
        <f t="shared" si="14"/>
        <v>STL</v>
      </c>
      <c r="I164" s="2" t="s">
        <v>39</v>
      </c>
      <c r="J164" s="2">
        <v>1</v>
      </c>
      <c r="K164" s="2">
        <v>2</v>
      </c>
      <c r="L164" s="2" t="str">
        <f t="shared" si="15"/>
        <v>PHI</v>
      </c>
      <c r="M164" s="2" t="s">
        <v>39</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0</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274</v>
      </c>
      <c r="D165" s="2" t="s">
        <v>46</v>
      </c>
      <c r="E165" s="2" t="s">
        <v>20</v>
      </c>
      <c r="F165" s="2">
        <v>4</v>
      </c>
      <c r="G165" s="2">
        <v>3</v>
      </c>
      <c r="H165" s="2" t="str">
        <f t="shared" si="14"/>
        <v>ANA</v>
      </c>
      <c r="I165" s="2" t="s">
        <v>38</v>
      </c>
      <c r="J165" s="2">
        <v>1</v>
      </c>
      <c r="K165" s="2">
        <v>2</v>
      </c>
      <c r="L165" s="2" t="str">
        <f t="shared" si="15"/>
        <v>PIT</v>
      </c>
      <c r="M165" s="2" t="s">
        <v>76</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275</v>
      </c>
      <c r="D166" s="2" t="s">
        <v>18</v>
      </c>
      <c r="E166" s="2" t="s">
        <v>45</v>
      </c>
      <c r="F166" s="2">
        <v>2</v>
      </c>
      <c r="G166" s="2">
        <v>5</v>
      </c>
      <c r="H166" s="2" t="str">
        <f t="shared" si="14"/>
        <v>WSH</v>
      </c>
      <c r="I166" s="2" t="s">
        <v>39</v>
      </c>
      <c r="J166" s="2">
        <v>3</v>
      </c>
      <c r="K166" s="2">
        <v>6</v>
      </c>
      <c r="L166" s="2" t="str">
        <f t="shared" si="15"/>
        <v>WSH</v>
      </c>
      <c r="M166" s="2" t="s">
        <v>39</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1776</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0</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276</v>
      </c>
      <c r="D167" s="2" t="s">
        <v>15</v>
      </c>
      <c r="E167" s="2" t="s">
        <v>43</v>
      </c>
      <c r="F167" s="2">
        <v>5</v>
      </c>
      <c r="G167" s="2">
        <v>3</v>
      </c>
      <c r="H167" s="2" t="str">
        <f t="shared" si="14"/>
        <v>BOS</v>
      </c>
      <c r="I167" s="2" t="s">
        <v>39</v>
      </c>
      <c r="J167" s="2">
        <v>2</v>
      </c>
      <c r="K167" s="2">
        <v>8</v>
      </c>
      <c r="L167" s="2" t="str">
        <f t="shared" si="15"/>
        <v>CAR</v>
      </c>
      <c r="M167" s="2" t="s">
        <v>39</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0-2-0</v>
      </c>
      <c r="AP167" s="2" t="str">
        <f>INDEX(Sheet5!$B$2:$AG$33, MATCH(Table2[[#This Row],[HomeTeam]],Sheet5!$A$2:$A$33, 0), MATCH(Table2[[#This Row],[AwayTeam]],Sheet5!$A$2:$A$33, 0))</f>
        <v>2-0-0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277</v>
      </c>
      <c r="D168" s="2" t="s">
        <v>22</v>
      </c>
      <c r="E168" s="2" t="s">
        <v>34</v>
      </c>
      <c r="F168" s="2">
        <v>2</v>
      </c>
      <c r="G168" s="2">
        <v>6</v>
      </c>
      <c r="H168" s="2" t="str">
        <f t="shared" si="14"/>
        <v>NSH</v>
      </c>
      <c r="I168" s="2" t="s">
        <v>39</v>
      </c>
      <c r="J168" s="2">
        <v>5</v>
      </c>
      <c r="K168" s="2">
        <v>1</v>
      </c>
      <c r="L168" s="2" t="str">
        <f t="shared" si="15"/>
        <v>EDM</v>
      </c>
      <c r="M168" s="2" t="s">
        <v>39</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278</v>
      </c>
      <c r="D169" s="3" t="s">
        <v>16</v>
      </c>
      <c r="E169" s="3" t="s">
        <v>37</v>
      </c>
      <c r="F169" s="3">
        <v>4</v>
      </c>
      <c r="G169" s="3">
        <v>2</v>
      </c>
      <c r="H169" s="3" t="str">
        <f t="shared" si="14"/>
        <v>CHI</v>
      </c>
      <c r="I169" s="3" t="s">
        <v>39</v>
      </c>
      <c r="J169" s="3">
        <v>2</v>
      </c>
      <c r="K169" s="3">
        <v>3</v>
      </c>
      <c r="L169" s="2" t="str">
        <f t="shared" si="15"/>
        <v>SJS</v>
      </c>
      <c r="M169" s="3" t="s">
        <v>39</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279</v>
      </c>
      <c r="D170" s="2" t="s">
        <v>13</v>
      </c>
      <c r="E170" s="2" t="s">
        <v>33</v>
      </c>
      <c r="F170" s="2">
        <v>2</v>
      </c>
      <c r="G170" s="2">
        <v>3</v>
      </c>
      <c r="H170" s="2" t="str">
        <f t="shared" si="14"/>
        <v>DAL</v>
      </c>
      <c r="I170" s="2" t="s">
        <v>76</v>
      </c>
      <c r="J170" s="2">
        <v>6</v>
      </c>
      <c r="K170" s="2">
        <v>4</v>
      </c>
      <c r="L170" s="13" t="str">
        <f t="shared" si="15"/>
        <v>FLA</v>
      </c>
      <c r="M170" s="2" t="s">
        <v>39</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1773</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0</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280</v>
      </c>
      <c r="D171" s="2" t="s">
        <v>32</v>
      </c>
      <c r="E171" s="2" t="s">
        <v>28</v>
      </c>
      <c r="F171" s="2">
        <v>2</v>
      </c>
      <c r="G171" s="2">
        <v>5</v>
      </c>
      <c r="H171" s="2" t="str">
        <f t="shared" si="14"/>
        <v>BUF</v>
      </c>
      <c r="I171" s="2" t="s">
        <v>39</v>
      </c>
      <c r="J171" s="2">
        <v>4</v>
      </c>
      <c r="K171" s="2">
        <v>3</v>
      </c>
      <c r="L171" s="2" t="str">
        <f t="shared" si="15"/>
        <v>NYI</v>
      </c>
      <c r="M171" s="2" t="s">
        <v>39</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281</v>
      </c>
      <c r="D172" s="2" t="s">
        <v>29</v>
      </c>
      <c r="E172" s="2" t="s">
        <v>19</v>
      </c>
      <c r="F172" s="2">
        <v>3</v>
      </c>
      <c r="G172" s="2">
        <v>5</v>
      </c>
      <c r="H172" s="2" t="str">
        <f t="shared" si="14"/>
        <v>NYR</v>
      </c>
      <c r="I172" s="2" t="s">
        <v>39</v>
      </c>
      <c r="J172" s="2">
        <v>1</v>
      </c>
      <c r="K172" s="2">
        <v>2</v>
      </c>
      <c r="L172" s="2" t="str">
        <f t="shared" si="15"/>
        <v>NYR</v>
      </c>
      <c r="M172" s="2" t="s">
        <v>39</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1775</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1</v>
      </c>
      <c r="AO172" s="2" t="str">
        <f>INDEX(Sheet5!$B$2:$AG$33, MATCH(Table2[[#This Row],[AwayTeam]],Sheet5!$A$2:$A$33, 0), MATCH(Table2[[#This Row],[HomeTeam]],Sheet5!$A$2:$A$33, 0))</f>
        <v>1-2-0</v>
      </c>
      <c r="AP172" s="2" t="str">
        <f>INDEX(Sheet5!$B$2:$AG$33, MATCH(Table2[[#This Row],[HomeTeam]],Sheet5!$A$2:$A$33, 0), MATCH(Table2[[#This Row],[AwayTeam]],Sheet5!$A$2:$A$33, 0))</f>
        <v>2-0-1</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282</v>
      </c>
      <c r="D173" s="2" t="s">
        <v>21</v>
      </c>
      <c r="E173" s="2" t="s">
        <v>35</v>
      </c>
      <c r="F173" s="2">
        <v>7</v>
      </c>
      <c r="G173" s="2">
        <v>2</v>
      </c>
      <c r="H173" s="2" t="str">
        <f t="shared" si="14"/>
        <v>WPG</v>
      </c>
      <c r="I173" s="2" t="s">
        <v>39</v>
      </c>
      <c r="J173" s="2">
        <v>6</v>
      </c>
      <c r="K173" s="2">
        <v>2</v>
      </c>
      <c r="L173" s="2" t="str">
        <f t="shared" si="15"/>
        <v>WPG</v>
      </c>
      <c r="M173" s="2" t="s">
        <v>39</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1</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283</v>
      </c>
      <c r="D174" s="2" t="s">
        <v>42</v>
      </c>
      <c r="E174" s="2" t="s">
        <v>36</v>
      </c>
      <c r="F174" s="2">
        <v>5</v>
      </c>
      <c r="G174" s="2">
        <v>2</v>
      </c>
      <c r="H174" s="2" t="str">
        <f t="shared" si="14"/>
        <v>TBL</v>
      </c>
      <c r="I174" s="2" t="s">
        <v>39</v>
      </c>
      <c r="J174" s="2">
        <v>3</v>
      </c>
      <c r="K174" s="2">
        <v>5</v>
      </c>
      <c r="L174" s="2" t="str">
        <f t="shared" si="15"/>
        <v>MIN</v>
      </c>
      <c r="M174" s="2" t="s">
        <v>39</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0</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284</v>
      </c>
      <c r="D175" s="3" t="s">
        <v>31</v>
      </c>
      <c r="E175" s="3" t="s">
        <v>23</v>
      </c>
      <c r="F175" s="3">
        <v>4</v>
      </c>
      <c r="G175" s="3">
        <v>5</v>
      </c>
      <c r="H175" s="3" t="str">
        <f t="shared" si="14"/>
        <v>CGY</v>
      </c>
      <c r="I175" s="3" t="s">
        <v>39</v>
      </c>
      <c r="J175" s="3">
        <v>0</v>
      </c>
      <c r="K175" s="3">
        <v>3</v>
      </c>
      <c r="L175" s="2" t="str">
        <f t="shared" si="15"/>
        <v>CGY</v>
      </c>
      <c r="M175" s="3" t="s">
        <v>39</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285</v>
      </c>
      <c r="D176" s="2" t="s">
        <v>33</v>
      </c>
      <c r="E176" s="2" t="s">
        <v>13</v>
      </c>
      <c r="F176" s="2">
        <v>3</v>
      </c>
      <c r="G176" s="2">
        <v>5</v>
      </c>
      <c r="H176" s="2" t="str">
        <f t="shared" si="14"/>
        <v>FLA</v>
      </c>
      <c r="I176" s="2" t="s">
        <v>39</v>
      </c>
      <c r="J176" s="2">
        <v>2</v>
      </c>
      <c r="K176" s="2">
        <v>4</v>
      </c>
      <c r="L176" s="13" t="str">
        <f t="shared" si="15"/>
        <v>FLA</v>
      </c>
      <c r="M176" s="2" t="s">
        <v>39</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1773</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0</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286</v>
      </c>
      <c r="D177" s="2" t="s">
        <v>15</v>
      </c>
      <c r="E177" s="2" t="s">
        <v>44</v>
      </c>
      <c r="F177" s="2">
        <v>2</v>
      </c>
      <c r="G177" s="2">
        <v>3</v>
      </c>
      <c r="H177" s="2" t="str">
        <f t="shared" si="14"/>
        <v>PHI</v>
      </c>
      <c r="I177" s="2" t="s">
        <v>76</v>
      </c>
      <c r="J177" s="2">
        <v>3</v>
      </c>
      <c r="K177" s="2">
        <v>0</v>
      </c>
      <c r="L177" s="2" t="str">
        <f t="shared" si="15"/>
        <v>BOS</v>
      </c>
      <c r="M177" s="2" t="s">
        <v>39</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287</v>
      </c>
      <c r="D178" s="2" t="s">
        <v>16</v>
      </c>
      <c r="E178" s="2" t="s">
        <v>27</v>
      </c>
      <c r="F178" s="2">
        <v>3</v>
      </c>
      <c r="G178" s="2">
        <v>5</v>
      </c>
      <c r="H178" s="2" t="str">
        <f t="shared" si="14"/>
        <v>LAK</v>
      </c>
      <c r="I178" s="2" t="s">
        <v>39</v>
      </c>
      <c r="J178" s="2">
        <v>4</v>
      </c>
      <c r="K178" s="2">
        <v>3</v>
      </c>
      <c r="L178" s="2" t="str">
        <f t="shared" si="15"/>
        <v>CHI</v>
      </c>
      <c r="M178" s="2" t="s">
        <v>38</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2-0-0</v>
      </c>
      <c r="AP178" s="2" t="str">
        <f>INDEX(Sheet5!$B$2:$AG$33, MATCH(Table2[[#This Row],[HomeTeam]],Sheet5!$A$2:$A$33, 0), MATCH(Table2[[#This Row],[AwayTeam]],Sheet5!$A$2:$A$33, 0))</f>
        <v>0-1-1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288</v>
      </c>
      <c r="D179" s="2" t="s">
        <v>35</v>
      </c>
      <c r="E179" s="2" t="s">
        <v>45</v>
      </c>
      <c r="F179" s="2">
        <v>2</v>
      </c>
      <c r="G179" s="2">
        <v>4</v>
      </c>
      <c r="H179" s="2" t="str">
        <f t="shared" si="14"/>
        <v>WSH</v>
      </c>
      <c r="I179" s="2" t="s">
        <v>39</v>
      </c>
      <c r="J179" s="2">
        <v>2</v>
      </c>
      <c r="K179" s="2">
        <v>7</v>
      </c>
      <c r="L179" s="2" t="str">
        <f t="shared" si="15"/>
        <v>WSH</v>
      </c>
      <c r="M179" s="2" t="s">
        <v>39</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289</v>
      </c>
      <c r="D180" s="2" t="s">
        <v>11</v>
      </c>
      <c r="E180" s="2" t="s">
        <v>29</v>
      </c>
      <c r="F180" s="2">
        <v>2</v>
      </c>
      <c r="G180" s="2">
        <v>5</v>
      </c>
      <c r="H180" s="2" t="str">
        <f t="shared" si="14"/>
        <v>OTT</v>
      </c>
      <c r="I180" s="2" t="s">
        <v>39</v>
      </c>
      <c r="J180" s="2">
        <v>0</v>
      </c>
      <c r="K180" s="2">
        <v>3</v>
      </c>
      <c r="L180" s="2" t="str">
        <f t="shared" si="15"/>
        <v>OTT</v>
      </c>
      <c r="M180" s="2" t="s">
        <v>39</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1</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290</v>
      </c>
      <c r="D181" s="2" t="s">
        <v>28</v>
      </c>
      <c r="E181" s="2" t="s">
        <v>30</v>
      </c>
      <c r="F181" s="2">
        <v>4</v>
      </c>
      <c r="G181" s="2">
        <v>2</v>
      </c>
      <c r="H181" s="2" t="str">
        <f t="shared" si="14"/>
        <v>BUF</v>
      </c>
      <c r="I181" s="2" t="s">
        <v>39</v>
      </c>
      <c r="J181" s="2">
        <v>1</v>
      </c>
      <c r="K181" s="2">
        <v>2</v>
      </c>
      <c r="L181" s="2" t="str">
        <f t="shared" si="15"/>
        <v>DET</v>
      </c>
      <c r="M181" s="2" t="s">
        <v>39</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1-2-1</v>
      </c>
      <c r="AP181" s="2" t="str">
        <f>INDEX(Sheet5!$B$2:$AG$33, MATCH(Table2[[#This Row],[HomeTeam]],Sheet5!$A$2:$A$33, 0), MATCH(Table2[[#This Row],[AwayTeam]],Sheet5!$A$2:$A$33, 0))</f>
        <v>3-1-0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291</v>
      </c>
      <c r="D182" s="2" t="s">
        <v>18</v>
      </c>
      <c r="E182" s="2" t="s">
        <v>20</v>
      </c>
      <c r="F182" s="2">
        <v>2</v>
      </c>
      <c r="G182" s="2">
        <v>4</v>
      </c>
      <c r="H182" s="2" t="str">
        <f t="shared" si="14"/>
        <v>PIT</v>
      </c>
      <c r="I182" s="2" t="s">
        <v>39</v>
      </c>
      <c r="J182" s="2">
        <v>1</v>
      </c>
      <c r="K182" s="2">
        <v>3</v>
      </c>
      <c r="L182" s="2" t="str">
        <f t="shared" si="15"/>
        <v>PIT</v>
      </c>
      <c r="M182" s="2" t="s">
        <v>39</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292</v>
      </c>
      <c r="D183" s="2" t="s">
        <v>17</v>
      </c>
      <c r="E183" s="2" t="s">
        <v>12</v>
      </c>
      <c r="F183" s="2">
        <v>3</v>
      </c>
      <c r="G183" s="2">
        <v>5</v>
      </c>
      <c r="H183" s="2" t="str">
        <f t="shared" si="14"/>
        <v>STL</v>
      </c>
      <c r="I183" s="2" t="s">
        <v>39</v>
      </c>
      <c r="J183" s="2">
        <v>2</v>
      </c>
      <c r="K183" s="2">
        <v>4</v>
      </c>
      <c r="L183" s="2" t="str">
        <f t="shared" si="15"/>
        <v>STL</v>
      </c>
      <c r="M183" s="2" t="s">
        <v>39</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0</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293</v>
      </c>
      <c r="D184" s="2" t="s">
        <v>25</v>
      </c>
      <c r="E184" s="2" t="s">
        <v>34</v>
      </c>
      <c r="F184" s="2">
        <v>4</v>
      </c>
      <c r="G184" s="2">
        <v>6</v>
      </c>
      <c r="H184" s="2" t="str">
        <f t="shared" si="14"/>
        <v>NSH</v>
      </c>
      <c r="I184" s="2" t="s">
        <v>39</v>
      </c>
      <c r="J184" s="2">
        <v>2</v>
      </c>
      <c r="K184" s="2">
        <v>5</v>
      </c>
      <c r="L184" s="2" t="str">
        <f t="shared" si="15"/>
        <v>NSH</v>
      </c>
      <c r="M184" s="2" t="s">
        <v>39</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0</v>
      </c>
      <c r="AO184" s="2" t="str">
        <f>INDEX(Sheet5!$B$2:$AG$33, MATCH(Table2[[#This Row],[AwayTeam]],Sheet5!$A$2:$A$33, 0), MATCH(Table2[[#This Row],[HomeTeam]],Sheet5!$A$2:$A$33, 0))</f>
        <v>2-2-0</v>
      </c>
      <c r="AP184" s="2" t="str">
        <f>INDEX(Sheet5!$B$2:$AG$33, MATCH(Table2[[#This Row],[HomeTeam]],Sheet5!$A$2:$A$33, 0), MATCH(Table2[[#This Row],[AwayTeam]],Sheet5!$A$2:$A$33, 0))</f>
        <v>2-1-1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294</v>
      </c>
      <c r="D185" s="2" t="s">
        <v>14</v>
      </c>
      <c r="E185" s="2" t="s">
        <v>26</v>
      </c>
      <c r="F185" s="2">
        <v>1</v>
      </c>
      <c r="G185" s="2">
        <v>4</v>
      </c>
      <c r="H185" s="2" t="str">
        <f t="shared" si="14"/>
        <v>VGK</v>
      </c>
      <c r="I185" s="2" t="s">
        <v>39</v>
      </c>
      <c r="J185" s="2">
        <v>3</v>
      </c>
      <c r="K185" s="2">
        <v>4</v>
      </c>
      <c r="L185" s="2" t="str">
        <f t="shared" si="15"/>
        <v>VGK</v>
      </c>
      <c r="M185" s="2" t="s">
        <v>76</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0</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295</v>
      </c>
      <c r="D186" s="3" t="s">
        <v>24</v>
      </c>
      <c r="E186" s="3" t="s">
        <v>37</v>
      </c>
      <c r="F186" s="3">
        <v>3</v>
      </c>
      <c r="G186" s="3">
        <v>1</v>
      </c>
      <c r="H186" s="3" t="str">
        <f t="shared" si="14"/>
        <v>VAN</v>
      </c>
      <c r="I186" s="3" t="s">
        <v>39</v>
      </c>
      <c r="J186" s="3">
        <v>3</v>
      </c>
      <c r="K186" s="3">
        <v>2</v>
      </c>
      <c r="L186" s="2" t="str">
        <f t="shared" si="15"/>
        <v>VAN</v>
      </c>
      <c r="M186" s="3" t="s">
        <v>39</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296</v>
      </c>
      <c r="D187" s="2" t="s">
        <v>32</v>
      </c>
      <c r="E187" s="2" t="s">
        <v>19</v>
      </c>
      <c r="F187" s="2">
        <v>1</v>
      </c>
      <c r="G187" s="2">
        <v>5</v>
      </c>
      <c r="H187" s="2" t="str">
        <f t="shared" si="14"/>
        <v>NYR</v>
      </c>
      <c r="I187" s="2" t="s">
        <v>39</v>
      </c>
      <c r="J187" s="2">
        <v>2</v>
      </c>
      <c r="K187" s="2">
        <v>5</v>
      </c>
      <c r="L187" s="13" t="str">
        <f t="shared" si="15"/>
        <v>NYR</v>
      </c>
      <c r="M187" s="2" t="s">
        <v>39</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0-3-0</v>
      </c>
      <c r="AP187" s="2" t="str">
        <f>INDEX(Sheet5!$B$2:$AG$33, MATCH(Table2[[#This Row],[HomeTeam]],Sheet5!$A$2:$A$33, 0), MATCH(Table2[[#This Row],[AwayTeam]],Sheet5!$A$2:$A$33, 0))</f>
        <v>3-0-0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297</v>
      </c>
      <c r="D188" s="2" t="s">
        <v>42</v>
      </c>
      <c r="E188" s="2" t="s">
        <v>21</v>
      </c>
      <c r="F188" s="2">
        <v>3</v>
      </c>
      <c r="G188" s="2">
        <v>4</v>
      </c>
      <c r="H188" s="2" t="str">
        <f t="shared" si="14"/>
        <v>WPG</v>
      </c>
      <c r="I188" s="2" t="s">
        <v>76</v>
      </c>
      <c r="J188" s="2">
        <v>4</v>
      </c>
      <c r="K188" s="2">
        <v>7</v>
      </c>
      <c r="L188" s="2" t="str">
        <f t="shared" si="15"/>
        <v>WPG</v>
      </c>
      <c r="M188" s="2" t="s">
        <v>39</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0</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298</v>
      </c>
      <c r="D189" s="2" t="s">
        <v>11</v>
      </c>
      <c r="E189" s="2" t="s">
        <v>15</v>
      </c>
      <c r="F189" s="2">
        <v>4</v>
      </c>
      <c r="G189" s="2">
        <v>1</v>
      </c>
      <c r="H189" s="2" t="str">
        <f t="shared" si="14"/>
        <v>SEA</v>
      </c>
      <c r="I189" s="2" t="s">
        <v>39</v>
      </c>
      <c r="J189" s="2">
        <v>0</v>
      </c>
      <c r="K189" s="2">
        <v>2</v>
      </c>
      <c r="L189" s="2" t="str">
        <f t="shared" si="15"/>
        <v>BOS</v>
      </c>
      <c r="M189" s="2" t="s">
        <v>39</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299</v>
      </c>
      <c r="D190" s="2" t="s">
        <v>45</v>
      </c>
      <c r="E190" s="2" t="s">
        <v>43</v>
      </c>
      <c r="F190" s="2">
        <v>6</v>
      </c>
      <c r="G190" s="2">
        <v>5</v>
      </c>
      <c r="H190" s="2" t="str">
        <f t="shared" si="14"/>
        <v>WSH</v>
      </c>
      <c r="I190" s="2" t="s">
        <v>76</v>
      </c>
      <c r="J190" s="2">
        <v>2</v>
      </c>
      <c r="K190" s="2">
        <v>4</v>
      </c>
      <c r="L190" s="2" t="str">
        <f t="shared" si="15"/>
        <v>CAR</v>
      </c>
      <c r="M190" s="2" t="s">
        <v>39</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0</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300</v>
      </c>
      <c r="D191" s="2" t="s">
        <v>17</v>
      </c>
      <c r="E191" s="2" t="s">
        <v>36</v>
      </c>
      <c r="F191" s="2">
        <v>2</v>
      </c>
      <c r="G191" s="2">
        <v>4</v>
      </c>
      <c r="H191" s="2" t="str">
        <f t="shared" si="14"/>
        <v>MIN</v>
      </c>
      <c r="I191" s="2" t="s">
        <v>39</v>
      </c>
      <c r="J191" s="2">
        <v>1</v>
      </c>
      <c r="K191" s="2">
        <v>2</v>
      </c>
      <c r="L191" s="2" t="str">
        <f t="shared" si="15"/>
        <v>MIN</v>
      </c>
      <c r="M191" s="2" t="s">
        <v>76</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301</v>
      </c>
      <c r="D192" s="2" t="s">
        <v>22</v>
      </c>
      <c r="E192" s="2" t="s">
        <v>23</v>
      </c>
      <c r="F192" s="2">
        <v>3</v>
      </c>
      <c r="G192" s="2">
        <v>5</v>
      </c>
      <c r="H192" s="2" t="str">
        <f t="shared" si="14"/>
        <v>CGY</v>
      </c>
      <c r="I192" s="2" t="s">
        <v>39</v>
      </c>
      <c r="J192" s="2">
        <v>4</v>
      </c>
      <c r="K192" s="2">
        <v>2</v>
      </c>
      <c r="L192" s="2" t="str">
        <f t="shared" si="15"/>
        <v>EDM</v>
      </c>
      <c r="M192" s="2" t="s">
        <v>39</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302</v>
      </c>
      <c r="D193" s="3" t="s">
        <v>16</v>
      </c>
      <c r="E193" s="3" t="s">
        <v>46</v>
      </c>
      <c r="F193" s="3">
        <v>3</v>
      </c>
      <c r="G193" s="3">
        <v>4</v>
      </c>
      <c r="H193" s="3" t="str">
        <f t="shared" si="14"/>
        <v>ANA</v>
      </c>
      <c r="I193" s="3" t="s">
        <v>39</v>
      </c>
      <c r="J193" s="3">
        <v>4</v>
      </c>
      <c r="K193" s="3">
        <v>2</v>
      </c>
      <c r="L193" s="2" t="str">
        <f t="shared" si="15"/>
        <v>CHI</v>
      </c>
      <c r="M193" s="3" t="s">
        <v>39</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2-1-0</v>
      </c>
      <c r="AP193" s="2" t="str">
        <f>INDEX(Sheet5!$B$2:$AG$33, MATCH(Table2[[#This Row],[HomeTeam]],Sheet5!$A$2:$A$33, 0), MATCH(Table2[[#This Row],[AwayTeam]],Sheet5!$A$2:$A$33, 0))</f>
        <v>1-2-0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303</v>
      </c>
      <c r="D194" s="2" t="s">
        <v>27</v>
      </c>
      <c r="E194" s="2" t="s">
        <v>34</v>
      </c>
      <c r="F194" s="2">
        <v>3</v>
      </c>
      <c r="G194" s="2">
        <v>4</v>
      </c>
      <c r="H194" s="2" t="str">
        <f t="shared" si="14"/>
        <v>NSH</v>
      </c>
      <c r="I194" s="2" t="s">
        <v>76</v>
      </c>
      <c r="J194" s="2">
        <v>3</v>
      </c>
      <c r="K194" s="2">
        <v>0</v>
      </c>
      <c r="L194" s="13" t="str">
        <f t="shared" si="15"/>
        <v>LAK</v>
      </c>
      <c r="M194" s="2" t="s">
        <v>39</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304</v>
      </c>
      <c r="D195" s="3" t="s">
        <v>31</v>
      </c>
      <c r="E195" s="3" t="s">
        <v>22</v>
      </c>
      <c r="F195" s="3">
        <v>4</v>
      </c>
      <c r="G195" s="3">
        <v>2</v>
      </c>
      <c r="H195" s="3" t="str">
        <f t="shared" ref="H195:H258" si="19">IF(AND(ISBLANK($F195),ISBLANK($G195)),"_",IF($F195&gt;$G195,$D195,$E195))</f>
        <v>NJD</v>
      </c>
      <c r="I195" s="3" t="s">
        <v>39</v>
      </c>
      <c r="J195" s="3">
        <v>3</v>
      </c>
      <c r="K195" s="3">
        <v>0</v>
      </c>
      <c r="L195" s="2" t="str">
        <f t="shared" ref="L195:L258" si="20">IF(OR($J195=$K195,AND(ISBLANK($J195),ISBLANK($K195))),"_",IF($J195&gt;$K195,$D195,$E195))</f>
        <v>NJD</v>
      </c>
      <c r="M195" s="3" t="s">
        <v>39</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1795</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305</v>
      </c>
      <c r="D196" s="2" t="s">
        <v>29</v>
      </c>
      <c r="E196" s="2" t="s">
        <v>28</v>
      </c>
      <c r="F196" s="2">
        <v>5</v>
      </c>
      <c r="G196" s="2">
        <v>2</v>
      </c>
      <c r="H196" s="2" t="str">
        <f t="shared" si="19"/>
        <v>OTT</v>
      </c>
      <c r="I196" s="2" t="s">
        <v>39</v>
      </c>
      <c r="J196" s="2">
        <v>1</v>
      </c>
      <c r="K196" s="2">
        <v>5</v>
      </c>
      <c r="L196" s="13" t="str">
        <f t="shared" si="20"/>
        <v>BUF</v>
      </c>
      <c r="M196" s="2" t="s">
        <v>39</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1775</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1</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306</v>
      </c>
      <c r="D197" s="2" t="s">
        <v>15</v>
      </c>
      <c r="E197" s="2" t="s">
        <v>17</v>
      </c>
      <c r="F197" s="2">
        <v>2</v>
      </c>
      <c r="G197" s="2">
        <v>4</v>
      </c>
      <c r="H197" s="2" t="str">
        <f t="shared" si="19"/>
        <v>TOR</v>
      </c>
      <c r="I197" s="2" t="s">
        <v>39</v>
      </c>
      <c r="J197" s="2">
        <v>0</v>
      </c>
      <c r="K197" s="2">
        <v>4</v>
      </c>
      <c r="L197" s="2" t="str">
        <f t="shared" si="20"/>
        <v>TOR</v>
      </c>
      <c r="M197" s="2" t="s">
        <v>39</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1-2-1</v>
      </c>
      <c r="AP197" s="2" t="str">
        <f>INDEX(Sheet5!$B$2:$AG$33, MATCH(Table2[[#This Row],[HomeTeam]],Sheet5!$A$2:$A$33, 0), MATCH(Table2[[#This Row],[AwayTeam]],Sheet5!$A$2:$A$33, 0))</f>
        <v>3-0-1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307</v>
      </c>
      <c r="D198" s="2" t="s">
        <v>23</v>
      </c>
      <c r="E198" s="2" t="s">
        <v>18</v>
      </c>
      <c r="F198" s="2">
        <v>5</v>
      </c>
      <c r="G198" s="2">
        <v>2</v>
      </c>
      <c r="H198" s="2" t="str">
        <f t="shared" si="19"/>
        <v>CGY</v>
      </c>
      <c r="I198" s="2" t="s">
        <v>39</v>
      </c>
      <c r="J198" s="2">
        <v>3</v>
      </c>
      <c r="K198" s="2">
        <v>2</v>
      </c>
      <c r="L198" s="2" t="str">
        <f t="shared" si="20"/>
        <v>CGY</v>
      </c>
      <c r="M198" s="2" t="s">
        <v>76</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1776</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2-0-0</v>
      </c>
      <c r="AP198" s="2" t="str">
        <f>INDEX(Sheet5!$B$2:$AG$33, MATCH(Table2[[#This Row],[HomeTeam]],Sheet5!$A$2:$A$33, 0), MATCH(Table2[[#This Row],[AwayTeam]],Sheet5!$A$2:$A$33, 0))</f>
        <v>0-1-1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308</v>
      </c>
      <c r="D199" s="2" t="s">
        <v>44</v>
      </c>
      <c r="E199" s="2" t="s">
        <v>43</v>
      </c>
      <c r="F199" s="2">
        <v>1</v>
      </c>
      <c r="G199" s="2">
        <v>4</v>
      </c>
      <c r="H199" s="2" t="str">
        <f t="shared" si="19"/>
        <v>CAR</v>
      </c>
      <c r="I199" s="2" t="s">
        <v>39</v>
      </c>
      <c r="J199" s="2">
        <v>4</v>
      </c>
      <c r="K199" s="2">
        <v>6</v>
      </c>
      <c r="L199" s="2" t="str">
        <f t="shared" si="20"/>
        <v>CAR</v>
      </c>
      <c r="M199" s="2" t="s">
        <v>39</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309</v>
      </c>
      <c r="D200" s="2" t="s">
        <v>20</v>
      </c>
      <c r="E200" s="2" t="s">
        <v>32</v>
      </c>
      <c r="F200" s="2">
        <v>3</v>
      </c>
      <c r="G200" s="2">
        <v>2</v>
      </c>
      <c r="H200" s="2" t="str">
        <f t="shared" si="19"/>
        <v>PIT</v>
      </c>
      <c r="I200" s="2" t="s">
        <v>38</v>
      </c>
      <c r="J200" s="2">
        <v>3</v>
      </c>
      <c r="K200" s="2">
        <v>4</v>
      </c>
      <c r="L200" s="2" t="str">
        <f t="shared" si="20"/>
        <v>NYI</v>
      </c>
      <c r="M200" s="2" t="s">
        <v>38</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310</v>
      </c>
      <c r="D201" s="2" t="s">
        <v>42</v>
      </c>
      <c r="E201" s="2" t="s">
        <v>12</v>
      </c>
      <c r="F201" s="2">
        <v>5</v>
      </c>
      <c r="G201" s="2">
        <v>3</v>
      </c>
      <c r="H201" s="2" t="str">
        <f t="shared" si="19"/>
        <v>TBL</v>
      </c>
      <c r="I201" s="2" t="s">
        <v>39</v>
      </c>
      <c r="J201" s="2">
        <v>2</v>
      </c>
      <c r="K201" s="2">
        <v>3</v>
      </c>
      <c r="L201" s="2" t="str">
        <f t="shared" si="20"/>
        <v>STL</v>
      </c>
      <c r="M201" s="2" t="s">
        <v>39</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0</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311</v>
      </c>
      <c r="D202" s="2" t="s">
        <v>27</v>
      </c>
      <c r="E202" s="2" t="s">
        <v>36</v>
      </c>
      <c r="F202" s="2">
        <v>2</v>
      </c>
      <c r="G202" s="2">
        <v>4</v>
      </c>
      <c r="H202" s="2" t="str">
        <f t="shared" si="19"/>
        <v>MIN</v>
      </c>
      <c r="I202" s="2" t="s">
        <v>39</v>
      </c>
      <c r="J202" s="2">
        <v>5</v>
      </c>
      <c r="K202" s="2">
        <v>1</v>
      </c>
      <c r="L202" s="2" t="str">
        <f t="shared" si="20"/>
        <v>LAK</v>
      </c>
      <c r="M202" s="2" t="s">
        <v>39</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312</v>
      </c>
      <c r="D203" s="2" t="s">
        <v>14</v>
      </c>
      <c r="E203" s="2" t="s">
        <v>21</v>
      </c>
      <c r="F203" s="2">
        <v>1</v>
      </c>
      <c r="G203" s="2">
        <v>5</v>
      </c>
      <c r="H203" s="2" t="str">
        <f t="shared" si="19"/>
        <v>WPG</v>
      </c>
      <c r="I203" s="2" t="s">
        <v>39</v>
      </c>
      <c r="J203" s="2">
        <v>0</v>
      </c>
      <c r="K203" s="2">
        <v>3</v>
      </c>
      <c r="L203" s="2" t="str">
        <f t="shared" si="20"/>
        <v>WPG</v>
      </c>
      <c r="M203" s="2" t="s">
        <v>39</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313</v>
      </c>
      <c r="D204" s="2" t="s">
        <v>11</v>
      </c>
      <c r="E204" s="2" t="s">
        <v>25</v>
      </c>
      <c r="F204" s="2">
        <v>3</v>
      </c>
      <c r="G204" s="2">
        <v>6</v>
      </c>
      <c r="H204" s="2" t="str">
        <f t="shared" si="19"/>
        <v>COL</v>
      </c>
      <c r="I204" s="2" t="s">
        <v>39</v>
      </c>
      <c r="J204" s="2">
        <v>3</v>
      </c>
      <c r="K204" s="2">
        <v>6</v>
      </c>
      <c r="L204" s="2" t="str">
        <f t="shared" si="20"/>
        <v>COL</v>
      </c>
      <c r="M204" s="2" t="s">
        <v>39</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0</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314</v>
      </c>
      <c r="D205" s="2" t="s">
        <v>24</v>
      </c>
      <c r="E205" s="2" t="s">
        <v>46</v>
      </c>
      <c r="F205" s="2">
        <v>3</v>
      </c>
      <c r="G205" s="2">
        <v>4</v>
      </c>
      <c r="H205" s="2" t="str">
        <f t="shared" si="19"/>
        <v>ANA</v>
      </c>
      <c r="I205" s="2" t="s">
        <v>76</v>
      </c>
      <c r="J205" s="2">
        <v>5</v>
      </c>
      <c r="K205" s="2">
        <v>1</v>
      </c>
      <c r="L205" s="2" t="str">
        <f t="shared" si="20"/>
        <v>VAN</v>
      </c>
      <c r="M205" s="2" t="s">
        <v>39</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2-1-0</v>
      </c>
      <c r="AP205" s="2" t="str">
        <f>INDEX(Sheet5!$B$2:$AG$33, MATCH(Table2[[#This Row],[HomeTeam]],Sheet5!$A$2:$A$33, 0), MATCH(Table2[[#This Row],[AwayTeam]],Sheet5!$A$2:$A$33, 0))</f>
        <v>1-2-0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315</v>
      </c>
      <c r="D206" s="3" t="s">
        <v>35</v>
      </c>
      <c r="E206" s="3" t="s">
        <v>37</v>
      </c>
      <c r="F206" s="3">
        <v>4</v>
      </c>
      <c r="G206" s="3">
        <v>2</v>
      </c>
      <c r="H206" s="3" t="str">
        <f t="shared" si="19"/>
        <v>CBJ</v>
      </c>
      <c r="I206" s="3" t="s">
        <v>39</v>
      </c>
      <c r="J206" s="3">
        <v>1</v>
      </c>
      <c r="K206" s="3">
        <v>2</v>
      </c>
      <c r="L206" s="2" t="str">
        <f t="shared" si="20"/>
        <v>SJS</v>
      </c>
      <c r="M206" s="3" t="s">
        <v>76</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1</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316</v>
      </c>
      <c r="D207" s="2" t="s">
        <v>34</v>
      </c>
      <c r="E207" s="2" t="s">
        <v>45</v>
      </c>
      <c r="F207" s="2">
        <v>2</v>
      </c>
      <c r="G207" s="2">
        <v>4</v>
      </c>
      <c r="H207" s="2" t="str">
        <f t="shared" si="19"/>
        <v>WSH</v>
      </c>
      <c r="I207" s="2" t="s">
        <v>39</v>
      </c>
      <c r="J207" s="2">
        <v>2</v>
      </c>
      <c r="K207" s="2">
        <v>3</v>
      </c>
      <c r="L207" s="13" t="str">
        <f t="shared" si="20"/>
        <v>WSH</v>
      </c>
      <c r="M207" s="2" t="s">
        <v>39</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0</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317</v>
      </c>
      <c r="D208" s="2" t="s">
        <v>30</v>
      </c>
      <c r="E208" s="2" t="s">
        <v>16</v>
      </c>
      <c r="F208" s="2">
        <v>3</v>
      </c>
      <c r="G208" s="2">
        <v>2</v>
      </c>
      <c r="H208" s="2" t="str">
        <f t="shared" si="19"/>
        <v>DET</v>
      </c>
      <c r="I208" s="2" t="s">
        <v>76</v>
      </c>
      <c r="J208" s="2">
        <v>4</v>
      </c>
      <c r="K208" s="2">
        <v>1</v>
      </c>
      <c r="L208" s="2" t="str">
        <f t="shared" si="20"/>
        <v>DET</v>
      </c>
      <c r="M208" s="2" t="s">
        <v>39</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1777</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318</v>
      </c>
      <c r="D209" s="3" t="s">
        <v>26</v>
      </c>
      <c r="E209" s="3" t="s">
        <v>22</v>
      </c>
      <c r="F209" s="3">
        <v>3</v>
      </c>
      <c r="G209" s="3">
        <v>5</v>
      </c>
      <c r="H209" s="3" t="str">
        <f t="shared" si="19"/>
        <v>EDM</v>
      </c>
      <c r="I209" s="3" t="s">
        <v>39</v>
      </c>
      <c r="J209" s="3">
        <v>4</v>
      </c>
      <c r="K209" s="3">
        <v>2</v>
      </c>
      <c r="L209" s="2" t="str">
        <f t="shared" si="20"/>
        <v>VGK</v>
      </c>
      <c r="M209" s="3" t="s">
        <v>39</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0</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319</v>
      </c>
      <c r="D210" s="2" t="s">
        <v>23</v>
      </c>
      <c r="E210" s="2" t="s">
        <v>15</v>
      </c>
      <c r="F210" s="2">
        <v>4</v>
      </c>
      <c r="G210" s="2">
        <v>3</v>
      </c>
      <c r="H210" s="2" t="str">
        <f t="shared" si="19"/>
        <v>CGY</v>
      </c>
      <c r="I210" s="2" t="s">
        <v>76</v>
      </c>
      <c r="J210" s="2">
        <v>3</v>
      </c>
      <c r="K210" s="2">
        <v>4</v>
      </c>
      <c r="L210" s="13" t="str">
        <f t="shared" si="20"/>
        <v>BOS</v>
      </c>
      <c r="M210" s="2" t="s">
        <v>76</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320</v>
      </c>
      <c r="D211" s="2" t="s">
        <v>32</v>
      </c>
      <c r="E211" s="2" t="s">
        <v>29</v>
      </c>
      <c r="F211" s="2">
        <v>1</v>
      </c>
      <c r="G211" s="2">
        <v>3</v>
      </c>
      <c r="H211" s="2" t="str">
        <f t="shared" si="19"/>
        <v>OTT</v>
      </c>
      <c r="I211" s="2" t="s">
        <v>39</v>
      </c>
      <c r="J211" s="2">
        <v>4</v>
      </c>
      <c r="K211" s="2">
        <v>2</v>
      </c>
      <c r="L211" s="2" t="str">
        <f t="shared" si="20"/>
        <v>NYI</v>
      </c>
      <c r="M211" s="2" t="s">
        <v>39</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1775</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1</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325</v>
      </c>
      <c r="D212" s="2" t="s">
        <v>44</v>
      </c>
      <c r="E212" s="2" t="s">
        <v>42</v>
      </c>
      <c r="F212" s="2">
        <v>0</v>
      </c>
      <c r="G212" s="2">
        <v>2</v>
      </c>
      <c r="H212" s="2" t="str">
        <f t="shared" si="19"/>
        <v>TBL</v>
      </c>
      <c r="I212" s="2" t="s">
        <v>39</v>
      </c>
      <c r="J212" s="2">
        <v>2</v>
      </c>
      <c r="K212" s="2">
        <v>1</v>
      </c>
      <c r="L212" s="2" t="str">
        <f t="shared" si="20"/>
        <v>PHI</v>
      </c>
      <c r="M212" s="2" t="s">
        <v>38</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0</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321</v>
      </c>
      <c r="D213" s="2" t="s">
        <v>34</v>
      </c>
      <c r="E213" s="2" t="s">
        <v>13</v>
      </c>
      <c r="F213" s="2">
        <v>0</v>
      </c>
      <c r="G213" s="2">
        <v>4</v>
      </c>
      <c r="H213" s="2" t="str">
        <f t="shared" si="19"/>
        <v>FLA</v>
      </c>
      <c r="I213" s="2" t="s">
        <v>39</v>
      </c>
      <c r="J213" s="2">
        <v>2</v>
      </c>
      <c r="K213" s="2">
        <v>6</v>
      </c>
      <c r="L213" s="2" t="str">
        <f t="shared" si="20"/>
        <v>FLA</v>
      </c>
      <c r="M213" s="2" t="s">
        <v>39</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0</v>
      </c>
      <c r="AO213" s="2" t="str">
        <f>INDEX(Sheet5!$B$2:$AG$33, MATCH(Table2[[#This Row],[AwayTeam]],Sheet5!$A$2:$A$33, 0), MATCH(Table2[[#This Row],[HomeTeam]],Sheet5!$A$2:$A$33, 0))</f>
        <v>0-2-0</v>
      </c>
      <c r="AP213" s="2" t="str">
        <f>INDEX(Sheet5!$B$2:$AG$33, MATCH(Table2[[#This Row],[HomeTeam]],Sheet5!$A$2:$A$33, 0), MATCH(Table2[[#This Row],[AwayTeam]],Sheet5!$A$2:$A$33, 0))</f>
        <v>2-0-0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322</v>
      </c>
      <c r="D214" s="2" t="s">
        <v>18</v>
      </c>
      <c r="E214" s="2" t="s">
        <v>31</v>
      </c>
      <c r="F214" s="2">
        <v>1</v>
      </c>
      <c r="G214" s="2">
        <v>4</v>
      </c>
      <c r="H214" s="2" t="str">
        <f t="shared" si="19"/>
        <v>NJD</v>
      </c>
      <c r="I214" s="2" t="s">
        <v>39</v>
      </c>
      <c r="J214" s="2">
        <v>3</v>
      </c>
      <c r="K214" s="2">
        <v>5</v>
      </c>
      <c r="L214" s="2" t="str">
        <f t="shared" si="20"/>
        <v>NJD</v>
      </c>
      <c r="M214" s="2" t="s">
        <v>39</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1776</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323</v>
      </c>
      <c r="D215" s="2" t="s">
        <v>28</v>
      </c>
      <c r="E215" s="2" t="s">
        <v>19</v>
      </c>
      <c r="F215" s="2">
        <v>2</v>
      </c>
      <c r="G215" s="2">
        <v>5</v>
      </c>
      <c r="H215" s="2" t="str">
        <f t="shared" si="19"/>
        <v>NYR</v>
      </c>
      <c r="I215" s="2" t="s">
        <v>39</v>
      </c>
      <c r="J215" s="2">
        <v>6</v>
      </c>
      <c r="K215" s="2">
        <v>1</v>
      </c>
      <c r="L215" s="2" t="str">
        <f t="shared" si="20"/>
        <v>BUF</v>
      </c>
      <c r="M215" s="2" t="s">
        <v>39</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2-1-0</v>
      </c>
      <c r="AP215" s="2" t="str">
        <f>INDEX(Sheet5!$B$2:$AG$33, MATCH(Table2[[#This Row],[HomeTeam]],Sheet5!$A$2:$A$33, 0), MATCH(Table2[[#This Row],[AwayTeam]],Sheet5!$A$2:$A$33, 0))</f>
        <v>1-2-0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324</v>
      </c>
      <c r="D216" s="2" t="s">
        <v>20</v>
      </c>
      <c r="E216" s="2" t="s">
        <v>43</v>
      </c>
      <c r="F216" s="2">
        <v>1</v>
      </c>
      <c r="G216" s="2">
        <v>3</v>
      </c>
      <c r="H216" s="2" t="str">
        <f t="shared" si="19"/>
        <v>CAR</v>
      </c>
      <c r="I216" s="2" t="s">
        <v>39</v>
      </c>
      <c r="J216" s="2">
        <v>1</v>
      </c>
      <c r="K216" s="2">
        <v>5</v>
      </c>
      <c r="L216" s="2" t="str">
        <f t="shared" si="20"/>
        <v>CAR</v>
      </c>
      <c r="M216" s="2" t="s">
        <v>39</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326</v>
      </c>
      <c r="D217" s="2" t="s">
        <v>14</v>
      </c>
      <c r="E217" s="2" t="s">
        <v>12</v>
      </c>
      <c r="F217" s="2">
        <v>2</v>
      </c>
      <c r="G217" s="2">
        <v>1</v>
      </c>
      <c r="H217" s="2" t="str">
        <f t="shared" si="19"/>
        <v>UTA</v>
      </c>
      <c r="I217" s="2" t="s">
        <v>38</v>
      </c>
      <c r="J217" s="2">
        <v>4</v>
      </c>
      <c r="K217" s="2">
        <v>2</v>
      </c>
      <c r="L217" s="2" t="str">
        <f t="shared" si="20"/>
        <v>UTA</v>
      </c>
      <c r="M217" s="2" t="s">
        <v>39</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0</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327</v>
      </c>
      <c r="D218" s="2" t="s">
        <v>16</v>
      </c>
      <c r="E218" s="2" t="s">
        <v>33</v>
      </c>
      <c r="F218" s="2">
        <v>1</v>
      </c>
      <c r="G218" s="2">
        <v>4</v>
      </c>
      <c r="H218" s="2" t="str">
        <f t="shared" si="19"/>
        <v>DAL</v>
      </c>
      <c r="I218" s="2" t="s">
        <v>39</v>
      </c>
      <c r="J218" s="2">
        <v>1</v>
      </c>
      <c r="K218" s="2">
        <v>3</v>
      </c>
      <c r="L218" s="2" t="str">
        <f t="shared" si="20"/>
        <v>DAL</v>
      </c>
      <c r="M218" s="2" t="s">
        <v>39</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328</v>
      </c>
      <c r="D219" s="2" t="s">
        <v>25</v>
      </c>
      <c r="E219" s="2" t="s">
        <v>21</v>
      </c>
      <c r="F219" s="2">
        <v>3</v>
      </c>
      <c r="G219" s="2">
        <v>5</v>
      </c>
      <c r="H219" s="2" t="str">
        <f t="shared" si="19"/>
        <v>WPG</v>
      </c>
      <c r="I219" s="2" t="s">
        <v>39</v>
      </c>
      <c r="J219" s="2">
        <v>0</v>
      </c>
      <c r="K219" s="2">
        <v>1</v>
      </c>
      <c r="L219" s="2" t="str">
        <f t="shared" si="20"/>
        <v>WPG</v>
      </c>
      <c r="M219" s="2" t="s">
        <v>39</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0</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329</v>
      </c>
      <c r="D220" s="2" t="s">
        <v>24</v>
      </c>
      <c r="E220" s="2" t="s">
        <v>27</v>
      </c>
      <c r="F220" s="2">
        <v>3</v>
      </c>
      <c r="G220" s="2">
        <v>4</v>
      </c>
      <c r="H220" s="2" t="str">
        <f t="shared" si="19"/>
        <v>LAK</v>
      </c>
      <c r="I220" s="2" t="s">
        <v>76</v>
      </c>
      <c r="J220" s="2">
        <v>4</v>
      </c>
      <c r="K220" s="2">
        <v>2</v>
      </c>
      <c r="L220" s="2" t="str">
        <f t="shared" si="20"/>
        <v>VAN</v>
      </c>
      <c r="M220" s="2" t="s">
        <v>39</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2-1-0</v>
      </c>
      <c r="AP220" s="2" t="str">
        <f>INDEX(Sheet5!$B$2:$AG$33, MATCH(Table2[[#This Row],[HomeTeam]],Sheet5!$A$2:$A$33, 0), MATCH(Table2[[#This Row],[AwayTeam]],Sheet5!$A$2:$A$33, 0))</f>
        <v>1-1-1</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330</v>
      </c>
      <c r="D221" s="3" t="s">
        <v>36</v>
      </c>
      <c r="E221" s="3" t="s">
        <v>37</v>
      </c>
      <c r="F221" s="3">
        <v>4</v>
      </c>
      <c r="G221" s="3">
        <v>2</v>
      </c>
      <c r="H221" s="3" t="str">
        <f t="shared" si="19"/>
        <v>MIN</v>
      </c>
      <c r="I221" s="3" t="s">
        <v>39</v>
      </c>
      <c r="J221" s="3">
        <v>5</v>
      </c>
      <c r="K221" s="3">
        <v>2</v>
      </c>
      <c r="L221" s="2" t="str">
        <f t="shared" si="20"/>
        <v>MIN</v>
      </c>
      <c r="M221" s="3" t="s">
        <v>39</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331</v>
      </c>
      <c r="D222" s="2" t="s">
        <v>30</v>
      </c>
      <c r="E222" s="2" t="s">
        <v>17</v>
      </c>
      <c r="F222" s="2">
        <v>3</v>
      </c>
      <c r="G222" s="2">
        <v>4</v>
      </c>
      <c r="H222" s="2" t="str">
        <f t="shared" si="19"/>
        <v>TOR</v>
      </c>
      <c r="I222" s="2" t="s">
        <v>76</v>
      </c>
      <c r="J222" s="2">
        <v>1</v>
      </c>
      <c r="K222" s="2">
        <v>3</v>
      </c>
      <c r="L222" s="13" t="str">
        <f t="shared" si="20"/>
        <v>TOR</v>
      </c>
      <c r="M222" s="2" t="s">
        <v>39</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332</v>
      </c>
      <c r="D223" s="2" t="s">
        <v>20</v>
      </c>
      <c r="E223" s="2" t="s">
        <v>45</v>
      </c>
      <c r="F223" s="2">
        <v>2</v>
      </c>
      <c r="G223" s="2">
        <v>4</v>
      </c>
      <c r="H223" s="2" t="str">
        <f t="shared" si="19"/>
        <v>WSH</v>
      </c>
      <c r="I223" s="2" t="s">
        <v>39</v>
      </c>
      <c r="J223" s="2">
        <v>4</v>
      </c>
      <c r="K223" s="2">
        <v>2</v>
      </c>
      <c r="L223" s="2" t="str">
        <f t="shared" si="20"/>
        <v>PIT</v>
      </c>
      <c r="M223" s="2" t="s">
        <v>39</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0</v>
      </c>
      <c r="AO223" s="2" t="str">
        <f>INDEX(Sheet5!$B$2:$AG$33, MATCH(Table2[[#This Row],[AwayTeam]],Sheet5!$A$2:$A$33, 0), MATCH(Table2[[#This Row],[HomeTeam]],Sheet5!$A$2:$A$33, 0))</f>
        <v>1-2-0</v>
      </c>
      <c r="AP223" s="2" t="str">
        <f>INDEX(Sheet5!$B$2:$AG$33, MATCH(Table2[[#This Row],[HomeTeam]],Sheet5!$A$2:$A$33, 0), MATCH(Table2[[#This Row],[AwayTeam]],Sheet5!$A$2:$A$33, 0))</f>
        <v>2-1-0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333</v>
      </c>
      <c r="D224" s="2" t="s">
        <v>36</v>
      </c>
      <c r="E224" s="2" t="s">
        <v>46</v>
      </c>
      <c r="F224" s="2">
        <v>5</v>
      </c>
      <c r="G224" s="2">
        <v>2</v>
      </c>
      <c r="H224" s="2" t="str">
        <f t="shared" si="19"/>
        <v>MIN</v>
      </c>
      <c r="I224" s="2" t="s">
        <v>39</v>
      </c>
      <c r="J224" s="2">
        <v>5</v>
      </c>
      <c r="K224" s="2">
        <v>2</v>
      </c>
      <c r="L224" s="2" t="str">
        <f t="shared" si="20"/>
        <v>MIN</v>
      </c>
      <c r="M224" s="2" t="s">
        <v>39</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334</v>
      </c>
      <c r="D225" s="3" t="s">
        <v>26</v>
      </c>
      <c r="E225" s="3" t="s">
        <v>11</v>
      </c>
      <c r="F225" s="3">
        <v>5</v>
      </c>
      <c r="G225" s="3">
        <v>2</v>
      </c>
      <c r="H225" s="3" t="str">
        <f t="shared" si="19"/>
        <v>VGK</v>
      </c>
      <c r="I225" s="3" t="s">
        <v>39</v>
      </c>
      <c r="J225" s="3">
        <v>3</v>
      </c>
      <c r="K225" s="3">
        <v>4</v>
      </c>
      <c r="L225" s="2" t="str">
        <f t="shared" si="20"/>
        <v>SEA</v>
      </c>
      <c r="M225" s="3" t="s">
        <v>76</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0</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335</v>
      </c>
      <c r="D226" s="2" t="s">
        <v>23</v>
      </c>
      <c r="E226" s="2" t="s">
        <v>28</v>
      </c>
      <c r="F226" s="2">
        <v>4</v>
      </c>
      <c r="G226" s="2">
        <v>2</v>
      </c>
      <c r="H226" s="2" t="str">
        <f t="shared" si="19"/>
        <v>CGY</v>
      </c>
      <c r="I226" s="2" t="s">
        <v>39</v>
      </c>
      <c r="J226" s="2">
        <v>2</v>
      </c>
      <c r="K226" s="2">
        <v>3</v>
      </c>
      <c r="L226" s="13" t="str">
        <f t="shared" si="20"/>
        <v>BUF</v>
      </c>
      <c r="M226" s="2" t="s">
        <v>38</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336</v>
      </c>
      <c r="D227" s="2" t="s">
        <v>44</v>
      </c>
      <c r="E227" s="2" t="s">
        <v>13</v>
      </c>
      <c r="F227" s="2">
        <v>1</v>
      </c>
      <c r="G227" s="2">
        <v>5</v>
      </c>
      <c r="H227" s="2" t="str">
        <f t="shared" si="19"/>
        <v>FLA</v>
      </c>
      <c r="I227" s="2" t="s">
        <v>39</v>
      </c>
      <c r="J227" s="2">
        <v>3</v>
      </c>
      <c r="K227" s="2">
        <v>4</v>
      </c>
      <c r="L227" s="2" t="str">
        <f t="shared" si="20"/>
        <v>FLA</v>
      </c>
      <c r="M227" s="2" t="s">
        <v>38</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0</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337</v>
      </c>
      <c r="D228" s="2" t="s">
        <v>29</v>
      </c>
      <c r="E228" s="2" t="s">
        <v>15</v>
      </c>
      <c r="F228" s="2">
        <v>4</v>
      </c>
      <c r="G228" s="2">
        <v>3</v>
      </c>
      <c r="H228" s="2" t="str">
        <f t="shared" si="19"/>
        <v>OTT</v>
      </c>
      <c r="I228" s="2" t="s">
        <v>38</v>
      </c>
      <c r="J228" s="2">
        <v>3</v>
      </c>
      <c r="K228" s="2">
        <v>2</v>
      </c>
      <c r="L228" s="2" t="str">
        <f t="shared" si="20"/>
        <v>OTT</v>
      </c>
      <c r="M228" s="2" t="s">
        <v>76</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1</v>
      </c>
      <c r="AO228" s="2" t="str">
        <f>INDEX(Sheet5!$B$2:$AG$33, MATCH(Table2[[#This Row],[AwayTeam]],Sheet5!$A$2:$A$33, 0), MATCH(Table2[[#This Row],[HomeTeam]],Sheet5!$A$2:$A$33, 0))</f>
        <v>3-1-0</v>
      </c>
      <c r="AP228" s="2" t="str">
        <f>INDEX(Sheet5!$B$2:$AG$33, MATCH(Table2[[#This Row],[HomeTeam]],Sheet5!$A$2:$A$33, 0), MATCH(Table2[[#This Row],[AwayTeam]],Sheet5!$A$2:$A$33, 0))</f>
        <v>1-1-2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338</v>
      </c>
      <c r="D229" s="2" t="s">
        <v>18</v>
      </c>
      <c r="E229" s="2" t="s">
        <v>17</v>
      </c>
      <c r="F229" s="2">
        <v>2</v>
      </c>
      <c r="G229" s="2">
        <v>5</v>
      </c>
      <c r="H229" s="2" t="str">
        <f t="shared" si="19"/>
        <v>TOR</v>
      </c>
      <c r="I229" s="2" t="s">
        <v>39</v>
      </c>
      <c r="J229" s="2">
        <v>1</v>
      </c>
      <c r="K229" s="2">
        <v>4</v>
      </c>
      <c r="L229" s="2" t="str">
        <f t="shared" si="20"/>
        <v>TOR</v>
      </c>
      <c r="M229" s="2" t="s">
        <v>39</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339</v>
      </c>
      <c r="D230" s="2" t="s">
        <v>19</v>
      </c>
      <c r="E230" s="2" t="s">
        <v>30</v>
      </c>
      <c r="F230" s="2">
        <v>4</v>
      </c>
      <c r="G230" s="2">
        <v>2</v>
      </c>
      <c r="H230" s="2" t="str">
        <f t="shared" si="19"/>
        <v>NYR</v>
      </c>
      <c r="I230" s="2" t="s">
        <v>39</v>
      </c>
      <c r="J230" s="2">
        <v>4</v>
      </c>
      <c r="K230" s="2">
        <v>0</v>
      </c>
      <c r="L230" s="2" t="str">
        <f t="shared" si="20"/>
        <v>NYR</v>
      </c>
      <c r="M230" s="2" t="s">
        <v>39</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340</v>
      </c>
      <c r="D231" s="2" t="s">
        <v>45</v>
      </c>
      <c r="E231" s="2" t="s">
        <v>12</v>
      </c>
      <c r="F231" s="2">
        <v>3</v>
      </c>
      <c r="G231" s="2">
        <v>2</v>
      </c>
      <c r="H231" s="2" t="str">
        <f t="shared" si="19"/>
        <v>WSH</v>
      </c>
      <c r="I231" s="2" t="s">
        <v>38</v>
      </c>
      <c r="J231" s="2">
        <v>8</v>
      </c>
      <c r="K231" s="2">
        <v>1</v>
      </c>
      <c r="L231" s="2" t="str">
        <f t="shared" si="20"/>
        <v>WSH</v>
      </c>
      <c r="M231" s="2" t="s">
        <v>39</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0</v>
      </c>
      <c r="AO231" s="2" t="str">
        <f>INDEX(Sheet5!$B$2:$AG$33, MATCH(Table2[[#This Row],[AwayTeam]],Sheet5!$A$2:$A$33, 0), MATCH(Table2[[#This Row],[HomeTeam]],Sheet5!$A$2:$A$33, 0))</f>
        <v>1-1-0</v>
      </c>
      <c r="AP231" s="2" t="str">
        <f>INDEX(Sheet5!$B$2:$AG$33, MATCH(Table2[[#This Row],[HomeTeam]],Sheet5!$A$2:$A$33, 0), MATCH(Table2[[#This Row],[AwayTeam]],Sheet5!$A$2:$A$33, 0))</f>
        <v>1-1-0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341</v>
      </c>
      <c r="D232" s="2" t="s">
        <v>33</v>
      </c>
      <c r="E232" s="2" t="s">
        <v>21</v>
      </c>
      <c r="F232" s="2">
        <v>1</v>
      </c>
      <c r="G232" s="2">
        <v>4</v>
      </c>
      <c r="H232" s="2" t="str">
        <f t="shared" si="19"/>
        <v>WPG</v>
      </c>
      <c r="I232" s="2" t="s">
        <v>39</v>
      </c>
      <c r="J232" s="2">
        <v>1</v>
      </c>
      <c r="K232" s="2">
        <v>4</v>
      </c>
      <c r="L232" s="2" t="str">
        <f t="shared" si="20"/>
        <v>WPG</v>
      </c>
      <c r="M232" s="2" t="s">
        <v>39</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342</v>
      </c>
      <c r="D233" s="2" t="s">
        <v>31</v>
      </c>
      <c r="E233" s="2" t="s">
        <v>32</v>
      </c>
      <c r="F233" s="2">
        <v>3</v>
      </c>
      <c r="G233" s="2">
        <v>1</v>
      </c>
      <c r="H233" s="2" t="str">
        <f t="shared" si="19"/>
        <v>NJD</v>
      </c>
      <c r="I233" s="2" t="s">
        <v>39</v>
      </c>
      <c r="J233" s="2">
        <v>4</v>
      </c>
      <c r="K233" s="2">
        <v>3</v>
      </c>
      <c r="L233" s="2" t="str">
        <f t="shared" si="20"/>
        <v>NJD</v>
      </c>
      <c r="M233" s="2" t="s">
        <v>76</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343</v>
      </c>
      <c r="D234" s="2" t="s">
        <v>14</v>
      </c>
      <c r="E234" s="2" t="s">
        <v>34</v>
      </c>
      <c r="F234" s="2">
        <v>2</v>
      </c>
      <c r="G234" s="2">
        <v>4</v>
      </c>
      <c r="H234" s="2" t="str">
        <f t="shared" si="19"/>
        <v>NSH</v>
      </c>
      <c r="I234" s="2" t="s">
        <v>39</v>
      </c>
      <c r="J234" s="2">
        <v>0</v>
      </c>
      <c r="K234" s="2">
        <v>4</v>
      </c>
      <c r="L234" s="2" t="str">
        <f t="shared" si="20"/>
        <v>NSH</v>
      </c>
      <c r="M234" s="2" t="s">
        <v>39</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344</v>
      </c>
      <c r="D235" s="2" t="s">
        <v>43</v>
      </c>
      <c r="E235" s="2" t="s">
        <v>25</v>
      </c>
      <c r="F235" s="2">
        <v>4</v>
      </c>
      <c r="G235" s="2">
        <v>2</v>
      </c>
      <c r="H235" s="2" t="str">
        <f t="shared" si="19"/>
        <v>CAR</v>
      </c>
      <c r="I235" s="2" t="s">
        <v>39</v>
      </c>
      <c r="J235" s="2">
        <v>4</v>
      </c>
      <c r="K235" s="2">
        <v>6</v>
      </c>
      <c r="L235" s="2" t="str">
        <f t="shared" si="20"/>
        <v>COL</v>
      </c>
      <c r="M235" s="2" t="s">
        <v>39</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0</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345</v>
      </c>
      <c r="D236" s="2" t="s">
        <v>35</v>
      </c>
      <c r="E236" s="2" t="s">
        <v>27</v>
      </c>
      <c r="F236" s="2">
        <v>6</v>
      </c>
      <c r="G236" s="2">
        <v>4</v>
      </c>
      <c r="H236" s="2" t="str">
        <f t="shared" si="19"/>
        <v>CBJ</v>
      </c>
      <c r="I236" s="2" t="s">
        <v>39</v>
      </c>
      <c r="J236" s="2">
        <v>2</v>
      </c>
      <c r="K236" s="2">
        <v>5</v>
      </c>
      <c r="L236" s="2" t="str">
        <f t="shared" si="20"/>
        <v>LAK</v>
      </c>
      <c r="M236" s="2" t="s">
        <v>39</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1</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346</v>
      </c>
      <c r="D237" s="3" t="s">
        <v>22</v>
      </c>
      <c r="E237" s="3" t="s">
        <v>24</v>
      </c>
      <c r="F237" s="3">
        <v>5</v>
      </c>
      <c r="G237" s="3">
        <v>3</v>
      </c>
      <c r="H237" s="3" t="str">
        <f t="shared" si="19"/>
        <v>EDM</v>
      </c>
      <c r="I237" s="3" t="s">
        <v>39</v>
      </c>
      <c r="J237" s="3">
        <v>7</v>
      </c>
      <c r="K237" s="3">
        <v>3</v>
      </c>
      <c r="L237" s="2" t="str">
        <f t="shared" si="20"/>
        <v>EDM</v>
      </c>
      <c r="M237" s="3" t="s">
        <v>39</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347</v>
      </c>
      <c r="D238" s="2" t="s">
        <v>37</v>
      </c>
      <c r="E238" s="2" t="s">
        <v>31</v>
      </c>
      <c r="F238" s="2">
        <v>2</v>
      </c>
      <c r="G238" s="2">
        <v>5</v>
      </c>
      <c r="H238" s="2" t="str">
        <f t="shared" si="19"/>
        <v>NJD</v>
      </c>
      <c r="I238" s="2" t="s">
        <v>39</v>
      </c>
      <c r="J238" s="2">
        <v>1</v>
      </c>
      <c r="K238" s="2">
        <v>0</v>
      </c>
      <c r="L238" s="13" t="str">
        <f t="shared" si="20"/>
        <v>SJS</v>
      </c>
      <c r="M238" s="2" t="s">
        <v>39</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348</v>
      </c>
      <c r="D239" s="2" t="s">
        <v>36</v>
      </c>
      <c r="E239" s="2" t="s">
        <v>16</v>
      </c>
      <c r="F239" s="2">
        <v>3</v>
      </c>
      <c r="G239" s="2">
        <v>2</v>
      </c>
      <c r="H239" s="2" t="str">
        <f t="shared" si="19"/>
        <v>MIN</v>
      </c>
      <c r="I239" s="2" t="s">
        <v>76</v>
      </c>
      <c r="J239" s="2">
        <v>1</v>
      </c>
      <c r="K239" s="2">
        <v>2</v>
      </c>
      <c r="L239" s="2" t="str">
        <f t="shared" si="20"/>
        <v>CHI</v>
      </c>
      <c r="M239" s="2" t="s">
        <v>76</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1786</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349</v>
      </c>
      <c r="D240" s="3" t="s">
        <v>35</v>
      </c>
      <c r="E240" s="3" t="s">
        <v>46</v>
      </c>
      <c r="F240" s="3">
        <v>2</v>
      </c>
      <c r="G240" s="3">
        <v>4</v>
      </c>
      <c r="H240" s="3" t="str">
        <f t="shared" si="19"/>
        <v>ANA</v>
      </c>
      <c r="I240" s="3" t="s">
        <v>39</v>
      </c>
      <c r="J240" s="3">
        <v>2</v>
      </c>
      <c r="K240" s="3">
        <v>4</v>
      </c>
      <c r="L240" s="3" t="str">
        <f t="shared" si="20"/>
        <v>ANA</v>
      </c>
      <c r="M240" s="3" t="s">
        <v>39</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1</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350</v>
      </c>
      <c r="D241" s="2" t="s">
        <v>18</v>
      </c>
      <c r="E241" s="2" t="s">
        <v>28</v>
      </c>
      <c r="F241" s="2">
        <v>3</v>
      </c>
      <c r="G241" s="2">
        <v>4</v>
      </c>
      <c r="H241" s="2" t="str">
        <f t="shared" si="19"/>
        <v>BUF</v>
      </c>
      <c r="I241" s="2" t="s">
        <v>38</v>
      </c>
      <c r="J241" s="2">
        <v>7</v>
      </c>
      <c r="K241" s="2">
        <v>5</v>
      </c>
      <c r="L241" s="2" t="str">
        <f t="shared" si="20"/>
        <v>MTL</v>
      </c>
      <c r="M241" s="2" t="s">
        <v>39</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1776</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4-0-0</v>
      </c>
      <c r="AP241" s="2" t="str">
        <f>INDEX(Sheet5!$B$2:$AG$33, MATCH(Table2[[#This Row],[HomeTeam]],Sheet5!$A$2:$A$33, 0), MATCH(Table2[[#This Row],[AwayTeam]],Sheet5!$A$2:$A$33, 0))</f>
        <v>0-3-1</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351</v>
      </c>
      <c r="D242" s="2" t="s">
        <v>37</v>
      </c>
      <c r="E242" s="2" t="s">
        <v>44</v>
      </c>
      <c r="F242" s="2">
        <v>2</v>
      </c>
      <c r="G242" s="2">
        <v>4</v>
      </c>
      <c r="H242" s="2" t="str">
        <f t="shared" si="19"/>
        <v>PHI</v>
      </c>
      <c r="I242" s="2" t="s">
        <v>39</v>
      </c>
      <c r="J242" s="2">
        <v>3</v>
      </c>
      <c r="K242" s="2">
        <v>4</v>
      </c>
      <c r="L242" s="2" t="str">
        <f t="shared" si="20"/>
        <v>PHI</v>
      </c>
      <c r="M242" s="2" t="s">
        <v>38</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352</v>
      </c>
      <c r="D243" s="2" t="s">
        <v>33</v>
      </c>
      <c r="E243" s="2" t="s">
        <v>20</v>
      </c>
      <c r="F243" s="2">
        <v>5</v>
      </c>
      <c r="G243" s="2">
        <v>3</v>
      </c>
      <c r="H243" s="2" t="str">
        <f t="shared" si="19"/>
        <v>DAL</v>
      </c>
      <c r="I243" s="2" t="s">
        <v>39</v>
      </c>
      <c r="J243" s="2">
        <v>7</v>
      </c>
      <c r="K243" s="2">
        <v>1</v>
      </c>
      <c r="L243" s="2" t="str">
        <f t="shared" si="20"/>
        <v>DAL</v>
      </c>
      <c r="M243" s="2" t="s">
        <v>39</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353</v>
      </c>
      <c r="D244" s="2" t="s">
        <v>27</v>
      </c>
      <c r="E244" s="2" t="s">
        <v>23</v>
      </c>
      <c r="F244" s="2">
        <v>2</v>
      </c>
      <c r="G244" s="2">
        <v>5</v>
      </c>
      <c r="H244" s="2" t="str">
        <f t="shared" si="19"/>
        <v>CGY</v>
      </c>
      <c r="I244" s="2" t="s">
        <v>39</v>
      </c>
      <c r="J244" s="2">
        <v>1</v>
      </c>
      <c r="K244" s="2">
        <v>3</v>
      </c>
      <c r="L244" s="2" t="str">
        <f t="shared" si="20"/>
        <v>CGY</v>
      </c>
      <c r="M244" s="2" t="s">
        <v>39</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1795</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354</v>
      </c>
      <c r="D245" s="2" t="s">
        <v>34</v>
      </c>
      <c r="E245" s="2" t="s">
        <v>25</v>
      </c>
      <c r="F245" s="2">
        <v>1</v>
      </c>
      <c r="G245" s="2">
        <v>4</v>
      </c>
      <c r="H245" s="2" t="str">
        <f t="shared" si="19"/>
        <v>COL</v>
      </c>
      <c r="I245" s="2" t="s">
        <v>39</v>
      </c>
      <c r="J245" s="2">
        <v>2</v>
      </c>
      <c r="K245" s="2">
        <v>3</v>
      </c>
      <c r="L245" s="2" t="str">
        <f t="shared" si="20"/>
        <v>COL</v>
      </c>
      <c r="M245" s="2" t="s">
        <v>76</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0</v>
      </c>
      <c r="AO245" s="2" t="str">
        <f>INDEX(Sheet5!$B$2:$AG$33, MATCH(Table2[[#This Row],[AwayTeam]],Sheet5!$A$2:$A$33, 0), MATCH(Table2[[#This Row],[HomeTeam]],Sheet5!$A$2:$A$33, 0))</f>
        <v>2-1-1</v>
      </c>
      <c r="AP245" s="2" t="str">
        <f>INDEX(Sheet5!$B$2:$AG$33, MATCH(Table2[[#This Row],[HomeTeam]],Sheet5!$A$2:$A$33, 0), MATCH(Table2[[#This Row],[AwayTeam]],Sheet5!$A$2:$A$33, 0))</f>
        <v>2-2-0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355</v>
      </c>
      <c r="D246" s="3" t="s">
        <v>43</v>
      </c>
      <c r="E246" s="3" t="s">
        <v>26</v>
      </c>
      <c r="F246" s="3">
        <v>4</v>
      </c>
      <c r="G246" s="3">
        <v>3</v>
      </c>
      <c r="H246" s="3" t="str">
        <f t="shared" si="19"/>
        <v>CAR</v>
      </c>
      <c r="I246" s="3" t="s">
        <v>39</v>
      </c>
      <c r="J246" s="3">
        <v>5</v>
      </c>
      <c r="K246" s="3">
        <v>2</v>
      </c>
      <c r="L246" s="2" t="str">
        <f t="shared" si="20"/>
        <v>CAR</v>
      </c>
      <c r="M246" s="3" t="s">
        <v>39</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0</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356</v>
      </c>
      <c r="D247" s="2" t="s">
        <v>29</v>
      </c>
      <c r="E247" s="2" t="s">
        <v>17</v>
      </c>
      <c r="F247" s="2">
        <v>2</v>
      </c>
      <c r="G247" s="2">
        <v>4</v>
      </c>
      <c r="H247" s="2" t="str">
        <f t="shared" si="19"/>
        <v>TOR</v>
      </c>
      <c r="I247" s="2" t="s">
        <v>39</v>
      </c>
      <c r="J247" s="2">
        <v>3</v>
      </c>
      <c r="K247" s="2">
        <v>0</v>
      </c>
      <c r="L247" s="13" t="str">
        <f t="shared" si="20"/>
        <v>OTT</v>
      </c>
      <c r="M247" s="2" t="s">
        <v>39</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1775</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1</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358</v>
      </c>
      <c r="D248" s="2" t="s">
        <v>31</v>
      </c>
      <c r="E248" s="2" t="s">
        <v>13</v>
      </c>
      <c r="F248" s="2">
        <v>2</v>
      </c>
      <c r="G248" s="2">
        <v>5</v>
      </c>
      <c r="H248" s="2" t="str">
        <f t="shared" si="19"/>
        <v>FLA</v>
      </c>
      <c r="I248" s="2" t="s">
        <v>39</v>
      </c>
      <c r="J248" s="2">
        <v>4</v>
      </c>
      <c r="K248" s="2">
        <v>1</v>
      </c>
      <c r="L248" s="2" t="str">
        <f t="shared" si="20"/>
        <v>NJD</v>
      </c>
      <c r="M248" s="2" t="s">
        <v>39</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0</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357</v>
      </c>
      <c r="D249" s="2" t="s">
        <v>21</v>
      </c>
      <c r="E249" s="2" t="s">
        <v>19</v>
      </c>
      <c r="F249" s="2">
        <v>5</v>
      </c>
      <c r="G249" s="2">
        <v>2</v>
      </c>
      <c r="H249" s="2" t="str">
        <f t="shared" si="19"/>
        <v>WPG</v>
      </c>
      <c r="I249" s="2" t="s">
        <v>39</v>
      </c>
      <c r="J249" s="2">
        <v>6</v>
      </c>
      <c r="K249" s="2">
        <v>3</v>
      </c>
      <c r="L249" s="2" t="str">
        <f t="shared" si="20"/>
        <v>WPG</v>
      </c>
      <c r="M249" s="2" t="s">
        <v>39</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2-0-0</v>
      </c>
      <c r="AP249" s="2" t="str">
        <f>INDEX(Sheet5!$B$2:$AG$33, MATCH(Table2[[#This Row],[HomeTeam]],Sheet5!$A$2:$A$33, 0), MATCH(Table2[[#This Row],[AwayTeam]],Sheet5!$A$2:$A$33, 0))</f>
        <v>0-2-0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359</v>
      </c>
      <c r="D250" s="2" t="s">
        <v>15</v>
      </c>
      <c r="E250" s="2" t="s">
        <v>12</v>
      </c>
      <c r="F250" s="2">
        <v>4</v>
      </c>
      <c r="G250" s="2">
        <v>3</v>
      </c>
      <c r="H250" s="2" t="str">
        <f t="shared" si="19"/>
        <v>BOS</v>
      </c>
      <c r="I250" s="2" t="s">
        <v>76</v>
      </c>
      <c r="J250" s="2">
        <v>3</v>
      </c>
      <c r="K250" s="2">
        <v>2</v>
      </c>
      <c r="L250" s="2" t="str">
        <f t="shared" si="20"/>
        <v>BOS</v>
      </c>
      <c r="M250" s="2" t="s">
        <v>39</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0</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360</v>
      </c>
      <c r="D251" s="2" t="s">
        <v>32</v>
      </c>
      <c r="E251" s="2" t="s">
        <v>22</v>
      </c>
      <c r="F251" s="2">
        <v>3</v>
      </c>
      <c r="G251" s="2">
        <v>6</v>
      </c>
      <c r="H251" s="2" t="str">
        <f t="shared" si="19"/>
        <v>EDM</v>
      </c>
      <c r="I251" s="2" t="s">
        <v>39</v>
      </c>
      <c r="J251" s="2">
        <v>3</v>
      </c>
      <c r="K251" s="2">
        <v>4</v>
      </c>
      <c r="L251" s="2" t="str">
        <f t="shared" si="20"/>
        <v>EDM</v>
      </c>
      <c r="M251" s="2" t="s">
        <v>76</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361</v>
      </c>
      <c r="D252" s="2" t="s">
        <v>23</v>
      </c>
      <c r="E252" s="2" t="s">
        <v>24</v>
      </c>
      <c r="F252" s="2">
        <v>4</v>
      </c>
      <c r="G252" s="2">
        <v>3</v>
      </c>
      <c r="H252" s="2" t="str">
        <f t="shared" si="19"/>
        <v>CGY</v>
      </c>
      <c r="I252" s="2" t="s">
        <v>38</v>
      </c>
      <c r="J252" s="2">
        <v>1</v>
      </c>
      <c r="K252" s="2">
        <v>3</v>
      </c>
      <c r="L252" s="2" t="str">
        <f t="shared" si="20"/>
        <v>VAN</v>
      </c>
      <c r="M252" s="2" t="s">
        <v>39</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2-1-1</v>
      </c>
      <c r="AP252" s="2" t="str">
        <f>INDEX(Sheet5!$B$2:$AG$33, MATCH(Table2[[#This Row],[HomeTeam]],Sheet5!$A$2:$A$33, 0), MATCH(Table2[[#This Row],[AwayTeam]],Sheet5!$A$2:$A$33, 0))</f>
        <v>2-1-1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362</v>
      </c>
      <c r="D253" s="3" t="s">
        <v>35</v>
      </c>
      <c r="E253" s="3" t="s">
        <v>11</v>
      </c>
      <c r="F253" s="3">
        <v>3</v>
      </c>
      <c r="G253" s="3">
        <v>4</v>
      </c>
      <c r="H253" s="3" t="str">
        <f t="shared" si="19"/>
        <v>SEA</v>
      </c>
      <c r="I253" s="3" t="s">
        <v>39</v>
      </c>
      <c r="J253" s="3">
        <v>2</v>
      </c>
      <c r="K253" s="3">
        <v>5</v>
      </c>
      <c r="L253" s="2" t="str">
        <f t="shared" si="20"/>
        <v>SEA</v>
      </c>
      <c r="M253" s="3" t="s">
        <v>39</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1</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363</v>
      </c>
      <c r="D254" s="2" t="s">
        <v>30</v>
      </c>
      <c r="E254" s="2" t="s">
        <v>20</v>
      </c>
      <c r="F254" s="2">
        <v>4</v>
      </c>
      <c r="G254" s="2">
        <v>2</v>
      </c>
      <c r="H254" s="2" t="str">
        <f t="shared" si="19"/>
        <v>DET</v>
      </c>
      <c r="I254" s="2" t="s">
        <v>39</v>
      </c>
      <c r="J254" s="2">
        <v>3</v>
      </c>
      <c r="K254" s="2">
        <v>2</v>
      </c>
      <c r="L254" s="13" t="str">
        <f t="shared" si="20"/>
        <v>DET</v>
      </c>
      <c r="M254" s="2" t="s">
        <v>76</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364</v>
      </c>
      <c r="D255" s="2" t="s">
        <v>17</v>
      </c>
      <c r="E255" s="2" t="s">
        <v>45</v>
      </c>
      <c r="F255" s="2">
        <v>5</v>
      </c>
      <c r="G255" s="2">
        <v>3</v>
      </c>
      <c r="H255" s="2" t="str">
        <f t="shared" si="19"/>
        <v>TOR</v>
      </c>
      <c r="I255" s="2" t="s">
        <v>39</v>
      </c>
      <c r="J255" s="2">
        <v>4</v>
      </c>
      <c r="K255" s="2">
        <v>3</v>
      </c>
      <c r="L255" s="2" t="str">
        <f t="shared" si="20"/>
        <v>TOR</v>
      </c>
      <c r="M255" s="2" t="s">
        <v>76</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0</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365</v>
      </c>
      <c r="D256" s="2" t="s">
        <v>43</v>
      </c>
      <c r="E256" s="2" t="s">
        <v>14</v>
      </c>
      <c r="F256" s="2">
        <v>4</v>
      </c>
      <c r="G256" s="2">
        <v>1</v>
      </c>
      <c r="H256" s="2" t="str">
        <f t="shared" si="19"/>
        <v>CAR</v>
      </c>
      <c r="I256" s="2" t="s">
        <v>39</v>
      </c>
      <c r="J256" s="2">
        <v>1</v>
      </c>
      <c r="K256" s="2">
        <v>4</v>
      </c>
      <c r="L256" s="2" t="str">
        <f t="shared" si="20"/>
        <v>UTA</v>
      </c>
      <c r="M256" s="2" t="s">
        <v>39</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366</v>
      </c>
      <c r="D257" s="2" t="s">
        <v>27</v>
      </c>
      <c r="E257" s="2" t="s">
        <v>25</v>
      </c>
      <c r="F257" s="2">
        <v>3</v>
      </c>
      <c r="G257" s="2">
        <v>5</v>
      </c>
      <c r="H257" s="2" t="str">
        <f t="shared" si="19"/>
        <v>COL</v>
      </c>
      <c r="I257" s="2" t="s">
        <v>39</v>
      </c>
      <c r="J257" s="2">
        <v>2</v>
      </c>
      <c r="K257" s="2">
        <v>4</v>
      </c>
      <c r="L257" s="2" t="str">
        <f t="shared" si="20"/>
        <v>COL</v>
      </c>
      <c r="M257" s="2" t="s">
        <v>39</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0</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367</v>
      </c>
      <c r="D258" s="3" t="s">
        <v>26</v>
      </c>
      <c r="E258" s="3" t="s">
        <v>46</v>
      </c>
      <c r="F258" s="3">
        <v>3</v>
      </c>
      <c r="G258" s="3">
        <v>2</v>
      </c>
      <c r="H258" s="3" t="str">
        <f t="shared" si="19"/>
        <v>VGK</v>
      </c>
      <c r="I258" s="3" t="s">
        <v>39</v>
      </c>
      <c r="J258" s="3">
        <v>3</v>
      </c>
      <c r="K258" s="3">
        <v>2</v>
      </c>
      <c r="L258" s="3" t="str">
        <f t="shared" si="20"/>
        <v>VGK</v>
      </c>
      <c r="M258" s="3" t="s">
        <v>39</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0</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372</v>
      </c>
      <c r="D259" s="2" t="s">
        <v>12</v>
      </c>
      <c r="E259" s="2" t="s">
        <v>28</v>
      </c>
      <c r="F259" s="2">
        <v>2</v>
      </c>
      <c r="G259" s="2">
        <v>4</v>
      </c>
      <c r="H259" s="2" t="str">
        <f t="shared" ref="H259:H322" si="24">IF(AND(ISBLANK($F259),ISBLANK($G259)),"_",IF($F259&gt;$G259,$D259,$E259))</f>
        <v>BUF</v>
      </c>
      <c r="I259" s="2" t="s">
        <v>39</v>
      </c>
      <c r="J259" s="2">
        <v>3</v>
      </c>
      <c r="K259" s="2">
        <v>4</v>
      </c>
      <c r="L259" s="2" t="str">
        <f t="shared" ref="L259:L322" si="25">IF(OR($J259=$K259,AND(ISBLANK($J259),ISBLANK($K259))),"_",IF($J259&gt;$K259,$D259,$E259))</f>
        <v>BUF</v>
      </c>
      <c r="M259" s="2" t="s">
        <v>76</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0</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368</v>
      </c>
      <c r="D260" s="2" t="s">
        <v>44</v>
      </c>
      <c r="E260" s="2" t="s">
        <v>29</v>
      </c>
      <c r="F260" s="2">
        <v>3</v>
      </c>
      <c r="G260" s="2">
        <v>2</v>
      </c>
      <c r="H260" s="2" t="str">
        <f t="shared" si="24"/>
        <v>PHI</v>
      </c>
      <c r="I260" s="2" t="s">
        <v>76</v>
      </c>
      <c r="J260" s="2">
        <v>5</v>
      </c>
      <c r="K260" s="2">
        <v>4</v>
      </c>
      <c r="L260" s="2" t="str">
        <f t="shared" si="25"/>
        <v>PHI</v>
      </c>
      <c r="M260" s="2" t="s">
        <v>76</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1775</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1</v>
      </c>
      <c r="AO260" s="2" t="str">
        <f>INDEX(Sheet5!$B$2:$AG$33, MATCH(Table2[[#This Row],[AwayTeam]],Sheet5!$A$2:$A$33, 0), MATCH(Table2[[#This Row],[HomeTeam]],Sheet5!$A$2:$A$33, 0))</f>
        <v>1-1-0</v>
      </c>
      <c r="AP260" s="2" t="str">
        <f>INDEX(Sheet5!$B$2:$AG$33, MATCH(Table2[[#This Row],[HomeTeam]],Sheet5!$A$2:$A$33, 0), MATCH(Table2[[#This Row],[AwayTeam]],Sheet5!$A$2:$A$33, 0))</f>
        <v>1-0-1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369</v>
      </c>
      <c r="D261" s="2" t="s">
        <v>21</v>
      </c>
      <c r="E261" s="2" t="s">
        <v>42</v>
      </c>
      <c r="F261" s="2">
        <v>4</v>
      </c>
      <c r="G261" s="2">
        <v>2</v>
      </c>
      <c r="H261" s="2" t="str">
        <f t="shared" si="24"/>
        <v>WPG</v>
      </c>
      <c r="I261" s="2" t="s">
        <v>39</v>
      </c>
      <c r="J261" s="2">
        <v>1</v>
      </c>
      <c r="K261" s="2">
        <v>4</v>
      </c>
      <c r="L261" s="2" t="str">
        <f t="shared" si="25"/>
        <v>TBL</v>
      </c>
      <c r="M261" s="2" t="s">
        <v>39</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0</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370</v>
      </c>
      <c r="D262" s="2" t="s">
        <v>31</v>
      </c>
      <c r="E262" s="2" t="s">
        <v>13</v>
      </c>
      <c r="F262" s="2">
        <v>1</v>
      </c>
      <c r="G262" s="2">
        <v>3</v>
      </c>
      <c r="H262" s="2" t="str">
        <f t="shared" si="24"/>
        <v>FLA</v>
      </c>
      <c r="I262" s="2" t="s">
        <v>39</v>
      </c>
      <c r="J262" s="2">
        <v>6</v>
      </c>
      <c r="K262" s="2">
        <v>2</v>
      </c>
      <c r="L262" s="2" t="str">
        <f t="shared" si="25"/>
        <v>NJD</v>
      </c>
      <c r="M262" s="2" t="s">
        <v>39</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0</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371</v>
      </c>
      <c r="D263" s="2" t="s">
        <v>37</v>
      </c>
      <c r="E263" s="2" t="s">
        <v>19</v>
      </c>
      <c r="F263" s="2">
        <v>0</v>
      </c>
      <c r="G263" s="2">
        <v>4</v>
      </c>
      <c r="H263" s="2" t="str">
        <f t="shared" si="24"/>
        <v>NYR</v>
      </c>
      <c r="I263" s="2" t="s">
        <v>39</v>
      </c>
      <c r="J263" s="2">
        <v>2</v>
      </c>
      <c r="K263" s="2">
        <v>3</v>
      </c>
      <c r="L263" s="2" t="str">
        <f t="shared" si="25"/>
        <v>NYR</v>
      </c>
      <c r="M263" s="2" t="s">
        <v>39</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373</v>
      </c>
      <c r="D264" s="2" t="s">
        <v>15</v>
      </c>
      <c r="E264" s="2" t="s">
        <v>33</v>
      </c>
      <c r="F264" s="2">
        <v>1</v>
      </c>
      <c r="G264" s="2">
        <v>4</v>
      </c>
      <c r="H264" s="2" t="str">
        <f t="shared" si="24"/>
        <v>DAL</v>
      </c>
      <c r="I264" s="2" t="s">
        <v>39</v>
      </c>
      <c r="J264" s="2">
        <v>2</v>
      </c>
      <c r="K264" s="2">
        <v>7</v>
      </c>
      <c r="L264" s="2" t="str">
        <f t="shared" si="25"/>
        <v>DAL</v>
      </c>
      <c r="M264" s="2" t="s">
        <v>39</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374</v>
      </c>
      <c r="D265" s="2" t="s">
        <v>18</v>
      </c>
      <c r="E265" s="2" t="s">
        <v>36</v>
      </c>
      <c r="F265" s="2">
        <v>2</v>
      </c>
      <c r="G265" s="2">
        <v>5</v>
      </c>
      <c r="H265" s="2" t="str">
        <f t="shared" si="24"/>
        <v>MIN</v>
      </c>
      <c r="I265" s="2" t="s">
        <v>39</v>
      </c>
      <c r="J265" s="2">
        <v>0</v>
      </c>
      <c r="K265" s="2">
        <v>3</v>
      </c>
      <c r="L265" s="2" t="str">
        <f t="shared" si="25"/>
        <v>MIN</v>
      </c>
      <c r="M265" s="2" t="s">
        <v>39</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1776</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375</v>
      </c>
      <c r="D266" s="2" t="s">
        <v>34</v>
      </c>
      <c r="E266" s="2" t="s">
        <v>22</v>
      </c>
      <c r="F266" s="2">
        <v>3</v>
      </c>
      <c r="G266" s="2">
        <v>4</v>
      </c>
      <c r="H266" s="2" t="str">
        <f t="shared" si="24"/>
        <v>EDM</v>
      </c>
      <c r="I266" s="2" t="s">
        <v>39</v>
      </c>
      <c r="J266" s="2">
        <v>2</v>
      </c>
      <c r="K266" s="2">
        <v>3</v>
      </c>
      <c r="L266" s="2" t="str">
        <f t="shared" si="25"/>
        <v>EDM</v>
      </c>
      <c r="M266" s="2" t="s">
        <v>76</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376</v>
      </c>
      <c r="D267" s="2" t="s">
        <v>32</v>
      </c>
      <c r="E267" s="2" t="s">
        <v>24</v>
      </c>
      <c r="F267" s="2">
        <v>2</v>
      </c>
      <c r="G267" s="2">
        <v>4</v>
      </c>
      <c r="H267" s="2" t="str">
        <f t="shared" si="24"/>
        <v>VAN</v>
      </c>
      <c r="I267" s="2" t="s">
        <v>39</v>
      </c>
      <c r="J267" s="2">
        <v>5</v>
      </c>
      <c r="K267" s="2">
        <v>2</v>
      </c>
      <c r="L267" s="2" t="str">
        <f t="shared" si="25"/>
        <v>NYI</v>
      </c>
      <c r="M267" s="2" t="s">
        <v>39</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377</v>
      </c>
      <c r="D268" s="3" t="s">
        <v>16</v>
      </c>
      <c r="E268" s="3" t="s">
        <v>11</v>
      </c>
      <c r="F268" s="3">
        <v>2</v>
      </c>
      <c r="G268" s="3">
        <v>4</v>
      </c>
      <c r="H268" s="3" t="str">
        <f t="shared" si="24"/>
        <v>SEA</v>
      </c>
      <c r="I268" s="3" t="s">
        <v>39</v>
      </c>
      <c r="J268" s="3">
        <v>1</v>
      </c>
      <c r="K268" s="3">
        <v>3</v>
      </c>
      <c r="L268" s="2" t="str">
        <f t="shared" si="25"/>
        <v>SEA</v>
      </c>
      <c r="M268" s="3" t="s">
        <v>39</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378</v>
      </c>
      <c r="D269" s="2" t="s">
        <v>20</v>
      </c>
      <c r="E269" s="2" t="s">
        <v>35</v>
      </c>
      <c r="F269" s="2">
        <v>3</v>
      </c>
      <c r="G269" s="2">
        <v>2</v>
      </c>
      <c r="H269" s="2" t="str">
        <f t="shared" si="24"/>
        <v>PIT</v>
      </c>
      <c r="I269" s="2" t="s">
        <v>76</v>
      </c>
      <c r="J269" s="2">
        <v>2</v>
      </c>
      <c r="K269" s="2">
        <v>6</v>
      </c>
      <c r="L269" s="13" t="str">
        <f t="shared" si="25"/>
        <v>CBJ</v>
      </c>
      <c r="M269" s="2" t="s">
        <v>39</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1</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379</v>
      </c>
      <c r="D270" s="2" t="s">
        <v>45</v>
      </c>
      <c r="E270" s="2" t="s">
        <v>25</v>
      </c>
      <c r="F270" s="2">
        <v>3</v>
      </c>
      <c r="G270" s="2">
        <v>6</v>
      </c>
      <c r="H270" s="2" t="str">
        <f t="shared" si="24"/>
        <v>COL</v>
      </c>
      <c r="I270" s="2" t="s">
        <v>39</v>
      </c>
      <c r="J270" s="2">
        <v>5</v>
      </c>
      <c r="K270" s="2">
        <v>2</v>
      </c>
      <c r="L270" s="2" t="str">
        <f t="shared" si="25"/>
        <v>WSH</v>
      </c>
      <c r="M270" s="2" t="s">
        <v>39</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0</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380</v>
      </c>
      <c r="D271" s="2" t="s">
        <v>34</v>
      </c>
      <c r="E271" s="2" t="s">
        <v>23</v>
      </c>
      <c r="F271" s="2">
        <v>2</v>
      </c>
      <c r="G271" s="2">
        <v>4</v>
      </c>
      <c r="H271" s="2" t="str">
        <f t="shared" si="24"/>
        <v>CGY</v>
      </c>
      <c r="I271" s="2" t="s">
        <v>39</v>
      </c>
      <c r="J271" s="2">
        <v>0</v>
      </c>
      <c r="K271" s="2">
        <v>2</v>
      </c>
      <c r="L271" s="2" t="str">
        <f t="shared" si="25"/>
        <v>CGY</v>
      </c>
      <c r="M271" s="2" t="s">
        <v>39</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381</v>
      </c>
      <c r="D272" s="2" t="s">
        <v>26</v>
      </c>
      <c r="E272" s="2" t="s">
        <v>14</v>
      </c>
      <c r="F272" s="2">
        <v>5</v>
      </c>
      <c r="G272" s="2">
        <v>4</v>
      </c>
      <c r="H272" s="2" t="str">
        <f t="shared" si="24"/>
        <v>VGK</v>
      </c>
      <c r="I272" s="2" t="s">
        <v>76</v>
      </c>
      <c r="J272" s="2">
        <v>4</v>
      </c>
      <c r="K272" s="2">
        <v>2</v>
      </c>
      <c r="L272" s="2" t="str">
        <f t="shared" si="25"/>
        <v>VGK</v>
      </c>
      <c r="M272" s="2" t="s">
        <v>39</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0</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382</v>
      </c>
      <c r="D273" s="3" t="s">
        <v>30</v>
      </c>
      <c r="E273" s="3" t="s">
        <v>46</v>
      </c>
      <c r="F273" s="3">
        <v>3</v>
      </c>
      <c r="G273" s="3">
        <v>1</v>
      </c>
      <c r="H273" s="3" t="str">
        <f t="shared" si="24"/>
        <v>DET</v>
      </c>
      <c r="I273" s="3" t="s">
        <v>39</v>
      </c>
      <c r="J273" s="3">
        <v>4</v>
      </c>
      <c r="K273" s="3">
        <v>6</v>
      </c>
      <c r="L273" s="2" t="str">
        <f t="shared" si="25"/>
        <v>ANA</v>
      </c>
      <c r="M273" s="3" t="s">
        <v>39</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1-1-0</v>
      </c>
      <c r="AP273" s="2" t="str">
        <f>INDEX(Sheet5!$B$2:$AG$33, MATCH(Table2[[#This Row],[HomeTeam]],Sheet5!$A$2:$A$33, 0), MATCH(Table2[[#This Row],[AwayTeam]],Sheet5!$A$2:$A$33, 0))</f>
        <v>1-0-1</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383</v>
      </c>
      <c r="D274" s="2" t="s">
        <v>12</v>
      </c>
      <c r="E274" s="2" t="s">
        <v>15</v>
      </c>
      <c r="F274" s="2">
        <v>2</v>
      </c>
      <c r="G274" s="2">
        <v>5</v>
      </c>
      <c r="H274" s="2" t="str">
        <f t="shared" si="24"/>
        <v>BOS</v>
      </c>
      <c r="I274" s="2" t="s">
        <v>39</v>
      </c>
      <c r="J274" s="2">
        <v>3</v>
      </c>
      <c r="K274" s="2">
        <v>2</v>
      </c>
      <c r="L274" s="13" t="str">
        <f t="shared" si="25"/>
        <v>STL</v>
      </c>
      <c r="M274" s="2" t="s">
        <v>76</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0</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384</v>
      </c>
      <c r="D275" s="2" t="s">
        <v>32</v>
      </c>
      <c r="E275" s="2" t="s">
        <v>11</v>
      </c>
      <c r="F275" s="2">
        <v>3</v>
      </c>
      <c r="G275" s="2">
        <v>2</v>
      </c>
      <c r="H275" s="2" t="str">
        <f t="shared" si="24"/>
        <v>NYI</v>
      </c>
      <c r="I275" s="2" t="s">
        <v>38</v>
      </c>
      <c r="J275" s="2">
        <v>2</v>
      </c>
      <c r="K275" s="2">
        <v>3</v>
      </c>
      <c r="L275" s="2" t="str">
        <f t="shared" si="25"/>
        <v>SEA</v>
      </c>
      <c r="M275" s="2" t="s">
        <v>39</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385</v>
      </c>
      <c r="D276" s="2" t="s">
        <v>22</v>
      </c>
      <c r="E276" s="2" t="s">
        <v>17</v>
      </c>
      <c r="F276" s="2">
        <v>5</v>
      </c>
      <c r="G276" s="2">
        <v>3</v>
      </c>
      <c r="H276" s="2" t="str">
        <f t="shared" si="24"/>
        <v>EDM</v>
      </c>
      <c r="I276" s="2" t="s">
        <v>39</v>
      </c>
      <c r="J276" s="2">
        <v>3</v>
      </c>
      <c r="K276" s="2">
        <v>4</v>
      </c>
      <c r="L276" s="2" t="str">
        <f t="shared" si="25"/>
        <v>TOR</v>
      </c>
      <c r="M276" s="2" t="s">
        <v>76</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386</v>
      </c>
      <c r="D277" s="2" t="s">
        <v>35</v>
      </c>
      <c r="E277" s="2" t="s">
        <v>18</v>
      </c>
      <c r="F277" s="2">
        <v>3</v>
      </c>
      <c r="G277" s="2">
        <v>4</v>
      </c>
      <c r="H277" s="2" t="str">
        <f t="shared" si="24"/>
        <v>MTL</v>
      </c>
      <c r="I277" s="2" t="s">
        <v>76</v>
      </c>
      <c r="J277" s="2">
        <v>1</v>
      </c>
      <c r="K277" s="2">
        <v>5</v>
      </c>
      <c r="L277" s="2" t="str">
        <f t="shared" si="25"/>
        <v>MTL</v>
      </c>
      <c r="M277" s="2" t="s">
        <v>39</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1</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387</v>
      </c>
      <c r="D278" s="2" t="s">
        <v>31</v>
      </c>
      <c r="E278" s="2" t="s">
        <v>42</v>
      </c>
      <c r="F278" s="2">
        <v>3</v>
      </c>
      <c r="G278" s="2">
        <v>4</v>
      </c>
      <c r="H278" s="2" t="str">
        <f t="shared" si="24"/>
        <v>TBL</v>
      </c>
      <c r="I278" s="2" t="s">
        <v>39</v>
      </c>
      <c r="J278" s="2">
        <v>0</v>
      </c>
      <c r="K278" s="2">
        <v>4</v>
      </c>
      <c r="L278" s="2" t="str">
        <f t="shared" si="25"/>
        <v>TBL</v>
      </c>
      <c r="M278" s="2" t="s">
        <v>39</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1793</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0</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388</v>
      </c>
      <c r="D279" s="2" t="s">
        <v>21</v>
      </c>
      <c r="E279" s="2" t="s">
        <v>13</v>
      </c>
      <c r="F279" s="2">
        <v>3</v>
      </c>
      <c r="G279" s="2">
        <v>4</v>
      </c>
      <c r="H279" s="2" t="str">
        <f t="shared" si="24"/>
        <v>FLA</v>
      </c>
      <c r="I279" s="2" t="s">
        <v>76</v>
      </c>
      <c r="J279" s="2">
        <v>0</v>
      </c>
      <c r="K279" s="2">
        <v>5</v>
      </c>
      <c r="L279" s="2" t="str">
        <f t="shared" si="25"/>
        <v>FLA</v>
      </c>
      <c r="M279" s="2" t="s">
        <v>39</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0</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389</v>
      </c>
      <c r="D280" s="2" t="s">
        <v>28</v>
      </c>
      <c r="E280" s="2" t="s">
        <v>44</v>
      </c>
      <c r="F280" s="2">
        <v>5</v>
      </c>
      <c r="G280" s="2">
        <v>2</v>
      </c>
      <c r="H280" s="2" t="str">
        <f t="shared" si="24"/>
        <v>BUF</v>
      </c>
      <c r="I280" s="2" t="s">
        <v>39</v>
      </c>
      <c r="J280" s="2">
        <v>2</v>
      </c>
      <c r="K280" s="2">
        <v>5</v>
      </c>
      <c r="L280" s="2" t="str">
        <f t="shared" si="25"/>
        <v>PHI</v>
      </c>
      <c r="M280" s="2" t="s">
        <v>39</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390</v>
      </c>
      <c r="D281" s="2" t="s">
        <v>37</v>
      </c>
      <c r="E281" s="2" t="s">
        <v>20</v>
      </c>
      <c r="F281" s="2">
        <v>3</v>
      </c>
      <c r="G281" s="2">
        <v>2</v>
      </c>
      <c r="H281" s="2" t="str">
        <f t="shared" si="24"/>
        <v>SJS</v>
      </c>
      <c r="I281" s="2" t="s">
        <v>39</v>
      </c>
      <c r="J281" s="2">
        <v>3</v>
      </c>
      <c r="K281" s="2">
        <v>4</v>
      </c>
      <c r="L281" s="2" t="str">
        <f t="shared" si="25"/>
        <v>PIT</v>
      </c>
      <c r="M281" s="2" t="s">
        <v>38</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391</v>
      </c>
      <c r="D282" s="2" t="s">
        <v>29</v>
      </c>
      <c r="E282" s="2" t="s">
        <v>43</v>
      </c>
      <c r="F282" s="2">
        <v>2</v>
      </c>
      <c r="G282" s="2">
        <v>5</v>
      </c>
      <c r="H282" s="2" t="str">
        <f t="shared" si="24"/>
        <v>CAR</v>
      </c>
      <c r="I282" s="2" t="s">
        <v>39</v>
      </c>
      <c r="J282" s="2">
        <v>0</v>
      </c>
      <c r="K282" s="2">
        <v>4</v>
      </c>
      <c r="L282" s="2" t="str">
        <f t="shared" si="25"/>
        <v>CAR</v>
      </c>
      <c r="M282" s="2" t="s">
        <v>39</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1</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392</v>
      </c>
      <c r="D283" s="2" t="s">
        <v>33</v>
      </c>
      <c r="E283" s="2" t="s">
        <v>36</v>
      </c>
      <c r="F283" s="2">
        <v>5</v>
      </c>
      <c r="G283" s="2">
        <v>3</v>
      </c>
      <c r="H283" s="2" t="str">
        <f t="shared" si="24"/>
        <v>DAL</v>
      </c>
      <c r="I283" s="2" t="s">
        <v>39</v>
      </c>
      <c r="J283" s="2">
        <v>2</v>
      </c>
      <c r="K283" s="2">
        <v>1</v>
      </c>
      <c r="L283" s="2" t="str">
        <f t="shared" si="25"/>
        <v>DAL</v>
      </c>
      <c r="M283" s="2" t="s">
        <v>39</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393</v>
      </c>
      <c r="D284" s="2" t="s">
        <v>30</v>
      </c>
      <c r="E284" s="2" t="s">
        <v>27</v>
      </c>
      <c r="F284" s="2">
        <v>2</v>
      </c>
      <c r="G284" s="2">
        <v>4</v>
      </c>
      <c r="H284" s="2" t="str">
        <f t="shared" si="24"/>
        <v>LAK</v>
      </c>
      <c r="I284" s="2" t="s">
        <v>39</v>
      </c>
      <c r="J284" s="2">
        <v>1</v>
      </c>
      <c r="K284" s="2">
        <v>4</v>
      </c>
      <c r="L284" s="2" t="str">
        <f t="shared" si="25"/>
        <v>LAK</v>
      </c>
      <c r="M284" s="2" t="s">
        <v>39</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394</v>
      </c>
      <c r="D285" s="3" t="s">
        <v>16</v>
      </c>
      <c r="E285" s="3" t="s">
        <v>24</v>
      </c>
      <c r="F285" s="3">
        <v>2</v>
      </c>
      <c r="G285" s="3">
        <v>4</v>
      </c>
      <c r="H285" s="3" t="str">
        <f t="shared" si="24"/>
        <v>VAN</v>
      </c>
      <c r="I285" s="3" t="s">
        <v>39</v>
      </c>
      <c r="J285" s="3">
        <v>1</v>
      </c>
      <c r="K285" s="3">
        <v>4</v>
      </c>
      <c r="L285" s="3" t="str">
        <f t="shared" si="25"/>
        <v>VAN</v>
      </c>
      <c r="M285" s="3" t="s">
        <v>39</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395</v>
      </c>
      <c r="D286" s="2" t="s">
        <v>12</v>
      </c>
      <c r="E286" s="2" t="s">
        <v>43</v>
      </c>
      <c r="F286" s="2">
        <v>1</v>
      </c>
      <c r="G286" s="2">
        <v>4</v>
      </c>
      <c r="H286" s="2" t="str">
        <f t="shared" si="24"/>
        <v>CAR</v>
      </c>
      <c r="I286" s="2" t="s">
        <v>39</v>
      </c>
      <c r="J286" s="2">
        <v>1</v>
      </c>
      <c r="K286" s="2">
        <v>4</v>
      </c>
      <c r="L286" s="2" t="str">
        <f t="shared" si="25"/>
        <v>CAR</v>
      </c>
      <c r="M286" s="2" t="s">
        <v>39</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0</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398</v>
      </c>
      <c r="D287" s="2" t="s">
        <v>34</v>
      </c>
      <c r="E287" s="2" t="s">
        <v>24</v>
      </c>
      <c r="F287" s="2">
        <v>0</v>
      </c>
      <c r="G287" s="2">
        <v>3</v>
      </c>
      <c r="H287" s="2" t="str">
        <f t="shared" si="24"/>
        <v>VAN</v>
      </c>
      <c r="I287" s="2" t="s">
        <v>39</v>
      </c>
      <c r="J287" s="2">
        <v>5</v>
      </c>
      <c r="K287" s="2">
        <v>3</v>
      </c>
      <c r="L287" s="2" t="str">
        <f t="shared" si="25"/>
        <v>NSH</v>
      </c>
      <c r="M287" s="2" t="s">
        <v>39</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396</v>
      </c>
      <c r="D288" s="2" t="s">
        <v>45</v>
      </c>
      <c r="E288" s="2" t="s">
        <v>26</v>
      </c>
      <c r="F288" s="2">
        <v>5</v>
      </c>
      <c r="G288" s="2">
        <v>4</v>
      </c>
      <c r="H288" s="2" t="str">
        <f t="shared" si="24"/>
        <v>WSH</v>
      </c>
      <c r="I288" s="2" t="s">
        <v>39</v>
      </c>
      <c r="J288" s="2">
        <v>5</v>
      </c>
      <c r="K288" s="2">
        <v>2</v>
      </c>
      <c r="L288" s="2" t="str">
        <f t="shared" si="25"/>
        <v>WSH</v>
      </c>
      <c r="M288" s="2" t="s">
        <v>39</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1794</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0</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397</v>
      </c>
      <c r="D289" s="3" t="s">
        <v>19</v>
      </c>
      <c r="E289" s="3" t="s">
        <v>11</v>
      </c>
      <c r="F289" s="3">
        <v>4</v>
      </c>
      <c r="G289" s="3">
        <v>0</v>
      </c>
      <c r="H289" s="3" t="str">
        <f t="shared" si="24"/>
        <v>NYR</v>
      </c>
      <c r="I289" s="3" t="s">
        <v>39</v>
      </c>
      <c r="J289" s="3">
        <v>2</v>
      </c>
      <c r="K289" s="3">
        <v>0</v>
      </c>
      <c r="L289" s="2" t="str">
        <f t="shared" si="25"/>
        <v>NYR</v>
      </c>
      <c r="M289" s="3" t="s">
        <v>39</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399</v>
      </c>
      <c r="D290" s="2" t="s">
        <v>35</v>
      </c>
      <c r="E290" s="2" t="s">
        <v>15</v>
      </c>
      <c r="F290" s="2">
        <v>2</v>
      </c>
      <c r="G290" s="2">
        <v>3</v>
      </c>
      <c r="H290" s="2" t="str">
        <f>IF(AND(ISBLANK($F290),ISBLANK($G290)),"_",IF($F290&gt;$G290,$D290,$E290))</f>
        <v>BOS</v>
      </c>
      <c r="I290" s="2" t="s">
        <v>76</v>
      </c>
      <c r="J290" s="2">
        <v>5</v>
      </c>
      <c r="K290" s="2">
        <v>1</v>
      </c>
      <c r="L290" s="13" t="str">
        <f t="shared" si="25"/>
        <v>CBJ</v>
      </c>
      <c r="M290" s="2" t="s">
        <v>39</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1</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400</v>
      </c>
      <c r="D291" s="2" t="s">
        <v>25</v>
      </c>
      <c r="E291" s="2" t="s">
        <v>44</v>
      </c>
      <c r="F291" s="2">
        <v>4</v>
      </c>
      <c r="G291" s="2">
        <v>2</v>
      </c>
      <c r="H291" s="2" t="str">
        <f>IF(AND(ISBLANK($F291),ISBLANK($G291)),"_",IF($F291&gt;$G291,$D291,$E291))</f>
        <v>COL</v>
      </c>
      <c r="I291" s="2" t="s">
        <v>39</v>
      </c>
      <c r="J291" s="2">
        <v>3</v>
      </c>
      <c r="K291" s="2">
        <v>2</v>
      </c>
      <c r="L291" s="2" t="str">
        <f t="shared" si="25"/>
        <v>COL</v>
      </c>
      <c r="M291" s="2" t="s">
        <v>39</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0</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401</v>
      </c>
      <c r="D292" s="2" t="s">
        <v>22</v>
      </c>
      <c r="E292" s="2" t="s">
        <v>18</v>
      </c>
      <c r="F292" s="2">
        <v>5</v>
      </c>
      <c r="G292" s="2">
        <v>1</v>
      </c>
      <c r="H292" s="2" t="str">
        <f t="shared" si="24"/>
        <v>EDM</v>
      </c>
      <c r="I292" s="2" t="s">
        <v>39</v>
      </c>
      <c r="J292" s="2">
        <v>0</v>
      </c>
      <c r="K292" s="2">
        <v>3</v>
      </c>
      <c r="L292" s="2" t="str">
        <f t="shared" si="25"/>
        <v>MTL</v>
      </c>
      <c r="M292" s="2" t="s">
        <v>39</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1795</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1-1-0</v>
      </c>
      <c r="AP292" s="2" t="str">
        <f>INDEX(Sheet5!$B$2:$AG$33, MATCH(Table2[[#This Row],[HomeTeam]],Sheet5!$A$2:$A$33, 0), MATCH(Table2[[#This Row],[AwayTeam]],Sheet5!$A$2:$A$33, 0))</f>
        <v>1-0-1</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402</v>
      </c>
      <c r="D293" s="2" t="s">
        <v>46</v>
      </c>
      <c r="E293" s="2" t="s">
        <v>33</v>
      </c>
      <c r="F293" s="2">
        <v>0</v>
      </c>
      <c r="G293" s="2">
        <v>4</v>
      </c>
      <c r="H293" s="2" t="str">
        <f t="shared" si="24"/>
        <v>DAL</v>
      </c>
      <c r="I293" s="2" t="s">
        <v>39</v>
      </c>
      <c r="J293" s="2">
        <v>4</v>
      </c>
      <c r="K293" s="2">
        <v>2</v>
      </c>
      <c r="L293" s="2" t="str">
        <f t="shared" si="25"/>
        <v>ANA</v>
      </c>
      <c r="M293" s="2" t="s">
        <v>39</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403</v>
      </c>
      <c r="D294" s="2" t="s">
        <v>45</v>
      </c>
      <c r="E294" s="2" t="s">
        <v>14</v>
      </c>
      <c r="F294" s="2">
        <v>2</v>
      </c>
      <c r="G294" s="2">
        <v>4</v>
      </c>
      <c r="H294" s="2" t="str">
        <f t="shared" si="24"/>
        <v>UTA</v>
      </c>
      <c r="I294" s="2" t="s">
        <v>39</v>
      </c>
      <c r="J294" s="2">
        <v>6</v>
      </c>
      <c r="K294" s="2">
        <v>2</v>
      </c>
      <c r="L294" s="2" t="str">
        <f t="shared" si="25"/>
        <v>WSH</v>
      </c>
      <c r="M294" s="2" t="s">
        <v>39</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0</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404</v>
      </c>
      <c r="D295" s="3" t="s">
        <v>30</v>
      </c>
      <c r="E295" s="3" t="s">
        <v>37</v>
      </c>
      <c r="F295" s="3">
        <v>2</v>
      </c>
      <c r="G295" s="3">
        <v>3</v>
      </c>
      <c r="H295" s="3" t="str">
        <f t="shared" si="24"/>
        <v>SJS</v>
      </c>
      <c r="I295" s="3" t="s">
        <v>76</v>
      </c>
      <c r="J295" s="3">
        <v>4</v>
      </c>
      <c r="K295" s="3">
        <v>5</v>
      </c>
      <c r="L295" s="2" t="str">
        <f t="shared" si="25"/>
        <v>SJS</v>
      </c>
      <c r="M295" s="3" t="s">
        <v>76</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405</v>
      </c>
      <c r="D296" s="2" t="s">
        <v>22</v>
      </c>
      <c r="E296" s="2" t="s">
        <v>29</v>
      </c>
      <c r="F296" s="2">
        <v>3</v>
      </c>
      <c r="G296" s="2">
        <v>2</v>
      </c>
      <c r="H296" s="2" t="str">
        <f t="shared" si="24"/>
        <v>EDM</v>
      </c>
      <c r="I296" s="2" t="s">
        <v>39</v>
      </c>
      <c r="J296" s="2">
        <v>5</v>
      </c>
      <c r="K296" s="2">
        <v>2</v>
      </c>
      <c r="L296" s="13" t="str">
        <f t="shared" si="25"/>
        <v>EDM</v>
      </c>
      <c r="M296" s="2" t="s">
        <v>39</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1775</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1</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406</v>
      </c>
      <c r="D297" s="2" t="s">
        <v>42</v>
      </c>
      <c r="E297" s="2" t="s">
        <v>20</v>
      </c>
      <c r="F297" s="2">
        <v>3</v>
      </c>
      <c r="G297" s="2">
        <v>4</v>
      </c>
      <c r="H297" s="2" t="str">
        <f t="shared" si="24"/>
        <v>PIT</v>
      </c>
      <c r="I297" s="2" t="s">
        <v>76</v>
      </c>
      <c r="J297" s="2">
        <v>3</v>
      </c>
      <c r="K297" s="2">
        <v>2</v>
      </c>
      <c r="L297" s="2" t="str">
        <f t="shared" si="25"/>
        <v>TBL</v>
      </c>
      <c r="M297" s="2" t="s">
        <v>76</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0</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407</v>
      </c>
      <c r="D298" s="2" t="s">
        <v>36</v>
      </c>
      <c r="E298" s="2" t="s">
        <v>12</v>
      </c>
      <c r="F298" s="2">
        <v>4</v>
      </c>
      <c r="G298" s="2">
        <v>2</v>
      </c>
      <c r="H298" s="2" t="str">
        <f t="shared" si="24"/>
        <v>MIN</v>
      </c>
      <c r="I298" s="2" t="s">
        <v>39</v>
      </c>
      <c r="J298" s="2">
        <v>4</v>
      </c>
      <c r="K298" s="2">
        <v>2</v>
      </c>
      <c r="L298" s="2" t="str">
        <f t="shared" si="25"/>
        <v>MIN</v>
      </c>
      <c r="M298" s="2" t="s">
        <v>39</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0</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408</v>
      </c>
      <c r="D299" s="2" t="s">
        <v>13</v>
      </c>
      <c r="E299" s="2" t="s">
        <v>21</v>
      </c>
      <c r="F299" s="2">
        <v>3</v>
      </c>
      <c r="G299" s="2">
        <v>1</v>
      </c>
      <c r="H299" s="2" t="str">
        <f t="shared" si="24"/>
        <v>FLA</v>
      </c>
      <c r="I299" s="2" t="s">
        <v>39</v>
      </c>
      <c r="J299" s="2">
        <v>3</v>
      </c>
      <c r="K299" s="2">
        <v>6</v>
      </c>
      <c r="L299" s="2" t="str">
        <f t="shared" si="25"/>
        <v>WPG</v>
      </c>
      <c r="M299" s="2" t="s">
        <v>39</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0</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409</v>
      </c>
      <c r="D300" s="2" t="s">
        <v>46</v>
      </c>
      <c r="E300" s="2" t="s">
        <v>16</v>
      </c>
      <c r="F300" s="2">
        <v>4</v>
      </c>
      <c r="G300" s="2">
        <v>1</v>
      </c>
      <c r="H300" s="2" t="str">
        <f t="shared" si="24"/>
        <v>ANA</v>
      </c>
      <c r="I300" s="2" t="s">
        <v>39</v>
      </c>
      <c r="J300" s="2">
        <v>3</v>
      </c>
      <c r="K300" s="2">
        <v>2</v>
      </c>
      <c r="L300" s="2" t="str">
        <f t="shared" si="25"/>
        <v>ANA</v>
      </c>
      <c r="M300" s="2" t="s">
        <v>39</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1-2-0</v>
      </c>
      <c r="AP300" s="2" t="str">
        <f>INDEX(Sheet5!$B$2:$AG$33, MATCH(Table2[[#This Row],[HomeTeam]],Sheet5!$A$2:$A$33, 0), MATCH(Table2[[#This Row],[AwayTeam]],Sheet5!$A$2:$A$33, 0))</f>
        <v>2-1-0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410</v>
      </c>
      <c r="D301" s="2" t="s">
        <v>32</v>
      </c>
      <c r="E301" s="2" t="s">
        <v>23</v>
      </c>
      <c r="F301" s="2">
        <v>2</v>
      </c>
      <c r="G301" s="2">
        <v>3</v>
      </c>
      <c r="H301" s="2" t="str">
        <f t="shared" si="24"/>
        <v>CGY</v>
      </c>
      <c r="I301" s="2" t="s">
        <v>76</v>
      </c>
      <c r="J301" s="2">
        <v>1</v>
      </c>
      <c r="K301" s="2">
        <v>2</v>
      </c>
      <c r="L301" s="2" t="str">
        <f t="shared" si="25"/>
        <v>CGY</v>
      </c>
      <c r="M301" s="2" t="s">
        <v>38</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411</v>
      </c>
      <c r="D302" s="3" t="s">
        <v>19</v>
      </c>
      <c r="E302" s="3" t="s">
        <v>24</v>
      </c>
      <c r="F302" s="3">
        <v>3</v>
      </c>
      <c r="G302" s="3">
        <v>5</v>
      </c>
      <c r="H302" s="3" t="str">
        <f t="shared" si="24"/>
        <v>VAN</v>
      </c>
      <c r="I302" s="3" t="s">
        <v>39</v>
      </c>
      <c r="J302" s="3">
        <v>4</v>
      </c>
      <c r="K302" s="3">
        <v>3</v>
      </c>
      <c r="L302" s="2" t="str">
        <f t="shared" si="25"/>
        <v>NYR</v>
      </c>
      <c r="M302" s="3" t="s">
        <v>39</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412</v>
      </c>
      <c r="D303" s="2" t="s">
        <v>26</v>
      </c>
      <c r="E303" s="2" t="s">
        <v>17</v>
      </c>
      <c r="F303" s="2">
        <v>2</v>
      </c>
      <c r="G303" s="2">
        <v>3</v>
      </c>
      <c r="H303" s="2" t="str">
        <f t="shared" si="24"/>
        <v>TOR</v>
      </c>
      <c r="I303" s="2" t="s">
        <v>39</v>
      </c>
      <c r="J303" s="2">
        <v>0</v>
      </c>
      <c r="K303" s="2">
        <v>3</v>
      </c>
      <c r="L303" s="13" t="str">
        <f t="shared" si="25"/>
        <v>TOR</v>
      </c>
      <c r="M303" s="2" t="s">
        <v>39</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0</v>
      </c>
      <c r="AO303" s="2" t="str">
        <f>INDEX(Sheet5!$B$2:$AG$33, MATCH(Table2[[#This Row],[AwayTeam]],Sheet5!$A$2:$A$33, 0), MATCH(Table2[[#This Row],[HomeTeam]],Sheet5!$A$2:$A$33, 0))</f>
        <v>1-1-0</v>
      </c>
      <c r="AP303" s="2" t="str">
        <f>INDEX(Sheet5!$B$2:$AG$33, MATCH(Table2[[#This Row],[HomeTeam]],Sheet5!$A$2:$A$33, 0), MATCH(Table2[[#This Row],[AwayTeam]],Sheet5!$A$2:$A$33, 0))</f>
        <v>1-1-0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413</v>
      </c>
      <c r="D304" s="2" t="s">
        <v>43</v>
      </c>
      <c r="E304" s="2" t="s">
        <v>44</v>
      </c>
      <c r="F304" s="2">
        <v>5</v>
      </c>
      <c r="G304" s="2">
        <v>1</v>
      </c>
      <c r="H304" s="2" t="str">
        <f t="shared" si="24"/>
        <v>CAR</v>
      </c>
      <c r="I304" s="2" t="s">
        <v>39</v>
      </c>
      <c r="J304" s="2">
        <v>4</v>
      </c>
      <c r="K304" s="2">
        <v>1</v>
      </c>
      <c r="L304" s="2" t="str">
        <f t="shared" si="25"/>
        <v>CAR</v>
      </c>
      <c r="M304" s="2" t="s">
        <v>39</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414</v>
      </c>
      <c r="D305" s="2" t="s">
        <v>37</v>
      </c>
      <c r="E305" s="2" t="s">
        <v>33</v>
      </c>
      <c r="F305" s="2">
        <v>2</v>
      </c>
      <c r="G305" s="2">
        <v>5</v>
      </c>
      <c r="H305" s="2" t="str">
        <f t="shared" si="24"/>
        <v>DAL</v>
      </c>
      <c r="I305" s="2" t="s">
        <v>39</v>
      </c>
      <c r="J305" s="2">
        <v>2</v>
      </c>
      <c r="K305" s="2">
        <v>5</v>
      </c>
      <c r="L305" s="2" t="str">
        <f t="shared" si="25"/>
        <v>DAL</v>
      </c>
      <c r="M305" s="2" t="s">
        <v>39</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415</v>
      </c>
      <c r="D306" s="2" t="s">
        <v>34</v>
      </c>
      <c r="E306" s="2" t="s">
        <v>11</v>
      </c>
      <c r="F306" s="2">
        <v>4</v>
      </c>
      <c r="G306" s="2">
        <v>2</v>
      </c>
      <c r="H306" s="2" t="str">
        <f t="shared" si="24"/>
        <v>NSH</v>
      </c>
      <c r="I306" s="2" t="s">
        <v>39</v>
      </c>
      <c r="J306" s="2">
        <v>0</v>
      </c>
      <c r="K306" s="2">
        <v>3</v>
      </c>
      <c r="L306" s="2" t="str">
        <f t="shared" si="25"/>
        <v>SEA</v>
      </c>
      <c r="M306" s="2" t="s">
        <v>39</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1-2-0</v>
      </c>
      <c r="AP306" s="2" t="str">
        <f>INDEX(Sheet5!$B$2:$AG$33, MATCH(Table2[[#This Row],[HomeTeam]],Sheet5!$A$2:$A$33, 0), MATCH(Table2[[#This Row],[AwayTeam]],Sheet5!$A$2:$A$33, 0))</f>
        <v>2-1-0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416</v>
      </c>
      <c r="D307" s="3" t="s">
        <v>28</v>
      </c>
      <c r="E307" s="3" t="s">
        <v>27</v>
      </c>
      <c r="F307" s="3">
        <v>4</v>
      </c>
      <c r="G307" s="3">
        <v>3</v>
      </c>
      <c r="H307" s="3" t="str">
        <f t="shared" si="24"/>
        <v>BUF</v>
      </c>
      <c r="I307" s="3" t="s">
        <v>39</v>
      </c>
      <c r="J307" s="3">
        <v>1</v>
      </c>
      <c r="K307" s="3">
        <v>0</v>
      </c>
      <c r="L307" s="3" t="str">
        <f t="shared" si="25"/>
        <v>BUF</v>
      </c>
      <c r="M307" s="3" t="s">
        <v>39</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417</v>
      </c>
      <c r="D308" s="2" t="s">
        <v>14</v>
      </c>
      <c r="E308" s="2" t="s">
        <v>15</v>
      </c>
      <c r="F308" s="2">
        <v>2</v>
      </c>
      <c r="G308" s="2">
        <v>4</v>
      </c>
      <c r="H308" s="2" t="str">
        <f t="shared" si="24"/>
        <v>BOS</v>
      </c>
      <c r="I308" s="2" t="s">
        <v>39</v>
      </c>
      <c r="J308" s="2">
        <v>0</v>
      </c>
      <c r="K308" s="2">
        <v>1</v>
      </c>
      <c r="L308" s="2" t="str">
        <f t="shared" si="25"/>
        <v>BOS</v>
      </c>
      <c r="M308" s="2" t="s">
        <v>39</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418</v>
      </c>
      <c r="D309" s="2" t="s">
        <v>26</v>
      </c>
      <c r="E309" s="2" t="s">
        <v>29</v>
      </c>
      <c r="F309" s="2">
        <v>2</v>
      </c>
      <c r="G309" s="2">
        <v>3</v>
      </c>
      <c r="H309" s="2" t="str">
        <f t="shared" si="24"/>
        <v>OTT</v>
      </c>
      <c r="I309" s="2" t="s">
        <v>76</v>
      </c>
      <c r="J309" s="2">
        <v>3</v>
      </c>
      <c r="K309" s="2">
        <v>2</v>
      </c>
      <c r="L309" s="2" t="str">
        <f t="shared" si="25"/>
        <v>VGK</v>
      </c>
      <c r="M309" s="2" t="s">
        <v>39</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1775</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419</v>
      </c>
      <c r="D310" s="2" t="s">
        <v>32</v>
      </c>
      <c r="E310" s="2" t="s">
        <v>30</v>
      </c>
      <c r="F310" s="2">
        <v>2</v>
      </c>
      <c r="G310" s="2">
        <v>1</v>
      </c>
      <c r="H310" s="2" t="str">
        <f t="shared" si="24"/>
        <v>NYI</v>
      </c>
      <c r="I310" s="2" t="s">
        <v>39</v>
      </c>
      <c r="J310" s="2">
        <v>1</v>
      </c>
      <c r="K310" s="2">
        <v>2</v>
      </c>
      <c r="L310" s="2" t="str">
        <f t="shared" si="25"/>
        <v>DET</v>
      </c>
      <c r="M310" s="2" t="s">
        <v>39</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420</v>
      </c>
      <c r="D311" s="2" t="s">
        <v>43</v>
      </c>
      <c r="E311" s="2" t="s">
        <v>31</v>
      </c>
      <c r="F311" s="2">
        <v>2</v>
      </c>
      <c r="G311" s="2">
        <v>5</v>
      </c>
      <c r="H311" s="2" t="str">
        <f t="shared" si="24"/>
        <v>NJD</v>
      </c>
      <c r="I311" s="2" t="s">
        <v>39</v>
      </c>
      <c r="J311" s="2">
        <v>2</v>
      </c>
      <c r="K311" s="2">
        <v>4</v>
      </c>
      <c r="L311" s="2" t="str">
        <f t="shared" si="25"/>
        <v>NJD</v>
      </c>
      <c r="M311" s="2" t="s">
        <v>39</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421</v>
      </c>
      <c r="D312" s="2" t="s">
        <v>25</v>
      </c>
      <c r="E312" s="2" t="s">
        <v>45</v>
      </c>
      <c r="F312" s="2">
        <v>3</v>
      </c>
      <c r="G312" s="2">
        <v>4</v>
      </c>
      <c r="H312" s="2" t="str">
        <f t="shared" si="24"/>
        <v>WSH</v>
      </c>
      <c r="I312" s="2" t="s">
        <v>76</v>
      </c>
      <c r="J312" s="2">
        <v>2</v>
      </c>
      <c r="K312" s="2">
        <v>1</v>
      </c>
      <c r="L312" s="2" t="str">
        <f t="shared" si="25"/>
        <v>COL</v>
      </c>
      <c r="M312" s="2" t="s">
        <v>39</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0</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422</v>
      </c>
      <c r="D313" s="2" t="s">
        <v>42</v>
      </c>
      <c r="E313" s="2" t="s">
        <v>35</v>
      </c>
      <c r="F313" s="2">
        <v>4</v>
      </c>
      <c r="G313" s="2">
        <v>2</v>
      </c>
      <c r="H313" s="2" t="str">
        <f t="shared" si="24"/>
        <v>TBL</v>
      </c>
      <c r="I313" s="2" t="s">
        <v>39</v>
      </c>
      <c r="J313" s="2">
        <v>6</v>
      </c>
      <c r="K313" s="2">
        <v>7</v>
      </c>
      <c r="L313" s="2" t="str">
        <f t="shared" si="25"/>
        <v>CBJ</v>
      </c>
      <c r="M313" s="2" t="s">
        <v>76</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2-0-1</v>
      </c>
      <c r="AP313" s="2" t="str">
        <f>INDEX(Sheet5!$B$2:$AG$33, MATCH(Table2[[#This Row],[HomeTeam]],Sheet5!$A$2:$A$33, 0), MATCH(Table2[[#This Row],[AwayTeam]],Sheet5!$A$2:$A$33, 0))</f>
        <v>1-2-0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423</v>
      </c>
      <c r="D314" s="2" t="s">
        <v>37</v>
      </c>
      <c r="E314" s="2" t="s">
        <v>12</v>
      </c>
      <c r="F314" s="2">
        <v>2</v>
      </c>
      <c r="G314" s="2">
        <v>3</v>
      </c>
      <c r="H314" s="2" t="str">
        <f t="shared" si="24"/>
        <v>STL</v>
      </c>
      <c r="I314" s="2" t="s">
        <v>38</v>
      </c>
      <c r="J314" s="2">
        <v>2</v>
      </c>
      <c r="K314" s="2">
        <v>3</v>
      </c>
      <c r="L314" s="2" t="str">
        <f t="shared" si="25"/>
        <v>STL</v>
      </c>
      <c r="M314" s="2" t="s">
        <v>38</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0</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424</v>
      </c>
      <c r="D315" s="2" t="s">
        <v>13</v>
      </c>
      <c r="E315" s="2" t="s">
        <v>16</v>
      </c>
      <c r="F315" s="2">
        <v>5</v>
      </c>
      <c r="G315" s="2">
        <v>2</v>
      </c>
      <c r="H315" s="2" t="str">
        <f t="shared" si="24"/>
        <v>FLA</v>
      </c>
      <c r="I315" s="2" t="s">
        <v>39</v>
      </c>
      <c r="J315" s="2">
        <v>1</v>
      </c>
      <c r="K315" s="2">
        <v>3</v>
      </c>
      <c r="L315" s="2" t="str">
        <f t="shared" si="25"/>
        <v>CHI</v>
      </c>
      <c r="M315" s="2" t="s">
        <v>39</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0</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425</v>
      </c>
      <c r="D316" s="2" t="s">
        <v>19</v>
      </c>
      <c r="E316" s="2" t="s">
        <v>23</v>
      </c>
      <c r="F316" s="2">
        <v>3</v>
      </c>
      <c r="G316" s="2">
        <v>4</v>
      </c>
      <c r="H316" s="2" t="str">
        <f t="shared" si="24"/>
        <v>CGY</v>
      </c>
      <c r="I316" s="2" t="s">
        <v>76</v>
      </c>
      <c r="J316" s="2">
        <v>2</v>
      </c>
      <c r="K316" s="2">
        <v>3</v>
      </c>
      <c r="L316" s="2" t="str">
        <f t="shared" si="25"/>
        <v>CGY</v>
      </c>
      <c r="M316" s="2" t="s">
        <v>39</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426</v>
      </c>
      <c r="D317" s="3" t="s">
        <v>36</v>
      </c>
      <c r="E317" s="3" t="s">
        <v>22</v>
      </c>
      <c r="F317" s="3">
        <v>4</v>
      </c>
      <c r="G317" s="3">
        <v>3</v>
      </c>
      <c r="H317" s="3" t="str">
        <f t="shared" si="24"/>
        <v>MIN</v>
      </c>
      <c r="I317" s="3" t="s">
        <v>76</v>
      </c>
      <c r="J317" s="3">
        <v>5</v>
      </c>
      <c r="K317" s="3">
        <v>3</v>
      </c>
      <c r="L317" s="2" t="str">
        <f t="shared" si="25"/>
        <v>MIN</v>
      </c>
      <c r="M317" s="3" t="s">
        <v>39</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427</v>
      </c>
      <c r="D318" s="2" t="s">
        <v>21</v>
      </c>
      <c r="E318" s="2" t="s">
        <v>20</v>
      </c>
      <c r="F318" s="2">
        <v>5</v>
      </c>
      <c r="G318" s="2">
        <v>3</v>
      </c>
      <c r="H318" s="2" t="str">
        <f t="shared" si="24"/>
        <v>WPG</v>
      </c>
      <c r="I318" s="2" t="s">
        <v>39</v>
      </c>
      <c r="J318" s="2">
        <v>4</v>
      </c>
      <c r="K318" s="2">
        <v>1</v>
      </c>
      <c r="L318" s="13" t="str">
        <f t="shared" si="25"/>
        <v>WPG</v>
      </c>
      <c r="M318" s="2" t="s">
        <v>39</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428</v>
      </c>
      <c r="D319" s="3" t="s">
        <v>28</v>
      </c>
      <c r="E319" s="3" t="s">
        <v>46</v>
      </c>
      <c r="F319" s="3">
        <v>3</v>
      </c>
      <c r="G319" s="3">
        <v>2</v>
      </c>
      <c r="H319" s="3" t="str">
        <f t="shared" si="24"/>
        <v>BUF</v>
      </c>
      <c r="I319" s="3" t="s">
        <v>39</v>
      </c>
      <c r="J319" s="3">
        <v>3</v>
      </c>
      <c r="K319" s="3">
        <v>2</v>
      </c>
      <c r="L319" s="3" t="str">
        <f t="shared" si="25"/>
        <v>BUF</v>
      </c>
      <c r="M319" s="3" t="s">
        <v>76</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2-0-0</v>
      </c>
      <c r="AP319" s="2" t="str">
        <f>INDEX(Sheet5!$B$2:$AG$33, MATCH(Table2[[#This Row],[HomeTeam]],Sheet5!$A$2:$A$33, 0), MATCH(Table2[[#This Row],[AwayTeam]],Sheet5!$A$2:$A$33, 0))</f>
        <v>0-1-1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429</v>
      </c>
      <c r="D320" s="2" t="s">
        <v>16</v>
      </c>
      <c r="E320" s="2" t="s">
        <v>44</v>
      </c>
      <c r="F320" s="2">
        <v>3</v>
      </c>
      <c r="G320" s="2">
        <v>4</v>
      </c>
      <c r="H320" s="2" t="str">
        <f t="shared" si="24"/>
        <v>PHI</v>
      </c>
      <c r="I320" s="2" t="s">
        <v>76</v>
      </c>
      <c r="J320" s="2">
        <v>2</v>
      </c>
      <c r="K320" s="2">
        <v>3</v>
      </c>
      <c r="L320" s="2" t="str">
        <f t="shared" si="25"/>
        <v>PHI</v>
      </c>
      <c r="M320" s="2" t="s">
        <v>76</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430</v>
      </c>
      <c r="D321" s="2" t="s">
        <v>36</v>
      </c>
      <c r="E321" s="2" t="s">
        <v>23</v>
      </c>
      <c r="F321" s="2">
        <v>3</v>
      </c>
      <c r="G321" s="2">
        <v>4</v>
      </c>
      <c r="H321" s="2" t="str">
        <f t="shared" si="24"/>
        <v>CGY</v>
      </c>
      <c r="I321" s="2" t="s">
        <v>76</v>
      </c>
      <c r="J321" s="2">
        <v>3</v>
      </c>
      <c r="K321" s="2">
        <v>4</v>
      </c>
      <c r="L321" s="2" t="str">
        <f t="shared" si="25"/>
        <v>CGY</v>
      </c>
      <c r="M321" s="2" t="s">
        <v>38</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431</v>
      </c>
      <c r="D322" s="2" t="s">
        <v>11</v>
      </c>
      <c r="E322" s="2" t="s">
        <v>27</v>
      </c>
      <c r="F322" s="2">
        <v>4</v>
      </c>
      <c r="G322" s="2">
        <v>2</v>
      </c>
      <c r="H322" s="2" t="str">
        <f t="shared" si="24"/>
        <v>SEA</v>
      </c>
      <c r="I322" s="2" t="s">
        <v>39</v>
      </c>
      <c r="J322" s="2">
        <v>1</v>
      </c>
      <c r="K322" s="2">
        <v>2</v>
      </c>
      <c r="L322" s="2" t="str">
        <f t="shared" si="25"/>
        <v>LAK</v>
      </c>
      <c r="M322" s="2" t="s">
        <v>39</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432</v>
      </c>
      <c r="D323" s="2" t="s">
        <v>25</v>
      </c>
      <c r="E323" s="2" t="s">
        <v>13</v>
      </c>
      <c r="F323" s="2">
        <v>4</v>
      </c>
      <c r="G323" s="2">
        <v>5</v>
      </c>
      <c r="H323" s="2" t="str">
        <f t="shared" ref="H323:H386" si="29">IF(AND(ISBLANK($F323),ISBLANK($G323)),"_",IF($F323&gt;$G323,$D323,$E323))</f>
        <v>FLA</v>
      </c>
      <c r="I323" s="2" t="s">
        <v>39</v>
      </c>
      <c r="J323" s="2">
        <v>7</v>
      </c>
      <c r="K323" s="2">
        <v>4</v>
      </c>
      <c r="L323" s="2" t="str">
        <f t="shared" ref="L323:L386" si="30">IF(OR($J323=$K323,AND(ISBLANK($J323),ISBLANK($K323))),"_",IF($J323&gt;$K323,$D323,$E323))</f>
        <v>COL</v>
      </c>
      <c r="M323" s="2" t="s">
        <v>39</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0</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433</v>
      </c>
      <c r="D324" s="2" t="s">
        <v>26</v>
      </c>
      <c r="E324" s="2" t="s">
        <v>18</v>
      </c>
      <c r="F324" s="2">
        <v>4</v>
      </c>
      <c r="G324" s="2">
        <v>2</v>
      </c>
      <c r="H324" s="2" t="str">
        <f t="shared" si="29"/>
        <v>VGK</v>
      </c>
      <c r="I324" s="2" t="s">
        <v>39</v>
      </c>
      <c r="J324" s="2">
        <v>6</v>
      </c>
      <c r="K324" s="2">
        <v>2</v>
      </c>
      <c r="L324" s="2" t="str">
        <f t="shared" si="30"/>
        <v>VGK</v>
      </c>
      <c r="M324" s="2" t="s">
        <v>39</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0</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434</v>
      </c>
      <c r="D325" s="2" t="s">
        <v>24</v>
      </c>
      <c r="E325" s="2" t="s">
        <v>29</v>
      </c>
      <c r="F325" s="2">
        <v>3</v>
      </c>
      <c r="G325" s="2">
        <v>5</v>
      </c>
      <c r="H325" s="2" t="str">
        <f t="shared" si="29"/>
        <v>OTT</v>
      </c>
      <c r="I325" s="2" t="s">
        <v>39</v>
      </c>
      <c r="J325" s="2">
        <v>4</v>
      </c>
      <c r="K325" s="2">
        <v>3</v>
      </c>
      <c r="L325" s="2" t="str">
        <f t="shared" si="30"/>
        <v>VAN</v>
      </c>
      <c r="M325" s="2" t="s">
        <v>39</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1</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435</v>
      </c>
      <c r="D326" s="2" t="s">
        <v>15</v>
      </c>
      <c r="E326" s="2" t="s">
        <v>30</v>
      </c>
      <c r="F326" s="2">
        <v>2</v>
      </c>
      <c r="G326" s="2">
        <v>1</v>
      </c>
      <c r="H326" s="2" t="str">
        <f t="shared" si="29"/>
        <v>BOS</v>
      </c>
      <c r="I326" s="2" t="s">
        <v>39</v>
      </c>
      <c r="J326" s="2">
        <v>2</v>
      </c>
      <c r="K326" s="2">
        <v>1</v>
      </c>
      <c r="L326" s="2" t="str">
        <f t="shared" si="30"/>
        <v>BOS</v>
      </c>
      <c r="M326" s="2" t="s">
        <v>39</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436</v>
      </c>
      <c r="D327" s="2" t="s">
        <v>33</v>
      </c>
      <c r="E327" s="2" t="s">
        <v>42</v>
      </c>
      <c r="F327" s="2">
        <v>4</v>
      </c>
      <c r="G327" s="2">
        <v>2</v>
      </c>
      <c r="H327" s="2" t="str">
        <f t="shared" si="29"/>
        <v>DAL</v>
      </c>
      <c r="I327" s="2" t="s">
        <v>39</v>
      </c>
      <c r="J327" s="2">
        <v>4</v>
      </c>
      <c r="K327" s="2">
        <v>2</v>
      </c>
      <c r="L327" s="2" t="str">
        <f t="shared" si="30"/>
        <v>DAL</v>
      </c>
      <c r="M327" s="2" t="s">
        <v>39</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0</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437</v>
      </c>
      <c r="D328" s="2" t="s">
        <v>14</v>
      </c>
      <c r="E328" s="2" t="s">
        <v>20</v>
      </c>
      <c r="F328" s="2">
        <v>3</v>
      </c>
      <c r="G328" s="2">
        <v>4</v>
      </c>
      <c r="H328" s="2" t="str">
        <f t="shared" si="29"/>
        <v>PIT</v>
      </c>
      <c r="I328" s="2" t="s">
        <v>39</v>
      </c>
      <c r="J328" s="2">
        <v>6</v>
      </c>
      <c r="K328" s="2">
        <v>1</v>
      </c>
      <c r="L328" s="2" t="str">
        <f t="shared" si="30"/>
        <v>UTA</v>
      </c>
      <c r="M328" s="2" t="s">
        <v>39</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438</v>
      </c>
      <c r="D329" s="2" t="s">
        <v>31</v>
      </c>
      <c r="E329" s="2" t="s">
        <v>45</v>
      </c>
      <c r="F329" s="2">
        <v>6</v>
      </c>
      <c r="G329" s="2">
        <v>4</v>
      </c>
      <c r="H329" s="2" t="str">
        <f t="shared" si="29"/>
        <v>NJD</v>
      </c>
      <c r="I329" s="2" t="s">
        <v>39</v>
      </c>
      <c r="J329" s="2">
        <v>3</v>
      </c>
      <c r="K329" s="2">
        <v>2</v>
      </c>
      <c r="L329" s="2" t="str">
        <f t="shared" si="30"/>
        <v>NJD</v>
      </c>
      <c r="M329" s="2" t="s">
        <v>39</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0</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439</v>
      </c>
      <c r="D330" s="2" t="s">
        <v>43</v>
      </c>
      <c r="E330" s="2" t="s">
        <v>35</v>
      </c>
      <c r="F330" s="2">
        <v>4</v>
      </c>
      <c r="G330" s="2">
        <v>2</v>
      </c>
      <c r="H330" s="2" t="str">
        <f t="shared" si="29"/>
        <v>CAR</v>
      </c>
      <c r="I330" s="2" t="s">
        <v>39</v>
      </c>
      <c r="J330" s="2">
        <v>4</v>
      </c>
      <c r="K330" s="2">
        <v>5</v>
      </c>
      <c r="L330" s="2" t="str">
        <f t="shared" si="30"/>
        <v>CBJ</v>
      </c>
      <c r="M330" s="2" t="s">
        <v>38</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1</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440</v>
      </c>
      <c r="D331" s="2" t="s">
        <v>21</v>
      </c>
      <c r="E331" s="2" t="s">
        <v>34</v>
      </c>
      <c r="F331" s="2">
        <v>3</v>
      </c>
      <c r="G331" s="2">
        <v>2</v>
      </c>
      <c r="H331" s="2" t="str">
        <f t="shared" si="29"/>
        <v>WPG</v>
      </c>
      <c r="I331" s="2" t="s">
        <v>39</v>
      </c>
      <c r="J331" s="2">
        <v>1</v>
      </c>
      <c r="K331" s="2">
        <v>4</v>
      </c>
      <c r="L331" s="2" t="str">
        <f t="shared" si="30"/>
        <v>NSH</v>
      </c>
      <c r="M331" s="2" t="s">
        <v>39</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2-2-0</v>
      </c>
      <c r="AP331" s="2" t="str">
        <f>INDEX(Sheet5!$B$2:$AG$33, MATCH(Table2[[#This Row],[HomeTeam]],Sheet5!$A$2:$A$33, 0), MATCH(Table2[[#This Row],[AwayTeam]],Sheet5!$A$2:$A$33, 0))</f>
        <v>2-2-0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441</v>
      </c>
      <c r="D332" s="2" t="s">
        <v>12</v>
      </c>
      <c r="E332" s="2" t="s">
        <v>32</v>
      </c>
      <c r="F332" s="2">
        <v>3</v>
      </c>
      <c r="G332" s="2">
        <v>2</v>
      </c>
      <c r="H332" s="2" t="str">
        <f t="shared" si="29"/>
        <v>STL</v>
      </c>
      <c r="I332" s="2" t="s">
        <v>76</v>
      </c>
      <c r="J332" s="2">
        <v>1</v>
      </c>
      <c r="K332" s="2">
        <v>3</v>
      </c>
      <c r="L332" s="2" t="str">
        <f t="shared" si="30"/>
        <v>NYI</v>
      </c>
      <c r="M332" s="2" t="s">
        <v>39</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0</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442</v>
      </c>
      <c r="D333" s="2" t="s">
        <v>28</v>
      </c>
      <c r="E333" s="2" t="s">
        <v>37</v>
      </c>
      <c r="F333" s="2">
        <v>5</v>
      </c>
      <c r="G333" s="2">
        <v>3</v>
      </c>
      <c r="H333" s="2" t="str">
        <f t="shared" si="29"/>
        <v>BUF</v>
      </c>
      <c r="I333" s="2" t="s">
        <v>39</v>
      </c>
      <c r="J333" s="2">
        <v>4</v>
      </c>
      <c r="K333" s="2">
        <v>2</v>
      </c>
      <c r="L333" s="2" t="str">
        <f t="shared" si="30"/>
        <v>BUF</v>
      </c>
      <c r="M333" s="2" t="s">
        <v>39</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1800</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1-1-0</v>
      </c>
      <c r="AP333" s="2" t="str">
        <f>INDEX(Sheet5!$B$2:$AG$33, MATCH(Table2[[#This Row],[HomeTeam]],Sheet5!$A$2:$A$33, 0), MATCH(Table2[[#This Row],[AwayTeam]],Sheet5!$A$2:$A$33, 0))</f>
        <v>1-1-0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443</v>
      </c>
      <c r="D334" s="3" t="s">
        <v>19</v>
      </c>
      <c r="E334" s="3" t="s">
        <v>22</v>
      </c>
      <c r="F334" s="3">
        <v>4</v>
      </c>
      <c r="G334" s="3">
        <v>3</v>
      </c>
      <c r="H334" s="3" t="str">
        <f t="shared" si="29"/>
        <v>NYR</v>
      </c>
      <c r="I334" s="3" t="s">
        <v>39</v>
      </c>
      <c r="J334" s="3">
        <v>2</v>
      </c>
      <c r="K334" s="3">
        <v>6</v>
      </c>
      <c r="L334" s="2" t="str">
        <f t="shared" si="30"/>
        <v>EDM</v>
      </c>
      <c r="M334" s="3" t="s">
        <v>39</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444</v>
      </c>
      <c r="D335" s="12" t="s">
        <v>14</v>
      </c>
      <c r="E335" s="12" t="s">
        <v>17</v>
      </c>
      <c r="F335" s="12">
        <v>2</v>
      </c>
      <c r="G335" s="12">
        <v>4</v>
      </c>
      <c r="H335" s="12" t="str">
        <f t="shared" si="29"/>
        <v>TOR</v>
      </c>
      <c r="I335" s="12" t="s">
        <v>39</v>
      </c>
      <c r="J335" s="12">
        <v>2</v>
      </c>
      <c r="K335" s="12">
        <v>3</v>
      </c>
      <c r="L335" s="12" t="str">
        <f t="shared" si="30"/>
        <v>TOR</v>
      </c>
      <c r="M335" s="12" t="s">
        <v>39</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0-1-1</v>
      </c>
      <c r="AP335" s="2" t="str">
        <f>INDEX(Sheet5!$B$2:$AG$33, MATCH(Table2[[#This Row],[HomeTeam]],Sheet5!$A$2:$A$33, 0), MATCH(Table2[[#This Row],[AwayTeam]],Sheet5!$A$2:$A$33, 0))</f>
        <v>2-0-0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445</v>
      </c>
      <c r="D336" s="2" t="s">
        <v>25</v>
      </c>
      <c r="E336" s="2" t="s">
        <v>42</v>
      </c>
      <c r="F336" s="2">
        <v>4</v>
      </c>
      <c r="G336" s="2">
        <v>5</v>
      </c>
      <c r="H336" s="2" t="str">
        <f t="shared" si="29"/>
        <v>TBL</v>
      </c>
      <c r="I336" s="2" t="s">
        <v>38</v>
      </c>
      <c r="J336" s="2">
        <v>2</v>
      </c>
      <c r="K336" s="2">
        <v>8</v>
      </c>
      <c r="L336" s="13" t="str">
        <f t="shared" si="30"/>
        <v>TBL</v>
      </c>
      <c r="M336" s="2" t="s">
        <v>39</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0</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446</v>
      </c>
      <c r="D337" s="2" t="s">
        <v>45</v>
      </c>
      <c r="E337" s="2" t="s">
        <v>13</v>
      </c>
      <c r="F337" s="2">
        <v>3</v>
      </c>
      <c r="G337" s="2">
        <v>4</v>
      </c>
      <c r="H337" s="2" t="str">
        <f t="shared" si="29"/>
        <v>FLA</v>
      </c>
      <c r="I337" s="2" t="s">
        <v>39</v>
      </c>
      <c r="J337" s="2">
        <v>4</v>
      </c>
      <c r="K337" s="2">
        <v>1</v>
      </c>
      <c r="L337" s="2" t="str">
        <f t="shared" si="30"/>
        <v>WSH</v>
      </c>
      <c r="M337" s="2" t="s">
        <v>39</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0</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447</v>
      </c>
      <c r="D338" s="2" t="s">
        <v>34</v>
      </c>
      <c r="E338" s="2" t="s">
        <v>31</v>
      </c>
      <c r="F338" s="2">
        <v>1</v>
      </c>
      <c r="G338" s="2">
        <v>4</v>
      </c>
      <c r="H338" s="2" t="str">
        <f t="shared" si="29"/>
        <v>NJD</v>
      </c>
      <c r="I338" s="2" t="s">
        <v>39</v>
      </c>
      <c r="J338" s="2">
        <v>2</v>
      </c>
      <c r="K338" s="2">
        <v>5</v>
      </c>
      <c r="L338" s="2" t="str">
        <f t="shared" si="30"/>
        <v>NJD</v>
      </c>
      <c r="M338" s="2" t="s">
        <v>39</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0-2-0</v>
      </c>
      <c r="AP338" s="2" t="str">
        <f>INDEX(Sheet5!$B$2:$AG$33, MATCH(Table2[[#This Row],[HomeTeam]],Sheet5!$A$2:$A$33, 0), MATCH(Table2[[#This Row],[AwayTeam]],Sheet5!$A$2:$A$33, 0))</f>
        <v>2-0-0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448</v>
      </c>
      <c r="D339" s="2" t="s">
        <v>12</v>
      </c>
      <c r="E339" s="2" t="s">
        <v>19</v>
      </c>
      <c r="F339" s="2">
        <v>2</v>
      </c>
      <c r="G339" s="2">
        <v>4</v>
      </c>
      <c r="H339" s="2" t="str">
        <f t="shared" si="29"/>
        <v>NYR</v>
      </c>
      <c r="I339" s="2" t="s">
        <v>39</v>
      </c>
      <c r="J339" s="2">
        <v>5</v>
      </c>
      <c r="K339" s="2">
        <v>2</v>
      </c>
      <c r="L339" s="2" t="str">
        <f t="shared" si="30"/>
        <v>STL</v>
      </c>
      <c r="M339" s="2" t="s">
        <v>39</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0</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449</v>
      </c>
      <c r="D340" s="2" t="s">
        <v>26</v>
      </c>
      <c r="E340" s="2" t="s">
        <v>44</v>
      </c>
      <c r="F340" s="2">
        <v>5</v>
      </c>
      <c r="G340" s="2">
        <v>2</v>
      </c>
      <c r="H340" s="2" t="str">
        <f t="shared" si="29"/>
        <v>VGK</v>
      </c>
      <c r="I340" s="2" t="s">
        <v>39</v>
      </c>
      <c r="J340" s="2">
        <v>5</v>
      </c>
      <c r="K340" s="2">
        <v>4</v>
      </c>
      <c r="L340" s="2" t="str">
        <f t="shared" si="30"/>
        <v>VGK</v>
      </c>
      <c r="M340" s="2" t="s">
        <v>38</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0</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450</v>
      </c>
      <c r="D341" s="2" t="s">
        <v>33</v>
      </c>
      <c r="E341" s="2" t="s">
        <v>43</v>
      </c>
      <c r="F341" s="2">
        <v>2</v>
      </c>
      <c r="G341" s="2">
        <v>3</v>
      </c>
      <c r="H341" s="2" t="str">
        <f t="shared" si="29"/>
        <v>CAR</v>
      </c>
      <c r="I341" s="2" t="s">
        <v>39</v>
      </c>
      <c r="J341" s="2">
        <v>4</v>
      </c>
      <c r="K341" s="2">
        <v>6</v>
      </c>
      <c r="L341" s="2" t="str">
        <f t="shared" si="30"/>
        <v>CAR</v>
      </c>
      <c r="M341" s="2" t="s">
        <v>39</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451</v>
      </c>
      <c r="D342" s="2" t="s">
        <v>23</v>
      </c>
      <c r="E342" s="2" t="s">
        <v>29</v>
      </c>
      <c r="F342" s="2">
        <v>3</v>
      </c>
      <c r="G342" s="2">
        <v>2</v>
      </c>
      <c r="H342" s="2" t="str">
        <f t="shared" si="29"/>
        <v>CGY</v>
      </c>
      <c r="I342" s="2" t="s">
        <v>39</v>
      </c>
      <c r="J342" s="2">
        <v>3</v>
      </c>
      <c r="K342" s="2">
        <v>4</v>
      </c>
      <c r="L342" s="2" t="str">
        <f t="shared" si="30"/>
        <v>OTT</v>
      </c>
      <c r="M342" s="2" t="s">
        <v>39</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1795</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1</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452</v>
      </c>
      <c r="D343" s="2" t="s">
        <v>30</v>
      </c>
      <c r="E343" s="2" t="s">
        <v>32</v>
      </c>
      <c r="F343" s="2">
        <v>2</v>
      </c>
      <c r="G343" s="2">
        <v>3</v>
      </c>
      <c r="H343" s="2" t="str">
        <f t="shared" si="29"/>
        <v>NYI</v>
      </c>
      <c r="I343" s="2" t="s">
        <v>39</v>
      </c>
      <c r="J343" s="2">
        <v>4</v>
      </c>
      <c r="K343" s="2">
        <v>2</v>
      </c>
      <c r="L343" s="2" t="str">
        <f t="shared" si="30"/>
        <v>DET</v>
      </c>
      <c r="M343" s="2" t="s">
        <v>39</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1800</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453</v>
      </c>
      <c r="D344" s="2" t="s">
        <v>21</v>
      </c>
      <c r="E344" s="2" t="s">
        <v>36</v>
      </c>
      <c r="F344" s="2">
        <v>2</v>
      </c>
      <c r="G344" s="2">
        <v>4</v>
      </c>
      <c r="H344" s="2" t="str">
        <f t="shared" si="29"/>
        <v>MIN</v>
      </c>
      <c r="I344" s="2" t="s">
        <v>39</v>
      </c>
      <c r="J344" s="2">
        <v>4</v>
      </c>
      <c r="K344" s="2">
        <v>1</v>
      </c>
      <c r="L344" s="2" t="str">
        <f t="shared" si="30"/>
        <v>WPG</v>
      </c>
      <c r="M344" s="2" t="s">
        <v>39</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454</v>
      </c>
      <c r="D345" s="2" t="s">
        <v>11</v>
      </c>
      <c r="E345" s="2" t="s">
        <v>46</v>
      </c>
      <c r="F345" s="2">
        <v>2</v>
      </c>
      <c r="G345" s="2">
        <v>4</v>
      </c>
      <c r="H345" s="2" t="str">
        <f t="shared" si="29"/>
        <v>ANA</v>
      </c>
      <c r="I345" s="2" t="s">
        <v>39</v>
      </c>
      <c r="J345" s="2">
        <v>3</v>
      </c>
      <c r="K345" s="2">
        <v>2</v>
      </c>
      <c r="L345" s="2" t="str">
        <f t="shared" si="30"/>
        <v>SEA</v>
      </c>
      <c r="M345" s="2" t="s">
        <v>39</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455</v>
      </c>
      <c r="D346" s="3" t="s">
        <v>27</v>
      </c>
      <c r="E346" s="3" t="s">
        <v>37</v>
      </c>
      <c r="F346" s="3">
        <v>3</v>
      </c>
      <c r="G346" s="3">
        <v>1</v>
      </c>
      <c r="H346" s="3" t="str">
        <f t="shared" si="29"/>
        <v>LAK</v>
      </c>
      <c r="I346" s="3" t="s">
        <v>39</v>
      </c>
      <c r="J346" s="3">
        <v>2</v>
      </c>
      <c r="K346" s="3">
        <v>7</v>
      </c>
      <c r="L346" s="2" t="str">
        <f t="shared" si="30"/>
        <v>SJS</v>
      </c>
      <c r="M346" s="3" t="s">
        <v>39</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456</v>
      </c>
      <c r="D347" s="2" t="s">
        <v>24</v>
      </c>
      <c r="E347" s="2" t="s">
        <v>15</v>
      </c>
      <c r="F347" s="2">
        <v>4</v>
      </c>
      <c r="G347" s="2">
        <v>2</v>
      </c>
      <c r="H347" s="2" t="str">
        <f t="shared" si="29"/>
        <v>VAN</v>
      </c>
      <c r="I347" s="2" t="s">
        <v>39</v>
      </c>
      <c r="J347" s="2">
        <v>2</v>
      </c>
      <c r="K347" s="2">
        <v>0</v>
      </c>
      <c r="L347" s="13" t="str">
        <f t="shared" si="30"/>
        <v>VAN</v>
      </c>
      <c r="M347" s="2" t="s">
        <v>39</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457</v>
      </c>
      <c r="D348" s="3" t="s">
        <v>14</v>
      </c>
      <c r="E348" s="3" t="s">
        <v>18</v>
      </c>
      <c r="F348" s="3">
        <v>3</v>
      </c>
      <c r="G348" s="3">
        <v>5</v>
      </c>
      <c r="H348" s="3" t="str">
        <f t="shared" si="29"/>
        <v>MTL</v>
      </c>
      <c r="I348" s="3" t="s">
        <v>39</v>
      </c>
      <c r="J348" s="3">
        <v>3</v>
      </c>
      <c r="K348" s="3">
        <v>2</v>
      </c>
      <c r="L348" s="3" t="str">
        <f t="shared" si="30"/>
        <v>UTA</v>
      </c>
      <c r="M348" s="3" t="s">
        <v>76</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1776</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458</v>
      </c>
      <c r="D349" s="2" t="s">
        <v>36</v>
      </c>
      <c r="E349" s="2" t="s">
        <v>28</v>
      </c>
      <c r="F349" s="2">
        <v>4</v>
      </c>
      <c r="G349" s="2">
        <v>1</v>
      </c>
      <c r="H349" s="2" t="str">
        <f t="shared" si="29"/>
        <v>MIN</v>
      </c>
      <c r="I349" s="2" t="s">
        <v>39</v>
      </c>
      <c r="J349" s="2">
        <v>1</v>
      </c>
      <c r="K349" s="2">
        <v>0</v>
      </c>
      <c r="L349" s="2" t="str">
        <f t="shared" si="30"/>
        <v>MIN</v>
      </c>
      <c r="M349" s="2" t="s">
        <v>39</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459</v>
      </c>
      <c r="D350" s="2" t="s">
        <v>12</v>
      </c>
      <c r="E350" s="2" t="s">
        <v>31</v>
      </c>
      <c r="F350" s="2">
        <v>2</v>
      </c>
      <c r="G350" s="2">
        <v>5</v>
      </c>
      <c r="H350" s="2" t="str">
        <f t="shared" si="29"/>
        <v>NJD</v>
      </c>
      <c r="I350" s="2" t="s">
        <v>39</v>
      </c>
      <c r="J350" s="2">
        <v>3</v>
      </c>
      <c r="K350" s="2">
        <v>0</v>
      </c>
      <c r="L350" s="2" t="str">
        <f t="shared" si="30"/>
        <v>STL</v>
      </c>
      <c r="M350" s="2" t="s">
        <v>39</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0</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460</v>
      </c>
      <c r="D351" s="2" t="s">
        <v>19</v>
      </c>
      <c r="E351" s="2" t="s">
        <v>43</v>
      </c>
      <c r="F351" s="2">
        <v>1</v>
      </c>
      <c r="G351" s="2">
        <v>4</v>
      </c>
      <c r="H351" s="2" t="str">
        <f t="shared" si="29"/>
        <v>CAR</v>
      </c>
      <c r="I351" s="2" t="s">
        <v>39</v>
      </c>
      <c r="J351" s="2">
        <v>3</v>
      </c>
      <c r="K351" s="2">
        <v>4</v>
      </c>
      <c r="L351" s="2" t="str">
        <f t="shared" si="30"/>
        <v>CAR</v>
      </c>
      <c r="M351" s="2" t="s">
        <v>39</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461</v>
      </c>
      <c r="D352" s="2" t="s">
        <v>23</v>
      </c>
      <c r="E352" s="2" t="s">
        <v>30</v>
      </c>
      <c r="F352" s="2">
        <v>3</v>
      </c>
      <c r="G352" s="2">
        <v>1</v>
      </c>
      <c r="H352" s="2" t="str">
        <f t="shared" si="29"/>
        <v>CGY</v>
      </c>
      <c r="I352" s="2" t="s">
        <v>39</v>
      </c>
      <c r="J352" s="2">
        <v>1</v>
      </c>
      <c r="K352" s="2">
        <v>2</v>
      </c>
      <c r="L352" s="2" t="str">
        <f t="shared" si="30"/>
        <v>DET</v>
      </c>
      <c r="M352" s="2" t="s">
        <v>76</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1812</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462</v>
      </c>
      <c r="D353" s="2" t="s">
        <v>45</v>
      </c>
      <c r="E353" s="2" t="s">
        <v>42</v>
      </c>
      <c r="F353" s="2">
        <v>3</v>
      </c>
      <c r="G353" s="2">
        <v>2</v>
      </c>
      <c r="H353" s="2" t="str">
        <f t="shared" si="29"/>
        <v>WSH</v>
      </c>
      <c r="I353" s="2" t="s">
        <v>76</v>
      </c>
      <c r="J353" s="2">
        <v>5</v>
      </c>
      <c r="K353" s="2">
        <v>4</v>
      </c>
      <c r="L353" s="2" t="str">
        <f t="shared" si="30"/>
        <v>WSH</v>
      </c>
      <c r="M353" s="2" t="s">
        <v>39</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0</v>
      </c>
      <c r="AO353" s="2" t="str">
        <f>INDEX(Sheet5!$B$2:$AG$33, MATCH(Table2[[#This Row],[AwayTeam]],Sheet5!$A$2:$A$33, 0), MATCH(Table2[[#This Row],[HomeTeam]],Sheet5!$A$2:$A$33, 0))</f>
        <v>1-2-0</v>
      </c>
      <c r="AP353" s="2" t="str">
        <f>INDEX(Sheet5!$B$2:$AG$33, MATCH(Table2[[#This Row],[HomeTeam]],Sheet5!$A$2:$A$33, 0), MATCH(Table2[[#This Row],[AwayTeam]],Sheet5!$A$2:$A$33, 0))</f>
        <v>2-1-0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463</v>
      </c>
      <c r="D354" s="2" t="s">
        <v>17</v>
      </c>
      <c r="E354" s="2" t="s">
        <v>13</v>
      </c>
      <c r="F354" s="2">
        <v>3</v>
      </c>
      <c r="G354" s="2">
        <v>2</v>
      </c>
      <c r="H354" s="2" t="str">
        <f t="shared" si="29"/>
        <v>TOR</v>
      </c>
      <c r="I354" s="2" t="s">
        <v>76</v>
      </c>
      <c r="J354" s="2">
        <v>1</v>
      </c>
      <c r="K354" s="2">
        <v>5</v>
      </c>
      <c r="L354" s="2" t="str">
        <f t="shared" si="30"/>
        <v>FLA</v>
      </c>
      <c r="M354" s="2" t="s">
        <v>39</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0</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464</v>
      </c>
      <c r="D355" s="2" t="s">
        <v>15</v>
      </c>
      <c r="E355" s="2" t="s">
        <v>32</v>
      </c>
      <c r="F355" s="2">
        <v>4</v>
      </c>
      <c r="G355" s="2">
        <v>2</v>
      </c>
      <c r="H355" s="2" t="str">
        <f t="shared" si="29"/>
        <v>BOS</v>
      </c>
      <c r="I355" s="2" t="s">
        <v>39</v>
      </c>
      <c r="J355" s="2">
        <v>6</v>
      </c>
      <c r="K355" s="2">
        <v>3</v>
      </c>
      <c r="L355" s="2" t="str">
        <f t="shared" si="30"/>
        <v>BOS</v>
      </c>
      <c r="M355" s="2" t="s">
        <v>39</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1-1-1</v>
      </c>
      <c r="AP355" s="2" t="str">
        <f>INDEX(Sheet5!$B$2:$AG$33, MATCH(Table2[[#This Row],[HomeTeam]],Sheet5!$A$2:$A$33, 0), MATCH(Table2[[#This Row],[AwayTeam]],Sheet5!$A$2:$A$33, 0))</f>
        <v>2-1-0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465</v>
      </c>
      <c r="D356" s="2" t="s">
        <v>24</v>
      </c>
      <c r="E356" s="2" t="s">
        <v>20</v>
      </c>
      <c r="F356" s="2">
        <v>3</v>
      </c>
      <c r="G356" s="2">
        <v>4</v>
      </c>
      <c r="H356" s="2" t="str">
        <f t="shared" si="29"/>
        <v>PIT</v>
      </c>
      <c r="I356" s="2" t="s">
        <v>38</v>
      </c>
      <c r="J356" s="2">
        <v>4</v>
      </c>
      <c r="K356" s="2">
        <v>5</v>
      </c>
      <c r="L356" s="2" t="str">
        <f t="shared" si="30"/>
        <v>PIT</v>
      </c>
      <c r="M356" s="2" t="s">
        <v>39</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466</v>
      </c>
      <c r="D357" s="2" t="s">
        <v>18</v>
      </c>
      <c r="E357" s="2" t="s">
        <v>35</v>
      </c>
      <c r="F357" s="2">
        <v>2</v>
      </c>
      <c r="G357" s="2">
        <v>5</v>
      </c>
      <c r="H357" s="2" t="str">
        <f t="shared" si="29"/>
        <v>CBJ</v>
      </c>
      <c r="I357" s="2" t="s">
        <v>39</v>
      </c>
      <c r="J357" s="2">
        <v>4</v>
      </c>
      <c r="K357" s="2">
        <v>3</v>
      </c>
      <c r="L357" s="2" t="str">
        <f t="shared" si="30"/>
        <v>MTL</v>
      </c>
      <c r="M357" s="2" t="s">
        <v>76</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1</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467</v>
      </c>
      <c r="D358" s="2" t="s">
        <v>44</v>
      </c>
      <c r="E358" s="2" t="s">
        <v>34</v>
      </c>
      <c r="F358" s="2">
        <v>3</v>
      </c>
      <c r="G358" s="2">
        <v>4</v>
      </c>
      <c r="H358" s="2" t="str">
        <f t="shared" si="29"/>
        <v>NSH</v>
      </c>
      <c r="I358" s="2" t="s">
        <v>39</v>
      </c>
      <c r="J358" s="2">
        <v>3</v>
      </c>
      <c r="K358" s="2">
        <v>2</v>
      </c>
      <c r="L358" s="2" t="str">
        <f t="shared" si="30"/>
        <v>PHI</v>
      </c>
      <c r="M358" s="2" t="s">
        <v>76</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468</v>
      </c>
      <c r="D359" s="2" t="s">
        <v>33</v>
      </c>
      <c r="E359" s="2" t="s">
        <v>16</v>
      </c>
      <c r="F359" s="2">
        <v>2</v>
      </c>
      <c r="G359" s="2">
        <v>0</v>
      </c>
      <c r="H359" s="2" t="str">
        <f t="shared" si="29"/>
        <v>DAL</v>
      </c>
      <c r="I359" s="2" t="s">
        <v>39</v>
      </c>
      <c r="J359" s="2">
        <v>2</v>
      </c>
      <c r="K359" s="2">
        <v>6</v>
      </c>
      <c r="L359" s="2" t="str">
        <f t="shared" si="30"/>
        <v>CHI</v>
      </c>
      <c r="M359" s="2" t="s">
        <v>39</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469</v>
      </c>
      <c r="D360" s="2" t="s">
        <v>26</v>
      </c>
      <c r="E360" s="2" t="s">
        <v>25</v>
      </c>
      <c r="F360" s="2">
        <v>4</v>
      </c>
      <c r="G360" s="2">
        <v>2</v>
      </c>
      <c r="H360" s="2" t="str">
        <f t="shared" si="29"/>
        <v>VGK</v>
      </c>
      <c r="I360" s="2" t="s">
        <v>39</v>
      </c>
      <c r="J360" s="2">
        <v>1</v>
      </c>
      <c r="K360" s="2">
        <v>2</v>
      </c>
      <c r="L360" s="2" t="str">
        <f t="shared" si="30"/>
        <v>COL</v>
      </c>
      <c r="M360" s="2" t="s">
        <v>38</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0</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470</v>
      </c>
      <c r="D361" s="2" t="s">
        <v>21</v>
      </c>
      <c r="E361" s="2" t="s">
        <v>27</v>
      </c>
      <c r="F361" s="2">
        <v>3</v>
      </c>
      <c r="G361" s="2">
        <v>1</v>
      </c>
      <c r="H361" s="2" t="str">
        <f t="shared" si="29"/>
        <v>WPG</v>
      </c>
      <c r="I361" s="2" t="s">
        <v>39</v>
      </c>
      <c r="J361" s="2">
        <v>1</v>
      </c>
      <c r="K361" s="2">
        <v>4</v>
      </c>
      <c r="L361" s="2" t="str">
        <f t="shared" si="30"/>
        <v>LAK</v>
      </c>
      <c r="M361" s="2" t="s">
        <v>39</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471</v>
      </c>
      <c r="D362" s="2" t="s">
        <v>46</v>
      </c>
      <c r="E362" s="2" t="s">
        <v>11</v>
      </c>
      <c r="F362" s="2">
        <v>2</v>
      </c>
      <c r="G362" s="2">
        <v>4</v>
      </c>
      <c r="H362" s="2" t="str">
        <f t="shared" si="29"/>
        <v>SEA</v>
      </c>
      <c r="I362" s="2" t="s">
        <v>39</v>
      </c>
      <c r="J362" s="2">
        <v>5</v>
      </c>
      <c r="K362" s="2">
        <v>2</v>
      </c>
      <c r="L362" s="2" t="str">
        <f t="shared" si="30"/>
        <v>ANA</v>
      </c>
      <c r="M362" s="2" t="s">
        <v>39</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472</v>
      </c>
      <c r="D363" s="3" t="s">
        <v>29</v>
      </c>
      <c r="E363" s="3" t="s">
        <v>37</v>
      </c>
      <c r="F363" s="3">
        <v>2</v>
      </c>
      <c r="G363" s="3">
        <v>3</v>
      </c>
      <c r="H363" s="3" t="str">
        <f t="shared" si="29"/>
        <v>SJS</v>
      </c>
      <c r="I363" s="3" t="s">
        <v>39</v>
      </c>
      <c r="J363" s="3">
        <v>4</v>
      </c>
      <c r="K363" s="3">
        <v>3</v>
      </c>
      <c r="L363" s="2" t="str">
        <f t="shared" si="30"/>
        <v>OTT</v>
      </c>
      <c r="M363" s="3" t="s">
        <v>39</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1775</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1</v>
      </c>
      <c r="AO363" s="2" t="str">
        <f>INDEX(Sheet5!$B$2:$AG$33, MATCH(Table2[[#This Row],[AwayTeam]],Sheet5!$A$2:$A$33, 0), MATCH(Table2[[#This Row],[HomeTeam]],Sheet5!$A$2:$A$33, 0))</f>
        <v>2-0-0</v>
      </c>
      <c r="AP363" s="2" t="str">
        <f>INDEX(Sheet5!$B$2:$AG$33, MATCH(Table2[[#This Row],[HomeTeam]],Sheet5!$A$2:$A$33, 0), MATCH(Table2[[#This Row],[AwayTeam]],Sheet5!$A$2:$A$33, 0))</f>
        <v>0-2-0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473</v>
      </c>
      <c r="D364" s="2" t="s">
        <v>19</v>
      </c>
      <c r="E364" s="2" t="s">
        <v>44</v>
      </c>
      <c r="F364" s="2">
        <v>2</v>
      </c>
      <c r="G364" s="2">
        <v>3</v>
      </c>
      <c r="H364" s="2" t="str">
        <f t="shared" si="29"/>
        <v>PHI</v>
      </c>
      <c r="I364" s="2" t="s">
        <v>39</v>
      </c>
      <c r="J364" s="2">
        <v>1</v>
      </c>
      <c r="K364" s="2">
        <v>3</v>
      </c>
      <c r="L364" s="13" t="str">
        <f t="shared" si="30"/>
        <v>PHI</v>
      </c>
      <c r="M364" s="2" t="s">
        <v>39</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474</v>
      </c>
      <c r="D365" s="2" t="s">
        <v>16</v>
      </c>
      <c r="E365" s="2" t="s">
        <v>36</v>
      </c>
      <c r="F365" s="2">
        <v>2</v>
      </c>
      <c r="G365" s="2">
        <v>4</v>
      </c>
      <c r="H365" s="2" t="str">
        <f t="shared" si="29"/>
        <v>MIN</v>
      </c>
      <c r="I365" s="2" t="s">
        <v>39</v>
      </c>
      <c r="J365" s="2">
        <v>2</v>
      </c>
      <c r="K365" s="2">
        <v>3</v>
      </c>
      <c r="L365" s="2" t="str">
        <f t="shared" si="30"/>
        <v>MIN</v>
      </c>
      <c r="M365" s="2" t="s">
        <v>39</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1786</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475</v>
      </c>
      <c r="D366" s="2" t="s">
        <v>24</v>
      </c>
      <c r="E366" s="2" t="s">
        <v>28</v>
      </c>
      <c r="F366" s="2">
        <v>1</v>
      </c>
      <c r="G366" s="2">
        <v>3</v>
      </c>
      <c r="H366" s="2" t="str">
        <f t="shared" si="29"/>
        <v>BUF</v>
      </c>
      <c r="I366" s="2" t="s">
        <v>39</v>
      </c>
      <c r="J366" s="2">
        <v>4</v>
      </c>
      <c r="K366" s="2">
        <v>3</v>
      </c>
      <c r="L366" s="2" t="str">
        <f t="shared" si="30"/>
        <v>VAN</v>
      </c>
      <c r="M366" s="2" t="s">
        <v>76</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476</v>
      </c>
      <c r="D367" s="2" t="s">
        <v>31</v>
      </c>
      <c r="E367" s="2" t="s">
        <v>30</v>
      </c>
      <c r="F367" s="2">
        <v>4</v>
      </c>
      <c r="G367" s="2">
        <v>1</v>
      </c>
      <c r="H367" s="2" t="str">
        <f t="shared" si="29"/>
        <v>NJD</v>
      </c>
      <c r="I367" s="2" t="s">
        <v>39</v>
      </c>
      <c r="J367" s="2">
        <v>5</v>
      </c>
      <c r="K367" s="2">
        <v>4</v>
      </c>
      <c r="L367" s="2" t="str">
        <f t="shared" si="30"/>
        <v>NJD</v>
      </c>
      <c r="M367" s="2" t="s">
        <v>39</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477</v>
      </c>
      <c r="D368" s="2" t="s">
        <v>32</v>
      </c>
      <c r="E368" s="2" t="s">
        <v>45</v>
      </c>
      <c r="F368" s="2">
        <v>2</v>
      </c>
      <c r="G368" s="2">
        <v>4</v>
      </c>
      <c r="H368" s="2" t="str">
        <f t="shared" si="29"/>
        <v>WSH</v>
      </c>
      <c r="I368" s="2" t="s">
        <v>39</v>
      </c>
      <c r="J368" s="2">
        <v>4</v>
      </c>
      <c r="K368" s="2">
        <v>5</v>
      </c>
      <c r="L368" s="2" t="str">
        <f t="shared" si="30"/>
        <v>WSH</v>
      </c>
      <c r="M368" s="2" t="s">
        <v>76</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0</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478</v>
      </c>
      <c r="D369" s="2" t="s">
        <v>13</v>
      </c>
      <c r="E369" s="2" t="s">
        <v>43</v>
      </c>
      <c r="F369" s="2">
        <v>3</v>
      </c>
      <c r="G369" s="2">
        <v>4</v>
      </c>
      <c r="H369" s="2" t="str">
        <f t="shared" si="29"/>
        <v>CAR</v>
      </c>
      <c r="I369" s="2" t="s">
        <v>39</v>
      </c>
      <c r="J369" s="2">
        <v>6</v>
      </c>
      <c r="K369" s="2">
        <v>3</v>
      </c>
      <c r="L369" s="2" t="str">
        <f t="shared" si="30"/>
        <v>FLA</v>
      </c>
      <c r="M369" s="2" t="s">
        <v>39</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0</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479</v>
      </c>
      <c r="D370" s="2" t="s">
        <v>23</v>
      </c>
      <c r="E370" s="2" t="s">
        <v>35</v>
      </c>
      <c r="F370" s="2">
        <v>3</v>
      </c>
      <c r="G370" s="2">
        <v>2</v>
      </c>
      <c r="H370" s="2" t="str">
        <f t="shared" si="29"/>
        <v>CGY</v>
      </c>
      <c r="I370" s="2" t="s">
        <v>76</v>
      </c>
      <c r="J370" s="2">
        <v>2</v>
      </c>
      <c r="K370" s="2">
        <v>5</v>
      </c>
      <c r="L370" s="2" t="str">
        <f t="shared" si="30"/>
        <v>CBJ</v>
      </c>
      <c r="M370" s="2" t="s">
        <v>39</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1</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480</v>
      </c>
      <c r="D371" s="2" t="s">
        <v>42</v>
      </c>
      <c r="E371" s="2" t="s">
        <v>34</v>
      </c>
      <c r="F371" s="2">
        <v>4</v>
      </c>
      <c r="G371" s="2">
        <v>3</v>
      </c>
      <c r="H371" s="2" t="str">
        <f t="shared" si="29"/>
        <v>TBL</v>
      </c>
      <c r="I371" s="2" t="s">
        <v>39</v>
      </c>
      <c r="J371" s="2">
        <v>3</v>
      </c>
      <c r="K371" s="2">
        <v>2</v>
      </c>
      <c r="L371" s="2" t="str">
        <f t="shared" si="30"/>
        <v>TBL</v>
      </c>
      <c r="M371" s="2" t="s">
        <v>76</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0</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481</v>
      </c>
      <c r="D372" s="2" t="s">
        <v>27</v>
      </c>
      <c r="E372" s="2" t="s">
        <v>46</v>
      </c>
      <c r="F372" s="2">
        <v>2</v>
      </c>
      <c r="G372" s="2">
        <v>3</v>
      </c>
      <c r="H372" s="2" t="str">
        <f t="shared" si="29"/>
        <v>ANA</v>
      </c>
      <c r="I372" s="2" t="s">
        <v>39</v>
      </c>
      <c r="J372" s="2">
        <v>2</v>
      </c>
      <c r="K372" s="2">
        <v>1</v>
      </c>
      <c r="L372" s="2" t="str">
        <f t="shared" si="30"/>
        <v>LAK</v>
      </c>
      <c r="M372" s="2" t="s">
        <v>39</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482</v>
      </c>
      <c r="D373" s="2" t="s">
        <v>11</v>
      </c>
      <c r="E373" s="2" t="s">
        <v>37</v>
      </c>
      <c r="F373" s="2">
        <v>1</v>
      </c>
      <c r="G373" s="2">
        <v>4</v>
      </c>
      <c r="H373" s="2" t="str">
        <f t="shared" si="29"/>
        <v>SJS</v>
      </c>
      <c r="I373" s="2" t="s">
        <v>39</v>
      </c>
      <c r="J373" s="2">
        <v>5</v>
      </c>
      <c r="K373" s="2">
        <v>8</v>
      </c>
      <c r="L373" s="2" t="str">
        <f t="shared" si="30"/>
        <v>SJS</v>
      </c>
      <c r="M373" s="2" t="s">
        <v>39</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483</v>
      </c>
      <c r="D374" s="2" t="s">
        <v>20</v>
      </c>
      <c r="E374" s="2" t="s">
        <v>15</v>
      </c>
      <c r="F374" s="2">
        <v>4</v>
      </c>
      <c r="G374" s="2">
        <v>2</v>
      </c>
      <c r="H374" s="2" t="str">
        <f t="shared" si="29"/>
        <v>PIT</v>
      </c>
      <c r="I374" s="2" t="s">
        <v>39</v>
      </c>
      <c r="J374" s="2">
        <v>2</v>
      </c>
      <c r="K374" s="2">
        <v>1</v>
      </c>
      <c r="L374" s="2" t="str">
        <f t="shared" si="30"/>
        <v>PIT</v>
      </c>
      <c r="M374" s="2" t="s">
        <v>39</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1-1-0</v>
      </c>
      <c r="AP374" s="2" t="str">
        <f>INDEX(Sheet5!$B$2:$AG$33, MATCH(Table2[[#This Row],[HomeTeam]],Sheet5!$A$2:$A$33, 0), MATCH(Table2[[#This Row],[AwayTeam]],Sheet5!$A$2:$A$33, 0))</f>
        <v>1-1-0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485</v>
      </c>
      <c r="D375" s="2" t="s">
        <v>25</v>
      </c>
      <c r="E375" s="2" t="s">
        <v>33</v>
      </c>
      <c r="F375" s="2">
        <v>3</v>
      </c>
      <c r="G375" s="2">
        <v>4</v>
      </c>
      <c r="H375" s="2" t="str">
        <f t="shared" si="29"/>
        <v>DAL</v>
      </c>
      <c r="I375" s="2" t="s">
        <v>76</v>
      </c>
      <c r="J375" s="2">
        <v>3</v>
      </c>
      <c r="K375" s="2">
        <v>5</v>
      </c>
      <c r="L375" s="2" t="str">
        <f t="shared" si="30"/>
        <v>DAL</v>
      </c>
      <c r="M375" s="2" t="s">
        <v>39</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0</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484</v>
      </c>
      <c r="D376" s="2" t="s">
        <v>21</v>
      </c>
      <c r="E376" s="2" t="s">
        <v>26</v>
      </c>
      <c r="F376" s="2">
        <v>5</v>
      </c>
      <c r="G376" s="2">
        <v>2</v>
      </c>
      <c r="H376" s="2" t="str">
        <f t="shared" si="29"/>
        <v>WPG</v>
      </c>
      <c r="I376" s="2" t="s">
        <v>39</v>
      </c>
      <c r="J376" s="2">
        <v>3</v>
      </c>
      <c r="K376" s="2">
        <v>4</v>
      </c>
      <c r="L376" s="2" t="str">
        <f t="shared" si="30"/>
        <v>VGK</v>
      </c>
      <c r="M376" s="2" t="s">
        <v>39</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0</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486</v>
      </c>
      <c r="D377" s="3" t="s">
        <v>22</v>
      </c>
      <c r="E377" s="3" t="s">
        <v>14</v>
      </c>
      <c r="F377" s="3">
        <v>4</v>
      </c>
      <c r="G377" s="3">
        <v>2</v>
      </c>
      <c r="H377" s="3" t="str">
        <f t="shared" si="29"/>
        <v>EDM</v>
      </c>
      <c r="I377" s="3" t="s">
        <v>39</v>
      </c>
      <c r="J377" s="3">
        <v>4</v>
      </c>
      <c r="K377" s="3">
        <v>3</v>
      </c>
      <c r="L377" s="3" t="str">
        <f t="shared" si="30"/>
        <v>EDM</v>
      </c>
      <c r="M377" s="3" t="s">
        <v>76</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487</v>
      </c>
      <c r="D378" s="2" t="s">
        <v>18</v>
      </c>
      <c r="E378" s="2" t="s">
        <v>19</v>
      </c>
      <c r="F378" s="2">
        <v>2</v>
      </c>
      <c r="G378" s="2">
        <v>4</v>
      </c>
      <c r="H378" s="2" t="str">
        <f t="shared" si="29"/>
        <v>NYR</v>
      </c>
      <c r="I378" s="2" t="s">
        <v>39</v>
      </c>
      <c r="J378" s="2">
        <v>3</v>
      </c>
      <c r="K378" s="2">
        <v>4</v>
      </c>
      <c r="L378" s="2" t="str">
        <f t="shared" si="30"/>
        <v>NYR</v>
      </c>
      <c r="M378" s="2" t="s">
        <v>39</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1776</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488</v>
      </c>
      <c r="D379" s="2" t="s">
        <v>43</v>
      </c>
      <c r="E379" s="2" t="s">
        <v>13</v>
      </c>
      <c r="F379" s="2">
        <v>6</v>
      </c>
      <c r="G379" s="2">
        <v>3</v>
      </c>
      <c r="H379" s="2" t="str">
        <f t="shared" si="29"/>
        <v>CAR</v>
      </c>
      <c r="I379" s="2" t="s">
        <v>39</v>
      </c>
      <c r="J379" s="2">
        <v>0</v>
      </c>
      <c r="K379" s="2">
        <v>6</v>
      </c>
      <c r="L379" s="2" t="str">
        <f t="shared" si="30"/>
        <v>FLA</v>
      </c>
      <c r="M379" s="2" t="s">
        <v>39</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0</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489</v>
      </c>
      <c r="D380" s="2" t="s">
        <v>17</v>
      </c>
      <c r="E380" s="2" t="s">
        <v>42</v>
      </c>
      <c r="F380" s="2">
        <v>5</v>
      </c>
      <c r="G380" s="2">
        <v>4</v>
      </c>
      <c r="H380" s="2" t="str">
        <f t="shared" si="29"/>
        <v>TOR</v>
      </c>
      <c r="I380" s="2" t="s">
        <v>76</v>
      </c>
      <c r="J380" s="2">
        <v>5</v>
      </c>
      <c r="K380" s="2">
        <v>3</v>
      </c>
      <c r="L380" s="2" t="str">
        <f t="shared" si="30"/>
        <v>TOR</v>
      </c>
      <c r="M380" s="2" t="s">
        <v>39</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0</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490</v>
      </c>
      <c r="D381" s="2" t="s">
        <v>45</v>
      </c>
      <c r="E381" s="2" t="s">
        <v>31</v>
      </c>
      <c r="F381" s="2">
        <v>4</v>
      </c>
      <c r="G381" s="2">
        <v>3</v>
      </c>
      <c r="H381" s="2" t="str">
        <f t="shared" si="29"/>
        <v>WSH</v>
      </c>
      <c r="I381" s="2" t="s">
        <v>39</v>
      </c>
      <c r="J381" s="2">
        <v>6</v>
      </c>
      <c r="K381" s="2">
        <v>5</v>
      </c>
      <c r="L381" s="2" t="str">
        <f t="shared" si="30"/>
        <v>WSH</v>
      </c>
      <c r="M381" s="2" t="s">
        <v>39</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0</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491</v>
      </c>
      <c r="D382" s="2" t="s">
        <v>23</v>
      </c>
      <c r="E382" s="2" t="s">
        <v>20</v>
      </c>
      <c r="F382" s="2">
        <v>3</v>
      </c>
      <c r="G382" s="2">
        <v>2</v>
      </c>
      <c r="H382" s="2" t="str">
        <f t="shared" si="29"/>
        <v>CGY</v>
      </c>
      <c r="I382" s="2" t="s">
        <v>39</v>
      </c>
      <c r="J382" s="2">
        <v>2</v>
      </c>
      <c r="K382" s="2">
        <v>6</v>
      </c>
      <c r="L382" s="2" t="str">
        <f t="shared" si="30"/>
        <v>PIT</v>
      </c>
      <c r="M382" s="2" t="s">
        <v>39</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492</v>
      </c>
      <c r="D383" s="2" t="s">
        <v>44</v>
      </c>
      <c r="E383" s="2" t="s">
        <v>12</v>
      </c>
      <c r="F383" s="2">
        <v>2</v>
      </c>
      <c r="G383" s="2">
        <v>4</v>
      </c>
      <c r="H383" s="2" t="str">
        <f t="shared" si="29"/>
        <v>STL</v>
      </c>
      <c r="I383" s="2" t="s">
        <v>39</v>
      </c>
      <c r="J383" s="2">
        <v>3</v>
      </c>
      <c r="K383" s="2">
        <v>2</v>
      </c>
      <c r="L383" s="2" t="str">
        <f t="shared" si="30"/>
        <v>PHI</v>
      </c>
      <c r="M383" s="2" t="s">
        <v>76</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0</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493</v>
      </c>
      <c r="D384" s="2" t="s">
        <v>29</v>
      </c>
      <c r="E384" s="2" t="s">
        <v>27</v>
      </c>
      <c r="F384" s="2">
        <v>5</v>
      </c>
      <c r="G384" s="2">
        <v>3</v>
      </c>
      <c r="H384" s="2" t="str">
        <f t="shared" si="29"/>
        <v>OTT</v>
      </c>
      <c r="I384" s="2" t="s">
        <v>39</v>
      </c>
      <c r="J384" s="2">
        <v>2</v>
      </c>
      <c r="K384" s="2">
        <v>5</v>
      </c>
      <c r="L384" s="2" t="str">
        <f t="shared" si="30"/>
        <v>LAK</v>
      </c>
      <c r="M384" s="2" t="s">
        <v>39</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1</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494</v>
      </c>
      <c r="D385" s="2" t="s">
        <v>28</v>
      </c>
      <c r="E385" s="2" t="s">
        <v>32</v>
      </c>
      <c r="F385" s="2">
        <v>3</v>
      </c>
      <c r="G385" s="2">
        <v>4</v>
      </c>
      <c r="H385" s="2" t="str">
        <f t="shared" si="29"/>
        <v>NYI</v>
      </c>
      <c r="I385" s="2" t="s">
        <v>38</v>
      </c>
      <c r="J385" s="2">
        <v>0</v>
      </c>
      <c r="K385" s="2">
        <v>3</v>
      </c>
      <c r="L385" s="2" t="str">
        <f t="shared" si="30"/>
        <v>NYI</v>
      </c>
      <c r="M385" s="2" t="s">
        <v>39</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495</v>
      </c>
      <c r="D386" s="2" t="s">
        <v>34</v>
      </c>
      <c r="E386" s="2" t="s">
        <v>36</v>
      </c>
      <c r="F386" s="2">
        <v>4</v>
      </c>
      <c r="G386" s="2">
        <v>3</v>
      </c>
      <c r="H386" s="2" t="str">
        <f t="shared" si="29"/>
        <v>NSH</v>
      </c>
      <c r="I386" s="2" t="s">
        <v>39</v>
      </c>
      <c r="J386" s="2">
        <v>2</v>
      </c>
      <c r="K386" s="2">
        <v>3</v>
      </c>
      <c r="L386" s="2" t="str">
        <f t="shared" si="30"/>
        <v>MIN</v>
      </c>
      <c r="M386" s="2" t="s">
        <v>76</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496</v>
      </c>
      <c r="D387" s="2" t="s">
        <v>22</v>
      </c>
      <c r="E387" s="2" t="s">
        <v>25</v>
      </c>
      <c r="F387" s="2">
        <v>2</v>
      </c>
      <c r="G387" s="2">
        <v>5</v>
      </c>
      <c r="H387" s="2" t="str">
        <f t="shared" ref="H387:H450" si="34">IF(AND(ISBLANK($F387),ISBLANK($G387)),"_",IF($F387&gt;$G387,$D387,$E387))</f>
        <v>COL</v>
      </c>
      <c r="I387" s="2" t="s">
        <v>39</v>
      </c>
      <c r="J387" s="2">
        <v>4</v>
      </c>
      <c r="K387" s="2">
        <v>1</v>
      </c>
      <c r="L387" s="2" t="str">
        <f t="shared" ref="L387:L450" si="35">IF(OR($J387=$K387,AND(ISBLANK($J387),ISBLANK($K387))),"_",IF($J387&gt;$K387,$D387,$E387))</f>
        <v>EDM</v>
      </c>
      <c r="M387" s="2" t="s">
        <v>39</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0</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497</v>
      </c>
      <c r="D388" s="2" t="s">
        <v>14</v>
      </c>
      <c r="E388" s="2" t="s">
        <v>26</v>
      </c>
      <c r="F388" s="2">
        <v>1</v>
      </c>
      <c r="G388" s="2">
        <v>4</v>
      </c>
      <c r="H388" s="2" t="str">
        <f t="shared" si="34"/>
        <v>VGK</v>
      </c>
      <c r="I388" s="2" t="s">
        <v>39</v>
      </c>
      <c r="J388" s="2">
        <v>6</v>
      </c>
      <c r="K388" s="2">
        <v>0</v>
      </c>
      <c r="L388" s="2" t="str">
        <f t="shared" si="35"/>
        <v>UTA</v>
      </c>
      <c r="M388" s="2" t="s">
        <v>39</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0</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498</v>
      </c>
      <c r="D389" s="3" t="s">
        <v>37</v>
      </c>
      <c r="E389" s="3" t="s">
        <v>11</v>
      </c>
      <c r="F389" s="3">
        <v>2</v>
      </c>
      <c r="G389" s="3">
        <v>3</v>
      </c>
      <c r="H389" s="3" t="str">
        <f t="shared" si="34"/>
        <v>SEA</v>
      </c>
      <c r="I389" s="3" t="s">
        <v>76</v>
      </c>
      <c r="J389" s="3">
        <v>4</v>
      </c>
      <c r="K389" s="3">
        <v>2</v>
      </c>
      <c r="L389" s="3" t="str">
        <f t="shared" si="35"/>
        <v>SJS</v>
      </c>
      <c r="M389" s="3" t="s">
        <v>39</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499</v>
      </c>
      <c r="D390" s="2" t="s">
        <v>24</v>
      </c>
      <c r="E390" s="2" t="s">
        <v>30</v>
      </c>
      <c r="F390" s="2">
        <v>4</v>
      </c>
      <c r="G390" s="2">
        <v>2</v>
      </c>
      <c r="H390" s="2" t="str">
        <f t="shared" si="34"/>
        <v>VAN</v>
      </c>
      <c r="I390" s="2" t="s">
        <v>39</v>
      </c>
      <c r="J390" s="2">
        <v>5</v>
      </c>
      <c r="K390" s="2">
        <v>4</v>
      </c>
      <c r="L390" s="2" t="str">
        <f t="shared" si="35"/>
        <v>VAN</v>
      </c>
      <c r="M390" s="2" t="s">
        <v>76</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500</v>
      </c>
      <c r="D391" s="2" t="s">
        <v>18</v>
      </c>
      <c r="E391" s="2" t="s">
        <v>15</v>
      </c>
      <c r="F391" s="2">
        <v>2</v>
      </c>
      <c r="G391" s="2">
        <v>4</v>
      </c>
      <c r="H391" s="2" t="str">
        <f t="shared" si="34"/>
        <v>BOS</v>
      </c>
      <c r="I391" s="2" t="s">
        <v>39</v>
      </c>
      <c r="J391" s="2">
        <v>3</v>
      </c>
      <c r="K391" s="2">
        <v>6</v>
      </c>
      <c r="L391" s="2" t="str">
        <f t="shared" si="35"/>
        <v>BOS</v>
      </c>
      <c r="M391" s="2" t="s">
        <v>39</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501</v>
      </c>
      <c r="D392" s="2" t="s">
        <v>35</v>
      </c>
      <c r="E392" s="2" t="s">
        <v>16</v>
      </c>
      <c r="F392" s="2">
        <v>4</v>
      </c>
      <c r="G392" s="2">
        <v>2</v>
      </c>
      <c r="H392" s="2" t="str">
        <f t="shared" si="34"/>
        <v>CBJ</v>
      </c>
      <c r="I392" s="2" t="s">
        <v>39</v>
      </c>
      <c r="J392" s="2">
        <v>6</v>
      </c>
      <c r="K392" s="2">
        <v>3</v>
      </c>
      <c r="L392" s="2" t="str">
        <f t="shared" si="35"/>
        <v>CBJ</v>
      </c>
      <c r="M392" s="2" t="s">
        <v>39</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1</v>
      </c>
      <c r="AO392" s="2" t="str">
        <f>INDEX(Sheet5!$B$2:$AG$33, MATCH(Table2[[#This Row],[AwayTeam]],Sheet5!$A$2:$A$33, 0), MATCH(Table2[[#This Row],[HomeTeam]],Sheet5!$A$2:$A$33, 0))</f>
        <v>2-0-0</v>
      </c>
      <c r="AP392" s="2" t="str">
        <f>INDEX(Sheet5!$B$2:$AG$33, MATCH(Table2[[#This Row],[HomeTeam]],Sheet5!$A$2:$A$33, 0), MATCH(Table2[[#This Row],[AwayTeam]],Sheet5!$A$2:$A$33, 0))</f>
        <v>0-2-0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502</v>
      </c>
      <c r="D393" s="2" t="s">
        <v>21</v>
      </c>
      <c r="E393" s="2" t="s">
        <v>33</v>
      </c>
      <c r="F393" s="2">
        <v>5</v>
      </c>
      <c r="G393" s="2">
        <v>3</v>
      </c>
      <c r="H393" s="2" t="str">
        <f t="shared" si="34"/>
        <v>WPG</v>
      </c>
      <c r="I393" s="2" t="s">
        <v>39</v>
      </c>
      <c r="J393" s="2">
        <v>1</v>
      </c>
      <c r="K393" s="2">
        <v>3</v>
      </c>
      <c r="L393" s="2" t="str">
        <f t="shared" si="35"/>
        <v>DAL</v>
      </c>
      <c r="M393" s="2" t="s">
        <v>39</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503</v>
      </c>
      <c r="D394" s="3" t="s">
        <v>29</v>
      </c>
      <c r="E394" s="3" t="s">
        <v>46</v>
      </c>
      <c r="F394" s="3">
        <v>4</v>
      </c>
      <c r="G394" s="3">
        <v>3</v>
      </c>
      <c r="H394" s="3" t="str">
        <f t="shared" si="34"/>
        <v>OTT</v>
      </c>
      <c r="I394" s="3" t="s">
        <v>38</v>
      </c>
      <c r="J394" s="3">
        <v>3</v>
      </c>
      <c r="K394" s="3">
        <v>4</v>
      </c>
      <c r="L394" s="2" t="str">
        <f t="shared" si="35"/>
        <v>ANA</v>
      </c>
      <c r="M394" s="3" t="s">
        <v>38</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1775</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1</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504</v>
      </c>
      <c r="D395" s="2" t="s">
        <v>31</v>
      </c>
      <c r="E395" s="2" t="s">
        <v>19</v>
      </c>
      <c r="F395" s="2">
        <v>5</v>
      </c>
      <c r="G395" s="2">
        <v>3</v>
      </c>
      <c r="H395" s="2" t="str">
        <f t="shared" si="34"/>
        <v>NJD</v>
      </c>
      <c r="I395" s="2" t="s">
        <v>39</v>
      </c>
      <c r="J395" s="2">
        <v>5</v>
      </c>
      <c r="K395" s="2">
        <v>1</v>
      </c>
      <c r="L395" s="13" t="str">
        <f t="shared" si="35"/>
        <v>NJD</v>
      </c>
      <c r="M395" s="2" t="s">
        <v>39</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505</v>
      </c>
      <c r="D396" s="2" t="s">
        <v>16</v>
      </c>
      <c r="E396" s="2" t="s">
        <v>17</v>
      </c>
      <c r="F396" s="2">
        <v>0</v>
      </c>
      <c r="G396" s="2">
        <v>3</v>
      </c>
      <c r="H396" s="2" t="str">
        <f t="shared" si="34"/>
        <v>TOR</v>
      </c>
      <c r="I396" s="2" t="s">
        <v>39</v>
      </c>
      <c r="J396" s="2">
        <v>1</v>
      </c>
      <c r="K396" s="2">
        <v>4</v>
      </c>
      <c r="L396" s="2" t="str">
        <f t="shared" si="35"/>
        <v>TOR</v>
      </c>
      <c r="M396" s="2" t="s">
        <v>39</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1795</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0-2-0</v>
      </c>
      <c r="AP396" s="2" t="str">
        <f>INDEX(Sheet5!$B$2:$AG$33, MATCH(Table2[[#This Row],[HomeTeam]],Sheet5!$A$2:$A$33, 0), MATCH(Table2[[#This Row],[AwayTeam]],Sheet5!$A$2:$A$33, 0))</f>
        <v>2-0-0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506</v>
      </c>
      <c r="D397" s="3" t="s">
        <v>33</v>
      </c>
      <c r="E397" s="3" t="s">
        <v>14</v>
      </c>
      <c r="F397" s="3">
        <v>4</v>
      </c>
      <c r="G397" s="3">
        <v>1</v>
      </c>
      <c r="H397" s="3" t="str">
        <f t="shared" si="34"/>
        <v>DAL</v>
      </c>
      <c r="I397" s="3" t="s">
        <v>39</v>
      </c>
      <c r="J397" s="3">
        <v>2</v>
      </c>
      <c r="K397" s="3">
        <v>1</v>
      </c>
      <c r="L397" s="3" t="str">
        <f t="shared" si="35"/>
        <v>DAL</v>
      </c>
      <c r="M397" s="3" t="s">
        <v>39</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507</v>
      </c>
      <c r="D398" s="2" t="s">
        <v>30</v>
      </c>
      <c r="E398" s="2" t="s">
        <v>15</v>
      </c>
      <c r="F398" s="2">
        <v>4</v>
      </c>
      <c r="G398" s="2">
        <v>2</v>
      </c>
      <c r="H398" s="2" t="str">
        <f t="shared" si="34"/>
        <v>DET</v>
      </c>
      <c r="I398" s="2" t="s">
        <v>39</v>
      </c>
      <c r="J398" s="2">
        <v>2</v>
      </c>
      <c r="K398" s="2">
        <v>3</v>
      </c>
      <c r="L398" s="2" t="str">
        <f t="shared" si="35"/>
        <v>BOS</v>
      </c>
      <c r="M398" s="2" t="s">
        <v>76</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508</v>
      </c>
      <c r="D399" s="2" t="s">
        <v>25</v>
      </c>
      <c r="E399" s="2" t="s">
        <v>28</v>
      </c>
      <c r="F399" s="2">
        <v>4</v>
      </c>
      <c r="G399" s="2">
        <v>3</v>
      </c>
      <c r="H399" s="2" t="str">
        <f t="shared" si="34"/>
        <v>COL</v>
      </c>
      <c r="I399" s="2" t="s">
        <v>76</v>
      </c>
      <c r="J399" s="2">
        <v>5</v>
      </c>
      <c r="K399" s="2">
        <v>4</v>
      </c>
      <c r="L399" s="2" t="str">
        <f t="shared" si="35"/>
        <v>COL</v>
      </c>
      <c r="M399" s="2" t="s">
        <v>39</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1809</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0</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509</v>
      </c>
      <c r="D400" s="2" t="s">
        <v>32</v>
      </c>
      <c r="E400" s="2" t="s">
        <v>18</v>
      </c>
      <c r="F400" s="2">
        <v>3</v>
      </c>
      <c r="G400" s="2">
        <v>4</v>
      </c>
      <c r="H400" s="2" t="str">
        <f t="shared" si="34"/>
        <v>MTL</v>
      </c>
      <c r="I400" s="2" t="s">
        <v>38</v>
      </c>
      <c r="J400" s="2">
        <v>1</v>
      </c>
      <c r="K400" s="2">
        <v>2</v>
      </c>
      <c r="L400" s="2" t="str">
        <f t="shared" si="35"/>
        <v>MTL</v>
      </c>
      <c r="M400" s="2" t="s">
        <v>76</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1776</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510</v>
      </c>
      <c r="D401" s="2" t="s">
        <v>13</v>
      </c>
      <c r="E401" s="2" t="s">
        <v>20</v>
      </c>
      <c r="F401" s="2">
        <v>6</v>
      </c>
      <c r="G401" s="2">
        <v>3</v>
      </c>
      <c r="H401" s="2" t="str">
        <f t="shared" si="34"/>
        <v>FLA</v>
      </c>
      <c r="I401" s="2" t="s">
        <v>39</v>
      </c>
      <c r="J401" s="2">
        <v>4</v>
      </c>
      <c r="K401" s="2">
        <v>5</v>
      </c>
      <c r="L401" s="2" t="str">
        <f t="shared" si="35"/>
        <v>PIT</v>
      </c>
      <c r="M401" s="2" t="s">
        <v>76</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0</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511</v>
      </c>
      <c r="D402" s="2" t="s">
        <v>37</v>
      </c>
      <c r="E402" s="2" t="s">
        <v>45</v>
      </c>
      <c r="F402" s="2">
        <v>2</v>
      </c>
      <c r="G402" s="2">
        <v>5</v>
      </c>
      <c r="H402" s="2" t="str">
        <f t="shared" si="34"/>
        <v>WSH</v>
      </c>
      <c r="I402" s="2" t="s">
        <v>39</v>
      </c>
      <c r="J402" s="2">
        <v>2</v>
      </c>
      <c r="K402" s="2">
        <v>1</v>
      </c>
      <c r="L402" s="2" t="str">
        <f t="shared" si="35"/>
        <v>SJS</v>
      </c>
      <c r="M402" s="2" t="s">
        <v>76</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0</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512</v>
      </c>
      <c r="D403" s="2" t="s">
        <v>11</v>
      </c>
      <c r="E403" s="2" t="s">
        <v>43</v>
      </c>
      <c r="F403" s="2">
        <v>4</v>
      </c>
      <c r="G403" s="2">
        <v>5</v>
      </c>
      <c r="H403" s="2" t="str">
        <f t="shared" si="34"/>
        <v>CAR</v>
      </c>
      <c r="I403" s="2" t="s">
        <v>39</v>
      </c>
      <c r="J403" s="2">
        <v>4</v>
      </c>
      <c r="K403" s="2">
        <v>2</v>
      </c>
      <c r="L403" s="2" t="str">
        <f t="shared" si="35"/>
        <v>SEA</v>
      </c>
      <c r="M403" s="2" t="s">
        <v>39</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513</v>
      </c>
      <c r="D404" s="2" t="s">
        <v>24</v>
      </c>
      <c r="E404" s="2" t="s">
        <v>36</v>
      </c>
      <c r="F404" s="2">
        <v>2</v>
      </c>
      <c r="G404" s="2">
        <v>5</v>
      </c>
      <c r="H404" s="2" t="str">
        <f t="shared" si="34"/>
        <v>MIN</v>
      </c>
      <c r="I404" s="2" t="s">
        <v>39</v>
      </c>
      <c r="J404" s="2">
        <v>2</v>
      </c>
      <c r="K404" s="2">
        <v>3</v>
      </c>
      <c r="L404" s="2" t="str">
        <f t="shared" si="35"/>
        <v>MIN</v>
      </c>
      <c r="M404" s="2" t="s">
        <v>76</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1-0-1</v>
      </c>
      <c r="AP404" s="2" t="str">
        <f>INDEX(Sheet5!$B$2:$AG$33, MATCH(Table2[[#This Row],[HomeTeam]],Sheet5!$A$2:$A$33, 0), MATCH(Table2[[#This Row],[AwayTeam]],Sheet5!$A$2:$A$33, 0))</f>
        <v>1-1-0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514</v>
      </c>
      <c r="D405" s="2" t="s">
        <v>12</v>
      </c>
      <c r="E405" s="2" t="s">
        <v>21</v>
      </c>
      <c r="F405" s="2">
        <v>2</v>
      </c>
      <c r="G405" s="2">
        <v>5</v>
      </c>
      <c r="H405" s="2" t="str">
        <f t="shared" si="34"/>
        <v>WPG</v>
      </c>
      <c r="I405" s="2" t="s">
        <v>39</v>
      </c>
      <c r="J405" s="2">
        <v>4</v>
      </c>
      <c r="K405" s="2">
        <v>1</v>
      </c>
      <c r="L405" s="2" t="str">
        <f t="shared" si="35"/>
        <v>STL</v>
      </c>
      <c r="M405" s="2" t="s">
        <v>39</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0</v>
      </c>
      <c r="AO405" s="2" t="str">
        <f>INDEX(Sheet5!$B$2:$AG$33, MATCH(Table2[[#This Row],[AwayTeam]],Sheet5!$A$2:$A$33, 0), MATCH(Table2[[#This Row],[HomeTeam]],Sheet5!$A$2:$A$33, 0))</f>
        <v>1-1-1</v>
      </c>
      <c r="AP405" s="2" t="str">
        <f>INDEX(Sheet5!$B$2:$AG$33, MATCH(Table2[[#This Row],[HomeTeam]],Sheet5!$A$2:$A$33, 0), MATCH(Table2[[#This Row],[AwayTeam]],Sheet5!$A$2:$A$33, 0))</f>
        <v>2-1-0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515</v>
      </c>
      <c r="D406" s="2" t="s">
        <v>35</v>
      </c>
      <c r="E406" s="2" t="s">
        <v>23</v>
      </c>
      <c r="F406" s="2">
        <v>3</v>
      </c>
      <c r="G406" s="2">
        <v>5</v>
      </c>
      <c r="H406" s="2" t="str">
        <f t="shared" si="34"/>
        <v>CGY</v>
      </c>
      <c r="I406" s="2" t="s">
        <v>39</v>
      </c>
      <c r="J406" s="2">
        <v>0</v>
      </c>
      <c r="K406" s="2">
        <v>3</v>
      </c>
      <c r="L406" s="2" t="str">
        <f t="shared" si="35"/>
        <v>CGY</v>
      </c>
      <c r="M406" s="2" t="s">
        <v>39</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1810</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1</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516</v>
      </c>
      <c r="D407" s="3" t="s">
        <v>22</v>
      </c>
      <c r="E407" s="3" t="s">
        <v>26</v>
      </c>
      <c r="F407" s="3">
        <v>5</v>
      </c>
      <c r="G407" s="3">
        <v>4</v>
      </c>
      <c r="H407" s="3" t="str">
        <f t="shared" si="34"/>
        <v>EDM</v>
      </c>
      <c r="I407" s="3" t="s">
        <v>76</v>
      </c>
      <c r="J407" s="3">
        <v>0</v>
      </c>
      <c r="K407" s="3">
        <v>1</v>
      </c>
      <c r="L407" s="3" t="str">
        <f t="shared" si="35"/>
        <v>VGK</v>
      </c>
      <c r="M407" s="3" t="s">
        <v>39</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0</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517</v>
      </c>
      <c r="D408" s="2" t="s">
        <v>34</v>
      </c>
      <c r="E408" s="2" t="s">
        <v>17</v>
      </c>
      <c r="F408" s="2">
        <v>3</v>
      </c>
      <c r="G408" s="2">
        <v>4</v>
      </c>
      <c r="H408" s="2" t="str">
        <f t="shared" si="34"/>
        <v>TOR</v>
      </c>
      <c r="I408" s="2" t="s">
        <v>76</v>
      </c>
      <c r="J408" s="2">
        <v>2</v>
      </c>
      <c r="K408" s="2">
        <v>3</v>
      </c>
      <c r="L408" s="2" t="str">
        <f t="shared" si="35"/>
        <v>TOR</v>
      </c>
      <c r="M408" s="2" t="s">
        <v>39</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518</v>
      </c>
      <c r="D409" s="2" t="s">
        <v>15</v>
      </c>
      <c r="E409" s="2" t="s">
        <v>16</v>
      </c>
      <c r="F409" s="2">
        <v>3</v>
      </c>
      <c r="G409" s="2">
        <v>2</v>
      </c>
      <c r="H409" s="2" t="str">
        <f t="shared" si="34"/>
        <v>BOS</v>
      </c>
      <c r="I409" s="2" t="s">
        <v>39</v>
      </c>
      <c r="J409" s="2">
        <v>4</v>
      </c>
      <c r="K409" s="2">
        <v>2</v>
      </c>
      <c r="L409" s="2" t="str">
        <f t="shared" si="35"/>
        <v>BOS</v>
      </c>
      <c r="M409" s="2" t="s">
        <v>39</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519</v>
      </c>
      <c r="D410" s="2" t="s">
        <v>26</v>
      </c>
      <c r="E410" s="2" t="s">
        <v>46</v>
      </c>
      <c r="F410" s="2">
        <v>4</v>
      </c>
      <c r="G410" s="2">
        <v>2</v>
      </c>
      <c r="H410" s="2" t="str">
        <f t="shared" si="34"/>
        <v>VGK</v>
      </c>
      <c r="I410" s="2" t="s">
        <v>39</v>
      </c>
      <c r="J410" s="2">
        <v>4</v>
      </c>
      <c r="K410" s="2">
        <v>1</v>
      </c>
      <c r="L410" s="2" t="str">
        <f t="shared" si="35"/>
        <v>VGK</v>
      </c>
      <c r="M410" s="2" t="s">
        <v>39</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0</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520</v>
      </c>
      <c r="D411" s="3" t="s">
        <v>33</v>
      </c>
      <c r="E411" s="3" t="s">
        <v>27</v>
      </c>
      <c r="F411" s="3">
        <v>4</v>
      </c>
      <c r="G411" s="3">
        <v>3</v>
      </c>
      <c r="H411" s="3" t="str">
        <f t="shared" si="34"/>
        <v>DAL</v>
      </c>
      <c r="I411" s="3" t="s">
        <v>76</v>
      </c>
      <c r="J411" s="3">
        <v>2</v>
      </c>
      <c r="K411" s="3">
        <v>3</v>
      </c>
      <c r="L411" s="3" t="str">
        <f t="shared" si="35"/>
        <v>LAK</v>
      </c>
      <c r="M411" s="3" t="s">
        <v>39</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1-1-1</v>
      </c>
      <c r="AP411" s="2" t="str">
        <f>INDEX(Sheet5!$B$2:$AG$33, MATCH(Table2[[#This Row],[HomeTeam]],Sheet5!$A$2:$A$33, 0), MATCH(Table2[[#This Row],[AwayTeam]],Sheet5!$A$2:$A$33, 0))</f>
        <v>2-1-0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521</v>
      </c>
      <c r="D412" s="2" t="s">
        <v>21</v>
      </c>
      <c r="E412" s="2" t="s">
        <v>28</v>
      </c>
      <c r="F412" s="2">
        <v>3</v>
      </c>
      <c r="G412" s="2">
        <v>2</v>
      </c>
      <c r="H412" s="2" t="str">
        <f t="shared" si="34"/>
        <v>WPG</v>
      </c>
      <c r="I412" s="2" t="s">
        <v>39</v>
      </c>
      <c r="J412" s="2">
        <v>3</v>
      </c>
      <c r="K412" s="2">
        <v>2</v>
      </c>
      <c r="L412" s="2" t="str">
        <f t="shared" si="35"/>
        <v>WPG</v>
      </c>
      <c r="M412" s="2" t="s">
        <v>76</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522</v>
      </c>
      <c r="D413" s="2" t="s">
        <v>34</v>
      </c>
      <c r="E413" s="2" t="s">
        <v>18</v>
      </c>
      <c r="F413" s="2">
        <v>4</v>
      </c>
      <c r="G413" s="2">
        <v>2</v>
      </c>
      <c r="H413" s="2" t="str">
        <f t="shared" si="34"/>
        <v>NSH</v>
      </c>
      <c r="I413" s="2" t="s">
        <v>39</v>
      </c>
      <c r="J413" s="2">
        <v>0</v>
      </c>
      <c r="K413" s="2">
        <v>3</v>
      </c>
      <c r="L413" s="2" t="str">
        <f t="shared" si="35"/>
        <v>MTL</v>
      </c>
      <c r="M413" s="2" t="s">
        <v>39</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1776</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523</v>
      </c>
      <c r="D414" s="2" t="s">
        <v>30</v>
      </c>
      <c r="E414" s="2" t="s">
        <v>29</v>
      </c>
      <c r="F414" s="2">
        <v>1</v>
      </c>
      <c r="G414" s="2">
        <v>3</v>
      </c>
      <c r="H414" s="2" t="str">
        <f t="shared" si="34"/>
        <v>OTT</v>
      </c>
      <c r="I414" s="2" t="s">
        <v>39</v>
      </c>
      <c r="J414" s="2">
        <v>1</v>
      </c>
      <c r="K414" s="2">
        <v>2</v>
      </c>
      <c r="L414" s="2" t="str">
        <f t="shared" si="35"/>
        <v>OTT</v>
      </c>
      <c r="M414" s="2" t="s">
        <v>39</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1775</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1</v>
      </c>
      <c r="AO414" s="2" t="str">
        <f>INDEX(Sheet5!$B$2:$AG$33, MATCH(Table2[[#This Row],[AwayTeam]],Sheet5!$A$2:$A$33, 0), MATCH(Table2[[#This Row],[HomeTeam]],Sheet5!$A$2:$A$33, 0))</f>
        <v>1-2-0</v>
      </c>
      <c r="AP414" s="2" t="str">
        <f>INDEX(Sheet5!$B$2:$AG$33, MATCH(Table2[[#This Row],[HomeTeam]],Sheet5!$A$2:$A$33, 0), MATCH(Table2[[#This Row],[AwayTeam]],Sheet5!$A$2:$A$33, 0))</f>
        <v>2-0-1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524</v>
      </c>
      <c r="D415" s="2" t="s">
        <v>37</v>
      </c>
      <c r="E415" s="2" t="s">
        <v>42</v>
      </c>
      <c r="F415" s="2">
        <v>5</v>
      </c>
      <c r="G415" s="2">
        <v>4</v>
      </c>
      <c r="H415" s="2" t="str">
        <f t="shared" si="34"/>
        <v>SJS</v>
      </c>
      <c r="I415" s="2" t="s">
        <v>38</v>
      </c>
      <c r="J415" s="2">
        <v>1</v>
      </c>
      <c r="K415" s="2">
        <v>8</v>
      </c>
      <c r="L415" s="2" t="str">
        <f t="shared" si="35"/>
        <v>TBL</v>
      </c>
      <c r="M415" s="2" t="s">
        <v>39</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0</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525</v>
      </c>
      <c r="D416" s="2" t="s">
        <v>13</v>
      </c>
      <c r="E416" s="2" t="s">
        <v>44</v>
      </c>
      <c r="F416" s="2">
        <v>6</v>
      </c>
      <c r="G416" s="2">
        <v>2</v>
      </c>
      <c r="H416" s="2" t="str">
        <f t="shared" si="34"/>
        <v>FLA</v>
      </c>
      <c r="I416" s="2" t="s">
        <v>39</v>
      </c>
      <c r="J416" s="2">
        <v>7</v>
      </c>
      <c r="K416" s="2">
        <v>5</v>
      </c>
      <c r="L416" s="2" t="str">
        <f t="shared" si="35"/>
        <v>FLA</v>
      </c>
      <c r="M416" s="2" t="s">
        <v>39</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0</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526</v>
      </c>
      <c r="D417" s="2" t="s">
        <v>25</v>
      </c>
      <c r="E417" s="2" t="s">
        <v>43</v>
      </c>
      <c r="F417" s="2">
        <v>4</v>
      </c>
      <c r="G417" s="2">
        <v>5</v>
      </c>
      <c r="H417" s="2" t="str">
        <f t="shared" si="34"/>
        <v>CAR</v>
      </c>
      <c r="I417" s="2" t="s">
        <v>39</v>
      </c>
      <c r="J417" s="2">
        <v>3</v>
      </c>
      <c r="K417" s="2">
        <v>5</v>
      </c>
      <c r="L417" s="2" t="str">
        <f t="shared" si="35"/>
        <v>CAR</v>
      </c>
      <c r="M417" s="2" t="s">
        <v>39</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0</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527</v>
      </c>
      <c r="D418" s="2" t="s">
        <v>11</v>
      </c>
      <c r="E418" s="2" t="s">
        <v>32</v>
      </c>
      <c r="F418" s="2">
        <v>2</v>
      </c>
      <c r="G418" s="2">
        <v>3</v>
      </c>
      <c r="H418" s="2" t="str">
        <f t="shared" si="34"/>
        <v>NYI</v>
      </c>
      <c r="I418" s="2" t="s">
        <v>76</v>
      </c>
      <c r="J418" s="2">
        <v>5</v>
      </c>
      <c r="K418" s="2">
        <v>2</v>
      </c>
      <c r="L418" s="2" t="str">
        <f t="shared" si="35"/>
        <v>SEA</v>
      </c>
      <c r="M418" s="2" t="s">
        <v>39</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528</v>
      </c>
      <c r="D419" s="2" t="s">
        <v>12</v>
      </c>
      <c r="E419" s="2" t="s">
        <v>23</v>
      </c>
      <c r="F419" s="2">
        <v>3</v>
      </c>
      <c r="G419" s="2">
        <v>4</v>
      </c>
      <c r="H419" s="2" t="str">
        <f t="shared" si="34"/>
        <v>CGY</v>
      </c>
      <c r="I419" s="2" t="s">
        <v>38</v>
      </c>
      <c r="J419" s="2">
        <v>4</v>
      </c>
      <c r="K419" s="2">
        <v>3</v>
      </c>
      <c r="L419" s="2" t="str">
        <f t="shared" si="35"/>
        <v>STL</v>
      </c>
      <c r="M419" s="2" t="s">
        <v>76</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1811</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0</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529</v>
      </c>
      <c r="D420" s="3" t="s">
        <v>35</v>
      </c>
      <c r="E420" s="3" t="s">
        <v>22</v>
      </c>
      <c r="F420" s="3">
        <v>1</v>
      </c>
      <c r="G420" s="3">
        <v>2</v>
      </c>
      <c r="H420" s="3" t="str">
        <f t="shared" si="34"/>
        <v>EDM</v>
      </c>
      <c r="I420" s="3" t="s">
        <v>39</v>
      </c>
      <c r="J420" s="3">
        <v>3</v>
      </c>
      <c r="K420" s="3">
        <v>6</v>
      </c>
      <c r="L420" s="2" t="str">
        <f t="shared" si="35"/>
        <v>EDM</v>
      </c>
      <c r="M420" s="3" t="s">
        <v>39</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1</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530</v>
      </c>
      <c r="D421" s="2" t="s">
        <v>45</v>
      </c>
      <c r="E421" s="2" t="s">
        <v>17</v>
      </c>
      <c r="F421" s="2">
        <v>3</v>
      </c>
      <c r="G421" s="2">
        <v>4</v>
      </c>
      <c r="H421" s="2" t="str">
        <f t="shared" si="34"/>
        <v>TOR</v>
      </c>
      <c r="I421" s="2" t="s">
        <v>39</v>
      </c>
      <c r="J421" s="2">
        <v>3</v>
      </c>
      <c r="K421" s="2">
        <v>1</v>
      </c>
      <c r="L421" s="13" t="str">
        <f t="shared" si="35"/>
        <v>WSH</v>
      </c>
      <c r="M421" s="2" t="s">
        <v>39</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0</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531</v>
      </c>
      <c r="D422" s="2" t="s">
        <v>11</v>
      </c>
      <c r="E422" s="2" t="s">
        <v>31</v>
      </c>
      <c r="F422" s="2">
        <v>1</v>
      </c>
      <c r="G422" s="2">
        <v>3</v>
      </c>
      <c r="H422" s="2" t="str">
        <f t="shared" si="34"/>
        <v>NJD</v>
      </c>
      <c r="I422" s="2" t="s">
        <v>39</v>
      </c>
      <c r="J422" s="2">
        <v>2</v>
      </c>
      <c r="K422" s="2">
        <v>3</v>
      </c>
      <c r="L422" s="2" t="str">
        <f t="shared" si="35"/>
        <v>NJD</v>
      </c>
      <c r="M422" s="2" t="s">
        <v>39</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532</v>
      </c>
      <c r="D423" s="2" t="s">
        <v>20</v>
      </c>
      <c r="E423" s="2" t="s">
        <v>19</v>
      </c>
      <c r="F423" s="2">
        <v>2</v>
      </c>
      <c r="G423" s="2">
        <v>3</v>
      </c>
      <c r="H423" s="2" t="str">
        <f t="shared" si="34"/>
        <v>NYR</v>
      </c>
      <c r="I423" s="2" t="s">
        <v>76</v>
      </c>
      <c r="J423" s="2">
        <v>2</v>
      </c>
      <c r="K423" s="2">
        <v>4</v>
      </c>
      <c r="L423" s="2" t="str">
        <f t="shared" si="35"/>
        <v>NYR</v>
      </c>
      <c r="M423" s="2" t="s">
        <v>39</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1-3-0</v>
      </c>
      <c r="AP423" s="2" t="str">
        <f>INDEX(Sheet5!$B$2:$AG$33, MATCH(Table2[[#This Row],[HomeTeam]],Sheet5!$A$2:$A$33, 0), MATCH(Table2[[#This Row],[AwayTeam]],Sheet5!$A$2:$A$33, 0))</f>
        <v>3-1-0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533</v>
      </c>
      <c r="D424" s="2" t="s">
        <v>35</v>
      </c>
      <c r="E424" s="2" t="s">
        <v>24</v>
      </c>
      <c r="F424" s="2">
        <v>4</v>
      </c>
      <c r="G424" s="2">
        <v>3</v>
      </c>
      <c r="H424" s="2" t="str">
        <f t="shared" si="34"/>
        <v>CBJ</v>
      </c>
      <c r="I424" s="2" t="s">
        <v>39</v>
      </c>
      <c r="J424" s="2">
        <v>2</v>
      </c>
      <c r="K424" s="2">
        <v>5</v>
      </c>
      <c r="L424" s="2" t="str">
        <f t="shared" si="35"/>
        <v>VAN</v>
      </c>
      <c r="M424" s="2" t="s">
        <v>39</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1</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534</v>
      </c>
      <c r="D425" s="2" t="s">
        <v>33</v>
      </c>
      <c r="E425" s="2" t="s">
        <v>26</v>
      </c>
      <c r="F425" s="2">
        <v>2</v>
      </c>
      <c r="G425" s="2">
        <v>4</v>
      </c>
      <c r="H425" s="2" t="str">
        <f t="shared" si="34"/>
        <v>VGK</v>
      </c>
      <c r="I425" s="2" t="s">
        <v>39</v>
      </c>
      <c r="J425" s="2">
        <v>2</v>
      </c>
      <c r="K425" s="2">
        <v>3</v>
      </c>
      <c r="L425" s="2" t="str">
        <f t="shared" si="35"/>
        <v>VGK</v>
      </c>
      <c r="M425" s="2" t="s">
        <v>39</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0</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535</v>
      </c>
      <c r="D426" s="3" t="s">
        <v>36</v>
      </c>
      <c r="E426" s="3" t="s">
        <v>46</v>
      </c>
      <c r="F426" s="3">
        <v>4</v>
      </c>
      <c r="G426" s="3">
        <v>2</v>
      </c>
      <c r="H426" s="3" t="str">
        <f t="shared" si="34"/>
        <v>MIN</v>
      </c>
      <c r="I426" s="3" t="s">
        <v>39</v>
      </c>
      <c r="J426" s="3">
        <v>5</v>
      </c>
      <c r="K426" s="3">
        <v>1</v>
      </c>
      <c r="L426" s="3" t="str">
        <f t="shared" si="35"/>
        <v>MIN</v>
      </c>
      <c r="M426" s="3" t="s">
        <v>39</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536</v>
      </c>
      <c r="D427" s="2" t="s">
        <v>44</v>
      </c>
      <c r="E427" s="2" t="s">
        <v>15</v>
      </c>
      <c r="F427" s="2">
        <v>2</v>
      </c>
      <c r="G427" s="2">
        <v>3</v>
      </c>
      <c r="H427" s="2" t="str">
        <f t="shared" si="34"/>
        <v>BOS</v>
      </c>
      <c r="I427" s="2" t="s">
        <v>39</v>
      </c>
      <c r="J427" s="2">
        <v>3</v>
      </c>
      <c r="K427" s="2">
        <v>4</v>
      </c>
      <c r="L427" s="2" t="str">
        <f t="shared" si="35"/>
        <v>BOS</v>
      </c>
      <c r="M427" s="2" t="s">
        <v>76</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537</v>
      </c>
      <c r="D428" s="2" t="s">
        <v>14</v>
      </c>
      <c r="E428" s="2" t="s">
        <v>28</v>
      </c>
      <c r="F428" s="2">
        <v>4</v>
      </c>
      <c r="G428" s="2">
        <v>2</v>
      </c>
      <c r="H428" s="2" t="str">
        <f t="shared" si="34"/>
        <v>UTA</v>
      </c>
      <c r="I428" s="2" t="s">
        <v>39</v>
      </c>
      <c r="J428" s="2">
        <v>5</v>
      </c>
      <c r="K428" s="2">
        <v>2</v>
      </c>
      <c r="L428" s="2" t="str">
        <f t="shared" si="35"/>
        <v>UTA</v>
      </c>
      <c r="M428" s="2" t="s">
        <v>39</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538</v>
      </c>
      <c r="D429" s="2" t="s">
        <v>21</v>
      </c>
      <c r="E429" s="2" t="s">
        <v>16</v>
      </c>
      <c r="F429" s="2">
        <v>5</v>
      </c>
      <c r="G429" s="2">
        <v>3</v>
      </c>
      <c r="H429" s="2" t="str">
        <f t="shared" si="34"/>
        <v>WPG</v>
      </c>
      <c r="I429" s="2" t="s">
        <v>39</v>
      </c>
      <c r="J429" s="2">
        <v>4</v>
      </c>
      <c r="K429" s="2">
        <v>2</v>
      </c>
      <c r="L429" s="2" t="str">
        <f t="shared" si="35"/>
        <v>WPG</v>
      </c>
      <c r="M429" s="2" t="s">
        <v>39</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539</v>
      </c>
      <c r="D430" s="2" t="s">
        <v>43</v>
      </c>
      <c r="E430" s="2" t="s">
        <v>32</v>
      </c>
      <c r="F430" s="2">
        <v>3</v>
      </c>
      <c r="G430" s="2">
        <v>2</v>
      </c>
      <c r="H430" s="2" t="str">
        <f t="shared" si="34"/>
        <v>CAR</v>
      </c>
      <c r="I430" s="2" t="s">
        <v>38</v>
      </c>
      <c r="J430" s="2">
        <v>3</v>
      </c>
      <c r="K430" s="2">
        <v>4</v>
      </c>
      <c r="L430" s="2" t="str">
        <f t="shared" si="35"/>
        <v>NYI</v>
      </c>
      <c r="M430" s="2" t="s">
        <v>39</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540</v>
      </c>
      <c r="D431" s="2" t="s">
        <v>37</v>
      </c>
      <c r="E431" s="2" t="s">
        <v>13</v>
      </c>
      <c r="F431" s="2">
        <v>2</v>
      </c>
      <c r="G431" s="2">
        <v>5</v>
      </c>
      <c r="H431" s="2" t="str">
        <f t="shared" si="34"/>
        <v>FLA</v>
      </c>
      <c r="I431" s="2" t="s">
        <v>39</v>
      </c>
      <c r="J431" s="2">
        <v>1</v>
      </c>
      <c r="K431" s="2">
        <v>3</v>
      </c>
      <c r="L431" s="2" t="str">
        <f t="shared" si="35"/>
        <v>FLA</v>
      </c>
      <c r="M431" s="2" t="s">
        <v>39</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0</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541</v>
      </c>
      <c r="D432" s="2" t="s">
        <v>45</v>
      </c>
      <c r="E432" s="2" t="s">
        <v>18</v>
      </c>
      <c r="F432" s="2">
        <v>4</v>
      </c>
      <c r="G432" s="2">
        <v>3</v>
      </c>
      <c r="H432" s="2" t="str">
        <f t="shared" si="34"/>
        <v>WSH</v>
      </c>
      <c r="I432" s="2" t="s">
        <v>76</v>
      </c>
      <c r="J432" s="2">
        <v>4</v>
      </c>
      <c r="K432" s="2">
        <v>2</v>
      </c>
      <c r="L432" s="2" t="str">
        <f t="shared" si="35"/>
        <v>WSH</v>
      </c>
      <c r="M432" s="2" t="s">
        <v>39</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0</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542</v>
      </c>
      <c r="D433" s="2" t="s">
        <v>34</v>
      </c>
      <c r="E433" s="2" t="s">
        <v>29</v>
      </c>
      <c r="F433" s="2">
        <v>2</v>
      </c>
      <c r="G433" s="2">
        <v>3</v>
      </c>
      <c r="H433" s="2" t="str">
        <f t="shared" si="34"/>
        <v>OTT</v>
      </c>
      <c r="I433" s="2" t="s">
        <v>76</v>
      </c>
      <c r="J433" s="2">
        <v>1</v>
      </c>
      <c r="K433" s="2">
        <v>3</v>
      </c>
      <c r="L433" s="2" t="str">
        <f t="shared" si="35"/>
        <v>OTT</v>
      </c>
      <c r="M433" s="2" t="s">
        <v>39</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1</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543</v>
      </c>
      <c r="D434" s="2" t="s">
        <v>25</v>
      </c>
      <c r="E434" s="2" t="s">
        <v>30</v>
      </c>
      <c r="F434" s="2">
        <v>5</v>
      </c>
      <c r="G434" s="2">
        <v>1</v>
      </c>
      <c r="H434" s="2" t="str">
        <f t="shared" si="34"/>
        <v>COL</v>
      </c>
      <c r="I434" s="2" t="s">
        <v>39</v>
      </c>
      <c r="J434" s="2">
        <v>2</v>
      </c>
      <c r="K434" s="2">
        <v>1</v>
      </c>
      <c r="L434" s="2" t="str">
        <f t="shared" si="35"/>
        <v>COL</v>
      </c>
      <c r="M434" s="2" t="s">
        <v>39</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0</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544</v>
      </c>
      <c r="D435" s="2" t="s">
        <v>17</v>
      </c>
      <c r="E435" s="2" t="s">
        <v>20</v>
      </c>
      <c r="F435" s="2">
        <v>2</v>
      </c>
      <c r="G435" s="2">
        <v>5</v>
      </c>
      <c r="H435" s="2" t="str">
        <f t="shared" si="34"/>
        <v>PIT</v>
      </c>
      <c r="I435" s="2" t="s">
        <v>39</v>
      </c>
      <c r="J435" s="2">
        <v>2</v>
      </c>
      <c r="K435" s="2">
        <v>5</v>
      </c>
      <c r="L435" s="2" t="str">
        <f t="shared" si="35"/>
        <v>PIT</v>
      </c>
      <c r="M435" s="2" t="s">
        <v>39</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2-1-0</v>
      </c>
      <c r="AP435" s="2" t="str">
        <f>INDEX(Sheet5!$B$2:$AG$33, MATCH(Table2[[#This Row],[HomeTeam]],Sheet5!$A$2:$A$33, 0), MATCH(Table2[[#This Row],[AwayTeam]],Sheet5!$A$2:$A$33, 0))</f>
        <v>1-1-1</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545</v>
      </c>
      <c r="D436" s="2" t="s">
        <v>36</v>
      </c>
      <c r="E436" s="2" t="s">
        <v>27</v>
      </c>
      <c r="F436" s="2">
        <v>3</v>
      </c>
      <c r="G436" s="2">
        <v>4</v>
      </c>
      <c r="H436" s="2" t="str">
        <f t="shared" si="34"/>
        <v>LAK</v>
      </c>
      <c r="I436" s="2" t="s">
        <v>39</v>
      </c>
      <c r="J436" s="2">
        <v>1</v>
      </c>
      <c r="K436" s="2">
        <v>4</v>
      </c>
      <c r="L436" s="2" t="str">
        <f t="shared" si="35"/>
        <v>LAK</v>
      </c>
      <c r="M436" s="2" t="s">
        <v>39</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546</v>
      </c>
      <c r="D437" s="3" t="s">
        <v>12</v>
      </c>
      <c r="E437" s="3" t="s">
        <v>22</v>
      </c>
      <c r="F437" s="3">
        <v>4</v>
      </c>
      <c r="G437" s="3">
        <v>3</v>
      </c>
      <c r="H437" s="3" t="str">
        <f t="shared" si="34"/>
        <v>STL</v>
      </c>
      <c r="I437" s="3" t="s">
        <v>39</v>
      </c>
      <c r="J437" s="3">
        <v>2</v>
      </c>
      <c r="K437" s="3">
        <v>4</v>
      </c>
      <c r="L437" s="3" t="str">
        <f t="shared" si="35"/>
        <v>EDM</v>
      </c>
      <c r="M437" s="3" t="s">
        <v>39</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0</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547</v>
      </c>
      <c r="D438" s="2" t="s">
        <v>11</v>
      </c>
      <c r="E438" s="2" t="s">
        <v>19</v>
      </c>
      <c r="F438" s="2">
        <v>3</v>
      </c>
      <c r="G438" s="2">
        <v>2</v>
      </c>
      <c r="H438" s="2" t="str">
        <f t="shared" si="34"/>
        <v>SEA</v>
      </c>
      <c r="I438" s="2" t="s">
        <v>39</v>
      </c>
      <c r="J438" s="2">
        <v>7</v>
      </c>
      <c r="K438" s="2">
        <v>5</v>
      </c>
      <c r="L438" s="2" t="str">
        <f t="shared" si="35"/>
        <v>SEA</v>
      </c>
      <c r="M438" s="2" t="s">
        <v>39</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548</v>
      </c>
      <c r="D439" s="2" t="s">
        <v>42</v>
      </c>
      <c r="E439" s="2" t="s">
        <v>24</v>
      </c>
      <c r="F439" s="2">
        <v>3</v>
      </c>
      <c r="G439" s="2">
        <v>4</v>
      </c>
      <c r="H439" s="2" t="str">
        <f t="shared" si="34"/>
        <v>VAN</v>
      </c>
      <c r="I439" s="2" t="s">
        <v>76</v>
      </c>
      <c r="J439" s="2">
        <v>4</v>
      </c>
      <c r="K439" s="2">
        <v>2</v>
      </c>
      <c r="L439" s="2" t="str">
        <f t="shared" si="35"/>
        <v>TBL</v>
      </c>
      <c r="M439" s="2" t="s">
        <v>39</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0</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549</v>
      </c>
      <c r="D440" s="2" t="s">
        <v>32</v>
      </c>
      <c r="E440" s="2" t="s">
        <v>29</v>
      </c>
      <c r="F440" s="2">
        <v>3</v>
      </c>
      <c r="G440" s="2">
        <v>4</v>
      </c>
      <c r="H440" s="2" t="str">
        <f t="shared" si="34"/>
        <v>OTT</v>
      </c>
      <c r="I440" s="2" t="s">
        <v>39</v>
      </c>
      <c r="J440" s="2">
        <v>4</v>
      </c>
      <c r="K440" s="2">
        <v>2</v>
      </c>
      <c r="L440" s="2" t="str">
        <f t="shared" si="35"/>
        <v>NYI</v>
      </c>
      <c r="M440" s="2" t="s">
        <v>39</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1775</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1</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550</v>
      </c>
      <c r="D441" s="2" t="s">
        <v>35</v>
      </c>
      <c r="E441" s="2" t="s">
        <v>21</v>
      </c>
      <c r="F441" s="2">
        <v>0</v>
      </c>
      <c r="G441" s="2">
        <v>4</v>
      </c>
      <c r="H441" s="2" t="str">
        <f t="shared" si="34"/>
        <v>WPG</v>
      </c>
      <c r="I441" s="2" t="s">
        <v>39</v>
      </c>
      <c r="J441" s="2">
        <v>4</v>
      </c>
      <c r="K441" s="2">
        <v>1</v>
      </c>
      <c r="L441" s="2" t="str">
        <f t="shared" si="35"/>
        <v>CBJ</v>
      </c>
      <c r="M441" s="2" t="s">
        <v>39</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1</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551</v>
      </c>
      <c r="D442" s="2" t="s">
        <v>25</v>
      </c>
      <c r="E442" s="2" t="s">
        <v>31</v>
      </c>
      <c r="F442" s="2">
        <v>3</v>
      </c>
      <c r="G442" s="2">
        <v>6</v>
      </c>
      <c r="H442" s="2" t="str">
        <f t="shared" si="34"/>
        <v>NJD</v>
      </c>
      <c r="I442" s="2" t="s">
        <v>39</v>
      </c>
      <c r="J442" s="2">
        <v>4</v>
      </c>
      <c r="K442" s="2">
        <v>0</v>
      </c>
      <c r="L442" s="2" t="str">
        <f t="shared" si="35"/>
        <v>COL</v>
      </c>
      <c r="M442" s="2" t="s">
        <v>39</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0</v>
      </c>
      <c r="AO442" s="2" t="str">
        <f>INDEX(Sheet5!$B$2:$AG$33, MATCH(Table2[[#This Row],[AwayTeam]],Sheet5!$A$2:$A$33, 0), MATCH(Table2[[#This Row],[HomeTeam]],Sheet5!$A$2:$A$33, 0))</f>
        <v>2-0-0</v>
      </c>
      <c r="AP442" s="2" t="str">
        <f>INDEX(Sheet5!$B$2:$AG$33, MATCH(Table2[[#This Row],[HomeTeam]],Sheet5!$A$2:$A$33, 0), MATCH(Table2[[#This Row],[AwayTeam]],Sheet5!$A$2:$A$33, 0))</f>
        <v>0-2-0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552</v>
      </c>
      <c r="D443" s="2" t="s">
        <v>14</v>
      </c>
      <c r="E443" s="2" t="s">
        <v>44</v>
      </c>
      <c r="F443" s="2">
        <v>2</v>
      </c>
      <c r="G443" s="2">
        <v>5</v>
      </c>
      <c r="H443" s="2" t="str">
        <f t="shared" si="34"/>
        <v>PHI</v>
      </c>
      <c r="I443" s="2" t="s">
        <v>39</v>
      </c>
      <c r="J443" s="2">
        <v>4</v>
      </c>
      <c r="K443" s="2">
        <v>2</v>
      </c>
      <c r="L443" s="2" t="str">
        <f t="shared" si="35"/>
        <v>UTA</v>
      </c>
      <c r="M443" s="2" t="s">
        <v>39</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553</v>
      </c>
      <c r="D444" s="3" t="s">
        <v>23</v>
      </c>
      <c r="E444" s="3" t="s">
        <v>33</v>
      </c>
      <c r="F444" s="3">
        <v>2</v>
      </c>
      <c r="G444" s="3">
        <v>1</v>
      </c>
      <c r="H444" s="3" t="str">
        <f t="shared" si="34"/>
        <v>CGY</v>
      </c>
      <c r="I444" s="3" t="s">
        <v>76</v>
      </c>
      <c r="J444" s="3">
        <v>2</v>
      </c>
      <c r="K444" s="3">
        <v>6</v>
      </c>
      <c r="L444" s="3" t="str">
        <f t="shared" si="35"/>
        <v>DAL</v>
      </c>
      <c r="M444" s="3" t="s">
        <v>39</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1819</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0-1-1</v>
      </c>
      <c r="AP444" s="2" t="str">
        <f>INDEX(Sheet5!$B$2:$AG$33, MATCH(Table2[[#This Row],[HomeTeam]],Sheet5!$A$2:$A$33, 0), MATCH(Table2[[#This Row],[AwayTeam]],Sheet5!$A$2:$A$33, 0))</f>
        <v>2-0-0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554</v>
      </c>
      <c r="D445" s="2" t="s">
        <v>30</v>
      </c>
      <c r="E445" s="2" t="s">
        <v>28</v>
      </c>
      <c r="F445" s="2">
        <v>2</v>
      </c>
      <c r="G445" s="2">
        <v>3</v>
      </c>
      <c r="H445" s="2" t="str">
        <f t="shared" si="34"/>
        <v>BUF</v>
      </c>
      <c r="I445" s="2" t="s">
        <v>39</v>
      </c>
      <c r="J445" s="2">
        <v>6</v>
      </c>
      <c r="K445" s="2">
        <v>5</v>
      </c>
      <c r="L445" s="2" t="str">
        <f t="shared" si="35"/>
        <v>DET</v>
      </c>
      <c r="M445" s="2" t="s">
        <v>38</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3-1-0</v>
      </c>
      <c r="AP445" s="2" t="str">
        <f>INDEX(Sheet5!$B$2:$AG$33, MATCH(Table2[[#This Row],[HomeTeam]],Sheet5!$A$2:$A$33, 0), MATCH(Table2[[#This Row],[AwayTeam]],Sheet5!$A$2:$A$33, 0))</f>
        <v>1-2-1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555</v>
      </c>
      <c r="D446" s="2" t="s">
        <v>16</v>
      </c>
      <c r="E446" s="2" t="s">
        <v>19</v>
      </c>
      <c r="F446" s="2">
        <v>1</v>
      </c>
      <c r="G446" s="2">
        <v>4</v>
      </c>
      <c r="H446" s="2" t="str">
        <f t="shared" si="34"/>
        <v>NYR</v>
      </c>
      <c r="I446" s="2" t="s">
        <v>39</v>
      </c>
      <c r="J446" s="2">
        <v>2</v>
      </c>
      <c r="K446" s="2">
        <v>1</v>
      </c>
      <c r="L446" s="2" t="str">
        <f t="shared" si="35"/>
        <v>CHI</v>
      </c>
      <c r="M446" s="2" t="s">
        <v>39</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556</v>
      </c>
      <c r="D447" s="3" t="s">
        <v>46</v>
      </c>
      <c r="E447" s="3" t="s">
        <v>18</v>
      </c>
      <c r="F447" s="3">
        <v>3</v>
      </c>
      <c r="G447" s="3">
        <v>4</v>
      </c>
      <c r="H447" s="3" t="str">
        <f t="shared" si="34"/>
        <v>MTL</v>
      </c>
      <c r="I447" s="3" t="s">
        <v>38</v>
      </c>
      <c r="J447" s="3">
        <v>2</v>
      </c>
      <c r="K447" s="3">
        <v>3</v>
      </c>
      <c r="L447" s="2" t="str">
        <f t="shared" si="35"/>
        <v>MTL</v>
      </c>
      <c r="M447" s="3" t="s">
        <v>38</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1795</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557</v>
      </c>
      <c r="D448" s="2" t="s">
        <v>17</v>
      </c>
      <c r="E448" s="2" t="s">
        <v>31</v>
      </c>
      <c r="F448" s="2">
        <v>4</v>
      </c>
      <c r="G448" s="2">
        <v>3</v>
      </c>
      <c r="H448" s="2" t="str">
        <f t="shared" si="34"/>
        <v>TOR</v>
      </c>
      <c r="I448" s="2" t="s">
        <v>39</v>
      </c>
      <c r="J448" s="2">
        <v>2</v>
      </c>
      <c r="K448" s="2">
        <v>1</v>
      </c>
      <c r="L448" s="13" t="str">
        <f t="shared" si="35"/>
        <v>TOR</v>
      </c>
      <c r="M448" s="2" t="s">
        <v>76</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558</v>
      </c>
      <c r="D449" s="2" t="s">
        <v>25</v>
      </c>
      <c r="E449" s="2" t="s">
        <v>20</v>
      </c>
      <c r="F449" s="2">
        <v>5</v>
      </c>
      <c r="G449" s="2">
        <v>2</v>
      </c>
      <c r="H449" s="2" t="str">
        <f t="shared" si="34"/>
        <v>COL</v>
      </c>
      <c r="I449" s="2" t="s">
        <v>39</v>
      </c>
      <c r="J449" s="2">
        <v>6</v>
      </c>
      <c r="K449" s="2">
        <v>2</v>
      </c>
      <c r="L449" s="2" t="str">
        <f t="shared" si="35"/>
        <v>COL</v>
      </c>
      <c r="M449" s="2" t="s">
        <v>39</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0</v>
      </c>
      <c r="AO449" s="2" t="str">
        <f>INDEX(Sheet5!$B$2:$AG$33, MATCH(Table2[[#This Row],[AwayTeam]],Sheet5!$A$2:$A$33, 0), MATCH(Table2[[#This Row],[HomeTeam]],Sheet5!$A$2:$A$33, 0))</f>
        <v>2-0-0</v>
      </c>
      <c r="AP449" s="2" t="str">
        <f>INDEX(Sheet5!$B$2:$AG$33, MATCH(Table2[[#This Row],[HomeTeam]],Sheet5!$A$2:$A$33, 0), MATCH(Table2[[#This Row],[AwayTeam]],Sheet5!$A$2:$A$33, 0))</f>
        <v>0-2-0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559</v>
      </c>
      <c r="D450" s="2" t="s">
        <v>37</v>
      </c>
      <c r="E450" s="2" t="s">
        <v>43</v>
      </c>
      <c r="F450" s="2">
        <v>3</v>
      </c>
      <c r="G450" s="2">
        <v>5</v>
      </c>
      <c r="H450" s="2" t="str">
        <f t="shared" si="34"/>
        <v>CAR</v>
      </c>
      <c r="I450" s="2" t="s">
        <v>39</v>
      </c>
      <c r="J450" s="2">
        <v>2</v>
      </c>
      <c r="K450" s="2">
        <v>3</v>
      </c>
      <c r="L450" s="2" t="str">
        <f t="shared" si="35"/>
        <v>CAR</v>
      </c>
      <c r="M450" s="2" t="s">
        <v>39</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560</v>
      </c>
      <c r="D451" s="2" t="s">
        <v>44</v>
      </c>
      <c r="E451" s="2" t="s">
        <v>35</v>
      </c>
      <c r="F451" s="2">
        <v>3</v>
      </c>
      <c r="G451" s="2">
        <v>4</v>
      </c>
      <c r="H451" s="2" t="str">
        <f t="shared" ref="H451:H514" si="39">IF(AND(ISBLANK($F451),ISBLANK($G451)),"_",IF($F451&gt;$G451,$D451,$E451))</f>
        <v>CBJ</v>
      </c>
      <c r="I451" s="2" t="s">
        <v>39</v>
      </c>
      <c r="J451" s="2">
        <v>5</v>
      </c>
      <c r="K451" s="2">
        <v>3</v>
      </c>
      <c r="L451" s="2" t="str">
        <f t="shared" ref="L451:L514" si="40">IF(OR($J451=$K451,AND(ISBLANK($J451),ISBLANK($K451))),"_",IF($J451&gt;$K451,$D451,$E451))</f>
        <v>PHI</v>
      </c>
      <c r="M451" s="2" t="s">
        <v>39</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1</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561</v>
      </c>
      <c r="D452" s="2" t="s">
        <v>27</v>
      </c>
      <c r="E452" s="2" t="s">
        <v>32</v>
      </c>
      <c r="F452" s="2">
        <v>3</v>
      </c>
      <c r="G452" s="2">
        <v>2</v>
      </c>
      <c r="H452" s="2" t="str">
        <f t="shared" si="39"/>
        <v>LAK</v>
      </c>
      <c r="I452" s="2" t="s">
        <v>76</v>
      </c>
      <c r="J452" s="2">
        <v>3</v>
      </c>
      <c r="K452" s="2">
        <v>1</v>
      </c>
      <c r="L452" s="2" t="str">
        <f t="shared" si="40"/>
        <v>LAK</v>
      </c>
      <c r="M452" s="2" t="s">
        <v>39</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2-0-0</v>
      </c>
      <c r="AP452" s="2" t="str">
        <f>INDEX(Sheet5!$B$2:$AG$33, MATCH(Table2[[#This Row],[HomeTeam]],Sheet5!$A$2:$A$33, 0), MATCH(Table2[[#This Row],[AwayTeam]],Sheet5!$A$2:$A$33, 0))</f>
        <v>0-2-0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562</v>
      </c>
      <c r="D453" s="2" t="s">
        <v>23</v>
      </c>
      <c r="E453" s="2" t="s">
        <v>34</v>
      </c>
      <c r="F453" s="2">
        <v>4</v>
      </c>
      <c r="G453" s="2">
        <v>2</v>
      </c>
      <c r="H453" s="2" t="str">
        <f t="shared" si="39"/>
        <v>CGY</v>
      </c>
      <c r="I453" s="2" t="s">
        <v>39</v>
      </c>
      <c r="J453" s="2">
        <v>4</v>
      </c>
      <c r="K453" s="2">
        <v>3</v>
      </c>
      <c r="L453" s="2" t="str">
        <f t="shared" si="40"/>
        <v>CGY</v>
      </c>
      <c r="M453" s="2" t="s">
        <v>39</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563</v>
      </c>
      <c r="D454" s="2" t="s">
        <v>15</v>
      </c>
      <c r="E454" s="2" t="s">
        <v>21</v>
      </c>
      <c r="F454" s="2">
        <v>3</v>
      </c>
      <c r="G454" s="2">
        <v>4</v>
      </c>
      <c r="H454" s="2" t="str">
        <f t="shared" si="39"/>
        <v>WPG</v>
      </c>
      <c r="I454" s="2" t="s">
        <v>39</v>
      </c>
      <c r="J454" s="2">
        <v>1</v>
      </c>
      <c r="K454" s="2">
        <v>8</v>
      </c>
      <c r="L454" s="2" t="str">
        <f t="shared" si="40"/>
        <v>WPG</v>
      </c>
      <c r="M454" s="2" t="s">
        <v>39</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564</v>
      </c>
      <c r="D455" s="2" t="s">
        <v>42</v>
      </c>
      <c r="E455" s="2" t="s">
        <v>22</v>
      </c>
      <c r="F455" s="2">
        <v>5</v>
      </c>
      <c r="G455" s="2">
        <v>4</v>
      </c>
      <c r="H455" s="2" t="str">
        <f t="shared" si="39"/>
        <v>TBL</v>
      </c>
      <c r="I455" s="2" t="s">
        <v>76</v>
      </c>
      <c r="J455" s="2">
        <v>1</v>
      </c>
      <c r="K455" s="2">
        <v>2</v>
      </c>
      <c r="L455" s="2" t="str">
        <f t="shared" si="40"/>
        <v>EDM</v>
      </c>
      <c r="M455" s="2" t="s">
        <v>39</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0</v>
      </c>
      <c r="AO455" s="2" t="str">
        <f>INDEX(Sheet5!$B$2:$AG$33, MATCH(Table2[[#This Row],[AwayTeam]],Sheet5!$A$2:$A$33, 0), MATCH(Table2[[#This Row],[HomeTeam]],Sheet5!$A$2:$A$33, 0))</f>
        <v>1-1-0</v>
      </c>
      <c r="AP455" s="2" t="str">
        <f>INDEX(Sheet5!$B$2:$AG$33, MATCH(Table2[[#This Row],[HomeTeam]],Sheet5!$A$2:$A$33, 0), MATCH(Table2[[#This Row],[AwayTeam]],Sheet5!$A$2:$A$33, 0))</f>
        <v>1-1-0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565</v>
      </c>
      <c r="D456" s="2" t="s">
        <v>36</v>
      </c>
      <c r="E456" s="2" t="s">
        <v>14</v>
      </c>
      <c r="F456" s="2">
        <v>4</v>
      </c>
      <c r="G456" s="2">
        <v>2</v>
      </c>
      <c r="H456" s="2" t="str">
        <f t="shared" si="39"/>
        <v>MIN</v>
      </c>
      <c r="I456" s="2" t="s">
        <v>39</v>
      </c>
      <c r="J456" s="2">
        <v>5</v>
      </c>
      <c r="K456" s="2">
        <v>4</v>
      </c>
      <c r="L456" s="2" t="str">
        <f t="shared" si="40"/>
        <v>MIN</v>
      </c>
      <c r="M456" s="2" t="s">
        <v>38</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1-3-0</v>
      </c>
      <c r="AP456" s="2" t="str">
        <f>INDEX(Sheet5!$B$2:$AG$33, MATCH(Table2[[#This Row],[HomeTeam]],Sheet5!$A$2:$A$33, 0), MATCH(Table2[[#This Row],[AwayTeam]],Sheet5!$A$2:$A$33, 0))</f>
        <v>3-0-1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566</v>
      </c>
      <c r="D457" s="2" t="s">
        <v>12</v>
      </c>
      <c r="E457" s="2" t="s">
        <v>24</v>
      </c>
      <c r="F457" s="2">
        <v>5</v>
      </c>
      <c r="G457" s="2">
        <v>3</v>
      </c>
      <c r="H457" s="2" t="str">
        <f t="shared" si="39"/>
        <v>STL</v>
      </c>
      <c r="I457" s="2" t="s">
        <v>39</v>
      </c>
      <c r="J457" s="2">
        <v>4</v>
      </c>
      <c r="K457" s="2">
        <v>3</v>
      </c>
      <c r="L457" s="2" t="str">
        <f t="shared" si="40"/>
        <v>STL</v>
      </c>
      <c r="M457" s="2" t="s">
        <v>76</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0</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567</v>
      </c>
      <c r="D458" s="3" t="s">
        <v>13</v>
      </c>
      <c r="E458" s="3" t="s">
        <v>11</v>
      </c>
      <c r="F458" s="3">
        <v>4</v>
      </c>
      <c r="G458" s="3">
        <v>3</v>
      </c>
      <c r="H458" s="3" t="str">
        <f t="shared" si="39"/>
        <v>FLA</v>
      </c>
      <c r="I458" s="3" t="s">
        <v>39</v>
      </c>
      <c r="J458" s="3">
        <v>2</v>
      </c>
      <c r="K458" s="3">
        <v>1</v>
      </c>
      <c r="L458" s="2" t="str">
        <f t="shared" si="40"/>
        <v>FLA</v>
      </c>
      <c r="M458" s="3" t="s">
        <v>38</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0</v>
      </c>
      <c r="AO458" s="2" t="str">
        <f>INDEX(Sheet5!$B$2:$AG$33, MATCH(Table2[[#This Row],[AwayTeam]],Sheet5!$A$2:$A$33, 0), MATCH(Table2[[#This Row],[HomeTeam]],Sheet5!$A$2:$A$33, 0))</f>
        <v>1-1-0</v>
      </c>
      <c r="AP458" s="2" t="str">
        <f>INDEX(Sheet5!$B$2:$AG$33, MATCH(Table2[[#This Row],[HomeTeam]],Sheet5!$A$2:$A$33, 0), MATCH(Table2[[#This Row],[AwayTeam]],Sheet5!$A$2:$A$33, 0))</f>
        <v>1-0-1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568</v>
      </c>
      <c r="D459" s="2" t="s">
        <v>19</v>
      </c>
      <c r="E459" s="2" t="s">
        <v>28</v>
      </c>
      <c r="F459" s="2">
        <v>5</v>
      </c>
      <c r="G459" s="2">
        <v>3</v>
      </c>
      <c r="H459" s="2" t="str">
        <f t="shared" si="39"/>
        <v>NYR</v>
      </c>
      <c r="I459" s="2" t="s">
        <v>39</v>
      </c>
      <c r="J459" s="2">
        <v>3</v>
      </c>
      <c r="K459" s="2">
        <v>2</v>
      </c>
      <c r="L459" s="13" t="str">
        <f t="shared" si="40"/>
        <v>NYR</v>
      </c>
      <c r="M459" s="2" t="s">
        <v>39</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1-2-0</v>
      </c>
      <c r="AP459" s="2" t="str">
        <f>INDEX(Sheet5!$B$2:$AG$33, MATCH(Table2[[#This Row],[HomeTeam]],Sheet5!$A$2:$A$33, 0), MATCH(Table2[[#This Row],[AwayTeam]],Sheet5!$A$2:$A$33, 0))</f>
        <v>2-1-0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569</v>
      </c>
      <c r="D460" s="3" t="s">
        <v>46</v>
      </c>
      <c r="E460" s="3" t="s">
        <v>29</v>
      </c>
      <c r="F460" s="3">
        <v>4</v>
      </c>
      <c r="G460" s="3">
        <v>3</v>
      </c>
      <c r="H460" s="3" t="str">
        <f t="shared" si="39"/>
        <v>ANA</v>
      </c>
      <c r="I460" s="3" t="s">
        <v>76</v>
      </c>
      <c r="J460" s="3">
        <v>1</v>
      </c>
      <c r="K460" s="3">
        <v>5</v>
      </c>
      <c r="L460" s="2" t="str">
        <f t="shared" si="40"/>
        <v>OTT</v>
      </c>
      <c r="M460" s="3" t="s">
        <v>39</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1</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570</v>
      </c>
      <c r="D461" s="2" t="s">
        <v>46</v>
      </c>
      <c r="E461" s="2" t="s">
        <v>17</v>
      </c>
      <c r="F461" s="2">
        <v>2</v>
      </c>
      <c r="G461" s="2">
        <v>4</v>
      </c>
      <c r="H461" s="2" t="str">
        <f t="shared" si="39"/>
        <v>TOR</v>
      </c>
      <c r="I461" s="2" t="s">
        <v>39</v>
      </c>
      <c r="J461" s="2">
        <v>2</v>
      </c>
      <c r="K461" s="2">
        <v>3</v>
      </c>
      <c r="L461" s="13" t="str">
        <f t="shared" si="40"/>
        <v>TOR</v>
      </c>
      <c r="M461" s="2" t="s">
        <v>39</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571</v>
      </c>
      <c r="D462" s="2" t="s">
        <v>20</v>
      </c>
      <c r="E462" s="2" t="s">
        <v>18</v>
      </c>
      <c r="F462" s="2">
        <v>3</v>
      </c>
      <c r="G462" s="2">
        <v>2</v>
      </c>
      <c r="H462" s="2" t="str">
        <f t="shared" si="39"/>
        <v>PIT</v>
      </c>
      <c r="I462" s="2" t="s">
        <v>76</v>
      </c>
      <c r="J462" s="2">
        <v>9</v>
      </c>
      <c r="K462" s="2">
        <v>2</v>
      </c>
      <c r="L462" s="2" t="str">
        <f t="shared" si="40"/>
        <v>PIT</v>
      </c>
      <c r="M462" s="2" t="s">
        <v>39</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1776</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572</v>
      </c>
      <c r="D463" s="2" t="s">
        <v>27</v>
      </c>
      <c r="E463" s="2" t="s">
        <v>31</v>
      </c>
      <c r="F463" s="2">
        <v>4</v>
      </c>
      <c r="G463" s="2">
        <v>3</v>
      </c>
      <c r="H463" s="2" t="str">
        <f t="shared" si="39"/>
        <v>LAK</v>
      </c>
      <c r="I463" s="2" t="s">
        <v>39</v>
      </c>
      <c r="J463" s="2">
        <v>1</v>
      </c>
      <c r="K463" s="2">
        <v>3</v>
      </c>
      <c r="L463" s="2" t="str">
        <f t="shared" si="40"/>
        <v>NJD</v>
      </c>
      <c r="M463" s="2" t="s">
        <v>39</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573</v>
      </c>
      <c r="D464" s="2" t="s">
        <v>30</v>
      </c>
      <c r="E464" s="2" t="s">
        <v>44</v>
      </c>
      <c r="F464" s="2">
        <v>2</v>
      </c>
      <c r="G464" s="2">
        <v>4</v>
      </c>
      <c r="H464" s="2" t="str">
        <f t="shared" si="39"/>
        <v>PHI</v>
      </c>
      <c r="I464" s="2" t="s">
        <v>39</v>
      </c>
      <c r="J464" s="2">
        <v>1</v>
      </c>
      <c r="K464" s="2">
        <v>4</v>
      </c>
      <c r="L464" s="2" t="str">
        <f t="shared" si="40"/>
        <v>PHI</v>
      </c>
      <c r="M464" s="2" t="s">
        <v>39</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574</v>
      </c>
      <c r="D465" s="2" t="s">
        <v>45</v>
      </c>
      <c r="E465" s="2" t="s">
        <v>35</v>
      </c>
      <c r="F465" s="2">
        <v>5</v>
      </c>
      <c r="G465" s="2">
        <v>4</v>
      </c>
      <c r="H465" s="2" t="str">
        <f t="shared" si="39"/>
        <v>WSH</v>
      </c>
      <c r="I465" s="2" t="s">
        <v>76</v>
      </c>
      <c r="J465" s="2">
        <v>2</v>
      </c>
      <c r="K465" s="2">
        <v>1</v>
      </c>
      <c r="L465" s="2" t="str">
        <f t="shared" si="40"/>
        <v>WSH</v>
      </c>
      <c r="M465" s="2" t="s">
        <v>76</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575</v>
      </c>
      <c r="D466" s="2" t="s">
        <v>16</v>
      </c>
      <c r="E466" s="2" t="s">
        <v>32</v>
      </c>
      <c r="F466" s="2">
        <v>3</v>
      </c>
      <c r="G466" s="2">
        <v>4</v>
      </c>
      <c r="H466" s="2" t="str">
        <f t="shared" si="39"/>
        <v>NYI</v>
      </c>
      <c r="I466" s="2" t="s">
        <v>38</v>
      </c>
      <c r="J466" s="2">
        <v>4</v>
      </c>
      <c r="K466" s="2">
        <v>5</v>
      </c>
      <c r="L466" s="2" t="str">
        <f t="shared" si="40"/>
        <v>NYI</v>
      </c>
      <c r="M466" s="2" t="s">
        <v>39</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576</v>
      </c>
      <c r="D467" s="2" t="s">
        <v>37</v>
      </c>
      <c r="E467" s="2" t="s">
        <v>12</v>
      </c>
      <c r="F467" s="2">
        <v>5</v>
      </c>
      <c r="G467" s="2">
        <v>3</v>
      </c>
      <c r="H467" s="2" t="str">
        <f t="shared" si="39"/>
        <v>SJS</v>
      </c>
      <c r="I467" s="2" t="s">
        <v>39</v>
      </c>
      <c r="J467" s="2">
        <v>4</v>
      </c>
      <c r="K467" s="2">
        <v>3</v>
      </c>
      <c r="L467" s="2" t="str">
        <f t="shared" si="40"/>
        <v>SJS</v>
      </c>
      <c r="M467" s="2" t="s">
        <v>39</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0</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577</v>
      </c>
      <c r="D468" s="2" t="s">
        <v>34</v>
      </c>
      <c r="E468" s="2" t="s">
        <v>33</v>
      </c>
      <c r="F468" s="2">
        <v>2</v>
      </c>
      <c r="G468" s="2">
        <v>5</v>
      </c>
      <c r="H468" s="2" t="str">
        <f t="shared" si="39"/>
        <v>DAL</v>
      </c>
      <c r="I468" s="2" t="s">
        <v>39</v>
      </c>
      <c r="J468" s="2">
        <v>4</v>
      </c>
      <c r="K468" s="2">
        <v>1</v>
      </c>
      <c r="L468" s="2" t="str">
        <f t="shared" si="40"/>
        <v>NSH</v>
      </c>
      <c r="M468" s="2" t="s">
        <v>39</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579</v>
      </c>
      <c r="D469" s="2" t="s">
        <v>22</v>
      </c>
      <c r="E469" s="2" t="s">
        <v>36</v>
      </c>
      <c r="F469" s="2">
        <v>4</v>
      </c>
      <c r="G469" s="2">
        <v>5</v>
      </c>
      <c r="H469" s="2" t="str">
        <f t="shared" si="39"/>
        <v>MIN</v>
      </c>
      <c r="I469" s="2" t="s">
        <v>39</v>
      </c>
      <c r="J469" s="2">
        <v>7</v>
      </c>
      <c r="K469" s="2">
        <v>1</v>
      </c>
      <c r="L469" s="2" t="str">
        <f t="shared" si="40"/>
        <v>EDM</v>
      </c>
      <c r="M469" s="2" t="s">
        <v>39</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578</v>
      </c>
      <c r="D470" s="2" t="s">
        <v>26</v>
      </c>
      <c r="E470" s="2" t="s">
        <v>21</v>
      </c>
      <c r="F470" s="2">
        <v>3</v>
      </c>
      <c r="G470" s="2">
        <v>5</v>
      </c>
      <c r="H470" s="2" t="str">
        <f t="shared" si="39"/>
        <v>WPG</v>
      </c>
      <c r="I470" s="2" t="s">
        <v>39</v>
      </c>
      <c r="J470" s="2">
        <v>3</v>
      </c>
      <c r="K470" s="2">
        <v>2</v>
      </c>
      <c r="L470" s="2" t="str">
        <f t="shared" si="40"/>
        <v>VGK</v>
      </c>
      <c r="M470" s="2" t="s">
        <v>76</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0</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580</v>
      </c>
      <c r="D471" s="2" t="s">
        <v>14</v>
      </c>
      <c r="E471" s="2" t="s">
        <v>25</v>
      </c>
      <c r="F471" s="2">
        <v>2</v>
      </c>
      <c r="G471" s="2">
        <v>6</v>
      </c>
      <c r="H471" s="2" t="str">
        <f t="shared" si="39"/>
        <v>COL</v>
      </c>
      <c r="I471" s="2" t="s">
        <v>39</v>
      </c>
      <c r="J471" s="2">
        <v>4</v>
      </c>
      <c r="K471" s="2">
        <v>1</v>
      </c>
      <c r="L471" s="2" t="str">
        <f t="shared" si="40"/>
        <v>UTA</v>
      </c>
      <c r="M471" s="2" t="s">
        <v>39</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0</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581</v>
      </c>
      <c r="D472" s="2" t="s">
        <v>42</v>
      </c>
      <c r="E472" s="2" t="s">
        <v>23</v>
      </c>
      <c r="F472" s="2">
        <v>2</v>
      </c>
      <c r="G472" s="2">
        <v>5</v>
      </c>
      <c r="H472" s="2" t="str">
        <f t="shared" si="39"/>
        <v>CGY</v>
      </c>
      <c r="I472" s="2" t="s">
        <v>39</v>
      </c>
      <c r="J472" s="2">
        <v>8</v>
      </c>
      <c r="K472" s="2">
        <v>3</v>
      </c>
      <c r="L472" s="2" t="str">
        <f t="shared" si="40"/>
        <v>TBL</v>
      </c>
      <c r="M472" s="2" t="s">
        <v>39</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0</v>
      </c>
      <c r="AO472" s="2" t="str">
        <f>INDEX(Sheet5!$B$2:$AG$33, MATCH(Table2[[#This Row],[AwayTeam]],Sheet5!$A$2:$A$33, 0), MATCH(Table2[[#This Row],[HomeTeam]],Sheet5!$A$2:$A$33, 0))</f>
        <v>2-0-0</v>
      </c>
      <c r="AP472" s="2" t="str">
        <f>INDEX(Sheet5!$B$2:$AG$33, MATCH(Table2[[#This Row],[HomeTeam]],Sheet5!$A$2:$A$33, 0), MATCH(Table2[[#This Row],[AwayTeam]],Sheet5!$A$2:$A$33, 0))</f>
        <v>0-2-0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582</v>
      </c>
      <c r="D473" s="2" t="s">
        <v>13</v>
      </c>
      <c r="E473" s="2" t="s">
        <v>24</v>
      </c>
      <c r="F473" s="2">
        <v>4</v>
      </c>
      <c r="G473" s="2">
        <v>3</v>
      </c>
      <c r="H473" s="2" t="str">
        <f t="shared" si="39"/>
        <v>FLA</v>
      </c>
      <c r="I473" s="2" t="s">
        <v>38</v>
      </c>
      <c r="J473" s="2">
        <v>0</v>
      </c>
      <c r="K473" s="2">
        <v>4</v>
      </c>
      <c r="L473" s="2" t="str">
        <f t="shared" si="40"/>
        <v>VAN</v>
      </c>
      <c r="M473" s="2" t="s">
        <v>39</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0</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583</v>
      </c>
      <c r="D474" s="3" t="s">
        <v>15</v>
      </c>
      <c r="E474" s="3" t="s">
        <v>11</v>
      </c>
      <c r="F474" s="3">
        <v>2</v>
      </c>
      <c r="G474" s="3">
        <v>5</v>
      </c>
      <c r="H474" s="3" t="str">
        <f t="shared" si="39"/>
        <v>SEA</v>
      </c>
      <c r="I474" s="3" t="s">
        <v>39</v>
      </c>
      <c r="J474" s="3">
        <v>1</v>
      </c>
      <c r="K474" s="3">
        <v>5</v>
      </c>
      <c r="L474" s="2" t="str">
        <f t="shared" si="40"/>
        <v>SEA</v>
      </c>
      <c r="M474" s="3" t="s">
        <v>39</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584</v>
      </c>
      <c r="D475" s="12" t="s">
        <v>29</v>
      </c>
      <c r="E475" s="12" t="s">
        <v>43</v>
      </c>
      <c r="F475" s="12">
        <v>2</v>
      </c>
      <c r="G475" s="12">
        <v>6</v>
      </c>
      <c r="H475" s="12" t="str">
        <f t="shared" si="39"/>
        <v>CAR</v>
      </c>
      <c r="I475" s="12" t="s">
        <v>39</v>
      </c>
      <c r="J475" s="12">
        <v>3</v>
      </c>
      <c r="K475" s="12">
        <v>0</v>
      </c>
      <c r="L475" s="12" t="str">
        <f t="shared" si="40"/>
        <v>OTT</v>
      </c>
      <c r="M475" s="12" t="s">
        <v>39</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1775</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1</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585</v>
      </c>
      <c r="D476" s="2" t="s">
        <v>16</v>
      </c>
      <c r="E476" s="2" t="s">
        <v>31</v>
      </c>
      <c r="F476" s="2">
        <v>1</v>
      </c>
      <c r="G476" s="2">
        <v>4</v>
      </c>
      <c r="H476" s="2" t="str">
        <f t="shared" si="39"/>
        <v>NJD</v>
      </c>
      <c r="I476" s="2" t="s">
        <v>39</v>
      </c>
      <c r="J476" s="2">
        <v>1</v>
      </c>
      <c r="K476" s="2">
        <v>4</v>
      </c>
      <c r="L476" s="2" t="str">
        <f t="shared" si="40"/>
        <v>NJD</v>
      </c>
      <c r="M476" s="2" t="s">
        <v>39</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586</v>
      </c>
      <c r="D477" s="2" t="s">
        <v>27</v>
      </c>
      <c r="E477" s="2" t="s">
        <v>19</v>
      </c>
      <c r="F477" s="2">
        <v>1</v>
      </c>
      <c r="G477" s="2">
        <v>3</v>
      </c>
      <c r="H477" s="2" t="str">
        <f t="shared" si="39"/>
        <v>NYR</v>
      </c>
      <c r="I477" s="2" t="s">
        <v>39</v>
      </c>
      <c r="J477" s="2">
        <v>5</v>
      </c>
      <c r="K477" s="2">
        <v>1</v>
      </c>
      <c r="L477" s="2" t="str">
        <f t="shared" si="40"/>
        <v>LAK</v>
      </c>
      <c r="M477" s="2" t="s">
        <v>39</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587</v>
      </c>
      <c r="D478" s="2" t="s">
        <v>44</v>
      </c>
      <c r="E478" s="2" t="s">
        <v>36</v>
      </c>
      <c r="F478" s="2">
        <v>2</v>
      </c>
      <c r="G478" s="2">
        <v>5</v>
      </c>
      <c r="H478" s="2" t="str">
        <f t="shared" si="39"/>
        <v>MIN</v>
      </c>
      <c r="I478" s="2" t="s">
        <v>39</v>
      </c>
      <c r="J478" s="2">
        <v>1</v>
      </c>
      <c r="K478" s="2">
        <v>4</v>
      </c>
      <c r="L478" s="2" t="str">
        <f t="shared" si="40"/>
        <v>MIN</v>
      </c>
      <c r="M478" s="2" t="s">
        <v>39</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588</v>
      </c>
      <c r="D479" s="2" t="s">
        <v>26</v>
      </c>
      <c r="E479" s="2" t="s">
        <v>22</v>
      </c>
      <c r="F479" s="2">
        <v>4</v>
      </c>
      <c r="G479" s="2">
        <v>2</v>
      </c>
      <c r="H479" s="2" t="str">
        <f t="shared" si="39"/>
        <v>VGK</v>
      </c>
      <c r="I479" s="2" t="s">
        <v>39</v>
      </c>
      <c r="J479" s="2">
        <v>3</v>
      </c>
      <c r="K479" s="2">
        <v>6</v>
      </c>
      <c r="L479" s="2" t="str">
        <f t="shared" si="40"/>
        <v>EDM</v>
      </c>
      <c r="M479" s="2" t="s">
        <v>39</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0</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589</v>
      </c>
      <c r="D480" s="2" t="s">
        <v>20</v>
      </c>
      <c r="E480" s="2" t="s">
        <v>29</v>
      </c>
      <c r="F480" s="2">
        <v>5</v>
      </c>
      <c r="G480" s="2">
        <v>4</v>
      </c>
      <c r="H480" s="2" t="str">
        <f t="shared" si="39"/>
        <v>PIT</v>
      </c>
      <c r="I480" s="2" t="s">
        <v>76</v>
      </c>
      <c r="J480" s="2">
        <v>2</v>
      </c>
      <c r="K480" s="2">
        <v>3</v>
      </c>
      <c r="L480" s="2" t="str">
        <f t="shared" si="40"/>
        <v>OTT</v>
      </c>
      <c r="M480" s="2" t="s">
        <v>76</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1</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590</v>
      </c>
      <c r="D481" s="2" t="s">
        <v>17</v>
      </c>
      <c r="E481" s="2" t="s">
        <v>30</v>
      </c>
      <c r="F481" s="2">
        <v>5</v>
      </c>
      <c r="G481" s="2">
        <v>2</v>
      </c>
      <c r="H481" s="2" t="str">
        <f t="shared" si="39"/>
        <v>TOR</v>
      </c>
      <c r="I481" s="2" t="s">
        <v>39</v>
      </c>
      <c r="J481" s="2">
        <v>2</v>
      </c>
      <c r="K481" s="2">
        <v>4</v>
      </c>
      <c r="L481" s="2" t="str">
        <f t="shared" si="40"/>
        <v>DET</v>
      </c>
      <c r="M481" s="2" t="s">
        <v>39</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591</v>
      </c>
      <c r="D482" s="2" t="s">
        <v>28</v>
      </c>
      <c r="E482" s="2" t="s">
        <v>45</v>
      </c>
      <c r="F482" s="2">
        <v>1</v>
      </c>
      <c r="G482" s="2">
        <v>4</v>
      </c>
      <c r="H482" s="2" t="str">
        <f t="shared" si="39"/>
        <v>WSH</v>
      </c>
      <c r="I482" s="2" t="s">
        <v>39</v>
      </c>
      <c r="J482" s="2">
        <v>2</v>
      </c>
      <c r="K482" s="2">
        <v>4</v>
      </c>
      <c r="L482" s="2" t="str">
        <f t="shared" si="40"/>
        <v>WSH</v>
      </c>
      <c r="M482" s="2" t="s">
        <v>39</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0</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592</v>
      </c>
      <c r="D483" s="2" t="s">
        <v>46</v>
      </c>
      <c r="E483" s="2" t="s">
        <v>35</v>
      </c>
      <c r="F483" s="2">
        <v>3</v>
      </c>
      <c r="G483" s="2">
        <v>4</v>
      </c>
      <c r="H483" s="2" t="str">
        <f t="shared" si="39"/>
        <v>CBJ</v>
      </c>
      <c r="I483" s="2" t="s">
        <v>39</v>
      </c>
      <c r="J483" s="2">
        <v>4</v>
      </c>
      <c r="K483" s="2">
        <v>3</v>
      </c>
      <c r="L483" s="2" t="str">
        <f t="shared" si="40"/>
        <v>ANA</v>
      </c>
      <c r="M483" s="2" t="s">
        <v>76</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1</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593</v>
      </c>
      <c r="D484" s="2" t="s">
        <v>18</v>
      </c>
      <c r="E484" s="2" t="s">
        <v>21</v>
      </c>
      <c r="F484" s="2">
        <v>2</v>
      </c>
      <c r="G484" s="2">
        <v>4</v>
      </c>
      <c r="H484" s="2" t="str">
        <f t="shared" si="39"/>
        <v>WPG</v>
      </c>
      <c r="I484" s="2" t="s">
        <v>39</v>
      </c>
      <c r="J484" s="2">
        <v>2</v>
      </c>
      <c r="K484" s="2">
        <v>4</v>
      </c>
      <c r="L484" s="2" t="str">
        <f t="shared" si="40"/>
        <v>WPG</v>
      </c>
      <c r="M484" s="2" t="s">
        <v>39</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594</v>
      </c>
      <c r="D485" s="2" t="s">
        <v>12</v>
      </c>
      <c r="E485" s="2" t="s">
        <v>33</v>
      </c>
      <c r="F485" s="2">
        <v>1</v>
      </c>
      <c r="G485" s="2">
        <v>3</v>
      </c>
      <c r="H485" s="2" t="str">
        <f t="shared" si="39"/>
        <v>DAL</v>
      </c>
      <c r="I485" s="2" t="s">
        <v>39</v>
      </c>
      <c r="J485" s="2">
        <v>1</v>
      </c>
      <c r="K485" s="2">
        <v>2</v>
      </c>
      <c r="L485" s="2" t="str">
        <f t="shared" si="40"/>
        <v>DAL</v>
      </c>
      <c r="M485" s="2" t="s">
        <v>76</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0</v>
      </c>
      <c r="AO485" s="2" t="str">
        <f>INDEX(Sheet5!$B$2:$AG$33, MATCH(Table2[[#This Row],[AwayTeam]],Sheet5!$A$2:$A$33, 0), MATCH(Table2[[#This Row],[HomeTeam]],Sheet5!$A$2:$A$33, 0))</f>
        <v>0-2-1</v>
      </c>
      <c r="AP485" s="2" t="str">
        <f>INDEX(Sheet5!$B$2:$AG$33, MATCH(Table2[[#This Row],[HomeTeam]],Sheet5!$A$2:$A$33, 0), MATCH(Table2[[#This Row],[AwayTeam]],Sheet5!$A$2:$A$33, 0))</f>
        <v>3-0-0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595</v>
      </c>
      <c r="D486" s="2" t="s">
        <v>34</v>
      </c>
      <c r="E486" s="2" t="s">
        <v>25</v>
      </c>
      <c r="F486" s="2">
        <v>1</v>
      </c>
      <c r="G486" s="2">
        <v>4</v>
      </c>
      <c r="H486" s="2" t="str">
        <f t="shared" si="39"/>
        <v>COL</v>
      </c>
      <c r="I486" s="2" t="s">
        <v>39</v>
      </c>
      <c r="J486" s="2">
        <v>2</v>
      </c>
      <c r="K486" s="2">
        <v>5</v>
      </c>
      <c r="L486" s="2" t="str">
        <f t="shared" si="40"/>
        <v>COL</v>
      </c>
      <c r="M486" s="2" t="s">
        <v>39</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0</v>
      </c>
      <c r="AO486" s="2" t="str">
        <f>INDEX(Sheet5!$B$2:$AG$33, MATCH(Table2[[#This Row],[AwayTeam]],Sheet5!$A$2:$A$33, 0), MATCH(Table2[[#This Row],[HomeTeam]],Sheet5!$A$2:$A$33, 0))</f>
        <v>2-1-1</v>
      </c>
      <c r="AP486" s="2" t="str">
        <f>INDEX(Sheet5!$B$2:$AG$33, MATCH(Table2[[#This Row],[HomeTeam]],Sheet5!$A$2:$A$33, 0), MATCH(Table2[[#This Row],[AwayTeam]],Sheet5!$A$2:$A$33, 0))</f>
        <v>2-2-0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596</v>
      </c>
      <c r="D487" s="2" t="s">
        <v>13</v>
      </c>
      <c r="E487" s="2" t="s">
        <v>23</v>
      </c>
      <c r="F487" s="2">
        <v>2</v>
      </c>
      <c r="G487" s="2">
        <v>4</v>
      </c>
      <c r="H487" s="2" t="str">
        <f t="shared" si="39"/>
        <v>CGY</v>
      </c>
      <c r="I487" s="2" t="s">
        <v>39</v>
      </c>
      <c r="J487" s="2">
        <v>0</v>
      </c>
      <c r="K487" s="2">
        <v>3</v>
      </c>
      <c r="L487" s="2" t="str">
        <f t="shared" si="40"/>
        <v>CGY</v>
      </c>
      <c r="M487" s="2" t="s">
        <v>39</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0</v>
      </c>
      <c r="AO487" s="2" t="str">
        <f>INDEX(Sheet5!$B$2:$AG$33, MATCH(Table2[[#This Row],[AwayTeam]],Sheet5!$A$2:$A$33, 0), MATCH(Table2[[#This Row],[HomeTeam]],Sheet5!$A$2:$A$33, 0))</f>
        <v>1-1-0</v>
      </c>
      <c r="AP487" s="2" t="str">
        <f>INDEX(Sheet5!$B$2:$AG$33, MATCH(Table2[[#This Row],[HomeTeam]],Sheet5!$A$2:$A$33, 0), MATCH(Table2[[#This Row],[AwayTeam]],Sheet5!$A$2:$A$33, 0))</f>
        <v>1-1-0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597</v>
      </c>
      <c r="D488" s="2" t="s">
        <v>15</v>
      </c>
      <c r="E488" s="2" t="s">
        <v>24</v>
      </c>
      <c r="F488" s="2">
        <v>2</v>
      </c>
      <c r="G488" s="2">
        <v>5</v>
      </c>
      <c r="H488" s="2" t="str">
        <f t="shared" si="39"/>
        <v>VAN</v>
      </c>
      <c r="I488" s="2" t="s">
        <v>39</v>
      </c>
      <c r="J488" s="2">
        <v>5</v>
      </c>
      <c r="K488" s="2">
        <v>1</v>
      </c>
      <c r="L488" s="2" t="str">
        <f t="shared" si="40"/>
        <v>BOS</v>
      </c>
      <c r="M488" s="2" t="s">
        <v>39</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598</v>
      </c>
      <c r="D489" s="2" t="s">
        <v>14</v>
      </c>
      <c r="E489" s="2" t="s">
        <v>37</v>
      </c>
      <c r="F489" s="2">
        <v>4</v>
      </c>
      <c r="G489" s="2">
        <v>3</v>
      </c>
      <c r="H489" s="2" t="str">
        <f t="shared" si="39"/>
        <v>UTA</v>
      </c>
      <c r="I489" s="2" t="s">
        <v>38</v>
      </c>
      <c r="J489" s="2">
        <v>4</v>
      </c>
      <c r="K489" s="2">
        <v>3</v>
      </c>
      <c r="L489" s="2" t="str">
        <f t="shared" si="40"/>
        <v>UTA</v>
      </c>
      <c r="M489" s="2" t="s">
        <v>39</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599</v>
      </c>
      <c r="D490" s="3" t="s">
        <v>42</v>
      </c>
      <c r="E490" s="3" t="s">
        <v>11</v>
      </c>
      <c r="F490" s="3">
        <v>3</v>
      </c>
      <c r="G490" s="3">
        <v>5</v>
      </c>
      <c r="H490" s="3" t="str">
        <f t="shared" si="39"/>
        <v>SEA</v>
      </c>
      <c r="I490" s="3" t="s">
        <v>39</v>
      </c>
      <c r="J490" s="3">
        <v>5</v>
      </c>
      <c r="K490" s="3">
        <v>1</v>
      </c>
      <c r="L490" s="3" t="str">
        <f t="shared" si="40"/>
        <v>TBL</v>
      </c>
      <c r="M490" s="3" t="s">
        <v>39</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0</v>
      </c>
      <c r="AO490" s="2" t="str">
        <f>INDEX(Sheet5!$B$2:$AG$33, MATCH(Table2[[#This Row],[AwayTeam]],Sheet5!$A$2:$A$33, 0), MATCH(Table2[[#This Row],[HomeTeam]],Sheet5!$A$2:$A$33, 0))</f>
        <v>2-0-0</v>
      </c>
      <c r="AP490" s="2" t="str">
        <f>INDEX(Sheet5!$B$2:$AG$33, MATCH(Table2[[#This Row],[HomeTeam]],Sheet5!$A$2:$A$33, 0), MATCH(Table2[[#This Row],[AwayTeam]],Sheet5!$A$2:$A$33, 0))</f>
        <v>0-2-0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600</v>
      </c>
      <c r="D491" s="2" t="s">
        <v>32</v>
      </c>
      <c r="E491" s="2" t="s">
        <v>16</v>
      </c>
      <c r="F491" s="2">
        <v>2</v>
      </c>
      <c r="G491" s="2">
        <v>4</v>
      </c>
      <c r="H491" s="2" t="str">
        <f t="shared" si="39"/>
        <v>CHI</v>
      </c>
      <c r="I491" s="2" t="s">
        <v>39</v>
      </c>
      <c r="J491" s="2">
        <v>3</v>
      </c>
      <c r="K491" s="2">
        <v>5</v>
      </c>
      <c r="L491" s="2" t="str">
        <f t="shared" si="40"/>
        <v>CHI</v>
      </c>
      <c r="M491" s="2" t="s">
        <v>39</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601</v>
      </c>
      <c r="D492" s="2" t="s">
        <v>28</v>
      </c>
      <c r="E492" s="2" t="s">
        <v>17</v>
      </c>
      <c r="F492" s="2">
        <v>2</v>
      </c>
      <c r="G492" s="2">
        <v>5</v>
      </c>
      <c r="H492" s="2" t="str">
        <f t="shared" si="39"/>
        <v>TOR</v>
      </c>
      <c r="I492" s="2" t="s">
        <v>39</v>
      </c>
      <c r="J492" s="2">
        <v>3</v>
      </c>
      <c r="K492" s="2">
        <v>5</v>
      </c>
      <c r="L492" s="2" t="str">
        <f t="shared" si="40"/>
        <v>TOR</v>
      </c>
      <c r="M492" s="2" t="s">
        <v>39</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602</v>
      </c>
      <c r="D493" s="2" t="s">
        <v>35</v>
      </c>
      <c r="E493" s="2" t="s">
        <v>43</v>
      </c>
      <c r="F493" s="2">
        <v>2</v>
      </c>
      <c r="G493" s="2">
        <v>6</v>
      </c>
      <c r="H493" s="2" t="str">
        <f t="shared" si="39"/>
        <v>CAR</v>
      </c>
      <c r="I493" s="2" t="s">
        <v>39</v>
      </c>
      <c r="J493" s="2">
        <v>1</v>
      </c>
      <c r="K493" s="2">
        <v>4</v>
      </c>
      <c r="L493" s="2" t="str">
        <f t="shared" si="40"/>
        <v>CAR</v>
      </c>
      <c r="M493" s="2" t="s">
        <v>39</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1</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603</v>
      </c>
      <c r="D494" s="2" t="s">
        <v>19</v>
      </c>
      <c r="E494" s="2" t="s">
        <v>12</v>
      </c>
      <c r="F494" s="2">
        <v>2</v>
      </c>
      <c r="G494" s="2">
        <v>4</v>
      </c>
      <c r="H494" s="2" t="str">
        <f t="shared" si="39"/>
        <v>STL</v>
      </c>
      <c r="I494" s="2" t="s">
        <v>39</v>
      </c>
      <c r="J494" s="2">
        <v>2</v>
      </c>
      <c r="K494" s="2">
        <v>3</v>
      </c>
      <c r="L494" s="2" t="str">
        <f t="shared" si="40"/>
        <v>STL</v>
      </c>
      <c r="M494" s="2" t="s">
        <v>39</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0</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604</v>
      </c>
      <c r="D495" s="3" t="s">
        <v>26</v>
      </c>
      <c r="E495" s="3" t="s">
        <v>36</v>
      </c>
      <c r="F495" s="3">
        <v>3</v>
      </c>
      <c r="G495" s="3">
        <v>4</v>
      </c>
      <c r="H495" s="3" t="str">
        <f t="shared" si="39"/>
        <v>MIN</v>
      </c>
      <c r="I495" s="3" t="s">
        <v>76</v>
      </c>
      <c r="J495" s="3">
        <v>3</v>
      </c>
      <c r="K495" s="3">
        <v>2</v>
      </c>
      <c r="L495" s="2" t="str">
        <f t="shared" si="40"/>
        <v>VGK</v>
      </c>
      <c r="M495" s="3" t="s">
        <v>39</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0</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605</v>
      </c>
      <c r="D496" s="2" t="s">
        <v>45</v>
      </c>
      <c r="E496" s="2" t="s">
        <v>33</v>
      </c>
      <c r="F496" s="2">
        <v>4</v>
      </c>
      <c r="G496" s="2">
        <v>2</v>
      </c>
      <c r="H496" s="2" t="str">
        <f t="shared" si="39"/>
        <v>WSH</v>
      </c>
      <c r="I496" s="2" t="s">
        <v>39</v>
      </c>
      <c r="J496" s="2">
        <v>1</v>
      </c>
      <c r="K496" s="2">
        <v>3</v>
      </c>
      <c r="L496" s="13" t="str">
        <f t="shared" si="40"/>
        <v>DAL</v>
      </c>
      <c r="M496" s="2" t="s">
        <v>39</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0</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606</v>
      </c>
      <c r="D497" s="2" t="s">
        <v>13</v>
      </c>
      <c r="E497" s="2" t="s">
        <v>22</v>
      </c>
      <c r="F497" s="2">
        <v>3</v>
      </c>
      <c r="G497" s="2">
        <v>6</v>
      </c>
      <c r="H497" s="2" t="str">
        <f t="shared" si="39"/>
        <v>EDM</v>
      </c>
      <c r="I497" s="2" t="s">
        <v>39</v>
      </c>
      <c r="J497" s="2">
        <v>6</v>
      </c>
      <c r="K497" s="2">
        <v>5</v>
      </c>
      <c r="L497" s="2" t="str">
        <f t="shared" si="40"/>
        <v>FLA</v>
      </c>
      <c r="M497" s="2" t="s">
        <v>39</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1795</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0</v>
      </c>
      <c r="AO497" s="2" t="str">
        <f>INDEX(Sheet5!$B$2:$AG$33, MATCH(Table2[[#This Row],[AwayTeam]],Sheet5!$A$2:$A$33, 0), MATCH(Table2[[#This Row],[HomeTeam]],Sheet5!$A$2:$A$33, 0))</f>
        <v>2-0-0</v>
      </c>
      <c r="AP497" s="2" t="str">
        <f>INDEX(Sheet5!$B$2:$AG$33, MATCH(Table2[[#This Row],[HomeTeam]],Sheet5!$A$2:$A$33, 0), MATCH(Table2[[#This Row],[AwayTeam]],Sheet5!$A$2:$A$33, 0))</f>
        <v>0-2-0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607</v>
      </c>
      <c r="D498" s="3" t="s">
        <v>25</v>
      </c>
      <c r="E498" s="3" t="s">
        <v>24</v>
      </c>
      <c r="F498" s="3">
        <v>2</v>
      </c>
      <c r="G498" s="3">
        <v>5</v>
      </c>
      <c r="H498" s="3" t="str">
        <f t="shared" si="39"/>
        <v>VAN</v>
      </c>
      <c r="I498" s="3" t="s">
        <v>39</v>
      </c>
      <c r="J498" s="3">
        <v>1</v>
      </c>
      <c r="K498" s="3">
        <v>3</v>
      </c>
      <c r="L498" s="2" t="str">
        <f t="shared" si="40"/>
        <v>VAN</v>
      </c>
      <c r="M498" s="3" t="s">
        <v>39</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0</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608</v>
      </c>
      <c r="D499" s="2" t="s">
        <v>28</v>
      </c>
      <c r="E499" s="2" t="s">
        <v>18</v>
      </c>
      <c r="F499" s="2">
        <v>4</v>
      </c>
      <c r="G499" s="2">
        <v>3</v>
      </c>
      <c r="H499" s="2" t="str">
        <f t="shared" si="39"/>
        <v>BUF</v>
      </c>
      <c r="I499" s="2" t="s">
        <v>39</v>
      </c>
      <c r="J499" s="2">
        <v>1</v>
      </c>
      <c r="K499" s="2">
        <v>6</v>
      </c>
      <c r="L499" s="13" t="str">
        <f t="shared" si="40"/>
        <v>MTL</v>
      </c>
      <c r="M499" s="2" t="s">
        <v>39</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1776</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0-3-1</v>
      </c>
      <c r="AP499" s="2" t="str">
        <f>INDEX(Sheet5!$B$2:$AG$33, MATCH(Table2[[#This Row],[HomeTeam]],Sheet5!$A$2:$A$33, 0), MATCH(Table2[[#This Row],[AwayTeam]],Sheet5!$A$2:$A$33, 0))</f>
        <v>4-0-0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609</v>
      </c>
      <c r="D500" s="2" t="s">
        <v>35</v>
      </c>
      <c r="E500" s="2" t="s">
        <v>42</v>
      </c>
      <c r="F500" s="2">
        <v>2</v>
      </c>
      <c r="G500" s="2">
        <v>3</v>
      </c>
      <c r="H500" s="2" t="str">
        <f t="shared" si="39"/>
        <v>TBL</v>
      </c>
      <c r="I500" s="2" t="s">
        <v>39</v>
      </c>
      <c r="J500" s="2">
        <v>3</v>
      </c>
      <c r="K500" s="2">
        <v>5</v>
      </c>
      <c r="L500" s="2" t="str">
        <f t="shared" si="40"/>
        <v>TBL</v>
      </c>
      <c r="M500" s="2" t="s">
        <v>39</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1-2-0</v>
      </c>
      <c r="AP500" s="2" t="str">
        <f>INDEX(Sheet5!$B$2:$AG$33, MATCH(Table2[[#This Row],[HomeTeam]],Sheet5!$A$2:$A$33, 0), MATCH(Table2[[#This Row],[AwayTeam]],Sheet5!$A$2:$A$33, 0))</f>
        <v>2-0-1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610</v>
      </c>
      <c r="D501" s="2" t="s">
        <v>27</v>
      </c>
      <c r="E501" s="2" t="s">
        <v>20</v>
      </c>
      <c r="F501" s="2">
        <v>5</v>
      </c>
      <c r="G501" s="2">
        <v>2</v>
      </c>
      <c r="H501" s="2" t="str">
        <f t="shared" si="39"/>
        <v>LAK</v>
      </c>
      <c r="I501" s="2" t="s">
        <v>39</v>
      </c>
      <c r="J501" s="2">
        <v>2</v>
      </c>
      <c r="K501" s="2">
        <v>3</v>
      </c>
      <c r="L501" s="2" t="str">
        <f t="shared" si="40"/>
        <v>PIT</v>
      </c>
      <c r="M501" s="2" t="s">
        <v>76</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611</v>
      </c>
      <c r="D502" s="2" t="s">
        <v>32</v>
      </c>
      <c r="E502" s="2" t="s">
        <v>43</v>
      </c>
      <c r="F502" s="2">
        <v>3</v>
      </c>
      <c r="G502" s="2">
        <v>4</v>
      </c>
      <c r="H502" s="2" t="str">
        <f t="shared" si="39"/>
        <v>CAR</v>
      </c>
      <c r="I502" s="2" t="s">
        <v>39</v>
      </c>
      <c r="J502" s="2">
        <v>0</v>
      </c>
      <c r="K502" s="2">
        <v>4</v>
      </c>
      <c r="L502" s="2" t="str">
        <f t="shared" si="40"/>
        <v>CAR</v>
      </c>
      <c r="M502" s="2" t="s">
        <v>39</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612</v>
      </c>
      <c r="D503" s="2" t="s">
        <v>31</v>
      </c>
      <c r="E503" s="2" t="s">
        <v>12</v>
      </c>
      <c r="F503" s="2">
        <v>2</v>
      </c>
      <c r="G503" s="2">
        <v>5</v>
      </c>
      <c r="H503" s="2" t="str">
        <f t="shared" si="39"/>
        <v>STL</v>
      </c>
      <c r="I503" s="2" t="s">
        <v>39</v>
      </c>
      <c r="J503" s="2">
        <v>4</v>
      </c>
      <c r="K503" s="2">
        <v>1</v>
      </c>
      <c r="L503" s="2" t="str">
        <f t="shared" si="40"/>
        <v>NJD</v>
      </c>
      <c r="M503" s="2" t="s">
        <v>39</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0</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613</v>
      </c>
      <c r="D504" s="2" t="s">
        <v>19</v>
      </c>
      <c r="E504" s="2" t="s">
        <v>34</v>
      </c>
      <c r="F504" s="2">
        <v>1</v>
      </c>
      <c r="G504" s="2">
        <v>2</v>
      </c>
      <c r="H504" s="2" t="str">
        <f t="shared" si="39"/>
        <v>NSH</v>
      </c>
      <c r="I504" s="2" t="s">
        <v>39</v>
      </c>
      <c r="J504" s="2">
        <v>0</v>
      </c>
      <c r="K504" s="2">
        <v>2</v>
      </c>
      <c r="L504" s="2" t="str">
        <f t="shared" si="40"/>
        <v>NSH</v>
      </c>
      <c r="M504" s="2" t="s">
        <v>39</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1-1-0</v>
      </c>
      <c r="AP504" s="2" t="str">
        <f>INDEX(Sheet5!$B$2:$AG$33, MATCH(Table2[[#This Row],[HomeTeam]],Sheet5!$A$2:$A$33, 0), MATCH(Table2[[#This Row],[AwayTeam]],Sheet5!$A$2:$A$33, 0))</f>
        <v>1-1-0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614</v>
      </c>
      <c r="D505" s="2" t="s">
        <v>45</v>
      </c>
      <c r="E505" s="2" t="s">
        <v>16</v>
      </c>
      <c r="F505" s="2">
        <v>5</v>
      </c>
      <c r="G505" s="2">
        <v>2</v>
      </c>
      <c r="H505" s="2" t="str">
        <f t="shared" si="39"/>
        <v>WSH</v>
      </c>
      <c r="I505" s="2" t="s">
        <v>39</v>
      </c>
      <c r="J505" s="2">
        <v>2</v>
      </c>
      <c r="K505" s="2">
        <v>3</v>
      </c>
      <c r="L505" s="2" t="str">
        <f t="shared" si="40"/>
        <v>CHI</v>
      </c>
      <c r="M505" s="2" t="s">
        <v>39</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0</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615</v>
      </c>
      <c r="D506" s="2" t="s">
        <v>15</v>
      </c>
      <c r="E506" s="2" t="s">
        <v>23</v>
      </c>
      <c r="F506" s="2">
        <v>1</v>
      </c>
      <c r="G506" s="2">
        <v>3</v>
      </c>
      <c r="H506" s="2" t="str">
        <f t="shared" si="39"/>
        <v>CGY</v>
      </c>
      <c r="I506" s="2" t="s">
        <v>39</v>
      </c>
      <c r="J506" s="2">
        <v>4</v>
      </c>
      <c r="K506" s="2">
        <v>3</v>
      </c>
      <c r="L506" s="2" t="str">
        <f t="shared" si="40"/>
        <v>BOS</v>
      </c>
      <c r="M506" s="2" t="s">
        <v>76</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616</v>
      </c>
      <c r="D507" s="2" t="s">
        <v>29</v>
      </c>
      <c r="E507" s="2" t="s">
        <v>11</v>
      </c>
      <c r="F507" s="2">
        <v>5</v>
      </c>
      <c r="G507" s="2">
        <v>3</v>
      </c>
      <c r="H507" s="2" t="str">
        <f t="shared" si="39"/>
        <v>OTT</v>
      </c>
      <c r="I507" s="2" t="s">
        <v>39</v>
      </c>
      <c r="J507" s="2">
        <v>3</v>
      </c>
      <c r="K507" s="2">
        <v>0</v>
      </c>
      <c r="L507" s="2" t="str">
        <f t="shared" si="40"/>
        <v>OTT</v>
      </c>
      <c r="M507" s="2" t="s">
        <v>39</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1775</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1</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617</v>
      </c>
      <c r="D508" s="3" t="s">
        <v>21</v>
      </c>
      <c r="E508" s="3" t="s">
        <v>37</v>
      </c>
      <c r="F508" s="3">
        <v>5</v>
      </c>
      <c r="G508" s="3">
        <v>2</v>
      </c>
      <c r="H508" s="3" t="str">
        <f t="shared" si="39"/>
        <v>WPG</v>
      </c>
      <c r="I508" s="3" t="s">
        <v>39</v>
      </c>
      <c r="J508" s="3">
        <v>4</v>
      </c>
      <c r="K508" s="3">
        <v>3</v>
      </c>
      <c r="L508" s="2" t="str">
        <f t="shared" si="40"/>
        <v>WPG</v>
      </c>
      <c r="M508" s="3" t="s">
        <v>39</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3-0-0</v>
      </c>
      <c r="AP508" s="2" t="str">
        <f>INDEX(Sheet5!$B$2:$AG$33, MATCH(Table2[[#This Row],[HomeTeam]],Sheet5!$A$2:$A$33, 0), MATCH(Table2[[#This Row],[AwayTeam]],Sheet5!$A$2:$A$33, 0))</f>
        <v>0-2-1</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618</v>
      </c>
      <c r="D509" s="2" t="s">
        <v>44</v>
      </c>
      <c r="E509" s="2" t="s">
        <v>30</v>
      </c>
      <c r="F509" s="2">
        <v>1</v>
      </c>
      <c r="G509" s="2">
        <v>2</v>
      </c>
      <c r="H509" s="2" t="str">
        <f t="shared" si="39"/>
        <v>DET</v>
      </c>
      <c r="I509" s="2" t="s">
        <v>39</v>
      </c>
      <c r="J509" s="2">
        <v>4</v>
      </c>
      <c r="K509" s="2">
        <v>6</v>
      </c>
      <c r="L509" s="13" t="str">
        <f t="shared" si="40"/>
        <v>DET</v>
      </c>
      <c r="M509" s="2" t="s">
        <v>39</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619</v>
      </c>
      <c r="D510" s="2" t="s">
        <v>17</v>
      </c>
      <c r="E510" s="2" t="s">
        <v>33</v>
      </c>
      <c r="F510" s="2">
        <v>3</v>
      </c>
      <c r="G510" s="2">
        <v>1</v>
      </c>
      <c r="H510" s="2" t="str">
        <f t="shared" si="39"/>
        <v>TOR</v>
      </c>
      <c r="I510" s="2" t="s">
        <v>39</v>
      </c>
      <c r="J510" s="2">
        <v>5</v>
      </c>
      <c r="K510" s="2">
        <v>3</v>
      </c>
      <c r="L510" s="2" t="str">
        <f t="shared" si="40"/>
        <v>TOR</v>
      </c>
      <c r="M510" s="2" t="s">
        <v>39</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620</v>
      </c>
      <c r="D511" s="2" t="s">
        <v>13</v>
      </c>
      <c r="E511" s="2" t="s">
        <v>36</v>
      </c>
      <c r="F511" s="2">
        <v>3</v>
      </c>
      <c r="G511" s="2">
        <v>5</v>
      </c>
      <c r="H511" s="2" t="str">
        <f t="shared" si="39"/>
        <v>MIN</v>
      </c>
      <c r="I511" s="2" t="s">
        <v>39</v>
      </c>
      <c r="J511" s="2">
        <v>6</v>
      </c>
      <c r="K511" s="2">
        <v>1</v>
      </c>
      <c r="L511" s="2" t="str">
        <f t="shared" si="40"/>
        <v>FLA</v>
      </c>
      <c r="M511" s="2" t="s">
        <v>39</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0</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621</v>
      </c>
      <c r="D512" s="2" t="s">
        <v>24</v>
      </c>
      <c r="E512" s="2" t="s">
        <v>14</v>
      </c>
      <c r="F512" s="2">
        <v>4</v>
      </c>
      <c r="G512" s="2">
        <v>3</v>
      </c>
      <c r="H512" s="2" t="str">
        <f t="shared" si="39"/>
        <v>VAN</v>
      </c>
      <c r="I512" s="2" t="s">
        <v>38</v>
      </c>
      <c r="J512" s="2">
        <v>2</v>
      </c>
      <c r="K512" s="2">
        <v>3</v>
      </c>
      <c r="L512" s="2" t="str">
        <f t="shared" si="40"/>
        <v>UTA</v>
      </c>
      <c r="M512" s="2" t="s">
        <v>76</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0-1-1</v>
      </c>
      <c r="AP512" s="2" t="str">
        <f>INDEX(Sheet5!$B$2:$AG$33, MATCH(Table2[[#This Row],[HomeTeam]],Sheet5!$A$2:$A$33, 0), MATCH(Table2[[#This Row],[AwayTeam]],Sheet5!$A$2:$A$33, 0))</f>
        <v>2-0-0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622</v>
      </c>
      <c r="D513" s="3" t="s">
        <v>21</v>
      </c>
      <c r="E513" s="3" t="s">
        <v>46</v>
      </c>
      <c r="F513" s="3">
        <v>4</v>
      </c>
      <c r="G513" s="3">
        <v>2</v>
      </c>
      <c r="H513" s="3" t="str">
        <f t="shared" si="39"/>
        <v>WPG</v>
      </c>
      <c r="I513" s="3" t="s">
        <v>39</v>
      </c>
      <c r="J513" s="3">
        <v>2</v>
      </c>
      <c r="K513" s="3">
        <v>3</v>
      </c>
      <c r="L513" s="2" t="str">
        <f t="shared" si="40"/>
        <v>ANA</v>
      </c>
      <c r="M513" s="3" t="s">
        <v>39</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623</v>
      </c>
      <c r="D514" s="2" t="s">
        <v>12</v>
      </c>
      <c r="E514" s="2" t="s">
        <v>42</v>
      </c>
      <c r="F514" s="2">
        <v>3</v>
      </c>
      <c r="G514" s="2">
        <v>4</v>
      </c>
      <c r="H514" s="2" t="str">
        <f t="shared" si="39"/>
        <v>TBL</v>
      </c>
      <c r="I514" s="2" t="s">
        <v>76</v>
      </c>
      <c r="J514" s="2">
        <v>1</v>
      </c>
      <c r="K514" s="2">
        <v>3</v>
      </c>
      <c r="L514" s="13" t="str">
        <f t="shared" si="40"/>
        <v>TBL</v>
      </c>
      <c r="M514" s="2" t="s">
        <v>39</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0</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625</v>
      </c>
      <c r="D515" s="2" t="s">
        <v>27</v>
      </c>
      <c r="E515" s="2" t="s">
        <v>44</v>
      </c>
      <c r="F515" s="2">
        <v>3</v>
      </c>
      <c r="G515" s="2">
        <v>2</v>
      </c>
      <c r="H515" s="2" t="str">
        <f t="shared" ref="H515:H578" si="44">IF(AND(ISBLANK($F515),ISBLANK($G515)),"_",IF($F515&gt;$G515,$D515,$E515))</f>
        <v>LAK</v>
      </c>
      <c r="I515" s="2" t="s">
        <v>38</v>
      </c>
      <c r="J515" s="2">
        <v>7</v>
      </c>
      <c r="K515" s="2">
        <v>3</v>
      </c>
      <c r="L515" s="2" t="str">
        <f t="shared" ref="L515:L578" si="45">IF(OR($J515=$K515,AND(ISBLANK($J515),ISBLANK($K515))),"_",IF($J515&gt;$K515,$D515,$E515))</f>
        <v>LAK</v>
      </c>
      <c r="M515" s="2" t="s">
        <v>39</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624</v>
      </c>
      <c r="D516" s="2" t="s">
        <v>31</v>
      </c>
      <c r="E516" s="2" t="s">
        <v>35</v>
      </c>
      <c r="F516" s="2">
        <v>5</v>
      </c>
      <c r="G516" s="2">
        <v>3</v>
      </c>
      <c r="H516" s="2" t="str">
        <f t="shared" si="44"/>
        <v>NJD</v>
      </c>
      <c r="I516" s="2" t="s">
        <v>39</v>
      </c>
      <c r="J516" s="2">
        <v>2</v>
      </c>
      <c r="K516" s="2">
        <v>4</v>
      </c>
      <c r="L516" s="2" t="str">
        <f t="shared" si="45"/>
        <v>CBJ</v>
      </c>
      <c r="M516" s="2" t="s">
        <v>39</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1</v>
      </c>
      <c r="AO516" s="2" t="str">
        <f>INDEX(Sheet5!$B$2:$AG$33, MATCH(Table2[[#This Row],[AwayTeam]],Sheet5!$A$2:$A$33, 0), MATCH(Table2[[#This Row],[HomeTeam]],Sheet5!$A$2:$A$33, 0))</f>
        <v>1-1-0</v>
      </c>
      <c r="AP516" s="2" t="str">
        <f>INDEX(Sheet5!$B$2:$AG$33, MATCH(Table2[[#This Row],[HomeTeam]],Sheet5!$A$2:$A$33, 0), MATCH(Table2[[#This Row],[AwayTeam]],Sheet5!$A$2:$A$33, 0))</f>
        <v>1-1-0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626</v>
      </c>
      <c r="D517" s="2" t="s">
        <v>20</v>
      </c>
      <c r="E517" s="2" t="s">
        <v>34</v>
      </c>
      <c r="F517" s="2">
        <v>3</v>
      </c>
      <c r="G517" s="2">
        <v>5</v>
      </c>
      <c r="H517" s="2" t="str">
        <f t="shared" si="44"/>
        <v>NSH</v>
      </c>
      <c r="I517" s="2" t="s">
        <v>39</v>
      </c>
      <c r="J517" s="2">
        <v>5</v>
      </c>
      <c r="K517" s="2">
        <v>4</v>
      </c>
      <c r="L517" s="2" t="str">
        <f t="shared" si="45"/>
        <v>PIT</v>
      </c>
      <c r="M517" s="2" t="s">
        <v>76</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627</v>
      </c>
      <c r="D518" s="2" t="s">
        <v>11</v>
      </c>
      <c r="E518" s="2" t="s">
        <v>16</v>
      </c>
      <c r="F518" s="2">
        <v>2</v>
      </c>
      <c r="G518" s="2">
        <v>1</v>
      </c>
      <c r="H518" s="2" t="str">
        <f t="shared" si="44"/>
        <v>SEA</v>
      </c>
      <c r="I518" s="2" t="s">
        <v>39</v>
      </c>
      <c r="J518" s="2">
        <v>1</v>
      </c>
      <c r="K518" s="2">
        <v>3</v>
      </c>
      <c r="L518" s="2" t="str">
        <f t="shared" si="45"/>
        <v>CHI</v>
      </c>
      <c r="M518" s="2" t="s">
        <v>39</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628</v>
      </c>
      <c r="D519" s="2" t="s">
        <v>29</v>
      </c>
      <c r="E519" s="2" t="s">
        <v>23</v>
      </c>
      <c r="F519" s="2">
        <v>2</v>
      </c>
      <c r="G519" s="2">
        <v>3</v>
      </c>
      <c r="H519" s="2" t="str">
        <f t="shared" si="44"/>
        <v>CGY</v>
      </c>
      <c r="I519" s="2" t="s">
        <v>38</v>
      </c>
      <c r="J519" s="2">
        <v>3</v>
      </c>
      <c r="K519" s="2">
        <v>2</v>
      </c>
      <c r="L519" s="2" t="str">
        <f t="shared" si="45"/>
        <v>OTT</v>
      </c>
      <c r="M519" s="2" t="s">
        <v>76</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1775</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1</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629</v>
      </c>
      <c r="D520" s="2" t="s">
        <v>15</v>
      </c>
      <c r="E520" s="2" t="s">
        <v>22</v>
      </c>
      <c r="F520" s="2">
        <v>2</v>
      </c>
      <c r="G520" s="2">
        <v>6</v>
      </c>
      <c r="H520" s="2" t="str">
        <f t="shared" si="44"/>
        <v>EDM</v>
      </c>
      <c r="I520" s="2" t="s">
        <v>39</v>
      </c>
      <c r="J520" s="2">
        <v>2</v>
      </c>
      <c r="K520" s="2">
        <v>3</v>
      </c>
      <c r="L520" s="2" t="str">
        <f t="shared" si="45"/>
        <v>EDM</v>
      </c>
      <c r="M520" s="2" t="s">
        <v>76</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630</v>
      </c>
      <c r="D521" s="2" t="s">
        <v>24</v>
      </c>
      <c r="E521" s="2" t="s">
        <v>26</v>
      </c>
      <c r="F521" s="2">
        <v>1</v>
      </c>
      <c r="G521" s="2">
        <v>4</v>
      </c>
      <c r="H521" s="2" t="str">
        <f t="shared" si="44"/>
        <v>VGK</v>
      </c>
      <c r="I521" s="2" t="s">
        <v>39</v>
      </c>
      <c r="J521" s="2">
        <v>1</v>
      </c>
      <c r="K521" s="2">
        <v>3</v>
      </c>
      <c r="L521" s="2" t="str">
        <f t="shared" si="45"/>
        <v>VGK</v>
      </c>
      <c r="M521" s="2" t="s">
        <v>39</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0</v>
      </c>
      <c r="AO521" s="2" t="str">
        <f>INDEX(Sheet5!$B$2:$AG$33, MATCH(Table2[[#This Row],[AwayTeam]],Sheet5!$A$2:$A$33, 0), MATCH(Table2[[#This Row],[HomeTeam]],Sheet5!$A$2:$A$33, 0))</f>
        <v>0-2-0</v>
      </c>
      <c r="AP521" s="2" t="str">
        <f>INDEX(Sheet5!$B$2:$AG$33, MATCH(Table2[[#This Row],[HomeTeam]],Sheet5!$A$2:$A$33, 0), MATCH(Table2[[#This Row],[AwayTeam]],Sheet5!$A$2:$A$33, 0))</f>
        <v>2-0-0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631</v>
      </c>
      <c r="D522" s="3" t="s">
        <v>25</v>
      </c>
      <c r="E522" s="3" t="s">
        <v>37</v>
      </c>
      <c r="F522" s="3">
        <v>4</v>
      </c>
      <c r="G522" s="3">
        <v>3</v>
      </c>
      <c r="H522" s="3" t="str">
        <f t="shared" si="44"/>
        <v>COL</v>
      </c>
      <c r="I522" s="3" t="s">
        <v>76</v>
      </c>
      <c r="J522" s="3">
        <v>4</v>
      </c>
      <c r="K522" s="3">
        <v>2</v>
      </c>
      <c r="L522" s="2" t="str">
        <f t="shared" si="45"/>
        <v>COL</v>
      </c>
      <c r="M522" s="3" t="s">
        <v>39</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0</v>
      </c>
      <c r="AO522" s="2" t="str">
        <f>INDEX(Sheet5!$B$2:$AG$33, MATCH(Table2[[#This Row],[AwayTeam]],Sheet5!$A$2:$A$33, 0), MATCH(Table2[[#This Row],[HomeTeam]],Sheet5!$A$2:$A$33, 0))</f>
        <v>3-0-0</v>
      </c>
      <c r="AP522" s="2" t="str">
        <f>INDEX(Sheet5!$B$2:$AG$33, MATCH(Table2[[#This Row],[HomeTeam]],Sheet5!$A$2:$A$33, 0), MATCH(Table2[[#This Row],[AwayTeam]],Sheet5!$A$2:$A$33, 0))</f>
        <v>0-3-0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632</v>
      </c>
      <c r="D523" s="2" t="s">
        <v>17</v>
      </c>
      <c r="E523" s="2" t="s">
        <v>28</v>
      </c>
      <c r="F523" s="2">
        <v>5</v>
      </c>
      <c r="G523" s="2">
        <v>3</v>
      </c>
      <c r="H523" s="2" t="str">
        <f t="shared" si="44"/>
        <v>TOR</v>
      </c>
      <c r="I523" s="2" t="s">
        <v>39</v>
      </c>
      <c r="J523" s="2">
        <v>6</v>
      </c>
      <c r="K523" s="2">
        <v>3</v>
      </c>
      <c r="L523" s="13" t="str">
        <f t="shared" si="45"/>
        <v>TOR</v>
      </c>
      <c r="M523" s="2" t="s">
        <v>39</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633</v>
      </c>
      <c r="D524" s="2" t="s">
        <v>18</v>
      </c>
      <c r="E524" s="2" t="s">
        <v>30</v>
      </c>
      <c r="F524" s="2">
        <v>2</v>
      </c>
      <c r="G524" s="2">
        <v>4</v>
      </c>
      <c r="H524" s="2" t="str">
        <f t="shared" si="44"/>
        <v>DET</v>
      </c>
      <c r="I524" s="2" t="s">
        <v>39</v>
      </c>
      <c r="J524" s="2">
        <v>4</v>
      </c>
      <c r="K524" s="2">
        <v>3</v>
      </c>
      <c r="L524" s="2" t="str">
        <f t="shared" si="45"/>
        <v>MTL</v>
      </c>
      <c r="M524" s="2" t="s">
        <v>39</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1776</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634</v>
      </c>
      <c r="D525" s="2" t="s">
        <v>12</v>
      </c>
      <c r="E525" s="2" t="s">
        <v>13</v>
      </c>
      <c r="F525" s="2">
        <v>2</v>
      </c>
      <c r="G525" s="2">
        <v>6</v>
      </c>
      <c r="H525" s="2" t="str">
        <f t="shared" si="44"/>
        <v>FLA</v>
      </c>
      <c r="I525" s="2" t="s">
        <v>39</v>
      </c>
      <c r="J525" s="2">
        <v>1</v>
      </c>
      <c r="K525" s="2">
        <v>2</v>
      </c>
      <c r="L525" s="2" t="str">
        <f t="shared" si="45"/>
        <v>FLA</v>
      </c>
      <c r="M525" s="2" t="s">
        <v>76</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0</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635</v>
      </c>
      <c r="D526" s="2" t="s">
        <v>43</v>
      </c>
      <c r="E526" s="2" t="s">
        <v>45</v>
      </c>
      <c r="F526" s="2">
        <v>4</v>
      </c>
      <c r="G526" s="2">
        <v>5</v>
      </c>
      <c r="H526" s="2" t="str">
        <f t="shared" si="44"/>
        <v>WSH</v>
      </c>
      <c r="I526" s="2" t="s">
        <v>76</v>
      </c>
      <c r="J526" s="2">
        <v>1</v>
      </c>
      <c r="K526" s="2">
        <v>3</v>
      </c>
      <c r="L526" s="2" t="str">
        <f t="shared" si="45"/>
        <v>WSH</v>
      </c>
      <c r="M526" s="2" t="s">
        <v>39</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0</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636</v>
      </c>
      <c r="D527" s="2" t="s">
        <v>19</v>
      </c>
      <c r="E527" s="2" t="s">
        <v>33</v>
      </c>
      <c r="F527" s="2">
        <v>1</v>
      </c>
      <c r="G527" s="2">
        <v>4</v>
      </c>
      <c r="H527" s="2" t="str">
        <f t="shared" si="44"/>
        <v>DAL</v>
      </c>
      <c r="I527" s="2" t="s">
        <v>39</v>
      </c>
      <c r="J527" s="2">
        <v>3</v>
      </c>
      <c r="K527" s="2">
        <v>1</v>
      </c>
      <c r="L527" s="2" t="str">
        <f t="shared" si="45"/>
        <v>NYR</v>
      </c>
      <c r="M527" s="2" t="s">
        <v>39</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637</v>
      </c>
      <c r="D528" s="2" t="s">
        <v>14</v>
      </c>
      <c r="E528" s="2" t="s">
        <v>36</v>
      </c>
      <c r="F528" s="2">
        <v>2</v>
      </c>
      <c r="G528" s="2">
        <v>5</v>
      </c>
      <c r="H528" s="2" t="str">
        <f t="shared" si="44"/>
        <v>MIN</v>
      </c>
      <c r="I528" s="2" t="s">
        <v>39</v>
      </c>
      <c r="J528" s="2">
        <v>2</v>
      </c>
      <c r="K528" s="2">
        <v>1</v>
      </c>
      <c r="L528" s="2" t="str">
        <f t="shared" si="45"/>
        <v>UTA</v>
      </c>
      <c r="M528" s="2" t="s">
        <v>39</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3-0-1</v>
      </c>
      <c r="AP528" s="2" t="str">
        <f>INDEX(Sheet5!$B$2:$AG$33, MATCH(Table2[[#This Row],[HomeTeam]],Sheet5!$A$2:$A$33, 0), MATCH(Table2[[#This Row],[AwayTeam]],Sheet5!$A$2:$A$33, 0))</f>
        <v>1-3-0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638</v>
      </c>
      <c r="D529" s="3" t="s">
        <v>25</v>
      </c>
      <c r="E529" s="3" t="s">
        <v>46</v>
      </c>
      <c r="F529" s="3">
        <v>5</v>
      </c>
      <c r="G529" s="3">
        <v>2</v>
      </c>
      <c r="H529" s="3" t="str">
        <f t="shared" si="44"/>
        <v>COL</v>
      </c>
      <c r="I529" s="3" t="s">
        <v>39</v>
      </c>
      <c r="J529" s="3">
        <v>4</v>
      </c>
      <c r="K529" s="3">
        <v>2</v>
      </c>
      <c r="L529" s="2" t="str">
        <f t="shared" si="45"/>
        <v>COL</v>
      </c>
      <c r="M529" s="3" t="s">
        <v>39</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0</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639</v>
      </c>
      <c r="D530" s="2" t="s">
        <v>27</v>
      </c>
      <c r="E530" s="2" t="s">
        <v>34</v>
      </c>
      <c r="F530" s="2">
        <v>4</v>
      </c>
      <c r="G530" s="2">
        <v>2</v>
      </c>
      <c r="H530" s="2" t="str">
        <f t="shared" si="44"/>
        <v>LAK</v>
      </c>
      <c r="I530" s="2" t="s">
        <v>39</v>
      </c>
      <c r="J530" s="2">
        <v>2</v>
      </c>
      <c r="K530" s="2">
        <v>3</v>
      </c>
      <c r="L530" s="13" t="str">
        <f t="shared" si="45"/>
        <v>NSH</v>
      </c>
      <c r="M530" s="2" t="s">
        <v>76</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640</v>
      </c>
      <c r="D531" s="2" t="s">
        <v>16</v>
      </c>
      <c r="E531" s="2" t="s">
        <v>23</v>
      </c>
      <c r="F531" s="2">
        <v>1</v>
      </c>
      <c r="G531" s="2">
        <v>3</v>
      </c>
      <c r="H531" s="2" t="str">
        <f t="shared" si="44"/>
        <v>CGY</v>
      </c>
      <c r="I531" s="2" t="s">
        <v>39</v>
      </c>
      <c r="J531" s="2">
        <v>4</v>
      </c>
      <c r="K531" s="2">
        <v>6</v>
      </c>
      <c r="L531" s="2" t="str">
        <f t="shared" si="45"/>
        <v>CGY</v>
      </c>
      <c r="M531" s="2" t="s">
        <v>39</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641</v>
      </c>
      <c r="D532" s="2" t="s">
        <v>37</v>
      </c>
      <c r="E532" s="2" t="s">
        <v>22</v>
      </c>
      <c r="F532" s="2">
        <v>3</v>
      </c>
      <c r="G532" s="2">
        <v>4</v>
      </c>
      <c r="H532" s="2" t="str">
        <f t="shared" si="44"/>
        <v>EDM</v>
      </c>
      <c r="I532" s="2" t="s">
        <v>76</v>
      </c>
      <c r="J532" s="2">
        <v>2</v>
      </c>
      <c r="K532" s="2">
        <v>3</v>
      </c>
      <c r="L532" s="2" t="str">
        <f t="shared" si="45"/>
        <v>EDM</v>
      </c>
      <c r="M532" s="2" t="s">
        <v>76</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642</v>
      </c>
      <c r="D533" s="2" t="s">
        <v>28</v>
      </c>
      <c r="E533" s="2" t="s">
        <v>15</v>
      </c>
      <c r="F533" s="2">
        <v>5</v>
      </c>
      <c r="G533" s="2">
        <v>3</v>
      </c>
      <c r="H533" s="2" t="str">
        <f t="shared" si="44"/>
        <v>BUF</v>
      </c>
      <c r="I533" s="2" t="s">
        <v>39</v>
      </c>
      <c r="J533" s="2">
        <v>1</v>
      </c>
      <c r="K533" s="2">
        <v>3</v>
      </c>
      <c r="L533" s="2" t="str">
        <f t="shared" si="45"/>
        <v>BOS</v>
      </c>
      <c r="M533" s="2" t="s">
        <v>39</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643</v>
      </c>
      <c r="D534" s="2" t="s">
        <v>32</v>
      </c>
      <c r="E534" s="2" t="s">
        <v>17</v>
      </c>
      <c r="F534" s="2">
        <v>2</v>
      </c>
      <c r="G534" s="2">
        <v>3</v>
      </c>
      <c r="H534" s="2" t="str">
        <f t="shared" si="44"/>
        <v>TOR</v>
      </c>
      <c r="I534" s="2" t="s">
        <v>38</v>
      </c>
      <c r="J534" s="2">
        <v>6</v>
      </c>
      <c r="K534" s="2">
        <v>3</v>
      </c>
      <c r="L534" s="2" t="str">
        <f t="shared" si="45"/>
        <v>NYI</v>
      </c>
      <c r="M534" s="2" t="s">
        <v>39</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644</v>
      </c>
      <c r="D535" s="2" t="s">
        <v>30</v>
      </c>
      <c r="E535" s="2" t="s">
        <v>18</v>
      </c>
      <c r="F535" s="2">
        <v>3</v>
      </c>
      <c r="G535" s="2">
        <v>6</v>
      </c>
      <c r="H535" s="2" t="str">
        <f t="shared" si="44"/>
        <v>MTL</v>
      </c>
      <c r="I535" s="2" t="s">
        <v>39</v>
      </c>
      <c r="J535" s="2">
        <v>1</v>
      </c>
      <c r="K535" s="2">
        <v>5</v>
      </c>
      <c r="L535" s="2" t="str">
        <f t="shared" si="45"/>
        <v>MTL</v>
      </c>
      <c r="M535" s="2" t="s">
        <v>39</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645</v>
      </c>
      <c r="D536" s="2" t="s">
        <v>20</v>
      </c>
      <c r="E536" s="2" t="s">
        <v>31</v>
      </c>
      <c r="F536" s="2">
        <v>2</v>
      </c>
      <c r="G536" s="2">
        <v>6</v>
      </c>
      <c r="H536" s="2" t="str">
        <f t="shared" si="44"/>
        <v>NJD</v>
      </c>
      <c r="I536" s="2" t="s">
        <v>39</v>
      </c>
      <c r="J536" s="2">
        <v>0</v>
      </c>
      <c r="K536" s="2">
        <v>3</v>
      </c>
      <c r="L536" s="2" t="str">
        <f t="shared" si="45"/>
        <v>NJD</v>
      </c>
      <c r="M536" s="2" t="s">
        <v>39</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646</v>
      </c>
      <c r="D537" s="2" t="s">
        <v>35</v>
      </c>
      <c r="E537" s="2" t="s">
        <v>44</v>
      </c>
      <c r="F537" s="2">
        <v>5</v>
      </c>
      <c r="G537" s="2">
        <v>3</v>
      </c>
      <c r="H537" s="2" t="str">
        <f t="shared" si="44"/>
        <v>CBJ</v>
      </c>
      <c r="I537" s="2" t="s">
        <v>39</v>
      </c>
      <c r="J537" s="2">
        <v>4</v>
      </c>
      <c r="K537" s="2">
        <v>5</v>
      </c>
      <c r="L537" s="2" t="str">
        <f t="shared" si="45"/>
        <v>PHI</v>
      </c>
      <c r="M537" s="2" t="s">
        <v>76</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1</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647</v>
      </c>
      <c r="D538" s="2" t="s">
        <v>36</v>
      </c>
      <c r="E538" s="2" t="s">
        <v>21</v>
      </c>
      <c r="F538" s="2">
        <v>4</v>
      </c>
      <c r="G538" s="2">
        <v>2</v>
      </c>
      <c r="H538" s="2" t="str">
        <f t="shared" si="44"/>
        <v>MIN</v>
      </c>
      <c r="I538" s="2" t="s">
        <v>39</v>
      </c>
      <c r="J538" s="2">
        <v>0</v>
      </c>
      <c r="K538" s="2">
        <v>5</v>
      </c>
      <c r="L538" s="2" t="str">
        <f t="shared" si="45"/>
        <v>WPG</v>
      </c>
      <c r="M538" s="2" t="s">
        <v>39</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648</v>
      </c>
      <c r="D539" s="2" t="s">
        <v>29</v>
      </c>
      <c r="E539" s="2" t="s">
        <v>24</v>
      </c>
      <c r="F539" s="2">
        <v>4</v>
      </c>
      <c r="G539" s="2">
        <v>3</v>
      </c>
      <c r="H539" s="2" t="str">
        <f t="shared" si="44"/>
        <v>OTT</v>
      </c>
      <c r="I539" s="2" t="s">
        <v>76</v>
      </c>
      <c r="J539" s="2">
        <v>5</v>
      </c>
      <c r="K539" s="2">
        <v>4</v>
      </c>
      <c r="L539" s="2" t="str">
        <f t="shared" si="45"/>
        <v>OTT</v>
      </c>
      <c r="M539" s="2" t="s">
        <v>76</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1</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649</v>
      </c>
      <c r="D540" s="3" t="s">
        <v>11</v>
      </c>
      <c r="E540" s="3" t="s">
        <v>26</v>
      </c>
      <c r="F540" s="3">
        <v>1</v>
      </c>
      <c r="G540" s="3">
        <v>3</v>
      </c>
      <c r="H540" s="3" t="str">
        <f t="shared" si="44"/>
        <v>VGK</v>
      </c>
      <c r="I540" s="3" t="s">
        <v>39</v>
      </c>
      <c r="J540" s="3">
        <v>2</v>
      </c>
      <c r="K540" s="3">
        <v>6</v>
      </c>
      <c r="L540" s="2" t="str">
        <f t="shared" si="45"/>
        <v>VGK</v>
      </c>
      <c r="M540" s="3" t="s">
        <v>39</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0</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650</v>
      </c>
      <c r="D541" s="2" t="s">
        <v>43</v>
      </c>
      <c r="E541" s="2" t="s">
        <v>19</v>
      </c>
      <c r="F541" s="2">
        <v>4</v>
      </c>
      <c r="G541" s="2">
        <v>2</v>
      </c>
      <c r="H541" s="2" t="str">
        <f t="shared" si="44"/>
        <v>CAR</v>
      </c>
      <c r="I541" s="2" t="s">
        <v>39</v>
      </c>
      <c r="J541" s="2">
        <v>3</v>
      </c>
      <c r="K541" s="2">
        <v>1</v>
      </c>
      <c r="L541" s="13" t="str">
        <f t="shared" si="45"/>
        <v>CAR</v>
      </c>
      <c r="M541" s="2" t="s">
        <v>39</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651</v>
      </c>
      <c r="D542" s="2" t="s">
        <v>13</v>
      </c>
      <c r="E542" s="2" t="s">
        <v>42</v>
      </c>
      <c r="F542" s="2">
        <v>5</v>
      </c>
      <c r="G542" s="2">
        <v>3</v>
      </c>
      <c r="H542" s="2" t="str">
        <f t="shared" si="44"/>
        <v>FLA</v>
      </c>
      <c r="I542" s="2" t="s">
        <v>39</v>
      </c>
      <c r="J542" s="2">
        <v>4</v>
      </c>
      <c r="K542" s="2">
        <v>2</v>
      </c>
      <c r="L542" s="2" t="str">
        <f t="shared" si="45"/>
        <v>FLA</v>
      </c>
      <c r="M542" s="2" t="s">
        <v>39</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0</v>
      </c>
      <c r="AO542" s="2" t="str">
        <f>INDEX(Sheet5!$B$2:$AG$33, MATCH(Table2[[#This Row],[AwayTeam]],Sheet5!$A$2:$A$33, 0), MATCH(Table2[[#This Row],[HomeTeam]],Sheet5!$A$2:$A$33, 0))</f>
        <v>2-1-0</v>
      </c>
      <c r="AP542" s="2" t="str">
        <f>INDEX(Sheet5!$B$2:$AG$33, MATCH(Table2[[#This Row],[HomeTeam]],Sheet5!$A$2:$A$33, 0), MATCH(Table2[[#This Row],[AwayTeam]],Sheet5!$A$2:$A$33, 0))</f>
        <v>1-2-0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652</v>
      </c>
      <c r="D543" s="2" t="s">
        <v>27</v>
      </c>
      <c r="E543" s="2" t="s">
        <v>45</v>
      </c>
      <c r="F543" s="2">
        <v>2</v>
      </c>
      <c r="G543" s="2">
        <v>5</v>
      </c>
      <c r="H543" s="2" t="str">
        <f t="shared" si="44"/>
        <v>WSH</v>
      </c>
      <c r="I543" s="2" t="s">
        <v>39</v>
      </c>
      <c r="J543" s="2">
        <v>1</v>
      </c>
      <c r="K543" s="2">
        <v>3</v>
      </c>
      <c r="L543" s="2" t="str">
        <f t="shared" si="45"/>
        <v>WSH</v>
      </c>
      <c r="M543" s="2" t="s">
        <v>39</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0</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653</v>
      </c>
      <c r="D544" s="2" t="s">
        <v>46</v>
      </c>
      <c r="E544" s="2" t="s">
        <v>14</v>
      </c>
      <c r="F544" s="2">
        <v>3</v>
      </c>
      <c r="G544" s="2">
        <v>2</v>
      </c>
      <c r="H544" s="2" t="str">
        <f t="shared" si="44"/>
        <v>ANA</v>
      </c>
      <c r="I544" s="2" t="s">
        <v>76</v>
      </c>
      <c r="J544" s="2">
        <v>5</v>
      </c>
      <c r="K544" s="2">
        <v>4</v>
      </c>
      <c r="L544" s="2" t="str">
        <f t="shared" si="45"/>
        <v>ANA</v>
      </c>
      <c r="M544" s="2" t="s">
        <v>38</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2-1-0</v>
      </c>
      <c r="AP544" s="2" t="str">
        <f>INDEX(Sheet5!$B$2:$AG$33, MATCH(Table2[[#This Row],[HomeTeam]],Sheet5!$A$2:$A$33, 0), MATCH(Table2[[#This Row],[AwayTeam]],Sheet5!$A$2:$A$33, 0))</f>
        <v>1-0-2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654</v>
      </c>
      <c r="D545" s="2" t="s">
        <v>11</v>
      </c>
      <c r="E545" s="2" t="s">
        <v>25</v>
      </c>
      <c r="F545" s="2">
        <v>5</v>
      </c>
      <c r="G545" s="2">
        <v>3</v>
      </c>
      <c r="H545" s="2" t="str">
        <f t="shared" si="44"/>
        <v>SEA</v>
      </c>
      <c r="I545" s="2" t="s">
        <v>39</v>
      </c>
      <c r="J545" s="2">
        <v>2</v>
      </c>
      <c r="K545" s="2">
        <v>5</v>
      </c>
      <c r="L545" s="2" t="str">
        <f t="shared" si="45"/>
        <v>COL</v>
      </c>
      <c r="M545" s="2" t="s">
        <v>39</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0</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655</v>
      </c>
      <c r="D546" s="3" t="s">
        <v>29</v>
      </c>
      <c r="E546" s="3" t="s">
        <v>22</v>
      </c>
      <c r="F546" s="3">
        <v>2</v>
      </c>
      <c r="G546" s="3">
        <v>6</v>
      </c>
      <c r="H546" s="3" t="str">
        <f t="shared" si="44"/>
        <v>EDM</v>
      </c>
      <c r="I546" s="3" t="s">
        <v>39</v>
      </c>
      <c r="J546" s="3">
        <v>1</v>
      </c>
      <c r="K546" s="3">
        <v>3</v>
      </c>
      <c r="L546" s="2" t="str">
        <f t="shared" si="45"/>
        <v>EDM</v>
      </c>
      <c r="M546" s="3" t="s">
        <v>39</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1775</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1</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656</v>
      </c>
      <c r="D547" s="2" t="s">
        <v>19</v>
      </c>
      <c r="E547" s="2" t="s">
        <v>31</v>
      </c>
      <c r="F547" s="2">
        <v>4</v>
      </c>
      <c r="G547" s="2">
        <v>3</v>
      </c>
      <c r="H547" s="2" t="str">
        <f t="shared" si="44"/>
        <v>NYR</v>
      </c>
      <c r="I547" s="2" t="s">
        <v>76</v>
      </c>
      <c r="J547" s="2">
        <v>0</v>
      </c>
      <c r="K547" s="2">
        <v>5</v>
      </c>
      <c r="L547" s="13" t="str">
        <f t="shared" si="45"/>
        <v>NJD</v>
      </c>
      <c r="M547" s="2" t="s">
        <v>39</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657</v>
      </c>
      <c r="D548" s="2" t="s">
        <v>21</v>
      </c>
      <c r="E548" s="2" t="s">
        <v>17</v>
      </c>
      <c r="F548" s="2">
        <v>5</v>
      </c>
      <c r="G548" s="2">
        <v>2</v>
      </c>
      <c r="H548" s="2" t="str">
        <f t="shared" si="44"/>
        <v>WPG</v>
      </c>
      <c r="I548" s="2" t="s">
        <v>39</v>
      </c>
      <c r="J548" s="2">
        <v>5</v>
      </c>
      <c r="K548" s="2">
        <v>2</v>
      </c>
      <c r="L548" s="2" t="str">
        <f t="shared" si="45"/>
        <v>WPG</v>
      </c>
      <c r="M548" s="2" t="s">
        <v>39</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658</v>
      </c>
      <c r="D549" s="2" t="s">
        <v>45</v>
      </c>
      <c r="E549" s="2" t="s">
        <v>15</v>
      </c>
      <c r="F549" s="2">
        <v>4</v>
      </c>
      <c r="G549" s="2">
        <v>2</v>
      </c>
      <c r="H549" s="2" t="str">
        <f t="shared" si="44"/>
        <v>WSH</v>
      </c>
      <c r="I549" s="2" t="s">
        <v>39</v>
      </c>
      <c r="J549" s="2">
        <v>1</v>
      </c>
      <c r="K549" s="2">
        <v>4</v>
      </c>
      <c r="L549" s="2" t="str">
        <f t="shared" si="45"/>
        <v>BOS</v>
      </c>
      <c r="M549" s="2" t="s">
        <v>39</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0</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659</v>
      </c>
      <c r="D550" s="2" t="s">
        <v>12</v>
      </c>
      <c r="E550" s="2" t="s">
        <v>30</v>
      </c>
      <c r="F550" s="2">
        <v>5</v>
      </c>
      <c r="G550" s="2">
        <v>3</v>
      </c>
      <c r="H550" s="2" t="str">
        <f t="shared" si="44"/>
        <v>STL</v>
      </c>
      <c r="I550" s="2" t="s">
        <v>39</v>
      </c>
      <c r="J550" s="2">
        <v>4</v>
      </c>
      <c r="K550" s="2">
        <v>0</v>
      </c>
      <c r="L550" s="2" t="str">
        <f t="shared" si="45"/>
        <v>STL</v>
      </c>
      <c r="M550" s="2" t="s">
        <v>39</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0</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660</v>
      </c>
      <c r="D551" s="2" t="s">
        <v>42</v>
      </c>
      <c r="E551" s="2" t="s">
        <v>13</v>
      </c>
      <c r="F551" s="2">
        <v>5</v>
      </c>
      <c r="G551" s="2">
        <v>6</v>
      </c>
      <c r="H551" s="2" t="str">
        <f t="shared" si="44"/>
        <v>FLA</v>
      </c>
      <c r="I551" s="2" t="s">
        <v>39</v>
      </c>
      <c r="J551" s="2">
        <v>4</v>
      </c>
      <c r="K551" s="2">
        <v>0</v>
      </c>
      <c r="L551" s="2" t="str">
        <f t="shared" si="45"/>
        <v>TBL</v>
      </c>
      <c r="M551" s="2" t="s">
        <v>39</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0</v>
      </c>
      <c r="AO551" s="2" t="str">
        <f>INDEX(Sheet5!$B$2:$AG$33, MATCH(Table2[[#This Row],[AwayTeam]],Sheet5!$A$2:$A$33, 0), MATCH(Table2[[#This Row],[HomeTeam]],Sheet5!$A$2:$A$33, 0))</f>
        <v>1-2-0</v>
      </c>
      <c r="AP551" s="2" t="str">
        <f>INDEX(Sheet5!$B$2:$AG$33, MATCH(Table2[[#This Row],[HomeTeam]],Sheet5!$A$2:$A$33, 0), MATCH(Table2[[#This Row],[AwayTeam]],Sheet5!$A$2:$A$33, 0))</f>
        <v>2-1-0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661</v>
      </c>
      <c r="D552" s="2" t="s">
        <v>44</v>
      </c>
      <c r="E552" s="2" t="s">
        <v>20</v>
      </c>
      <c r="F552" s="2">
        <v>3</v>
      </c>
      <c r="G552" s="2">
        <v>4</v>
      </c>
      <c r="H552" s="2" t="str">
        <f t="shared" si="44"/>
        <v>PIT</v>
      </c>
      <c r="I552" s="2" t="s">
        <v>38</v>
      </c>
      <c r="J552" s="2">
        <v>3</v>
      </c>
      <c r="K552" s="2">
        <v>7</v>
      </c>
      <c r="L552" s="2" t="str">
        <f t="shared" si="45"/>
        <v>PIT</v>
      </c>
      <c r="M552" s="2" t="s">
        <v>39</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2-1-1</v>
      </c>
      <c r="AP552" s="2" t="str">
        <f>INDEX(Sheet5!$B$2:$AG$33, MATCH(Table2[[#This Row],[HomeTeam]],Sheet5!$A$2:$A$33, 0), MATCH(Table2[[#This Row],[AwayTeam]],Sheet5!$A$2:$A$33, 0))</f>
        <v>2-2-0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662</v>
      </c>
      <c r="D553" s="2" t="s">
        <v>18</v>
      </c>
      <c r="E553" s="2" t="s">
        <v>35</v>
      </c>
      <c r="F553" s="2">
        <v>4</v>
      </c>
      <c r="G553" s="2">
        <v>6</v>
      </c>
      <c r="H553" s="2" t="str">
        <f t="shared" si="44"/>
        <v>CBJ</v>
      </c>
      <c r="I553" s="2" t="s">
        <v>39</v>
      </c>
      <c r="J553" s="2">
        <v>4</v>
      </c>
      <c r="K553" s="2">
        <v>5</v>
      </c>
      <c r="L553" s="2" t="str">
        <f t="shared" si="45"/>
        <v>CBJ</v>
      </c>
      <c r="M553" s="2" t="s">
        <v>39</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1776</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1</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663</v>
      </c>
      <c r="D554" s="2" t="s">
        <v>28</v>
      </c>
      <c r="E554" s="2" t="s">
        <v>32</v>
      </c>
      <c r="F554" s="2">
        <v>3</v>
      </c>
      <c r="G554" s="2">
        <v>2</v>
      </c>
      <c r="H554" s="2" t="str">
        <f t="shared" si="44"/>
        <v>BUF</v>
      </c>
      <c r="I554" s="2" t="s">
        <v>76</v>
      </c>
      <c r="J554" s="2">
        <v>7</v>
      </c>
      <c r="K554" s="2">
        <v>1</v>
      </c>
      <c r="L554" s="2" t="str">
        <f t="shared" si="45"/>
        <v>BUF</v>
      </c>
      <c r="M554" s="2" t="s">
        <v>39</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664</v>
      </c>
      <c r="D555" s="2" t="s">
        <v>43</v>
      </c>
      <c r="E555" s="2" t="s">
        <v>34</v>
      </c>
      <c r="F555" s="2">
        <v>5</v>
      </c>
      <c r="G555" s="2">
        <v>2</v>
      </c>
      <c r="H555" s="2" t="str">
        <f t="shared" si="44"/>
        <v>CAR</v>
      </c>
      <c r="I555" s="2" t="s">
        <v>39</v>
      </c>
      <c r="J555" s="2">
        <v>2</v>
      </c>
      <c r="K555" s="2">
        <v>5</v>
      </c>
      <c r="L555" s="2" t="str">
        <f t="shared" si="45"/>
        <v>NSH</v>
      </c>
      <c r="M555" s="2" t="s">
        <v>39</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665</v>
      </c>
      <c r="D556" s="2" t="s">
        <v>16</v>
      </c>
      <c r="E556" s="2" t="s">
        <v>36</v>
      </c>
      <c r="F556" s="2">
        <v>2</v>
      </c>
      <c r="G556" s="2">
        <v>3</v>
      </c>
      <c r="H556" s="2" t="str">
        <f t="shared" si="44"/>
        <v>MIN</v>
      </c>
      <c r="I556" s="2" t="s">
        <v>39</v>
      </c>
      <c r="J556" s="2">
        <v>3</v>
      </c>
      <c r="K556" s="2">
        <v>4</v>
      </c>
      <c r="L556" s="2" t="str">
        <f t="shared" si="45"/>
        <v>MIN</v>
      </c>
      <c r="M556" s="2" t="s">
        <v>39</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666</v>
      </c>
      <c r="D557" s="2" t="s">
        <v>37</v>
      </c>
      <c r="E557" s="2" t="s">
        <v>24</v>
      </c>
      <c r="F557" s="2">
        <v>5</v>
      </c>
      <c r="G557" s="2">
        <v>3</v>
      </c>
      <c r="H557" s="2" t="str">
        <f t="shared" si="44"/>
        <v>SJS</v>
      </c>
      <c r="I557" s="2" t="s">
        <v>39</v>
      </c>
      <c r="J557" s="2">
        <v>3</v>
      </c>
      <c r="K557" s="2">
        <v>4</v>
      </c>
      <c r="L557" s="2" t="str">
        <f t="shared" si="45"/>
        <v>VAN</v>
      </c>
      <c r="M557" s="2" t="s">
        <v>39</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1795</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667</v>
      </c>
      <c r="D558" s="2" t="s">
        <v>33</v>
      </c>
      <c r="E558" s="2" t="s">
        <v>14</v>
      </c>
      <c r="F558" s="2">
        <v>3</v>
      </c>
      <c r="G558" s="2">
        <v>2</v>
      </c>
      <c r="H558" s="2" t="str">
        <f t="shared" si="44"/>
        <v>DAL</v>
      </c>
      <c r="I558" s="2" t="s">
        <v>76</v>
      </c>
      <c r="J558" s="2">
        <v>3</v>
      </c>
      <c r="K558" s="2">
        <v>2</v>
      </c>
      <c r="L558" s="2" t="str">
        <f t="shared" si="45"/>
        <v>DAL</v>
      </c>
      <c r="M558" s="2" t="s">
        <v>39</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668</v>
      </c>
      <c r="D559" s="3" t="s">
        <v>46</v>
      </c>
      <c r="E559" s="3" t="s">
        <v>26</v>
      </c>
      <c r="F559" s="3">
        <v>2</v>
      </c>
      <c r="G559" s="3">
        <v>5</v>
      </c>
      <c r="H559" s="3" t="str">
        <f t="shared" si="44"/>
        <v>VGK</v>
      </c>
      <c r="I559" s="3" t="s">
        <v>39</v>
      </c>
      <c r="J559" s="3">
        <v>1</v>
      </c>
      <c r="K559" s="3">
        <v>3</v>
      </c>
      <c r="L559" s="2" t="str">
        <f t="shared" si="45"/>
        <v>VGK</v>
      </c>
      <c r="M559" s="3" t="s">
        <v>39</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0</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669</v>
      </c>
      <c r="D560" s="2" t="s">
        <v>16</v>
      </c>
      <c r="E560" s="2" t="s">
        <v>28</v>
      </c>
      <c r="F560" s="2">
        <v>4</v>
      </c>
      <c r="G560" s="2">
        <v>3</v>
      </c>
      <c r="H560" s="2" t="str">
        <f t="shared" si="44"/>
        <v>CHI</v>
      </c>
      <c r="I560" s="2" t="s">
        <v>76</v>
      </c>
      <c r="J560" s="2">
        <v>2</v>
      </c>
      <c r="K560" s="2">
        <v>6</v>
      </c>
      <c r="L560" s="13" t="str">
        <f t="shared" si="45"/>
        <v>BUF</v>
      </c>
      <c r="M560" s="2" t="s">
        <v>39</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670</v>
      </c>
      <c r="D561" s="2" t="s">
        <v>17</v>
      </c>
      <c r="E561" s="2" t="s">
        <v>30</v>
      </c>
      <c r="F561" s="2">
        <v>4</v>
      </c>
      <c r="G561" s="2">
        <v>2</v>
      </c>
      <c r="H561" s="2" t="str">
        <f t="shared" si="44"/>
        <v>TOR</v>
      </c>
      <c r="I561" s="2" t="s">
        <v>39</v>
      </c>
      <c r="J561" s="2">
        <v>5</v>
      </c>
      <c r="K561" s="2">
        <v>2</v>
      </c>
      <c r="L561" s="2" t="str">
        <f t="shared" si="45"/>
        <v>TOR</v>
      </c>
      <c r="M561" s="2" t="s">
        <v>39</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671</v>
      </c>
      <c r="D562" s="2" t="s">
        <v>43</v>
      </c>
      <c r="E562" s="2" t="s">
        <v>31</v>
      </c>
      <c r="F562" s="2">
        <v>2</v>
      </c>
      <c r="G562" s="2">
        <v>5</v>
      </c>
      <c r="H562" s="2" t="str">
        <f t="shared" si="44"/>
        <v>NJD</v>
      </c>
      <c r="I562" s="2" t="s">
        <v>39</v>
      </c>
      <c r="J562" s="2">
        <v>2</v>
      </c>
      <c r="K562" s="2">
        <v>4</v>
      </c>
      <c r="L562" s="2" t="str">
        <f t="shared" si="45"/>
        <v>NJD</v>
      </c>
      <c r="M562" s="2" t="s">
        <v>39</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672</v>
      </c>
      <c r="D563" s="2" t="s">
        <v>15</v>
      </c>
      <c r="E563" s="2" t="s">
        <v>35</v>
      </c>
      <c r="F563" s="2">
        <v>3</v>
      </c>
      <c r="G563" s="2">
        <v>4</v>
      </c>
      <c r="H563" s="2" t="str">
        <f t="shared" si="44"/>
        <v>CBJ</v>
      </c>
      <c r="I563" s="2" t="s">
        <v>38</v>
      </c>
      <c r="J563" s="2">
        <v>2</v>
      </c>
      <c r="K563" s="2">
        <v>6</v>
      </c>
      <c r="L563" s="2" t="str">
        <f t="shared" si="45"/>
        <v>CBJ</v>
      </c>
      <c r="M563" s="2" t="s">
        <v>39</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1</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673</v>
      </c>
      <c r="D564" s="2" t="s">
        <v>34</v>
      </c>
      <c r="E564" s="2" t="s">
        <v>12</v>
      </c>
      <c r="F564" s="2">
        <v>2</v>
      </c>
      <c r="G564" s="2">
        <v>3</v>
      </c>
      <c r="H564" s="2" t="str">
        <f t="shared" si="44"/>
        <v>STL</v>
      </c>
      <c r="I564" s="2" t="s">
        <v>39</v>
      </c>
      <c r="J564" s="2">
        <v>4</v>
      </c>
      <c r="K564" s="2">
        <v>7</v>
      </c>
      <c r="L564" s="2" t="str">
        <f t="shared" si="45"/>
        <v>STL</v>
      </c>
      <c r="M564" s="2" t="s">
        <v>39</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0</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674</v>
      </c>
      <c r="D565" s="2" t="s">
        <v>36</v>
      </c>
      <c r="E565" s="2" t="s">
        <v>33</v>
      </c>
      <c r="F565" s="2">
        <v>4</v>
      </c>
      <c r="G565" s="2">
        <v>2</v>
      </c>
      <c r="H565" s="2" t="str">
        <f t="shared" si="44"/>
        <v>MIN</v>
      </c>
      <c r="I565" s="2" t="s">
        <v>39</v>
      </c>
      <c r="J565" s="2">
        <v>3</v>
      </c>
      <c r="K565" s="2">
        <v>2</v>
      </c>
      <c r="L565" s="2" t="str">
        <f t="shared" si="45"/>
        <v>MIN</v>
      </c>
      <c r="M565" s="2" t="s">
        <v>76</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675</v>
      </c>
      <c r="D566" s="2" t="s">
        <v>25</v>
      </c>
      <c r="E566" s="2" t="s">
        <v>14</v>
      </c>
      <c r="F566" s="2">
        <v>4</v>
      </c>
      <c r="G566" s="2">
        <v>2</v>
      </c>
      <c r="H566" s="2" t="str">
        <f t="shared" si="44"/>
        <v>COL</v>
      </c>
      <c r="I566" s="2" t="s">
        <v>39</v>
      </c>
      <c r="J566" s="2">
        <v>4</v>
      </c>
      <c r="K566" s="2">
        <v>1</v>
      </c>
      <c r="L566" s="2" t="str">
        <f t="shared" si="45"/>
        <v>COL</v>
      </c>
      <c r="M566" s="2" t="s">
        <v>39</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0</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676</v>
      </c>
      <c r="D567" s="3" t="s">
        <v>26</v>
      </c>
      <c r="E567" s="3" t="s">
        <v>37</v>
      </c>
      <c r="F567" s="3">
        <v>4</v>
      </c>
      <c r="G567" s="3">
        <v>3</v>
      </c>
      <c r="H567" s="3" t="str">
        <f t="shared" si="44"/>
        <v>VGK</v>
      </c>
      <c r="I567" s="3" t="s">
        <v>39</v>
      </c>
      <c r="J567" s="3">
        <v>6</v>
      </c>
      <c r="K567" s="3">
        <v>3</v>
      </c>
      <c r="L567" s="3" t="str">
        <f t="shared" si="45"/>
        <v>VGK</v>
      </c>
      <c r="M567" s="3" t="s">
        <v>39</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0</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677</v>
      </c>
      <c r="D568" s="2" t="s">
        <v>18</v>
      </c>
      <c r="E568" s="2" t="s">
        <v>13</v>
      </c>
      <c r="F568" s="2">
        <v>5</v>
      </c>
      <c r="G568" s="2">
        <v>3</v>
      </c>
      <c r="H568" s="2" t="str">
        <f t="shared" si="44"/>
        <v>MTL</v>
      </c>
      <c r="I568" s="2" t="s">
        <v>39</v>
      </c>
      <c r="J568" s="2">
        <v>4</v>
      </c>
      <c r="K568" s="2">
        <v>0</v>
      </c>
      <c r="L568" s="2" t="str">
        <f t="shared" si="45"/>
        <v>MTL</v>
      </c>
      <c r="M568" s="2" t="s">
        <v>39</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1776</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0</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678</v>
      </c>
      <c r="D569" s="2" t="s">
        <v>11</v>
      </c>
      <c r="E569" s="2" t="s">
        <v>24</v>
      </c>
      <c r="F569" s="2">
        <v>4</v>
      </c>
      <c r="G569" s="2">
        <v>3</v>
      </c>
      <c r="H569" s="2" t="str">
        <f t="shared" si="44"/>
        <v>SEA</v>
      </c>
      <c r="I569" s="2" t="s">
        <v>76</v>
      </c>
      <c r="J569" s="2">
        <v>5</v>
      </c>
      <c r="K569" s="2">
        <v>4</v>
      </c>
      <c r="L569" s="2" t="str">
        <f t="shared" si="45"/>
        <v>SEA</v>
      </c>
      <c r="M569" s="2" t="s">
        <v>76</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2-0-1</v>
      </c>
      <c r="AP569" s="2" t="str">
        <f>INDEX(Sheet5!$B$2:$AG$33, MATCH(Table2[[#This Row],[HomeTeam]],Sheet5!$A$2:$A$33, 0), MATCH(Table2[[#This Row],[AwayTeam]],Sheet5!$A$2:$A$33, 0))</f>
        <v>1-1-1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679</v>
      </c>
      <c r="D570" s="2" t="s">
        <v>44</v>
      </c>
      <c r="E570" s="2" t="s">
        <v>46</v>
      </c>
      <c r="F570" s="2">
        <v>3</v>
      </c>
      <c r="G570" s="2">
        <v>1</v>
      </c>
      <c r="H570" s="2" t="str">
        <f t="shared" si="44"/>
        <v>PHI</v>
      </c>
      <c r="I570" s="2" t="s">
        <v>39</v>
      </c>
      <c r="J570" s="2">
        <v>3</v>
      </c>
      <c r="K570" s="2">
        <v>1</v>
      </c>
      <c r="L570" s="2" t="str">
        <f t="shared" si="45"/>
        <v>PHI</v>
      </c>
      <c r="M570" s="2" t="s">
        <v>39</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680</v>
      </c>
      <c r="D571" s="2" t="s">
        <v>22</v>
      </c>
      <c r="E571" s="2" t="s">
        <v>27</v>
      </c>
      <c r="F571" s="2">
        <v>2</v>
      </c>
      <c r="G571" s="2">
        <v>5</v>
      </c>
      <c r="H571" s="2" t="str">
        <f t="shared" si="44"/>
        <v>LAK</v>
      </c>
      <c r="I571" s="2" t="s">
        <v>39</v>
      </c>
      <c r="J571" s="2">
        <v>3</v>
      </c>
      <c r="K571" s="2">
        <v>4</v>
      </c>
      <c r="L571" s="2" t="str">
        <f t="shared" si="45"/>
        <v>LAK</v>
      </c>
      <c r="M571" s="2" t="s">
        <v>76</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681</v>
      </c>
      <c r="D572" s="2" t="s">
        <v>35</v>
      </c>
      <c r="E572" s="2" t="s">
        <v>15</v>
      </c>
      <c r="F572" s="2">
        <v>5</v>
      </c>
      <c r="G572" s="2">
        <v>2</v>
      </c>
      <c r="H572" s="2" t="str">
        <f t="shared" si="44"/>
        <v>CBJ</v>
      </c>
      <c r="I572" s="2" t="s">
        <v>39</v>
      </c>
      <c r="J572" s="2">
        <v>0</v>
      </c>
      <c r="K572" s="2">
        <v>4</v>
      </c>
      <c r="L572" s="2" t="str">
        <f t="shared" si="45"/>
        <v>BOS</v>
      </c>
      <c r="M572" s="2" t="s">
        <v>39</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1</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682</v>
      </c>
      <c r="D573" s="2" t="s">
        <v>45</v>
      </c>
      <c r="E573" s="2" t="s">
        <v>17</v>
      </c>
      <c r="F573" s="2">
        <v>4</v>
      </c>
      <c r="G573" s="2">
        <v>2</v>
      </c>
      <c r="H573" s="2" t="str">
        <f t="shared" si="44"/>
        <v>WSH</v>
      </c>
      <c r="I573" s="2" t="s">
        <v>39</v>
      </c>
      <c r="J573" s="2">
        <v>5</v>
      </c>
      <c r="K573" s="2">
        <v>2</v>
      </c>
      <c r="L573" s="2" t="str">
        <f t="shared" si="45"/>
        <v>WSH</v>
      </c>
      <c r="M573" s="2" t="s">
        <v>39</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0</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683</v>
      </c>
      <c r="D574" s="2" t="s">
        <v>19</v>
      </c>
      <c r="E574" s="2" t="s">
        <v>42</v>
      </c>
      <c r="F574" s="2">
        <v>1</v>
      </c>
      <c r="G574" s="2">
        <v>4</v>
      </c>
      <c r="H574" s="2" t="str">
        <f t="shared" si="44"/>
        <v>TBL</v>
      </c>
      <c r="I574" s="2" t="s">
        <v>39</v>
      </c>
      <c r="J574" s="2">
        <v>2</v>
      </c>
      <c r="K574" s="2">
        <v>6</v>
      </c>
      <c r="L574" s="2" t="str">
        <f t="shared" si="45"/>
        <v>TBL</v>
      </c>
      <c r="M574" s="2" t="s">
        <v>39</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0</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684</v>
      </c>
      <c r="D575" s="2" t="s">
        <v>31</v>
      </c>
      <c r="E575" s="2" t="s">
        <v>43</v>
      </c>
      <c r="F575" s="2">
        <v>4</v>
      </c>
      <c r="G575" s="2">
        <v>3</v>
      </c>
      <c r="H575" s="2" t="str">
        <f t="shared" si="44"/>
        <v>NJD</v>
      </c>
      <c r="I575" s="2" t="s">
        <v>76</v>
      </c>
      <c r="J575" s="2">
        <v>2</v>
      </c>
      <c r="K575" s="2">
        <v>5</v>
      </c>
      <c r="L575" s="2" t="str">
        <f t="shared" si="45"/>
        <v>CAR</v>
      </c>
      <c r="M575" s="2" t="s">
        <v>39</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685</v>
      </c>
      <c r="D576" s="2" t="s">
        <v>29</v>
      </c>
      <c r="E576" s="2" t="s">
        <v>21</v>
      </c>
      <c r="F576" s="2">
        <v>3</v>
      </c>
      <c r="G576" s="2">
        <v>4</v>
      </c>
      <c r="H576" s="2" t="str">
        <f t="shared" si="44"/>
        <v>WPG</v>
      </c>
      <c r="I576" s="2" t="s">
        <v>76</v>
      </c>
      <c r="J576" s="2">
        <v>2</v>
      </c>
      <c r="K576" s="2">
        <v>4</v>
      </c>
      <c r="L576" s="2" t="str">
        <f t="shared" si="45"/>
        <v>WPG</v>
      </c>
      <c r="M576" s="2" t="s">
        <v>39</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1</v>
      </c>
      <c r="AO576" s="2" t="str">
        <f>INDEX(Sheet5!$B$2:$AG$33, MATCH(Table2[[#This Row],[AwayTeam]],Sheet5!$A$2:$A$33, 0), MATCH(Table2[[#This Row],[HomeTeam]],Sheet5!$A$2:$A$33, 0))</f>
        <v>0-2-0</v>
      </c>
      <c r="AP576" s="2" t="str">
        <f>INDEX(Sheet5!$B$2:$AG$33, MATCH(Table2[[#This Row],[HomeTeam]],Sheet5!$A$2:$A$33, 0), MATCH(Table2[[#This Row],[AwayTeam]],Sheet5!$A$2:$A$33, 0))</f>
        <v>2-0-0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686</v>
      </c>
      <c r="D577" s="2" t="s">
        <v>20</v>
      </c>
      <c r="E577" s="2" t="s">
        <v>32</v>
      </c>
      <c r="F577" s="2">
        <v>5</v>
      </c>
      <c r="G577" s="2">
        <v>3</v>
      </c>
      <c r="H577" s="2" t="str">
        <f t="shared" si="44"/>
        <v>PIT</v>
      </c>
      <c r="I577" s="2" t="s">
        <v>39</v>
      </c>
      <c r="J577" s="2">
        <v>3</v>
      </c>
      <c r="K577" s="2">
        <v>6</v>
      </c>
      <c r="L577" s="2" t="str">
        <f t="shared" si="45"/>
        <v>NYI</v>
      </c>
      <c r="M577" s="2" t="s">
        <v>39</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687</v>
      </c>
      <c r="D578" s="3" t="s">
        <v>23</v>
      </c>
      <c r="E578" s="3" t="s">
        <v>37</v>
      </c>
      <c r="F578" s="3">
        <v>4</v>
      </c>
      <c r="G578" s="3">
        <v>3</v>
      </c>
      <c r="H578" s="3" t="str">
        <f t="shared" si="44"/>
        <v>CGY</v>
      </c>
      <c r="I578" s="3" t="s">
        <v>76</v>
      </c>
      <c r="J578" s="3">
        <v>3</v>
      </c>
      <c r="K578" s="3">
        <v>1</v>
      </c>
      <c r="L578" s="2" t="str">
        <f t="shared" si="45"/>
        <v>CGY</v>
      </c>
      <c r="M578" s="3" t="s">
        <v>39</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2-0-0</v>
      </c>
      <c r="AP578" s="2" t="str">
        <f>INDEX(Sheet5!$B$2:$AG$33, MATCH(Table2[[#This Row],[HomeTeam]],Sheet5!$A$2:$A$33, 0), MATCH(Table2[[#This Row],[AwayTeam]],Sheet5!$A$2:$A$33, 0))</f>
        <v>0-2-0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695</v>
      </c>
      <c r="D579" s="2" t="s">
        <v>33</v>
      </c>
      <c r="E579" s="2" t="s">
        <v>16</v>
      </c>
      <c r="F579" s="2">
        <v>4</v>
      </c>
      <c r="G579" s="2">
        <v>2</v>
      </c>
      <c r="H579" s="2" t="str">
        <f t="shared" ref="H579:H642" si="49">IF(AND(ISBLANK($F579),ISBLANK($G579)),"_",IF($F579&gt;$G579,$D579,$E579))</f>
        <v>DAL</v>
      </c>
      <c r="I579" s="2" t="s">
        <v>39</v>
      </c>
      <c r="J579" s="2">
        <v>5</v>
      </c>
      <c r="K579" s="2">
        <v>1</v>
      </c>
      <c r="L579" s="13" t="str">
        <f t="shared" ref="L579:L642" si="50">IF(OR($J579=$K579,AND(ISBLANK($J579),ISBLANK($K579))),"_",IF($J579&gt;$K579,$D579,$E579))</f>
        <v>DAL</v>
      </c>
      <c r="M579" s="2" t="s">
        <v>39</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689</v>
      </c>
      <c r="D580" s="2" t="s">
        <v>22</v>
      </c>
      <c r="E580" s="2" t="s">
        <v>46</v>
      </c>
      <c r="F580" s="2">
        <v>3</v>
      </c>
      <c r="G580" s="2">
        <v>2</v>
      </c>
      <c r="H580" s="2" t="str">
        <f t="shared" si="49"/>
        <v>EDM</v>
      </c>
      <c r="I580" s="2" t="s">
        <v>76</v>
      </c>
      <c r="J580" s="2">
        <v>3</v>
      </c>
      <c r="K580" s="2">
        <v>5</v>
      </c>
      <c r="L580" s="2" t="str">
        <f t="shared" si="50"/>
        <v>ANA</v>
      </c>
      <c r="M580" s="2" t="s">
        <v>39</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1-2-0</v>
      </c>
      <c r="AP580" s="2" t="str">
        <f>INDEX(Sheet5!$B$2:$AG$33, MATCH(Table2[[#This Row],[HomeTeam]],Sheet5!$A$2:$A$33, 0), MATCH(Table2[[#This Row],[AwayTeam]],Sheet5!$A$2:$A$33, 0))</f>
        <v>2-1-0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690</v>
      </c>
      <c r="D581" s="2" t="s">
        <v>45</v>
      </c>
      <c r="E581" s="2" t="s">
        <v>30</v>
      </c>
      <c r="F581" s="2">
        <v>4</v>
      </c>
      <c r="G581" s="2">
        <v>3</v>
      </c>
      <c r="H581" s="2" t="str">
        <f t="shared" si="49"/>
        <v>WSH</v>
      </c>
      <c r="I581" s="2" t="s">
        <v>39</v>
      </c>
      <c r="J581" s="2">
        <v>2</v>
      </c>
      <c r="K581" s="2">
        <v>4</v>
      </c>
      <c r="L581" s="2" t="str">
        <f t="shared" si="50"/>
        <v>DET</v>
      </c>
      <c r="M581" s="2" t="s">
        <v>39</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0</v>
      </c>
      <c r="AO581" s="2" t="str">
        <f>INDEX(Sheet5!$B$2:$AG$33, MATCH(Table2[[#This Row],[AwayTeam]],Sheet5!$A$2:$A$33, 0), MATCH(Table2[[#This Row],[HomeTeam]],Sheet5!$A$2:$A$33, 0))</f>
        <v>0-2-0</v>
      </c>
      <c r="AP581" s="2" t="str">
        <f>INDEX(Sheet5!$B$2:$AG$33, MATCH(Table2[[#This Row],[HomeTeam]],Sheet5!$A$2:$A$33, 0), MATCH(Table2[[#This Row],[AwayTeam]],Sheet5!$A$2:$A$33, 0))</f>
        <v>2-0-0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691</v>
      </c>
      <c r="D582" s="2" t="s">
        <v>18</v>
      </c>
      <c r="E582" s="2" t="s">
        <v>42</v>
      </c>
      <c r="F582" s="2">
        <v>4</v>
      </c>
      <c r="G582" s="2">
        <v>3</v>
      </c>
      <c r="H582" s="2" t="str">
        <f t="shared" si="49"/>
        <v>MTL</v>
      </c>
      <c r="I582" s="2" t="s">
        <v>39</v>
      </c>
      <c r="J582" s="2">
        <v>5</v>
      </c>
      <c r="K582" s="2">
        <v>2</v>
      </c>
      <c r="L582" s="2" t="str">
        <f t="shared" si="50"/>
        <v>MTL</v>
      </c>
      <c r="M582" s="2" t="s">
        <v>39</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1776</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0</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692</v>
      </c>
      <c r="D583" s="2" t="s">
        <v>32</v>
      </c>
      <c r="E583" s="2" t="s">
        <v>20</v>
      </c>
      <c r="F583" s="2">
        <v>2</v>
      </c>
      <c r="G583" s="2">
        <v>4</v>
      </c>
      <c r="H583" s="2" t="str">
        <f t="shared" si="49"/>
        <v>PIT</v>
      </c>
      <c r="I583" s="2" t="s">
        <v>39</v>
      </c>
      <c r="J583" s="2">
        <v>2</v>
      </c>
      <c r="K583" s="2">
        <v>3</v>
      </c>
      <c r="L583" s="2" t="str">
        <f t="shared" si="50"/>
        <v>PIT</v>
      </c>
      <c r="M583" s="2" t="s">
        <v>39</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688</v>
      </c>
      <c r="D584" s="2" t="s">
        <v>28</v>
      </c>
      <c r="E584" s="2" t="s">
        <v>12</v>
      </c>
      <c r="F584" s="2">
        <v>2</v>
      </c>
      <c r="G584" s="2">
        <v>5</v>
      </c>
      <c r="H584" s="2" t="str">
        <f t="shared" si="49"/>
        <v>STL</v>
      </c>
      <c r="I584" s="2" t="s">
        <v>39</v>
      </c>
      <c r="J584" s="2">
        <v>4</v>
      </c>
      <c r="K584" s="2">
        <v>2</v>
      </c>
      <c r="L584" s="2" t="str">
        <f t="shared" si="50"/>
        <v>BUF</v>
      </c>
      <c r="M584" s="2" t="s">
        <v>39</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0</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693</v>
      </c>
      <c r="D585" s="2" t="s">
        <v>29</v>
      </c>
      <c r="E585" s="2" t="s">
        <v>36</v>
      </c>
      <c r="F585" s="2">
        <v>1</v>
      </c>
      <c r="G585" s="2">
        <v>4</v>
      </c>
      <c r="H585" s="2" t="str">
        <f t="shared" si="49"/>
        <v>MIN</v>
      </c>
      <c r="I585" s="2" t="s">
        <v>39</v>
      </c>
      <c r="J585" s="2">
        <v>3</v>
      </c>
      <c r="K585" s="2">
        <v>1</v>
      </c>
      <c r="L585" s="2" t="str">
        <f t="shared" si="50"/>
        <v>OTT</v>
      </c>
      <c r="M585" s="2" t="s">
        <v>39</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1775</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1</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694</v>
      </c>
      <c r="D586" s="2" t="s">
        <v>23</v>
      </c>
      <c r="E586" s="2" t="s">
        <v>26</v>
      </c>
      <c r="F586" s="2">
        <v>3</v>
      </c>
      <c r="G586" s="2">
        <v>2</v>
      </c>
      <c r="H586" s="2" t="str">
        <f t="shared" si="49"/>
        <v>CGY</v>
      </c>
      <c r="I586" s="2" t="s">
        <v>39</v>
      </c>
      <c r="J586" s="2">
        <v>0</v>
      </c>
      <c r="K586" s="2">
        <v>3</v>
      </c>
      <c r="L586" s="2" t="str">
        <f t="shared" si="50"/>
        <v>VGK</v>
      </c>
      <c r="M586" s="2" t="s">
        <v>39</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0</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696</v>
      </c>
      <c r="D587" s="3" t="s">
        <v>44</v>
      </c>
      <c r="E587" s="3" t="s">
        <v>27</v>
      </c>
      <c r="F587" s="3">
        <v>1</v>
      </c>
      <c r="G587" s="3">
        <v>4</v>
      </c>
      <c r="H587" s="3" t="str">
        <f t="shared" si="49"/>
        <v>LAK</v>
      </c>
      <c r="I587" s="3" t="s">
        <v>39</v>
      </c>
      <c r="J587" s="3">
        <v>4</v>
      </c>
      <c r="K587" s="3">
        <v>5</v>
      </c>
      <c r="L587" s="2" t="str">
        <f t="shared" si="50"/>
        <v>LAK</v>
      </c>
      <c r="M587" s="3" t="s">
        <v>39</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697</v>
      </c>
      <c r="D588" s="2" t="s">
        <v>19</v>
      </c>
      <c r="E588" s="2" t="s">
        <v>13</v>
      </c>
      <c r="F588" s="2">
        <v>2</v>
      </c>
      <c r="G588" s="2">
        <v>6</v>
      </c>
      <c r="H588" s="2" t="str">
        <f t="shared" si="49"/>
        <v>FLA</v>
      </c>
      <c r="I588" s="2" t="s">
        <v>39</v>
      </c>
      <c r="J588" s="2">
        <v>3</v>
      </c>
      <c r="K588" s="2">
        <v>5</v>
      </c>
      <c r="L588" s="13" t="str">
        <f t="shared" si="50"/>
        <v>FLA</v>
      </c>
      <c r="M588" s="2" t="s">
        <v>39</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0</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698</v>
      </c>
      <c r="D589" s="2" t="s">
        <v>34</v>
      </c>
      <c r="E589" s="2" t="s">
        <v>21</v>
      </c>
      <c r="F589" s="2">
        <v>1</v>
      </c>
      <c r="G589" s="2">
        <v>3</v>
      </c>
      <c r="H589" s="2" t="str">
        <f t="shared" si="49"/>
        <v>WPG</v>
      </c>
      <c r="I589" s="2" t="s">
        <v>39</v>
      </c>
      <c r="J589" s="2">
        <v>0</v>
      </c>
      <c r="K589" s="2">
        <v>3</v>
      </c>
      <c r="L589" s="2" t="str">
        <f t="shared" si="50"/>
        <v>WPG</v>
      </c>
      <c r="M589" s="2" t="s">
        <v>39</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1795</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2-2-0</v>
      </c>
      <c r="AP589" s="2" t="str">
        <f>INDEX(Sheet5!$B$2:$AG$33, MATCH(Table2[[#This Row],[HomeTeam]],Sheet5!$A$2:$A$33, 0), MATCH(Table2[[#This Row],[AwayTeam]],Sheet5!$A$2:$A$33, 0))</f>
        <v>2-2-0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699</v>
      </c>
      <c r="D590" s="3" t="s">
        <v>14</v>
      </c>
      <c r="E590" s="3" t="s">
        <v>11</v>
      </c>
      <c r="F590" s="3">
        <v>4</v>
      </c>
      <c r="G590" s="3">
        <v>3</v>
      </c>
      <c r="H590" s="3" t="str">
        <f t="shared" si="49"/>
        <v>UTA</v>
      </c>
      <c r="I590" s="3" t="s">
        <v>76</v>
      </c>
      <c r="J590" s="3">
        <v>2</v>
      </c>
      <c r="K590" s="3">
        <v>5</v>
      </c>
      <c r="L590" s="3" t="str">
        <f t="shared" si="50"/>
        <v>SEA</v>
      </c>
      <c r="M590" s="3" t="s">
        <v>39</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700</v>
      </c>
      <c r="D591" s="2" t="s">
        <v>15</v>
      </c>
      <c r="E591" s="2" t="s">
        <v>45</v>
      </c>
      <c r="F591" s="2">
        <v>3</v>
      </c>
      <c r="G591" s="2">
        <v>5</v>
      </c>
      <c r="H591" s="2" t="str">
        <f t="shared" si="49"/>
        <v>WSH</v>
      </c>
      <c r="I591" s="2" t="s">
        <v>39</v>
      </c>
      <c r="J591" s="2">
        <v>1</v>
      </c>
      <c r="K591" s="2">
        <v>3</v>
      </c>
      <c r="L591" s="2" t="str">
        <f t="shared" si="50"/>
        <v>WSH</v>
      </c>
      <c r="M591" s="2" t="s">
        <v>39</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0</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701</v>
      </c>
      <c r="D592" s="2" t="s">
        <v>32</v>
      </c>
      <c r="E592" s="2" t="s">
        <v>17</v>
      </c>
      <c r="F592" s="2">
        <v>2</v>
      </c>
      <c r="G592" s="2">
        <v>4</v>
      </c>
      <c r="H592" s="2" t="str">
        <f t="shared" si="49"/>
        <v>TOR</v>
      </c>
      <c r="I592" s="2" t="s">
        <v>39</v>
      </c>
      <c r="J592" s="2">
        <v>1</v>
      </c>
      <c r="K592" s="2">
        <v>3</v>
      </c>
      <c r="L592" s="2" t="str">
        <f t="shared" si="50"/>
        <v>TOR</v>
      </c>
      <c r="M592" s="2" t="s">
        <v>39</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702</v>
      </c>
      <c r="D593" s="2" t="s">
        <v>18</v>
      </c>
      <c r="E593" s="2" t="s">
        <v>26</v>
      </c>
      <c r="F593" s="2">
        <v>3</v>
      </c>
      <c r="G593" s="2">
        <v>5</v>
      </c>
      <c r="H593" s="2" t="str">
        <f t="shared" si="49"/>
        <v>VGK</v>
      </c>
      <c r="I593" s="2" t="s">
        <v>39</v>
      </c>
      <c r="J593" s="2">
        <v>3</v>
      </c>
      <c r="K593" s="2">
        <v>2</v>
      </c>
      <c r="L593" s="2" t="str">
        <f t="shared" si="50"/>
        <v>MTL</v>
      </c>
      <c r="M593" s="2" t="s">
        <v>39</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1776</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0</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703</v>
      </c>
      <c r="D594" s="2" t="s">
        <v>12</v>
      </c>
      <c r="E594" s="2" t="s">
        <v>16</v>
      </c>
      <c r="F594" s="2">
        <v>2</v>
      </c>
      <c r="G594" s="2">
        <v>4</v>
      </c>
      <c r="H594" s="2" t="str">
        <f t="shared" si="49"/>
        <v>CHI</v>
      </c>
      <c r="I594" s="2" t="s">
        <v>39</v>
      </c>
      <c r="J594" s="2">
        <v>6</v>
      </c>
      <c r="K594" s="2">
        <v>2</v>
      </c>
      <c r="L594" s="2" t="str">
        <f t="shared" si="50"/>
        <v>STL</v>
      </c>
      <c r="M594" s="2" t="s">
        <v>39</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1830</v>
      </c>
      <c r="Y594" s="2" t="s">
        <v>1835</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0</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704</v>
      </c>
      <c r="D595" s="2" t="s">
        <v>20</v>
      </c>
      <c r="E595" s="2" t="s">
        <v>30</v>
      </c>
      <c r="F595" s="2">
        <v>3</v>
      </c>
      <c r="G595" s="2">
        <v>2</v>
      </c>
      <c r="H595" s="2" t="str">
        <f t="shared" si="49"/>
        <v>PIT</v>
      </c>
      <c r="I595" s="2" t="s">
        <v>76</v>
      </c>
      <c r="J595" s="2">
        <v>2</v>
      </c>
      <c r="K595" s="2">
        <v>4</v>
      </c>
      <c r="L595" s="2" t="str">
        <f t="shared" si="50"/>
        <v>DET</v>
      </c>
      <c r="M595" s="2" t="s">
        <v>39</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705</v>
      </c>
      <c r="D596" s="2" t="s">
        <v>43</v>
      </c>
      <c r="E596" s="2" t="s">
        <v>35</v>
      </c>
      <c r="F596" s="2">
        <v>3</v>
      </c>
      <c r="G596" s="2">
        <v>6</v>
      </c>
      <c r="H596" s="2" t="str">
        <f t="shared" si="49"/>
        <v>CBJ</v>
      </c>
      <c r="I596" s="2" t="s">
        <v>39</v>
      </c>
      <c r="J596" s="2">
        <v>3</v>
      </c>
      <c r="K596" s="2">
        <v>4</v>
      </c>
      <c r="L596" s="2" t="str">
        <f t="shared" si="50"/>
        <v>CBJ</v>
      </c>
      <c r="M596" s="2" t="s">
        <v>38</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1</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706</v>
      </c>
      <c r="D597" s="2" t="s">
        <v>28</v>
      </c>
      <c r="E597" s="2" t="s">
        <v>33</v>
      </c>
      <c r="F597" s="2">
        <v>1</v>
      </c>
      <c r="G597" s="2">
        <v>4</v>
      </c>
      <c r="H597" s="2" t="str">
        <f t="shared" si="49"/>
        <v>DAL</v>
      </c>
      <c r="I597" s="2" t="s">
        <v>39</v>
      </c>
      <c r="J597" s="2">
        <v>2</v>
      </c>
      <c r="K597" s="2">
        <v>4</v>
      </c>
      <c r="L597" s="2" t="str">
        <f t="shared" si="50"/>
        <v>DAL</v>
      </c>
      <c r="M597" s="2" t="s">
        <v>39</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707</v>
      </c>
      <c r="D598" s="2" t="s">
        <v>34</v>
      </c>
      <c r="E598" s="2" t="s">
        <v>36</v>
      </c>
      <c r="F598" s="2">
        <v>3</v>
      </c>
      <c r="G598" s="2">
        <v>4</v>
      </c>
      <c r="H598" s="2" t="str">
        <f t="shared" si="49"/>
        <v>MIN</v>
      </c>
      <c r="I598" s="2" t="s">
        <v>76</v>
      </c>
      <c r="J598" s="2">
        <v>3</v>
      </c>
      <c r="K598" s="2">
        <v>5</v>
      </c>
      <c r="L598" s="2" t="str">
        <f t="shared" si="50"/>
        <v>MIN</v>
      </c>
      <c r="M598" s="2" t="s">
        <v>39</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708</v>
      </c>
      <c r="D599" s="2" t="s">
        <v>21</v>
      </c>
      <c r="E599" s="2" t="s">
        <v>25</v>
      </c>
      <c r="F599" s="2">
        <v>2</v>
      </c>
      <c r="G599" s="2">
        <v>5</v>
      </c>
      <c r="H599" s="2" t="str">
        <f t="shared" si="49"/>
        <v>COL</v>
      </c>
      <c r="I599" s="2" t="s">
        <v>39</v>
      </c>
      <c r="J599" s="2">
        <v>2</v>
      </c>
      <c r="K599" s="2">
        <v>5</v>
      </c>
      <c r="L599" s="2" t="str">
        <f t="shared" si="50"/>
        <v>COL</v>
      </c>
      <c r="M599" s="2" t="s">
        <v>39</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0</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709</v>
      </c>
      <c r="D600" s="2" t="s">
        <v>31</v>
      </c>
      <c r="E600" s="2" t="s">
        <v>46</v>
      </c>
      <c r="F600" s="2">
        <v>4</v>
      </c>
      <c r="G600" s="2">
        <v>5</v>
      </c>
      <c r="H600" s="2" t="str">
        <f t="shared" si="49"/>
        <v>ANA</v>
      </c>
      <c r="I600" s="2" t="s">
        <v>76</v>
      </c>
      <c r="J600" s="2">
        <v>2</v>
      </c>
      <c r="K600" s="2">
        <v>3</v>
      </c>
      <c r="L600" s="2" t="str">
        <f t="shared" si="50"/>
        <v>ANA</v>
      </c>
      <c r="M600" s="2" t="s">
        <v>39</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710</v>
      </c>
      <c r="D601" s="2" t="s">
        <v>44</v>
      </c>
      <c r="E601" s="2" t="s">
        <v>37</v>
      </c>
      <c r="F601" s="2">
        <v>2</v>
      </c>
      <c r="G601" s="2">
        <v>4</v>
      </c>
      <c r="H601" s="2" t="str">
        <f t="shared" si="49"/>
        <v>SJS</v>
      </c>
      <c r="I601" s="2" t="s">
        <v>39</v>
      </c>
      <c r="J601" s="2">
        <v>4</v>
      </c>
      <c r="K601" s="2">
        <v>0</v>
      </c>
      <c r="L601" s="2" t="str">
        <f t="shared" si="50"/>
        <v>PHI</v>
      </c>
      <c r="M601" s="2" t="s">
        <v>39</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711</v>
      </c>
      <c r="D602" s="2" t="s">
        <v>24</v>
      </c>
      <c r="E602" s="2" t="s">
        <v>23</v>
      </c>
      <c r="F602" s="2">
        <v>3</v>
      </c>
      <c r="G602" s="2">
        <v>4</v>
      </c>
      <c r="H602" s="2" t="str">
        <f t="shared" si="49"/>
        <v>CGY</v>
      </c>
      <c r="I602" s="2" t="s">
        <v>38</v>
      </c>
      <c r="J602" s="2">
        <v>1</v>
      </c>
      <c r="K602" s="2">
        <v>3</v>
      </c>
      <c r="L602" s="2" t="str">
        <f t="shared" si="50"/>
        <v>CGY</v>
      </c>
      <c r="M602" s="2" t="s">
        <v>39</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2-1-1</v>
      </c>
      <c r="AP602" s="2" t="str">
        <f>INDEX(Sheet5!$B$2:$AG$33, MATCH(Table2[[#This Row],[HomeTeam]],Sheet5!$A$2:$A$33, 0), MATCH(Table2[[#This Row],[AwayTeam]],Sheet5!$A$2:$A$33, 0))</f>
        <v>2-1-1</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712</v>
      </c>
      <c r="D603" s="3" t="s">
        <v>14</v>
      </c>
      <c r="E603" s="3" t="s">
        <v>22</v>
      </c>
      <c r="F603" s="3">
        <v>4</v>
      </c>
      <c r="G603" s="3">
        <v>3</v>
      </c>
      <c r="H603" s="3" t="str">
        <f t="shared" si="49"/>
        <v>UTA</v>
      </c>
      <c r="I603" s="3" t="s">
        <v>76</v>
      </c>
      <c r="J603" s="3">
        <v>1</v>
      </c>
      <c r="K603" s="3">
        <v>4</v>
      </c>
      <c r="L603" s="2" t="str">
        <f t="shared" si="50"/>
        <v>EDM</v>
      </c>
      <c r="M603" s="3" t="s">
        <v>39</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713</v>
      </c>
      <c r="D604" s="12" t="s">
        <v>31</v>
      </c>
      <c r="E604" s="12" t="s">
        <v>27</v>
      </c>
      <c r="F604" s="12">
        <v>3</v>
      </c>
      <c r="G604" s="12">
        <v>4</v>
      </c>
      <c r="H604" s="12" t="str">
        <f t="shared" si="49"/>
        <v>LAK</v>
      </c>
      <c r="I604" s="12" t="s">
        <v>39</v>
      </c>
      <c r="J604" s="12">
        <v>0</v>
      </c>
      <c r="K604" s="12">
        <v>3</v>
      </c>
      <c r="L604" s="12" t="str">
        <f t="shared" si="50"/>
        <v>LAK</v>
      </c>
      <c r="M604" s="12" t="s">
        <v>39</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714</v>
      </c>
      <c r="D605" s="2" t="s">
        <v>43</v>
      </c>
      <c r="E605" s="2" t="s">
        <v>13</v>
      </c>
      <c r="F605" s="2">
        <v>3</v>
      </c>
      <c r="G605" s="2">
        <v>4</v>
      </c>
      <c r="H605" s="2" t="str">
        <f t="shared" si="49"/>
        <v>FLA</v>
      </c>
      <c r="I605" s="2" t="s">
        <v>39</v>
      </c>
      <c r="J605" s="2">
        <v>3</v>
      </c>
      <c r="K605" s="2">
        <v>1</v>
      </c>
      <c r="L605" s="13" t="str">
        <f t="shared" si="50"/>
        <v>CAR</v>
      </c>
      <c r="M605" s="2" t="s">
        <v>39</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0</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715</v>
      </c>
      <c r="D606" s="2" t="s">
        <v>15</v>
      </c>
      <c r="E606" s="2" t="s">
        <v>19</v>
      </c>
      <c r="F606" s="2">
        <v>4</v>
      </c>
      <c r="G606" s="2">
        <v>2</v>
      </c>
      <c r="H606" s="2" t="str">
        <f t="shared" si="49"/>
        <v>BOS</v>
      </c>
      <c r="I606" s="2" t="s">
        <v>39</v>
      </c>
      <c r="J606" s="2">
        <v>1</v>
      </c>
      <c r="K606" s="2">
        <v>2</v>
      </c>
      <c r="L606" s="2" t="str">
        <f t="shared" si="50"/>
        <v>NYR</v>
      </c>
      <c r="M606" s="2" t="s">
        <v>39</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716</v>
      </c>
      <c r="D607" s="2" t="s">
        <v>36</v>
      </c>
      <c r="E607" s="2" t="s">
        <v>45</v>
      </c>
      <c r="F607" s="2">
        <v>3</v>
      </c>
      <c r="G607" s="2">
        <v>5</v>
      </c>
      <c r="H607" s="2" t="str">
        <f t="shared" si="49"/>
        <v>WSH</v>
      </c>
      <c r="I607" s="2" t="s">
        <v>39</v>
      </c>
      <c r="J607" s="2">
        <v>4</v>
      </c>
      <c r="K607" s="2">
        <v>3</v>
      </c>
      <c r="L607" s="2" t="str">
        <f t="shared" si="50"/>
        <v>MIN</v>
      </c>
      <c r="M607" s="2" t="s">
        <v>38</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0</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717</v>
      </c>
      <c r="D608" s="2" t="s">
        <v>30</v>
      </c>
      <c r="E608" s="2" t="s">
        <v>35</v>
      </c>
      <c r="F608" s="2">
        <v>2</v>
      </c>
      <c r="G608" s="2">
        <v>5</v>
      </c>
      <c r="H608" s="2" t="str">
        <f t="shared" si="49"/>
        <v>CBJ</v>
      </c>
      <c r="I608" s="2" t="s">
        <v>39</v>
      </c>
      <c r="J608" s="2">
        <v>5</v>
      </c>
      <c r="K608" s="2">
        <v>4</v>
      </c>
      <c r="L608" s="2" t="str">
        <f t="shared" si="50"/>
        <v>DET</v>
      </c>
      <c r="M608" s="2" t="s">
        <v>39</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1</v>
      </c>
      <c r="AO608" s="2" t="str">
        <f>INDEX(Sheet5!$B$2:$AG$33, MATCH(Table2[[#This Row],[AwayTeam]],Sheet5!$A$2:$A$33, 0), MATCH(Table2[[#This Row],[HomeTeam]],Sheet5!$A$2:$A$33, 0))</f>
        <v>1-2-0</v>
      </c>
      <c r="AP608" s="2" t="str">
        <f>INDEX(Sheet5!$B$2:$AG$33, MATCH(Table2[[#This Row],[HomeTeam]],Sheet5!$A$2:$A$33, 0), MATCH(Table2[[#This Row],[AwayTeam]],Sheet5!$A$2:$A$33, 0))</f>
        <v>2-1-0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718</v>
      </c>
      <c r="D609" s="2" t="s">
        <v>17</v>
      </c>
      <c r="E609" s="2" t="s">
        <v>32</v>
      </c>
      <c r="F609" s="2">
        <v>4</v>
      </c>
      <c r="G609" s="2">
        <v>1</v>
      </c>
      <c r="H609" s="2" t="str">
        <f t="shared" si="49"/>
        <v>TOR</v>
      </c>
      <c r="I609" s="2" t="s">
        <v>39</v>
      </c>
      <c r="J609" s="2">
        <v>2</v>
      </c>
      <c r="K609" s="2">
        <v>1</v>
      </c>
      <c r="L609" s="2" t="str">
        <f t="shared" si="50"/>
        <v>TOR</v>
      </c>
      <c r="M609" s="2" t="s">
        <v>39</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719</v>
      </c>
      <c r="D610" s="2" t="s">
        <v>29</v>
      </c>
      <c r="E610" s="2" t="s">
        <v>33</v>
      </c>
      <c r="F610" s="2">
        <v>2</v>
      </c>
      <c r="G610" s="2">
        <v>4</v>
      </c>
      <c r="H610" s="2" t="str">
        <f t="shared" si="49"/>
        <v>DAL</v>
      </c>
      <c r="I610" s="2" t="s">
        <v>39</v>
      </c>
      <c r="J610" s="2">
        <v>2</v>
      </c>
      <c r="K610" s="2">
        <v>4</v>
      </c>
      <c r="L610" s="2" t="str">
        <f t="shared" si="50"/>
        <v>DAL</v>
      </c>
      <c r="M610" s="2" t="s">
        <v>39</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1775</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1</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720</v>
      </c>
      <c r="D611" s="2" t="s">
        <v>46</v>
      </c>
      <c r="E611" s="2" t="s">
        <v>21</v>
      </c>
      <c r="F611" s="2">
        <v>2</v>
      </c>
      <c r="G611" s="2">
        <v>3</v>
      </c>
      <c r="H611" s="2" t="str">
        <f t="shared" si="49"/>
        <v>WPG</v>
      </c>
      <c r="I611" s="2" t="s">
        <v>76</v>
      </c>
      <c r="J611" s="2">
        <v>4</v>
      </c>
      <c r="K611" s="2">
        <v>3</v>
      </c>
      <c r="L611" s="2" t="str">
        <f t="shared" si="50"/>
        <v>ANA</v>
      </c>
      <c r="M611" s="2" t="s">
        <v>76</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721</v>
      </c>
      <c r="D612" s="2" t="s">
        <v>28</v>
      </c>
      <c r="E612" s="2" t="s">
        <v>25</v>
      </c>
      <c r="F612" s="2">
        <v>5</v>
      </c>
      <c r="G612" s="2">
        <v>4</v>
      </c>
      <c r="H612" s="2" t="str">
        <f t="shared" si="49"/>
        <v>BUF</v>
      </c>
      <c r="I612" s="2" t="s">
        <v>76</v>
      </c>
      <c r="J612" s="2">
        <v>5</v>
      </c>
      <c r="K612" s="2">
        <v>6</v>
      </c>
      <c r="L612" s="2" t="str">
        <f t="shared" si="50"/>
        <v>COL</v>
      </c>
      <c r="M612" s="2" t="s">
        <v>76</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0</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722</v>
      </c>
      <c r="D613" s="2" t="s">
        <v>14</v>
      </c>
      <c r="E613" s="2" t="s">
        <v>23</v>
      </c>
      <c r="F613" s="2">
        <v>2</v>
      </c>
      <c r="G613" s="2">
        <v>4</v>
      </c>
      <c r="H613" s="2" t="str">
        <f t="shared" si="49"/>
        <v>CGY</v>
      </c>
      <c r="I613" s="2" t="s">
        <v>39</v>
      </c>
      <c r="J613" s="2">
        <v>5</v>
      </c>
      <c r="K613" s="2">
        <v>3</v>
      </c>
      <c r="L613" s="2" t="str">
        <f t="shared" si="50"/>
        <v>UTA</v>
      </c>
      <c r="M613" s="2" t="s">
        <v>39</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723</v>
      </c>
      <c r="D614" s="2" t="s">
        <v>44</v>
      </c>
      <c r="E614" s="2" t="s">
        <v>26</v>
      </c>
      <c r="F614" s="2">
        <v>2</v>
      </c>
      <c r="G614" s="2">
        <v>4</v>
      </c>
      <c r="H614" s="2" t="str">
        <f t="shared" si="49"/>
        <v>VGK</v>
      </c>
      <c r="I614" s="2" t="s">
        <v>39</v>
      </c>
      <c r="J614" s="2">
        <v>2</v>
      </c>
      <c r="K614" s="2">
        <v>5</v>
      </c>
      <c r="L614" s="2" t="str">
        <f t="shared" si="50"/>
        <v>VGK</v>
      </c>
      <c r="M614" s="2" t="s">
        <v>39</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0</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724</v>
      </c>
      <c r="D615" s="2" t="s">
        <v>24</v>
      </c>
      <c r="E615" s="2" t="s">
        <v>11</v>
      </c>
      <c r="F615" s="2">
        <v>5</v>
      </c>
      <c r="G615" s="2">
        <v>3</v>
      </c>
      <c r="H615" s="2" t="str">
        <f t="shared" si="49"/>
        <v>VAN</v>
      </c>
      <c r="I615" s="2" t="s">
        <v>39</v>
      </c>
      <c r="J615" s="2">
        <v>4</v>
      </c>
      <c r="K615" s="2">
        <v>3</v>
      </c>
      <c r="L615" s="2" t="str">
        <f t="shared" si="50"/>
        <v>VAN</v>
      </c>
      <c r="M615" s="2" t="s">
        <v>38</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1-1-1</v>
      </c>
      <c r="AP615" s="2" t="str">
        <f>INDEX(Sheet5!$B$2:$AG$33, MATCH(Table2[[#This Row],[HomeTeam]],Sheet5!$A$2:$A$33, 0), MATCH(Table2[[#This Row],[AwayTeam]],Sheet5!$A$2:$A$33, 0))</f>
        <v>2-0-1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725</v>
      </c>
      <c r="D616" s="3" t="s">
        <v>42</v>
      </c>
      <c r="E616" s="3" t="s">
        <v>37</v>
      </c>
      <c r="F616" s="3">
        <v>4</v>
      </c>
      <c r="G616" s="3">
        <v>2</v>
      </c>
      <c r="H616" s="3" t="str">
        <f t="shared" si="49"/>
        <v>TBL</v>
      </c>
      <c r="I616" s="3" t="s">
        <v>39</v>
      </c>
      <c r="J616" s="3">
        <v>1</v>
      </c>
      <c r="K616" s="3">
        <v>2</v>
      </c>
      <c r="L616" s="2" t="str">
        <f t="shared" si="50"/>
        <v>SJS</v>
      </c>
      <c r="M616" s="3" t="s">
        <v>39</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0</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726</v>
      </c>
      <c r="D617" s="2" t="s">
        <v>20</v>
      </c>
      <c r="E617" s="2" t="s">
        <v>13</v>
      </c>
      <c r="F617" s="2">
        <v>2</v>
      </c>
      <c r="G617" s="2">
        <v>5</v>
      </c>
      <c r="H617" s="2" t="str">
        <f t="shared" si="49"/>
        <v>FLA</v>
      </c>
      <c r="I617" s="2" t="s">
        <v>39</v>
      </c>
      <c r="J617" s="2">
        <v>2</v>
      </c>
      <c r="K617" s="2">
        <v>3</v>
      </c>
      <c r="L617" s="13" t="str">
        <f t="shared" si="50"/>
        <v>FLA</v>
      </c>
      <c r="M617" s="2" t="s">
        <v>38</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0</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727</v>
      </c>
      <c r="D618" s="2" t="s">
        <v>18</v>
      </c>
      <c r="E618" s="2" t="s">
        <v>16</v>
      </c>
      <c r="F618" s="2">
        <v>3</v>
      </c>
      <c r="G618" s="2">
        <v>5</v>
      </c>
      <c r="H618" s="2" t="str">
        <f t="shared" si="49"/>
        <v>CHI</v>
      </c>
      <c r="I618" s="2" t="s">
        <v>39</v>
      </c>
      <c r="J618" s="2">
        <v>2</v>
      </c>
      <c r="K618" s="2">
        <v>4</v>
      </c>
      <c r="L618" s="2" t="str">
        <f t="shared" si="50"/>
        <v>CHI</v>
      </c>
      <c r="M618" s="2" t="s">
        <v>39</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1776</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1843</v>
      </c>
      <c r="D619" s="2" t="s">
        <v>29</v>
      </c>
      <c r="E619" s="2" t="s">
        <v>12</v>
      </c>
      <c r="F619" s="2">
        <v>4</v>
      </c>
      <c r="G619" s="2">
        <v>3</v>
      </c>
      <c r="H619" s="2" t="str">
        <f t="shared" si="49"/>
        <v>OTT</v>
      </c>
      <c r="I619" s="2" t="s">
        <v>76</v>
      </c>
      <c r="J619" s="2">
        <v>0</v>
      </c>
      <c r="K619" s="2">
        <v>4</v>
      </c>
      <c r="L619" s="2" t="str">
        <f t="shared" si="50"/>
        <v>STL</v>
      </c>
      <c r="M619" s="2" t="s">
        <v>39</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1775</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728</v>
      </c>
      <c r="D620" s="2" t="s">
        <v>46</v>
      </c>
      <c r="E620" s="2" t="s">
        <v>22</v>
      </c>
      <c r="F620" s="2">
        <v>2</v>
      </c>
      <c r="G620" s="2">
        <v>5</v>
      </c>
      <c r="H620" s="2" t="str">
        <f t="shared" si="49"/>
        <v>EDM</v>
      </c>
      <c r="I620" s="2" t="s">
        <v>39</v>
      </c>
      <c r="J620" s="2">
        <v>2</v>
      </c>
      <c r="K620" s="2">
        <v>3</v>
      </c>
      <c r="L620" s="2" t="str">
        <f t="shared" si="50"/>
        <v>EDM</v>
      </c>
      <c r="M620" s="2" t="s">
        <v>39</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2-1-0</v>
      </c>
      <c r="AP620" s="2" t="str">
        <f>INDEX(Sheet5!$B$2:$AG$33, MATCH(Table2[[#This Row],[HomeTeam]],Sheet5!$A$2:$A$33, 0), MATCH(Table2[[#This Row],[AwayTeam]],Sheet5!$A$2:$A$33, 0))</f>
        <v>1-2-0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729</v>
      </c>
      <c r="D621" s="3" t="s">
        <v>34</v>
      </c>
      <c r="E621" s="3" t="s">
        <v>24</v>
      </c>
      <c r="F621" s="3">
        <v>4</v>
      </c>
      <c r="G621" s="3">
        <v>5</v>
      </c>
      <c r="H621" s="3" t="str">
        <f t="shared" si="49"/>
        <v>VAN</v>
      </c>
      <c r="I621" s="3" t="s">
        <v>76</v>
      </c>
      <c r="J621" s="3">
        <v>3</v>
      </c>
      <c r="K621" s="3">
        <v>0</v>
      </c>
      <c r="L621" s="2" t="str">
        <f t="shared" si="50"/>
        <v>NSH</v>
      </c>
      <c r="M621" s="3" t="s">
        <v>39</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730</v>
      </c>
      <c r="D622" s="2" t="s">
        <v>19</v>
      </c>
      <c r="E622" s="2" t="s">
        <v>45</v>
      </c>
      <c r="F622" s="2">
        <v>2</v>
      </c>
      <c r="G622" s="2">
        <v>4</v>
      </c>
      <c r="H622" s="2" t="str">
        <f t="shared" si="49"/>
        <v>WSH</v>
      </c>
      <c r="I622" s="2" t="s">
        <v>39</v>
      </c>
      <c r="J622" s="2">
        <v>4</v>
      </c>
      <c r="K622" s="2">
        <v>7</v>
      </c>
      <c r="L622" s="13" t="str">
        <f t="shared" si="50"/>
        <v>WSH</v>
      </c>
      <c r="M622" s="2" t="s">
        <v>39</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0</v>
      </c>
      <c r="AO622" s="2" t="str">
        <f>INDEX(Sheet5!$B$2:$AG$33, MATCH(Table2[[#This Row],[AwayTeam]],Sheet5!$A$2:$A$33, 0), MATCH(Table2[[#This Row],[HomeTeam]],Sheet5!$A$2:$A$33, 0))</f>
        <v>0-2-1</v>
      </c>
      <c r="AP622" s="2" t="str">
        <f>INDEX(Sheet5!$B$2:$AG$33, MATCH(Table2[[#This Row],[HomeTeam]],Sheet5!$A$2:$A$33, 0), MATCH(Table2[[#This Row],[AwayTeam]],Sheet5!$A$2:$A$33, 0))</f>
        <v>3-0-0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731</v>
      </c>
      <c r="D623" s="2" t="s">
        <v>30</v>
      </c>
      <c r="E623" s="2" t="s">
        <v>21</v>
      </c>
      <c r="F623" s="2">
        <v>2</v>
      </c>
      <c r="G623" s="2">
        <v>4</v>
      </c>
      <c r="H623" s="2" t="str">
        <f t="shared" si="49"/>
        <v>WPG</v>
      </c>
      <c r="I623" s="2" t="s">
        <v>39</v>
      </c>
      <c r="J623" s="2">
        <v>4</v>
      </c>
      <c r="K623" s="2">
        <v>2</v>
      </c>
      <c r="L623" s="2" t="str">
        <f t="shared" si="50"/>
        <v>DET</v>
      </c>
      <c r="M623" s="2" t="s">
        <v>39</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732</v>
      </c>
      <c r="D624" s="2" t="s">
        <v>31</v>
      </c>
      <c r="E624" s="2" t="s">
        <v>37</v>
      </c>
      <c r="F624" s="2">
        <v>5</v>
      </c>
      <c r="G624" s="2">
        <v>2</v>
      </c>
      <c r="H624" s="2" t="str">
        <f t="shared" si="49"/>
        <v>NJD</v>
      </c>
      <c r="I624" s="2" t="s">
        <v>39</v>
      </c>
      <c r="J624" s="2">
        <v>2</v>
      </c>
      <c r="K624" s="2">
        <v>3</v>
      </c>
      <c r="L624" s="2" t="str">
        <f t="shared" si="50"/>
        <v>SJS</v>
      </c>
      <c r="M624" s="2" t="s">
        <v>39</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733</v>
      </c>
      <c r="D625" s="2" t="s">
        <v>15</v>
      </c>
      <c r="E625" s="2" t="s">
        <v>17</v>
      </c>
      <c r="F625" s="2">
        <v>4</v>
      </c>
      <c r="G625" s="2">
        <v>3</v>
      </c>
      <c r="H625" s="2" t="str">
        <f t="shared" si="49"/>
        <v>BOS</v>
      </c>
      <c r="I625" s="2" t="s">
        <v>39</v>
      </c>
      <c r="J625" s="2">
        <v>4</v>
      </c>
      <c r="K625" s="2">
        <v>6</v>
      </c>
      <c r="L625" s="2" t="str">
        <f t="shared" si="50"/>
        <v>TOR</v>
      </c>
      <c r="M625" s="2" t="s">
        <v>39</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1-2-1</v>
      </c>
      <c r="AP625" s="2" t="str">
        <f>INDEX(Sheet5!$B$2:$AG$33, MATCH(Table2[[#This Row],[HomeTeam]],Sheet5!$A$2:$A$33, 0), MATCH(Table2[[#This Row],[AwayTeam]],Sheet5!$A$2:$A$33, 0))</f>
        <v>3-0-1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734</v>
      </c>
      <c r="D626" s="2" t="s">
        <v>36</v>
      </c>
      <c r="E626" s="2" t="s">
        <v>43</v>
      </c>
      <c r="F626" s="2">
        <v>5</v>
      </c>
      <c r="G626" s="2">
        <v>4</v>
      </c>
      <c r="H626" s="2" t="str">
        <f t="shared" si="49"/>
        <v>MIN</v>
      </c>
      <c r="I626" s="2" t="s">
        <v>39</v>
      </c>
      <c r="J626" s="2">
        <v>4</v>
      </c>
      <c r="K626" s="2">
        <v>0</v>
      </c>
      <c r="L626" s="2" t="str">
        <f t="shared" si="50"/>
        <v>MIN</v>
      </c>
      <c r="M626" s="2" t="s">
        <v>39</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735</v>
      </c>
      <c r="D627" s="2" t="s">
        <v>12</v>
      </c>
      <c r="E627" s="2" t="s">
        <v>35</v>
      </c>
      <c r="F627" s="2">
        <v>3</v>
      </c>
      <c r="G627" s="2">
        <v>5</v>
      </c>
      <c r="H627" s="2" t="str">
        <f t="shared" si="49"/>
        <v>CBJ</v>
      </c>
      <c r="I627" s="2" t="s">
        <v>39</v>
      </c>
      <c r="J627" s="2">
        <v>4</v>
      </c>
      <c r="K627" s="2">
        <v>6</v>
      </c>
      <c r="L627" s="2" t="str">
        <f t="shared" si="50"/>
        <v>CBJ</v>
      </c>
      <c r="M627" s="2" t="s">
        <v>39</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736</v>
      </c>
      <c r="D628" s="2" t="s">
        <v>18</v>
      </c>
      <c r="E628" s="2" t="s">
        <v>25</v>
      </c>
      <c r="F628" s="2">
        <v>4</v>
      </c>
      <c r="G628" s="2">
        <v>5</v>
      </c>
      <c r="H628" s="2" t="str">
        <f t="shared" si="49"/>
        <v>COL</v>
      </c>
      <c r="I628" s="2" t="s">
        <v>38</v>
      </c>
      <c r="J628" s="2">
        <v>2</v>
      </c>
      <c r="K628" s="2">
        <v>1</v>
      </c>
      <c r="L628" s="2" t="str">
        <f t="shared" si="50"/>
        <v>MTL</v>
      </c>
      <c r="M628" s="2" t="s">
        <v>38</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0</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737</v>
      </c>
      <c r="D629" s="2" t="s">
        <v>34</v>
      </c>
      <c r="E629" s="2" t="s">
        <v>23</v>
      </c>
      <c r="F629" s="2">
        <v>3</v>
      </c>
      <c r="G629" s="2">
        <v>4</v>
      </c>
      <c r="H629" s="2" t="str">
        <f t="shared" si="49"/>
        <v>CGY</v>
      </c>
      <c r="I629" s="2" t="s">
        <v>76</v>
      </c>
      <c r="J629" s="2">
        <v>4</v>
      </c>
      <c r="K629" s="2">
        <v>1</v>
      </c>
      <c r="L629" s="2" t="str">
        <f t="shared" si="50"/>
        <v>NSH</v>
      </c>
      <c r="M629" s="2" t="s">
        <v>39</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738</v>
      </c>
      <c r="D630" s="2" t="s">
        <v>14</v>
      </c>
      <c r="E630" s="2" t="s">
        <v>33</v>
      </c>
      <c r="F630" s="2">
        <v>3</v>
      </c>
      <c r="G630" s="2">
        <v>4</v>
      </c>
      <c r="H630" s="2" t="str">
        <f t="shared" si="49"/>
        <v>DAL</v>
      </c>
      <c r="I630" s="2" t="s">
        <v>39</v>
      </c>
      <c r="J630" s="2">
        <v>2</v>
      </c>
      <c r="K630" s="2">
        <v>3</v>
      </c>
      <c r="L630" s="2" t="str">
        <f t="shared" si="50"/>
        <v>DAL</v>
      </c>
      <c r="M630" s="2" t="s">
        <v>76</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739</v>
      </c>
      <c r="D631" s="2" t="s">
        <v>42</v>
      </c>
      <c r="E631" s="2" t="s">
        <v>27</v>
      </c>
      <c r="F631" s="2">
        <v>3</v>
      </c>
      <c r="G631" s="2">
        <v>2</v>
      </c>
      <c r="H631" s="2" t="str">
        <f t="shared" si="49"/>
        <v>TBL</v>
      </c>
      <c r="I631" s="2" t="s">
        <v>39</v>
      </c>
      <c r="J631" s="2">
        <v>1</v>
      </c>
      <c r="K631" s="2">
        <v>2</v>
      </c>
      <c r="L631" s="2" t="str">
        <f t="shared" si="50"/>
        <v>LAK</v>
      </c>
      <c r="M631" s="2" t="s">
        <v>39</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1832</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0</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740</v>
      </c>
      <c r="D632" s="2" t="s">
        <v>28</v>
      </c>
      <c r="E632" s="2" t="s">
        <v>26</v>
      </c>
      <c r="F632" s="2">
        <v>2</v>
      </c>
      <c r="G632" s="2">
        <v>6</v>
      </c>
      <c r="H632" s="2" t="str">
        <f t="shared" si="49"/>
        <v>VGK</v>
      </c>
      <c r="I632" s="2" t="s">
        <v>39</v>
      </c>
      <c r="J632" s="2">
        <v>1</v>
      </c>
      <c r="K632" s="2">
        <v>3</v>
      </c>
      <c r="L632" s="2" t="str">
        <f t="shared" si="50"/>
        <v>VGK</v>
      </c>
      <c r="M632" s="2" t="s">
        <v>39</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0</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741</v>
      </c>
      <c r="D633" s="3" t="s">
        <v>22</v>
      </c>
      <c r="E633" s="3" t="s">
        <v>11</v>
      </c>
      <c r="F633" s="3">
        <v>4</v>
      </c>
      <c r="G633" s="3">
        <v>3</v>
      </c>
      <c r="H633" s="3" t="str">
        <f t="shared" si="49"/>
        <v>EDM</v>
      </c>
      <c r="I633" s="3" t="s">
        <v>76</v>
      </c>
      <c r="J633" s="3">
        <v>4</v>
      </c>
      <c r="K633" s="3">
        <v>2</v>
      </c>
      <c r="L633" s="3" t="str">
        <f t="shared" si="50"/>
        <v>EDM</v>
      </c>
      <c r="M633" s="3" t="s">
        <v>39</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742</v>
      </c>
      <c r="D634" s="2" t="s">
        <v>19</v>
      </c>
      <c r="E634" s="2" t="s">
        <v>16</v>
      </c>
      <c r="F634" s="2">
        <v>4</v>
      </c>
      <c r="G634" s="2">
        <v>3</v>
      </c>
      <c r="H634" s="2" t="str">
        <f t="shared" si="49"/>
        <v>NYR</v>
      </c>
      <c r="I634" s="2" t="s">
        <v>39</v>
      </c>
      <c r="J634" s="2">
        <v>6</v>
      </c>
      <c r="K634" s="2">
        <v>2</v>
      </c>
      <c r="L634" s="2" t="str">
        <f t="shared" si="50"/>
        <v>NYR</v>
      </c>
      <c r="M634" s="2" t="s">
        <v>39</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743</v>
      </c>
      <c r="D635" s="2" t="s">
        <v>32</v>
      </c>
      <c r="E635" s="2" t="s">
        <v>15</v>
      </c>
      <c r="F635" s="2">
        <v>2</v>
      </c>
      <c r="G635" s="2">
        <v>3</v>
      </c>
      <c r="H635" s="2" t="str">
        <f t="shared" si="49"/>
        <v>BOS</v>
      </c>
      <c r="I635" s="2" t="s">
        <v>76</v>
      </c>
      <c r="J635" s="2">
        <v>5</v>
      </c>
      <c r="K635" s="2">
        <v>4</v>
      </c>
      <c r="L635" s="2" t="str">
        <f t="shared" si="50"/>
        <v>NYI</v>
      </c>
      <c r="M635" s="2" t="s">
        <v>76</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2-1-0</v>
      </c>
      <c r="AP635" s="2" t="str">
        <f>INDEX(Sheet5!$B$2:$AG$33, MATCH(Table2[[#This Row],[HomeTeam]],Sheet5!$A$2:$A$33, 0), MATCH(Table2[[#This Row],[AwayTeam]],Sheet5!$A$2:$A$33, 0))</f>
        <v>1-1-1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744</v>
      </c>
      <c r="D636" s="2" t="s">
        <v>20</v>
      </c>
      <c r="E636" s="2" t="s">
        <v>43</v>
      </c>
      <c r="F636" s="2">
        <v>3</v>
      </c>
      <c r="G636" s="2">
        <v>5</v>
      </c>
      <c r="H636" s="2" t="str">
        <f t="shared" si="49"/>
        <v>CAR</v>
      </c>
      <c r="I636" s="2" t="s">
        <v>39</v>
      </c>
      <c r="J636" s="2">
        <v>3</v>
      </c>
      <c r="K636" s="2">
        <v>4</v>
      </c>
      <c r="L636" s="2" t="str">
        <f t="shared" si="50"/>
        <v>CAR</v>
      </c>
      <c r="M636" s="2" t="s">
        <v>76</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745</v>
      </c>
      <c r="D637" s="2" t="s">
        <v>44</v>
      </c>
      <c r="E637" s="2" t="s">
        <v>17</v>
      </c>
      <c r="F637" s="2">
        <v>3</v>
      </c>
      <c r="G637" s="2">
        <v>5</v>
      </c>
      <c r="H637" s="2" t="str">
        <f t="shared" si="49"/>
        <v>TOR</v>
      </c>
      <c r="I637" s="2" t="s">
        <v>39</v>
      </c>
      <c r="J637" s="2">
        <v>2</v>
      </c>
      <c r="K637" s="2">
        <v>3</v>
      </c>
      <c r="L637" s="2" t="str">
        <f t="shared" si="50"/>
        <v>TOR</v>
      </c>
      <c r="M637" s="2" t="s">
        <v>76</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746</v>
      </c>
      <c r="D638" s="3" t="s">
        <v>42</v>
      </c>
      <c r="E638" s="3" t="s">
        <v>46</v>
      </c>
      <c r="F638" s="3">
        <v>5</v>
      </c>
      <c r="G638" s="3">
        <v>2</v>
      </c>
      <c r="H638" s="3" t="str">
        <f t="shared" si="49"/>
        <v>TBL</v>
      </c>
      <c r="I638" s="3" t="s">
        <v>39</v>
      </c>
      <c r="J638" s="3">
        <v>1</v>
      </c>
      <c r="K638" s="3">
        <v>4</v>
      </c>
      <c r="L638" s="3" t="str">
        <f t="shared" si="50"/>
        <v>ANA</v>
      </c>
      <c r="M638" s="3" t="s">
        <v>39</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0</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747</v>
      </c>
      <c r="D639" s="2" t="s">
        <v>45</v>
      </c>
      <c r="E639" s="2" t="s">
        <v>28</v>
      </c>
      <c r="F639" s="2">
        <v>4</v>
      </c>
      <c r="G639" s="2">
        <v>3</v>
      </c>
      <c r="H639" s="2" t="str">
        <f t="shared" si="49"/>
        <v>WSH</v>
      </c>
      <c r="I639" s="2" t="s">
        <v>76</v>
      </c>
      <c r="J639" s="2">
        <v>3</v>
      </c>
      <c r="K639" s="2">
        <v>4</v>
      </c>
      <c r="L639" s="2" t="str">
        <f t="shared" si="50"/>
        <v>BUF</v>
      </c>
      <c r="M639" s="2" t="s">
        <v>38</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0</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748</v>
      </c>
      <c r="D640" s="2" t="s">
        <v>24</v>
      </c>
      <c r="E640" s="2" t="s">
        <v>18</v>
      </c>
      <c r="F640" s="2">
        <v>2</v>
      </c>
      <c r="G640" s="2">
        <v>4</v>
      </c>
      <c r="H640" s="2" t="str">
        <f t="shared" si="49"/>
        <v>MTL</v>
      </c>
      <c r="I640" s="2" t="s">
        <v>39</v>
      </c>
      <c r="J640" s="2">
        <v>4</v>
      </c>
      <c r="K640" s="2">
        <v>5</v>
      </c>
      <c r="L640" s="2" t="str">
        <f t="shared" si="50"/>
        <v>MTL</v>
      </c>
      <c r="M640" s="2" t="s">
        <v>76</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1795</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0-1-1</v>
      </c>
      <c r="AP640" s="2" t="str">
        <f>INDEX(Sheet5!$B$2:$AG$33, MATCH(Table2[[#This Row],[HomeTeam]],Sheet5!$A$2:$A$33, 0), MATCH(Table2[[#This Row],[AwayTeam]],Sheet5!$A$2:$A$33, 0))</f>
        <v>2-0-0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749</v>
      </c>
      <c r="D641" s="2" t="s">
        <v>13</v>
      </c>
      <c r="E641" s="2" t="s">
        <v>25</v>
      </c>
      <c r="F641" s="2">
        <v>3</v>
      </c>
      <c r="G641" s="2">
        <v>5</v>
      </c>
      <c r="H641" s="2" t="str">
        <f t="shared" si="49"/>
        <v>COL</v>
      </c>
      <c r="I641" s="2" t="s">
        <v>39</v>
      </c>
      <c r="J641" s="2">
        <v>1</v>
      </c>
      <c r="K641" s="2">
        <v>3</v>
      </c>
      <c r="L641" s="2" t="str">
        <f t="shared" si="50"/>
        <v>COL</v>
      </c>
      <c r="M641" s="2" t="s">
        <v>39</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0</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750</v>
      </c>
      <c r="D642" s="3" t="s">
        <v>31</v>
      </c>
      <c r="E642" s="3" t="s">
        <v>11</v>
      </c>
      <c r="F642" s="3">
        <v>4</v>
      </c>
      <c r="G642" s="3">
        <v>2</v>
      </c>
      <c r="H642" s="3" t="str">
        <f t="shared" si="49"/>
        <v>NJD</v>
      </c>
      <c r="I642" s="3" t="s">
        <v>39</v>
      </c>
      <c r="J642" s="3">
        <v>3</v>
      </c>
      <c r="K642" s="3">
        <v>2</v>
      </c>
      <c r="L642" s="2" t="str">
        <f t="shared" si="50"/>
        <v>NJD</v>
      </c>
      <c r="M642" s="3" t="s">
        <v>39</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751</v>
      </c>
      <c r="D643" s="2" t="s">
        <v>22</v>
      </c>
      <c r="E643" s="2" t="s">
        <v>15</v>
      </c>
      <c r="F643" s="2">
        <v>4</v>
      </c>
      <c r="G643" s="2">
        <v>2</v>
      </c>
      <c r="H643" s="2" t="str">
        <f t="shared" ref="H643:H706" si="54">IF(AND(ISBLANK($F643),ISBLANK($G643)),"_",IF($F643&gt;$G643,$D643,$E643))</f>
        <v>EDM</v>
      </c>
      <c r="I643" s="2" t="s">
        <v>39</v>
      </c>
      <c r="J643" s="2">
        <v>4</v>
      </c>
      <c r="K643" s="2">
        <v>0</v>
      </c>
      <c r="L643" s="13" t="str">
        <f t="shared" ref="L643:L706" si="55">IF(OR($J643=$K643,AND(ISBLANK($J643),ISBLANK($K643))),"_",IF($J643&gt;$K643,$D643,$E643))</f>
        <v>EDM</v>
      </c>
      <c r="M643" s="2" t="s">
        <v>39</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752</v>
      </c>
      <c r="D644" s="2" t="s">
        <v>29</v>
      </c>
      <c r="E644" s="2" t="s">
        <v>30</v>
      </c>
      <c r="F644" s="2">
        <v>3</v>
      </c>
      <c r="G644" s="2">
        <v>4</v>
      </c>
      <c r="H644" s="2" t="str">
        <f t="shared" si="54"/>
        <v>DET</v>
      </c>
      <c r="I644" s="2" t="s">
        <v>76</v>
      </c>
      <c r="J644" s="2">
        <v>2</v>
      </c>
      <c r="K644" s="2">
        <v>3</v>
      </c>
      <c r="L644" s="2" t="str">
        <f t="shared" si="55"/>
        <v>DET</v>
      </c>
      <c r="M644" s="2" t="s">
        <v>76</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1775</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1</v>
      </c>
      <c r="AO644" s="2" t="str">
        <f>INDEX(Sheet5!$B$2:$AG$33, MATCH(Table2[[#This Row],[AwayTeam]],Sheet5!$A$2:$A$33, 0), MATCH(Table2[[#This Row],[HomeTeam]],Sheet5!$A$2:$A$33, 0))</f>
        <v>2-0-1</v>
      </c>
      <c r="AP644" s="2" t="str">
        <f>INDEX(Sheet5!$B$2:$AG$33, MATCH(Table2[[#This Row],[HomeTeam]],Sheet5!$A$2:$A$33, 0), MATCH(Table2[[#This Row],[AwayTeam]],Sheet5!$A$2:$A$33, 0))</f>
        <v>1-2-0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753</v>
      </c>
      <c r="D645" s="2" t="s">
        <v>33</v>
      </c>
      <c r="E645" s="2" t="s">
        <v>19</v>
      </c>
      <c r="F645" s="2">
        <v>3</v>
      </c>
      <c r="G645" s="2">
        <v>2</v>
      </c>
      <c r="H645" s="2" t="str">
        <f t="shared" si="54"/>
        <v>DAL</v>
      </c>
      <c r="I645" s="2" t="s">
        <v>39</v>
      </c>
      <c r="J645" s="2">
        <v>5</v>
      </c>
      <c r="K645" s="2">
        <v>4</v>
      </c>
      <c r="L645" s="2" t="str">
        <f t="shared" si="55"/>
        <v>DAL</v>
      </c>
      <c r="M645" s="2" t="s">
        <v>76</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755</v>
      </c>
      <c r="D646" s="2" t="s">
        <v>17</v>
      </c>
      <c r="E646" s="2" t="s">
        <v>44</v>
      </c>
      <c r="F646" s="2">
        <v>5</v>
      </c>
      <c r="G646" s="2">
        <v>3</v>
      </c>
      <c r="H646" s="2" t="str">
        <f t="shared" si="54"/>
        <v>TOR</v>
      </c>
      <c r="I646" s="2" t="s">
        <v>39</v>
      </c>
      <c r="J646" s="2">
        <v>3</v>
      </c>
      <c r="K646" s="2">
        <v>2</v>
      </c>
      <c r="L646" s="2" t="str">
        <f t="shared" si="55"/>
        <v>TOR</v>
      </c>
      <c r="M646" s="2" t="s">
        <v>39</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754</v>
      </c>
      <c r="D647" s="2" t="s">
        <v>35</v>
      </c>
      <c r="E647" s="2" t="s">
        <v>20</v>
      </c>
      <c r="F647" s="2">
        <v>3</v>
      </c>
      <c r="G647" s="2">
        <v>6</v>
      </c>
      <c r="H647" s="2" t="str">
        <f t="shared" si="54"/>
        <v>PIT</v>
      </c>
      <c r="I647" s="2" t="s">
        <v>39</v>
      </c>
      <c r="J647" s="2">
        <v>4</v>
      </c>
      <c r="K647" s="2">
        <v>3</v>
      </c>
      <c r="L647" s="2" t="str">
        <f t="shared" si="55"/>
        <v>CBJ</v>
      </c>
      <c r="M647" s="2" t="s">
        <v>38</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1</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756</v>
      </c>
      <c r="D648" s="2" t="s">
        <v>12</v>
      </c>
      <c r="E648" s="2" t="s">
        <v>36</v>
      </c>
      <c r="F648" s="2">
        <v>2</v>
      </c>
      <c r="G648" s="2">
        <v>4</v>
      </c>
      <c r="H648" s="2" t="str">
        <f t="shared" si="54"/>
        <v>MIN</v>
      </c>
      <c r="I648" s="2" t="s">
        <v>39</v>
      </c>
      <c r="J648" s="2">
        <v>4</v>
      </c>
      <c r="K648" s="2">
        <v>6</v>
      </c>
      <c r="L648" s="2" t="str">
        <f t="shared" si="55"/>
        <v>MIN</v>
      </c>
      <c r="M648" s="2" t="s">
        <v>39</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0</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757</v>
      </c>
      <c r="D649" s="2" t="s">
        <v>34</v>
      </c>
      <c r="E649" s="2" t="s">
        <v>21</v>
      </c>
      <c r="F649" s="2">
        <v>1</v>
      </c>
      <c r="G649" s="2">
        <v>3</v>
      </c>
      <c r="H649" s="2" t="str">
        <f t="shared" si="54"/>
        <v>WPG</v>
      </c>
      <c r="I649" s="2" t="s">
        <v>39</v>
      </c>
      <c r="J649" s="2">
        <v>2</v>
      </c>
      <c r="K649" s="2">
        <v>5</v>
      </c>
      <c r="L649" s="2" t="str">
        <f t="shared" si="55"/>
        <v>WPG</v>
      </c>
      <c r="M649" s="2" t="s">
        <v>39</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2-2-0</v>
      </c>
      <c r="AP649" s="2" t="str">
        <f>INDEX(Sheet5!$B$2:$AG$33, MATCH(Table2[[#This Row],[HomeTeam]],Sheet5!$A$2:$A$33, 0), MATCH(Table2[[#This Row],[AwayTeam]],Sheet5!$A$2:$A$33, 0))</f>
        <v>2-2-0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758</v>
      </c>
      <c r="D650" s="2" t="s">
        <v>23</v>
      </c>
      <c r="E650" s="2" t="s">
        <v>46</v>
      </c>
      <c r="F650" s="2">
        <v>4</v>
      </c>
      <c r="G650" s="2">
        <v>3</v>
      </c>
      <c r="H650" s="2" t="str">
        <f t="shared" si="54"/>
        <v>CGY</v>
      </c>
      <c r="I650" s="2" t="s">
        <v>76</v>
      </c>
      <c r="J650" s="2">
        <v>3</v>
      </c>
      <c r="K650" s="2">
        <v>2</v>
      </c>
      <c r="L650" s="2" t="str">
        <f t="shared" si="55"/>
        <v>CGY</v>
      </c>
      <c r="M650" s="2" t="s">
        <v>76</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1834</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759</v>
      </c>
      <c r="D651" s="3" t="s">
        <v>26</v>
      </c>
      <c r="E651" s="3" t="s">
        <v>37</v>
      </c>
      <c r="F651" s="3">
        <v>3</v>
      </c>
      <c r="G651" s="3">
        <v>4</v>
      </c>
      <c r="H651" s="3" t="str">
        <f t="shared" si="54"/>
        <v>SJS</v>
      </c>
      <c r="I651" s="3" t="s">
        <v>76</v>
      </c>
      <c r="J651" s="3">
        <v>4</v>
      </c>
      <c r="K651" s="3">
        <v>2</v>
      </c>
      <c r="L651" s="2" t="str">
        <f t="shared" si="55"/>
        <v>VGK</v>
      </c>
      <c r="M651" s="3" t="s">
        <v>39</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0</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760</v>
      </c>
      <c r="D652" s="2" t="s">
        <v>24</v>
      </c>
      <c r="E652" s="2" t="s">
        <v>45</v>
      </c>
      <c r="F652" s="2">
        <v>3</v>
      </c>
      <c r="G652" s="2">
        <v>4</v>
      </c>
      <c r="H652" s="2" t="str">
        <f t="shared" si="54"/>
        <v>WSH</v>
      </c>
      <c r="I652" s="2" t="s">
        <v>76</v>
      </c>
      <c r="J652" s="2">
        <v>1</v>
      </c>
      <c r="K652" s="2">
        <v>2</v>
      </c>
      <c r="L652" s="13" t="str">
        <f t="shared" si="55"/>
        <v>WSH</v>
      </c>
      <c r="M652" s="2" t="s">
        <v>76</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0</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761</v>
      </c>
      <c r="D653" s="2" t="s">
        <v>25</v>
      </c>
      <c r="E653" s="2" t="s">
        <v>16</v>
      </c>
      <c r="F653" s="2">
        <v>5</v>
      </c>
      <c r="G653" s="2">
        <v>3</v>
      </c>
      <c r="H653" s="2" t="str">
        <f t="shared" si="54"/>
        <v>COL</v>
      </c>
      <c r="I653" s="2" t="s">
        <v>39</v>
      </c>
      <c r="J653" s="2">
        <v>1</v>
      </c>
      <c r="K653" s="2">
        <v>3</v>
      </c>
      <c r="L653" s="2" t="str">
        <f t="shared" si="55"/>
        <v>CHI</v>
      </c>
      <c r="M653" s="2" t="s">
        <v>39</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0</v>
      </c>
      <c r="AO653" s="2" t="str">
        <f>INDEX(Sheet5!$B$2:$AG$33, MATCH(Table2[[#This Row],[AwayTeam]],Sheet5!$A$2:$A$33, 0), MATCH(Table2[[#This Row],[HomeTeam]],Sheet5!$A$2:$A$33, 0))</f>
        <v>1-2-0</v>
      </c>
      <c r="AP653" s="2" t="str">
        <f>INDEX(Sheet5!$B$2:$AG$33, MATCH(Table2[[#This Row],[HomeTeam]],Sheet5!$A$2:$A$33, 0), MATCH(Table2[[#This Row],[AwayTeam]],Sheet5!$A$2:$A$33, 0))</f>
        <v>2-1-0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762</v>
      </c>
      <c r="D654" s="2" t="s">
        <v>13</v>
      </c>
      <c r="E654" s="2" t="s">
        <v>14</v>
      </c>
      <c r="F654" s="2">
        <v>4</v>
      </c>
      <c r="G654" s="2">
        <v>2</v>
      </c>
      <c r="H654" s="2" t="str">
        <f t="shared" si="54"/>
        <v>FLA</v>
      </c>
      <c r="I654" s="2" t="s">
        <v>39</v>
      </c>
      <c r="J654" s="2">
        <v>4</v>
      </c>
      <c r="K654" s="2">
        <v>1</v>
      </c>
      <c r="L654" s="2" t="str">
        <f t="shared" si="55"/>
        <v>FLA</v>
      </c>
      <c r="M654" s="2" t="s">
        <v>39</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0</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763</v>
      </c>
      <c r="D655" s="3" t="s">
        <v>23</v>
      </c>
      <c r="E655" s="3" t="s">
        <v>27</v>
      </c>
      <c r="F655" s="3">
        <v>3</v>
      </c>
      <c r="G655" s="3">
        <v>2</v>
      </c>
      <c r="H655" s="3" t="str">
        <f t="shared" si="54"/>
        <v>CGY</v>
      </c>
      <c r="I655" s="3" t="s">
        <v>76</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1848</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764</v>
      </c>
      <c r="D656" s="2" t="s">
        <v>28</v>
      </c>
      <c r="E656" s="2" t="s">
        <v>29</v>
      </c>
      <c r="F656" s="2">
        <v>2</v>
      </c>
      <c r="G656" s="2">
        <v>4</v>
      </c>
      <c r="H656" s="2" t="str">
        <f t="shared" si="54"/>
        <v>OTT</v>
      </c>
      <c r="I656" s="2" t="s">
        <v>39</v>
      </c>
      <c r="J656" s="2">
        <v>4</v>
      </c>
      <c r="K656" s="2">
        <v>0</v>
      </c>
      <c r="L656" s="13" t="str">
        <f t="shared" si="55"/>
        <v>BUF</v>
      </c>
      <c r="M656" s="2" t="s">
        <v>39</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1775</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1</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765</v>
      </c>
      <c r="D657" s="2" t="s">
        <v>15</v>
      </c>
      <c r="E657" s="2" t="s">
        <v>42</v>
      </c>
      <c r="F657" s="2">
        <v>2</v>
      </c>
      <c r="G657" s="2">
        <v>3</v>
      </c>
      <c r="H657" s="2" t="str">
        <f t="shared" si="54"/>
        <v>TBL</v>
      </c>
      <c r="I657" s="2" t="s">
        <v>39</v>
      </c>
      <c r="J657" s="2">
        <v>1</v>
      </c>
      <c r="K657" s="2">
        <v>4</v>
      </c>
      <c r="L657" s="2" t="str">
        <f t="shared" si="55"/>
        <v>TBL</v>
      </c>
      <c r="M657" s="2" t="s">
        <v>39</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0</v>
      </c>
      <c r="AO657" s="2" t="str">
        <f>INDEX(Sheet5!$B$2:$AG$33, MATCH(Table2[[#This Row],[AwayTeam]],Sheet5!$A$2:$A$33, 0), MATCH(Table2[[#This Row],[HomeTeam]],Sheet5!$A$2:$A$33, 0))</f>
        <v>2-1-0</v>
      </c>
      <c r="AP657" s="2" t="str">
        <f>INDEX(Sheet5!$B$2:$AG$33, MATCH(Table2[[#This Row],[HomeTeam]],Sheet5!$A$2:$A$33, 0), MATCH(Table2[[#This Row],[AwayTeam]],Sheet5!$A$2:$A$33, 0))</f>
        <v>1-2-0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766</v>
      </c>
      <c r="D658" s="2" t="s">
        <v>31</v>
      </c>
      <c r="E658" s="2" t="s">
        <v>19</v>
      </c>
      <c r="F658" s="2">
        <v>3</v>
      </c>
      <c r="G658" s="2">
        <v>2</v>
      </c>
      <c r="H658" s="2" t="str">
        <f t="shared" si="54"/>
        <v>NJD</v>
      </c>
      <c r="I658" s="2" t="s">
        <v>39</v>
      </c>
      <c r="J658" s="2">
        <v>2</v>
      </c>
      <c r="K658" s="2">
        <v>3</v>
      </c>
      <c r="L658" s="2" t="str">
        <f t="shared" si="55"/>
        <v>NYR</v>
      </c>
      <c r="M658" s="2" t="s">
        <v>76</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767</v>
      </c>
      <c r="D659" s="2" t="s">
        <v>33</v>
      </c>
      <c r="E659" s="2" t="s">
        <v>44</v>
      </c>
      <c r="F659" s="2">
        <v>2</v>
      </c>
      <c r="G659" s="2">
        <v>1</v>
      </c>
      <c r="H659" s="2" t="str">
        <f t="shared" si="54"/>
        <v>DAL</v>
      </c>
      <c r="I659" s="2" t="s">
        <v>39</v>
      </c>
      <c r="J659" s="2">
        <v>4</v>
      </c>
      <c r="K659" s="2">
        <v>1</v>
      </c>
      <c r="L659" s="2" t="str">
        <f t="shared" si="55"/>
        <v>DAL</v>
      </c>
      <c r="M659" s="2" t="s">
        <v>39</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768</v>
      </c>
      <c r="D660" s="2" t="s">
        <v>22</v>
      </c>
      <c r="E660" s="2" t="s">
        <v>20</v>
      </c>
      <c r="F660" s="2">
        <v>4</v>
      </c>
      <c r="G660" s="2">
        <v>3</v>
      </c>
      <c r="H660" s="2" t="str">
        <f t="shared" si="54"/>
        <v>EDM</v>
      </c>
      <c r="I660" s="2" t="s">
        <v>39</v>
      </c>
      <c r="J660" s="2">
        <v>3</v>
      </c>
      <c r="K660" s="2">
        <v>5</v>
      </c>
      <c r="L660" s="2" t="str">
        <f t="shared" si="55"/>
        <v>PIT</v>
      </c>
      <c r="M660" s="2" t="s">
        <v>39</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770</v>
      </c>
      <c r="D661" s="2" t="s">
        <v>17</v>
      </c>
      <c r="E661" s="2" t="s">
        <v>43</v>
      </c>
      <c r="F661" s="2">
        <v>4</v>
      </c>
      <c r="G661" s="2">
        <v>2</v>
      </c>
      <c r="H661" s="2" t="str">
        <f t="shared" si="54"/>
        <v>TOR</v>
      </c>
      <c r="I661" s="2" t="s">
        <v>39</v>
      </c>
      <c r="J661" s="2">
        <v>3</v>
      </c>
      <c r="K661" s="2">
        <v>6</v>
      </c>
      <c r="L661" s="2" t="str">
        <f t="shared" si="55"/>
        <v>CAR</v>
      </c>
      <c r="M661" s="2" t="s">
        <v>39</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1-1-0</v>
      </c>
      <c r="AP661" s="2" t="str">
        <f>INDEX(Sheet5!$B$2:$AG$33, MATCH(Table2[[#This Row],[HomeTeam]],Sheet5!$A$2:$A$33, 0), MATCH(Table2[[#This Row],[AwayTeam]],Sheet5!$A$2:$A$33, 0))</f>
        <v>1-1-0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769</v>
      </c>
      <c r="D662" s="2" t="s">
        <v>11</v>
      </c>
      <c r="E662" s="2" t="s">
        <v>35</v>
      </c>
      <c r="F662" s="2">
        <v>2</v>
      </c>
      <c r="G662" s="2">
        <v>3</v>
      </c>
      <c r="H662" s="2" t="str">
        <f t="shared" si="54"/>
        <v>CBJ</v>
      </c>
      <c r="I662" s="2" t="s">
        <v>39</v>
      </c>
      <c r="J662" s="2">
        <v>2</v>
      </c>
      <c r="K662" s="2">
        <v>6</v>
      </c>
      <c r="L662" s="2" t="str">
        <f t="shared" si="55"/>
        <v>CBJ</v>
      </c>
      <c r="M662" s="2" t="s">
        <v>39</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1</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771</v>
      </c>
      <c r="D663" s="2" t="s">
        <v>46</v>
      </c>
      <c r="E663" s="2" t="s">
        <v>12</v>
      </c>
      <c r="F663" s="2">
        <v>5</v>
      </c>
      <c r="G663" s="2">
        <v>4</v>
      </c>
      <c r="H663" s="2" t="str">
        <f t="shared" si="54"/>
        <v>ANA</v>
      </c>
      <c r="I663" s="2" t="s">
        <v>76</v>
      </c>
      <c r="J663" s="2">
        <v>2</v>
      </c>
      <c r="K663" s="2">
        <v>6</v>
      </c>
      <c r="L663" s="2" t="str">
        <f t="shared" si="55"/>
        <v>STL</v>
      </c>
      <c r="M663" s="2" t="s">
        <v>39</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0</v>
      </c>
      <c r="AO663" s="2" t="str">
        <f>INDEX(Sheet5!$B$2:$AG$33, MATCH(Table2[[#This Row],[AwayTeam]],Sheet5!$A$2:$A$33, 0), MATCH(Table2[[#This Row],[HomeTeam]],Sheet5!$A$2:$A$33, 0))</f>
        <v>0-2-0</v>
      </c>
      <c r="AP663" s="2" t="str">
        <f>INDEX(Sheet5!$B$2:$AG$33, MATCH(Table2[[#This Row],[HomeTeam]],Sheet5!$A$2:$A$33, 0), MATCH(Table2[[#This Row],[AwayTeam]],Sheet5!$A$2:$A$33, 0))</f>
        <v>2-0-0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772</v>
      </c>
      <c r="D664" s="2" t="s">
        <v>25</v>
      </c>
      <c r="E664" s="2" t="s">
        <v>36</v>
      </c>
      <c r="F664" s="2">
        <v>4</v>
      </c>
      <c r="G664" s="2">
        <v>5</v>
      </c>
      <c r="H664" s="2" t="str">
        <f t="shared" si="54"/>
        <v>MIN</v>
      </c>
      <c r="I664" s="2" t="s">
        <v>76</v>
      </c>
      <c r="J664" s="2">
        <v>6</v>
      </c>
      <c r="K664" s="2">
        <v>1</v>
      </c>
      <c r="L664" s="2" t="str">
        <f t="shared" si="55"/>
        <v>COL</v>
      </c>
      <c r="M664" s="2" t="s">
        <v>39</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0</v>
      </c>
      <c r="AO664" s="2" t="str">
        <f>INDEX(Sheet5!$B$2:$AG$33, MATCH(Table2[[#This Row],[AwayTeam]],Sheet5!$A$2:$A$33, 0), MATCH(Table2[[#This Row],[HomeTeam]],Sheet5!$A$2:$A$33, 0))</f>
        <v>2-1-1</v>
      </c>
      <c r="AP664" s="2" t="str">
        <f>INDEX(Sheet5!$B$2:$AG$33, MATCH(Table2[[#This Row],[HomeTeam]],Sheet5!$A$2:$A$33, 0), MATCH(Table2[[#This Row],[AwayTeam]],Sheet5!$A$2:$A$33, 0))</f>
        <v>2-2-0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773</v>
      </c>
      <c r="D665" s="3" t="s">
        <v>32</v>
      </c>
      <c r="E665" s="3" t="s">
        <v>26</v>
      </c>
      <c r="F665" s="3">
        <v>3</v>
      </c>
      <c r="G665" s="3">
        <v>4</v>
      </c>
      <c r="H665" s="3" t="str">
        <f t="shared" si="54"/>
        <v>VGK</v>
      </c>
      <c r="I665" s="3" t="s">
        <v>39</v>
      </c>
      <c r="J665" s="3">
        <v>4</v>
      </c>
      <c r="K665" s="3">
        <v>0</v>
      </c>
      <c r="L665" s="2" t="str">
        <f t="shared" si="55"/>
        <v>NYI</v>
      </c>
      <c r="M665" s="3" t="s">
        <v>39</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0</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774</v>
      </c>
      <c r="D666" s="2" t="s">
        <v>16</v>
      </c>
      <c r="E666" s="2" t="s">
        <v>30</v>
      </c>
      <c r="F666" s="2">
        <v>2</v>
      </c>
      <c r="G666" s="2">
        <v>3</v>
      </c>
      <c r="H666" s="2" t="str">
        <f t="shared" si="54"/>
        <v>DET</v>
      </c>
      <c r="I666" s="2" t="s">
        <v>76</v>
      </c>
      <c r="J666" s="2">
        <v>3</v>
      </c>
      <c r="K666" s="2">
        <v>5</v>
      </c>
      <c r="L666" s="13" t="str">
        <f t="shared" si="55"/>
        <v>DET</v>
      </c>
      <c r="M666" s="2" t="s">
        <v>39</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775</v>
      </c>
      <c r="D667" s="2" t="s">
        <v>18</v>
      </c>
      <c r="E667" s="2" t="s">
        <v>45</v>
      </c>
      <c r="F667" s="2">
        <v>3</v>
      </c>
      <c r="G667" s="2">
        <v>4</v>
      </c>
      <c r="H667" s="2" t="str">
        <f t="shared" si="54"/>
        <v>WSH</v>
      </c>
      <c r="I667" s="2" t="s">
        <v>76</v>
      </c>
      <c r="J667" s="2">
        <v>3</v>
      </c>
      <c r="K667" s="2">
        <v>2</v>
      </c>
      <c r="L667" s="2" t="str">
        <f t="shared" si="55"/>
        <v>MTL</v>
      </c>
      <c r="M667" s="2" t="s">
        <v>76</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1776</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0</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776</v>
      </c>
      <c r="D668" s="2" t="s">
        <v>24</v>
      </c>
      <c r="E668" s="2" t="s">
        <v>43</v>
      </c>
      <c r="F668" s="2">
        <v>2</v>
      </c>
      <c r="G668" s="2">
        <v>4</v>
      </c>
      <c r="H668" s="2" t="str">
        <f t="shared" si="54"/>
        <v>CAR</v>
      </c>
      <c r="I668" s="2" t="s">
        <v>39</v>
      </c>
      <c r="J668" s="2">
        <v>0</v>
      </c>
      <c r="K668" s="2">
        <v>2</v>
      </c>
      <c r="L668" s="2" t="str">
        <f t="shared" si="55"/>
        <v>CAR</v>
      </c>
      <c r="M668" s="2" t="s">
        <v>39</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777</v>
      </c>
      <c r="D669" s="2" t="s">
        <v>27</v>
      </c>
      <c r="E669" s="2" t="s">
        <v>21</v>
      </c>
      <c r="F669" s="2">
        <v>1</v>
      </c>
      <c r="G669" s="2">
        <v>3</v>
      </c>
      <c r="H669" s="2" t="str">
        <f t="shared" si="54"/>
        <v>WPG</v>
      </c>
      <c r="I669" s="2" t="s">
        <v>39</v>
      </c>
      <c r="J669" s="2">
        <v>2</v>
      </c>
      <c r="K669" s="2">
        <v>1</v>
      </c>
      <c r="L669" s="2" t="str">
        <f t="shared" si="55"/>
        <v>LAK</v>
      </c>
      <c r="M669" s="2" t="s">
        <v>76</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778</v>
      </c>
      <c r="D670" s="3" t="s">
        <v>37</v>
      </c>
      <c r="E670" s="3" t="s">
        <v>14</v>
      </c>
      <c r="F670" s="3">
        <v>2</v>
      </c>
      <c r="G670" s="3">
        <v>4</v>
      </c>
      <c r="H670" s="3" t="str">
        <f t="shared" si="54"/>
        <v>UTA</v>
      </c>
      <c r="I670" s="3" t="s">
        <v>39</v>
      </c>
      <c r="J670" s="3">
        <v>1</v>
      </c>
      <c r="K670" s="3">
        <v>2</v>
      </c>
      <c r="L670" s="2" t="str">
        <f t="shared" si="55"/>
        <v>UTA</v>
      </c>
      <c r="M670" s="3" t="s">
        <v>39</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779</v>
      </c>
      <c r="D671" s="2" t="s">
        <v>15</v>
      </c>
      <c r="E671" s="2" t="s">
        <v>13</v>
      </c>
      <c r="F671" s="2">
        <v>2</v>
      </c>
      <c r="G671" s="2">
        <v>5</v>
      </c>
      <c r="H671" s="2" t="str">
        <f t="shared" si="54"/>
        <v>FLA</v>
      </c>
      <c r="I671" s="2" t="s">
        <v>39</v>
      </c>
      <c r="J671" s="2">
        <v>4</v>
      </c>
      <c r="K671" s="2">
        <v>3</v>
      </c>
      <c r="L671" s="13" t="str">
        <f t="shared" si="55"/>
        <v>BOS</v>
      </c>
      <c r="M671" s="2" t="s">
        <v>76</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0</v>
      </c>
      <c r="AO671" s="2" t="str">
        <f>INDEX(Sheet5!$B$2:$AG$33, MATCH(Table2[[#This Row],[AwayTeam]],Sheet5!$A$2:$A$33, 0), MATCH(Table2[[#This Row],[HomeTeam]],Sheet5!$A$2:$A$33, 0))</f>
        <v>2-2-0</v>
      </c>
      <c r="AP671" s="2" t="str">
        <f>INDEX(Sheet5!$B$2:$AG$33, MATCH(Table2[[#This Row],[HomeTeam]],Sheet5!$A$2:$A$33, 0), MATCH(Table2[[#This Row],[AwayTeam]],Sheet5!$A$2:$A$33, 0))</f>
        <v>2-1-1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780</v>
      </c>
      <c r="D672" s="2" t="s">
        <v>11</v>
      </c>
      <c r="E672" s="2" t="s">
        <v>28</v>
      </c>
      <c r="F672" s="2">
        <v>3</v>
      </c>
      <c r="G672" s="2">
        <v>4</v>
      </c>
      <c r="H672" s="2" t="str">
        <f t="shared" si="54"/>
        <v>BUF</v>
      </c>
      <c r="I672" s="2" t="s">
        <v>39</v>
      </c>
      <c r="J672" s="2">
        <v>6</v>
      </c>
      <c r="K672" s="2">
        <v>2</v>
      </c>
      <c r="L672" s="2" t="str">
        <f t="shared" si="55"/>
        <v>SEA</v>
      </c>
      <c r="M672" s="2" t="s">
        <v>39</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781</v>
      </c>
      <c r="D673" s="2" t="s">
        <v>29</v>
      </c>
      <c r="E673" s="2" t="s">
        <v>20</v>
      </c>
      <c r="F673" s="2">
        <v>4</v>
      </c>
      <c r="G673" s="2">
        <v>5</v>
      </c>
      <c r="H673" s="2" t="str">
        <f t="shared" si="54"/>
        <v>PIT</v>
      </c>
      <c r="I673" s="2" t="s">
        <v>39</v>
      </c>
      <c r="J673" s="2">
        <v>5</v>
      </c>
      <c r="K673" s="2">
        <v>0</v>
      </c>
      <c r="L673" s="2" t="str">
        <f t="shared" si="55"/>
        <v>OTT</v>
      </c>
      <c r="M673" s="2" t="s">
        <v>39</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1775</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1</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782</v>
      </c>
      <c r="D674" s="2" t="s">
        <v>24</v>
      </c>
      <c r="E674" s="2" t="s">
        <v>17</v>
      </c>
      <c r="F674" s="2">
        <v>3</v>
      </c>
      <c r="G674" s="2">
        <v>4</v>
      </c>
      <c r="H674" s="2" t="str">
        <f t="shared" si="54"/>
        <v>TOR</v>
      </c>
      <c r="I674" s="2" t="s">
        <v>76</v>
      </c>
      <c r="J674" s="2">
        <v>3</v>
      </c>
      <c r="K674" s="2">
        <v>0</v>
      </c>
      <c r="L674" s="2" t="str">
        <f t="shared" si="55"/>
        <v>VAN</v>
      </c>
      <c r="M674" s="2" t="s">
        <v>39</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783</v>
      </c>
      <c r="D675" s="2" t="s">
        <v>33</v>
      </c>
      <c r="E675" s="2" t="s">
        <v>18</v>
      </c>
      <c r="F675" s="2">
        <v>4</v>
      </c>
      <c r="G675" s="2">
        <v>3</v>
      </c>
      <c r="H675" s="2" t="str">
        <f t="shared" si="54"/>
        <v>DAL</v>
      </c>
      <c r="I675" s="2" t="s">
        <v>39</v>
      </c>
      <c r="J675" s="2">
        <v>2</v>
      </c>
      <c r="K675" s="2">
        <v>1</v>
      </c>
      <c r="L675" s="2" t="str">
        <f t="shared" si="55"/>
        <v>DAL</v>
      </c>
      <c r="M675" s="2" t="s">
        <v>38</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784</v>
      </c>
      <c r="D676" s="2" t="s">
        <v>42</v>
      </c>
      <c r="E676" s="2" t="s">
        <v>31</v>
      </c>
      <c r="F676" s="2">
        <v>3</v>
      </c>
      <c r="G676" s="2">
        <v>5</v>
      </c>
      <c r="H676" s="2" t="str">
        <f t="shared" si="54"/>
        <v>NJD</v>
      </c>
      <c r="I676" s="2" t="s">
        <v>39</v>
      </c>
      <c r="J676" s="2">
        <v>2</v>
      </c>
      <c r="K676" s="2">
        <v>3</v>
      </c>
      <c r="L676" s="2" t="str">
        <f t="shared" si="55"/>
        <v>NJD</v>
      </c>
      <c r="M676" s="2" t="s">
        <v>76</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0</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785</v>
      </c>
      <c r="D677" s="2" t="s">
        <v>46</v>
      </c>
      <c r="E677" s="2" t="s">
        <v>44</v>
      </c>
      <c r="F677" s="2">
        <v>4</v>
      </c>
      <c r="G677" s="2">
        <v>3</v>
      </c>
      <c r="H677" s="2" t="str">
        <f t="shared" si="54"/>
        <v>ANA</v>
      </c>
      <c r="I677" s="2" t="s">
        <v>76</v>
      </c>
      <c r="J677" s="2">
        <v>0</v>
      </c>
      <c r="K677" s="2">
        <v>6</v>
      </c>
      <c r="L677" s="2" t="str">
        <f t="shared" si="55"/>
        <v>PHI</v>
      </c>
      <c r="M677" s="2" t="s">
        <v>39</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1838</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786</v>
      </c>
      <c r="D678" s="2" t="s">
        <v>22</v>
      </c>
      <c r="E678" s="2" t="s">
        <v>16</v>
      </c>
      <c r="F678" s="2">
        <v>5</v>
      </c>
      <c r="G678" s="2">
        <v>4</v>
      </c>
      <c r="H678" s="2" t="str">
        <f t="shared" si="54"/>
        <v>EDM</v>
      </c>
      <c r="I678" s="2" t="s">
        <v>76</v>
      </c>
      <c r="J678" s="2">
        <v>4</v>
      </c>
      <c r="K678" s="2">
        <v>3</v>
      </c>
      <c r="L678" s="2" t="str">
        <f t="shared" si="55"/>
        <v>EDM</v>
      </c>
      <c r="M678" s="2" t="s">
        <v>39</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787</v>
      </c>
      <c r="D679" s="2" t="s">
        <v>35</v>
      </c>
      <c r="E679" s="2" t="s">
        <v>12</v>
      </c>
      <c r="F679" s="2">
        <v>3</v>
      </c>
      <c r="G679" s="2">
        <v>5</v>
      </c>
      <c r="H679" s="2" t="str">
        <f t="shared" si="54"/>
        <v>STL</v>
      </c>
      <c r="I679" s="2" t="s">
        <v>39</v>
      </c>
      <c r="J679" s="2">
        <v>2</v>
      </c>
      <c r="K679" s="2">
        <v>1</v>
      </c>
      <c r="L679" s="2" t="str">
        <f t="shared" si="55"/>
        <v>CBJ</v>
      </c>
      <c r="M679" s="2" t="s">
        <v>39</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788</v>
      </c>
      <c r="D680" s="2" t="s">
        <v>25</v>
      </c>
      <c r="E680" s="2" t="s">
        <v>21</v>
      </c>
      <c r="F680" s="2">
        <v>4</v>
      </c>
      <c r="G680" s="2">
        <v>6</v>
      </c>
      <c r="H680" s="2" t="str">
        <f t="shared" si="54"/>
        <v>WPG</v>
      </c>
      <c r="I680" s="2" t="s">
        <v>39</v>
      </c>
      <c r="J680" s="2">
        <v>0</v>
      </c>
      <c r="K680" s="2">
        <v>3</v>
      </c>
      <c r="L680" s="2" t="str">
        <f t="shared" si="55"/>
        <v>WPG</v>
      </c>
      <c r="M680" s="2" t="s">
        <v>39</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0</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789</v>
      </c>
      <c r="D681" s="2" t="s">
        <v>45</v>
      </c>
      <c r="E681" s="2" t="s">
        <v>34</v>
      </c>
      <c r="F681" s="2">
        <v>4</v>
      </c>
      <c r="G681" s="2">
        <v>2</v>
      </c>
      <c r="H681" s="2" t="str">
        <f t="shared" si="54"/>
        <v>WSH</v>
      </c>
      <c r="I681" s="2" t="s">
        <v>39</v>
      </c>
      <c r="J681" s="2">
        <v>4</v>
      </c>
      <c r="K681" s="2">
        <v>1</v>
      </c>
      <c r="L681" s="2" t="str">
        <f t="shared" si="55"/>
        <v>WSH</v>
      </c>
      <c r="M681" s="2" t="s">
        <v>39</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0</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790</v>
      </c>
      <c r="D682" s="2" t="s">
        <v>32</v>
      </c>
      <c r="E682" s="2" t="s">
        <v>14</v>
      </c>
      <c r="F682" s="2">
        <v>5</v>
      </c>
      <c r="G682" s="2">
        <v>3</v>
      </c>
      <c r="H682" s="2" t="str">
        <f t="shared" si="54"/>
        <v>NYI</v>
      </c>
      <c r="I682" s="2" t="s">
        <v>39</v>
      </c>
      <c r="J682" s="2">
        <v>2</v>
      </c>
      <c r="K682" s="2">
        <v>1</v>
      </c>
      <c r="L682" s="2" t="str">
        <f t="shared" si="55"/>
        <v>NYI</v>
      </c>
      <c r="M682" s="2" t="s">
        <v>39</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791</v>
      </c>
      <c r="D683" s="2" t="s">
        <v>27</v>
      </c>
      <c r="E683" s="2" t="s">
        <v>23</v>
      </c>
      <c r="F683" s="2">
        <v>1</v>
      </c>
      <c r="G683" s="2">
        <v>3</v>
      </c>
      <c r="H683" s="2" t="str">
        <f t="shared" si="54"/>
        <v>CGY</v>
      </c>
      <c r="I683" s="2" t="s">
        <v>39</v>
      </c>
      <c r="J683" s="2">
        <v>1</v>
      </c>
      <c r="K683" s="2">
        <v>2</v>
      </c>
      <c r="L683" s="2" t="str">
        <f t="shared" si="55"/>
        <v>CGY</v>
      </c>
      <c r="M683" s="2" t="s">
        <v>39</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792</v>
      </c>
      <c r="D684" s="2" t="s">
        <v>19</v>
      </c>
      <c r="E684" s="2" t="s">
        <v>26</v>
      </c>
      <c r="F684" s="2">
        <v>2</v>
      </c>
      <c r="G684" s="2">
        <v>5</v>
      </c>
      <c r="H684" s="2" t="str">
        <f t="shared" si="54"/>
        <v>VGK</v>
      </c>
      <c r="I684" s="2" t="s">
        <v>39</v>
      </c>
      <c r="J684" s="2">
        <v>2</v>
      </c>
      <c r="K684" s="2">
        <v>1</v>
      </c>
      <c r="L684" s="2" t="str">
        <f t="shared" si="55"/>
        <v>NYR</v>
      </c>
      <c r="M684" s="2" t="s">
        <v>39</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0</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793</v>
      </c>
      <c r="D685" s="3" t="s">
        <v>36</v>
      </c>
      <c r="E685" s="3" t="s">
        <v>37</v>
      </c>
      <c r="F685" s="3">
        <v>5</v>
      </c>
      <c r="G685" s="3">
        <v>2</v>
      </c>
      <c r="H685" s="3" t="str">
        <f t="shared" si="54"/>
        <v>MIN</v>
      </c>
      <c r="I685" s="3" t="s">
        <v>39</v>
      </c>
      <c r="J685" s="3">
        <v>3</v>
      </c>
      <c r="K685" s="3">
        <v>1</v>
      </c>
      <c r="L685" s="2" t="str">
        <f t="shared" si="55"/>
        <v>MIN</v>
      </c>
      <c r="M685" s="3" t="s">
        <v>39</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794</v>
      </c>
      <c r="D686" s="2" t="s">
        <v>11</v>
      </c>
      <c r="E686" s="2" t="s">
        <v>30</v>
      </c>
      <c r="F686" s="2">
        <v>4</v>
      </c>
      <c r="G686" s="2">
        <v>5</v>
      </c>
      <c r="H686" s="2" t="str">
        <f t="shared" si="54"/>
        <v>DET</v>
      </c>
      <c r="I686" s="2" t="s">
        <v>76</v>
      </c>
      <c r="J686" s="2">
        <v>2</v>
      </c>
      <c r="K686" s="2">
        <v>6</v>
      </c>
      <c r="L686" s="13" t="str">
        <f t="shared" si="55"/>
        <v>DET</v>
      </c>
      <c r="M686" s="2" t="s">
        <v>39</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795</v>
      </c>
      <c r="D687" s="2" t="s">
        <v>33</v>
      </c>
      <c r="E687" s="2" t="s">
        <v>29</v>
      </c>
      <c r="F687" s="2">
        <v>1</v>
      </c>
      <c r="G687" s="2">
        <v>4</v>
      </c>
      <c r="H687" s="2" t="str">
        <f t="shared" si="54"/>
        <v>OTT</v>
      </c>
      <c r="I687" s="2" t="s">
        <v>39</v>
      </c>
      <c r="J687" s="2">
        <v>2</v>
      </c>
      <c r="K687" s="2">
        <v>3</v>
      </c>
      <c r="L687" s="2" t="str">
        <f t="shared" si="55"/>
        <v>OTT</v>
      </c>
      <c r="M687" s="2" t="s">
        <v>39</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1775</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1</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796</v>
      </c>
      <c r="D688" s="2" t="s">
        <v>42</v>
      </c>
      <c r="E688" s="2" t="s">
        <v>20</v>
      </c>
      <c r="F688" s="2">
        <v>4</v>
      </c>
      <c r="G688" s="2">
        <v>3</v>
      </c>
      <c r="H688" s="2" t="str">
        <f t="shared" si="54"/>
        <v>TBL</v>
      </c>
      <c r="I688" s="2" t="s">
        <v>39</v>
      </c>
      <c r="J688" s="2">
        <v>5</v>
      </c>
      <c r="K688" s="2">
        <v>2</v>
      </c>
      <c r="L688" s="2" t="str">
        <f t="shared" si="55"/>
        <v>TBL</v>
      </c>
      <c r="M688" s="2" t="s">
        <v>39</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0</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797</v>
      </c>
      <c r="D689" s="2" t="s">
        <v>46</v>
      </c>
      <c r="E689" s="2" t="s">
        <v>43</v>
      </c>
      <c r="F689" s="2">
        <v>3</v>
      </c>
      <c r="G689" s="2">
        <v>5</v>
      </c>
      <c r="H689" s="2" t="str">
        <f t="shared" si="54"/>
        <v>CAR</v>
      </c>
      <c r="I689" s="2" t="s">
        <v>39</v>
      </c>
      <c r="J689" s="2">
        <v>3</v>
      </c>
      <c r="K689" s="2">
        <v>2</v>
      </c>
      <c r="L689" s="2" t="str">
        <f t="shared" si="55"/>
        <v>ANA</v>
      </c>
      <c r="M689" s="2" t="s">
        <v>76</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798</v>
      </c>
      <c r="D690" s="3" t="s">
        <v>36</v>
      </c>
      <c r="E690" s="3" t="s">
        <v>26</v>
      </c>
      <c r="F690" s="3">
        <v>5</v>
      </c>
      <c r="G690" s="3">
        <v>4</v>
      </c>
      <c r="H690" s="3" t="str">
        <f t="shared" si="54"/>
        <v>MIN</v>
      </c>
      <c r="I690" s="3" t="s">
        <v>39</v>
      </c>
      <c r="J690" s="3">
        <v>1</v>
      </c>
      <c r="K690" s="3">
        <v>4</v>
      </c>
      <c r="L690" s="2" t="str">
        <f t="shared" si="55"/>
        <v>VGK</v>
      </c>
      <c r="M690" s="3" t="s">
        <v>39</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1839</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0</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799</v>
      </c>
      <c r="D691" s="2" t="s">
        <v>13</v>
      </c>
      <c r="E691" s="2" t="s">
        <v>44</v>
      </c>
      <c r="F691" s="2">
        <v>4</v>
      </c>
      <c r="G691" s="2">
        <v>3</v>
      </c>
      <c r="H691" s="2" t="str">
        <f t="shared" si="54"/>
        <v>FLA</v>
      </c>
      <c r="I691" s="2" t="s">
        <v>76</v>
      </c>
      <c r="J691" s="2">
        <v>3</v>
      </c>
      <c r="K691" s="2">
        <v>4</v>
      </c>
      <c r="L691" s="13" t="str">
        <f t="shared" si="55"/>
        <v>PHI</v>
      </c>
      <c r="M691" s="2" t="s">
        <v>39</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0</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800</v>
      </c>
      <c r="D692" s="2" t="s">
        <v>23</v>
      </c>
      <c r="E692" s="2" t="s">
        <v>16</v>
      </c>
      <c r="F692" s="2">
        <v>4</v>
      </c>
      <c r="G692" s="2">
        <v>3</v>
      </c>
      <c r="H692" s="2" t="str">
        <f t="shared" si="54"/>
        <v>CGY</v>
      </c>
      <c r="I692" s="2" t="s">
        <v>76</v>
      </c>
      <c r="J692" s="2">
        <v>5</v>
      </c>
      <c r="K692" s="2">
        <v>2</v>
      </c>
      <c r="L692" s="2" t="str">
        <f t="shared" si="55"/>
        <v>CGY</v>
      </c>
      <c r="M692" s="2" t="s">
        <v>39</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1795</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801</v>
      </c>
      <c r="D693" s="3" t="s">
        <v>27</v>
      </c>
      <c r="E693" s="3" t="s">
        <v>22</v>
      </c>
      <c r="F693" s="3">
        <v>5</v>
      </c>
      <c r="G693" s="3">
        <v>6</v>
      </c>
      <c r="H693" s="3" t="str">
        <f t="shared" si="54"/>
        <v>EDM</v>
      </c>
      <c r="I693" s="3" t="s">
        <v>76</v>
      </c>
      <c r="J693" s="3">
        <v>0</v>
      </c>
      <c r="K693" s="3">
        <v>1</v>
      </c>
      <c r="L693" s="2" t="str">
        <f t="shared" si="55"/>
        <v>EDM</v>
      </c>
      <c r="M693" s="3" t="s">
        <v>39</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802</v>
      </c>
      <c r="D694" s="2" t="s">
        <v>42</v>
      </c>
      <c r="E694" s="2" t="s">
        <v>15</v>
      </c>
      <c r="F694" s="2">
        <v>5</v>
      </c>
      <c r="G694" s="2">
        <v>3</v>
      </c>
      <c r="H694" s="2" t="str">
        <f t="shared" si="54"/>
        <v>TBL</v>
      </c>
      <c r="I694" s="2" t="s">
        <v>39</v>
      </c>
      <c r="J694" s="2">
        <v>2</v>
      </c>
      <c r="K694" s="2">
        <v>6</v>
      </c>
      <c r="L694" s="13" t="str">
        <f t="shared" si="55"/>
        <v>BOS</v>
      </c>
      <c r="M694" s="2" t="s">
        <v>39</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0</v>
      </c>
      <c r="AO694" s="2" t="str">
        <f>INDEX(Sheet5!$B$2:$AG$33, MATCH(Table2[[#This Row],[AwayTeam]],Sheet5!$A$2:$A$33, 0), MATCH(Table2[[#This Row],[HomeTeam]],Sheet5!$A$2:$A$33, 0))</f>
        <v>1-2-0</v>
      </c>
      <c r="AP694" s="2" t="str">
        <f>INDEX(Sheet5!$B$2:$AG$33, MATCH(Table2[[#This Row],[HomeTeam]],Sheet5!$A$2:$A$33, 0), MATCH(Table2[[#This Row],[AwayTeam]],Sheet5!$A$2:$A$33, 0))</f>
        <v>2-1-0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803</v>
      </c>
      <c r="D695" s="2" t="s">
        <v>33</v>
      </c>
      <c r="E695" s="2" t="s">
        <v>17</v>
      </c>
      <c r="F695" s="2">
        <v>3</v>
      </c>
      <c r="G695" s="2">
        <v>4</v>
      </c>
      <c r="H695" s="2" t="str">
        <f t="shared" si="54"/>
        <v>TOR</v>
      </c>
      <c r="I695" s="2" t="s">
        <v>39</v>
      </c>
      <c r="J695" s="2">
        <v>4</v>
      </c>
      <c r="K695" s="2">
        <v>1</v>
      </c>
      <c r="L695" s="2" t="str">
        <f t="shared" si="55"/>
        <v>DAL</v>
      </c>
      <c r="M695" s="2" t="s">
        <v>39</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804</v>
      </c>
      <c r="D696" s="2" t="s">
        <v>37</v>
      </c>
      <c r="E696" s="2" t="s">
        <v>30</v>
      </c>
      <c r="F696" s="2">
        <v>2</v>
      </c>
      <c r="G696" s="2">
        <v>4</v>
      </c>
      <c r="H696" s="2" t="str">
        <f t="shared" si="54"/>
        <v>DET</v>
      </c>
      <c r="I696" s="2" t="s">
        <v>39</v>
      </c>
      <c r="J696" s="2">
        <v>6</v>
      </c>
      <c r="K696" s="2">
        <v>3</v>
      </c>
      <c r="L696" s="2" t="str">
        <f t="shared" si="55"/>
        <v>SJS</v>
      </c>
      <c r="M696" s="2" t="s">
        <v>39</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808</v>
      </c>
      <c r="D697" s="2" t="s">
        <v>13</v>
      </c>
      <c r="E697" s="2" t="s">
        <v>31</v>
      </c>
      <c r="F697" s="2">
        <v>3</v>
      </c>
      <c r="G697" s="2">
        <v>4</v>
      </c>
      <c r="H697" s="2" t="str">
        <f t="shared" si="54"/>
        <v>NJD</v>
      </c>
      <c r="I697" s="2" t="s">
        <v>39</v>
      </c>
      <c r="J697" s="2">
        <v>2</v>
      </c>
      <c r="K697" s="2">
        <v>1</v>
      </c>
      <c r="L697" s="2" t="str">
        <f t="shared" si="55"/>
        <v>FLA</v>
      </c>
      <c r="M697" s="2" t="s">
        <v>38</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0</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805</v>
      </c>
      <c r="D698" s="2" t="s">
        <v>11</v>
      </c>
      <c r="E698" s="2" t="s">
        <v>20</v>
      </c>
      <c r="F698" s="2">
        <v>3</v>
      </c>
      <c r="G698" s="2">
        <v>4</v>
      </c>
      <c r="H698" s="2" t="str">
        <f t="shared" si="54"/>
        <v>PIT</v>
      </c>
      <c r="I698" s="2" t="s">
        <v>76</v>
      </c>
      <c r="J698" s="2">
        <v>4</v>
      </c>
      <c r="K698" s="2">
        <v>2</v>
      </c>
      <c r="L698" s="2" t="str">
        <f t="shared" si="55"/>
        <v>SEA</v>
      </c>
      <c r="M698" s="2" t="s">
        <v>39</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806</v>
      </c>
      <c r="D699" s="2" t="s">
        <v>46</v>
      </c>
      <c r="E699" s="2" t="s">
        <v>45</v>
      </c>
      <c r="F699" s="2">
        <v>2</v>
      </c>
      <c r="G699" s="2">
        <v>3</v>
      </c>
      <c r="H699" s="2" t="str">
        <f t="shared" si="54"/>
        <v>WSH</v>
      </c>
      <c r="I699" s="2" t="s">
        <v>76</v>
      </c>
      <c r="J699" s="2">
        <v>0</v>
      </c>
      <c r="K699" s="2">
        <v>3</v>
      </c>
      <c r="L699" s="2" t="str">
        <f t="shared" si="55"/>
        <v>WSH</v>
      </c>
      <c r="M699" s="2" t="s">
        <v>39</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0</v>
      </c>
      <c r="AO699" s="2" t="str">
        <f>INDEX(Sheet5!$B$2:$AG$33, MATCH(Table2[[#This Row],[AwayTeam]],Sheet5!$A$2:$A$33, 0), MATCH(Table2[[#This Row],[HomeTeam]],Sheet5!$A$2:$A$33, 0))</f>
        <v>0-2-0</v>
      </c>
      <c r="AP699" s="2" t="str">
        <f>INDEX(Sheet5!$B$2:$AG$33, MATCH(Table2[[#This Row],[HomeTeam]],Sheet5!$A$2:$A$33, 0), MATCH(Table2[[#This Row],[AwayTeam]],Sheet5!$A$2:$A$33, 0))</f>
        <v>2-0-0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807</v>
      </c>
      <c r="D700" s="2" t="s">
        <v>44</v>
      </c>
      <c r="E700" s="2" t="s">
        <v>35</v>
      </c>
      <c r="F700" s="2">
        <v>2</v>
      </c>
      <c r="G700" s="2">
        <v>4</v>
      </c>
      <c r="H700" s="2" t="str">
        <f t="shared" si="54"/>
        <v>CBJ</v>
      </c>
      <c r="I700" s="2" t="s">
        <v>39</v>
      </c>
      <c r="J700" s="2">
        <v>2</v>
      </c>
      <c r="K700" s="2">
        <v>3</v>
      </c>
      <c r="L700" s="2" t="str">
        <f t="shared" si="55"/>
        <v>CBJ</v>
      </c>
      <c r="M700" s="2" t="s">
        <v>38</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1</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809</v>
      </c>
      <c r="D701" s="2" t="s">
        <v>29</v>
      </c>
      <c r="E701" s="2" t="s">
        <v>32</v>
      </c>
      <c r="F701" s="2">
        <v>3</v>
      </c>
      <c r="G701" s="2">
        <v>2</v>
      </c>
      <c r="H701" s="2" t="str">
        <f t="shared" si="54"/>
        <v>OTT</v>
      </c>
      <c r="I701" s="2" t="s">
        <v>39</v>
      </c>
      <c r="J701" s="2">
        <v>2</v>
      </c>
      <c r="K701" s="2">
        <v>0</v>
      </c>
      <c r="L701" s="2" t="str">
        <f t="shared" si="55"/>
        <v>OTT</v>
      </c>
      <c r="M701" s="2" t="s">
        <v>39</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1775</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1</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810</v>
      </c>
      <c r="D702" s="2" t="s">
        <v>23</v>
      </c>
      <c r="E702" s="2" t="s">
        <v>12</v>
      </c>
      <c r="F702" s="2">
        <v>3</v>
      </c>
      <c r="G702" s="2">
        <v>2</v>
      </c>
      <c r="H702" s="2" t="str">
        <f t="shared" si="54"/>
        <v>CGY</v>
      </c>
      <c r="I702" s="2" t="s">
        <v>76</v>
      </c>
      <c r="J702" s="2">
        <v>1</v>
      </c>
      <c r="K702" s="2">
        <v>2</v>
      </c>
      <c r="L702" s="2" t="str">
        <f t="shared" si="55"/>
        <v>STL</v>
      </c>
      <c r="M702" s="2" t="s">
        <v>39</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0</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811</v>
      </c>
      <c r="D703" s="2" t="s">
        <v>26</v>
      </c>
      <c r="E703" s="2" t="s">
        <v>34</v>
      </c>
      <c r="F703" s="2">
        <v>4</v>
      </c>
      <c r="G703" s="2">
        <v>2</v>
      </c>
      <c r="H703" s="2" t="str">
        <f t="shared" si="54"/>
        <v>VGK</v>
      </c>
      <c r="I703" s="2" t="s">
        <v>39</v>
      </c>
      <c r="J703" s="2">
        <v>3</v>
      </c>
      <c r="K703" s="2">
        <v>5</v>
      </c>
      <c r="L703" s="2" t="str">
        <f t="shared" si="55"/>
        <v>NSH</v>
      </c>
      <c r="M703" s="2" t="s">
        <v>39</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0</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812</v>
      </c>
      <c r="D704" s="2" t="s">
        <v>24</v>
      </c>
      <c r="E704" s="2" t="s">
        <v>21</v>
      </c>
      <c r="F704" s="2">
        <v>1</v>
      </c>
      <c r="G704" s="2">
        <v>3</v>
      </c>
      <c r="H704" s="2" t="str">
        <f t="shared" si="54"/>
        <v>WPG</v>
      </c>
      <c r="I704" s="2" t="s">
        <v>39</v>
      </c>
      <c r="J704" s="2">
        <v>1</v>
      </c>
      <c r="K704" s="2">
        <v>6</v>
      </c>
      <c r="L704" s="2" t="str">
        <f t="shared" si="55"/>
        <v>WPG</v>
      </c>
      <c r="M704" s="2" t="s">
        <v>39</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813</v>
      </c>
      <c r="D705" s="2" t="s">
        <v>19</v>
      </c>
      <c r="E705" s="2" t="s">
        <v>25</v>
      </c>
      <c r="F705" s="2">
        <v>2</v>
      </c>
      <c r="G705" s="2">
        <v>4</v>
      </c>
      <c r="H705" s="2" t="str">
        <f t="shared" si="54"/>
        <v>COL</v>
      </c>
      <c r="I705" s="2" t="s">
        <v>39</v>
      </c>
      <c r="J705" s="2">
        <v>2</v>
      </c>
      <c r="K705" s="2">
        <v>3</v>
      </c>
      <c r="L705" s="2" t="str">
        <f t="shared" si="55"/>
        <v>COL</v>
      </c>
      <c r="M705" s="2" t="s">
        <v>76</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0</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814</v>
      </c>
      <c r="D706" s="3" t="s">
        <v>18</v>
      </c>
      <c r="E706" s="3" t="s">
        <v>14</v>
      </c>
      <c r="F706" s="3">
        <v>4</v>
      </c>
      <c r="G706" s="3">
        <v>3</v>
      </c>
      <c r="H706" s="3" t="str">
        <f t="shared" si="54"/>
        <v>MTL</v>
      </c>
      <c r="I706" s="3" t="s">
        <v>39</v>
      </c>
      <c r="J706" s="3">
        <v>5</v>
      </c>
      <c r="K706" s="3">
        <v>3</v>
      </c>
      <c r="L706" s="2" t="str">
        <f t="shared" si="55"/>
        <v>MTL</v>
      </c>
      <c r="M706" s="3" t="s">
        <v>39</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1776</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815</v>
      </c>
      <c r="D707" s="2" t="s">
        <v>43</v>
      </c>
      <c r="E707" s="2" t="s">
        <v>28</v>
      </c>
      <c r="F707" s="2">
        <v>4</v>
      </c>
      <c r="G707" s="2">
        <v>2</v>
      </c>
      <c r="H707" s="2" t="str">
        <f t="shared" ref="H707:H770" si="59">IF(AND(ISBLANK($F707),ISBLANK($G707)),"_",IF($F707&gt;$G707,$D707,$E707))</f>
        <v>CAR</v>
      </c>
      <c r="I707" s="2" t="s">
        <v>39</v>
      </c>
      <c r="J707" s="2">
        <v>2</v>
      </c>
      <c r="K707" s="2">
        <v>4</v>
      </c>
      <c r="L707" s="13" t="str">
        <f t="shared" ref="L707:L770" si="60">IF(OR($J707=$K707,AND(ISBLANK($J707),ISBLANK($K707))),"_",IF($J707&gt;$K707,$D707,$E707))</f>
        <v>BUF</v>
      </c>
      <c r="M707" s="2" t="s">
        <v>39</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1-1-0</v>
      </c>
      <c r="AP707" s="2" t="str">
        <f>INDEX(Sheet5!$B$2:$AG$33, MATCH(Table2[[#This Row],[HomeTeam]],Sheet5!$A$2:$A$33, 0), MATCH(Table2[[#This Row],[AwayTeam]],Sheet5!$A$2:$A$33, 0))</f>
        <v>1-1-0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816</v>
      </c>
      <c r="D708" s="3" t="s">
        <v>22</v>
      </c>
      <c r="E708" s="3" t="s">
        <v>36</v>
      </c>
      <c r="F708" s="3">
        <v>5</v>
      </c>
      <c r="G708" s="3">
        <v>3</v>
      </c>
      <c r="H708" s="3" t="str">
        <f t="shared" si="59"/>
        <v>EDM</v>
      </c>
      <c r="I708" s="3" t="s">
        <v>39</v>
      </c>
      <c r="J708" s="3">
        <v>5</v>
      </c>
      <c r="K708" s="3">
        <v>3</v>
      </c>
      <c r="L708" s="2" t="str">
        <f t="shared" si="60"/>
        <v>EDM</v>
      </c>
      <c r="M708" s="3" t="s">
        <v>39</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817</v>
      </c>
      <c r="D709" s="2" t="s">
        <v>31</v>
      </c>
      <c r="E709" s="2" t="s">
        <v>17</v>
      </c>
      <c r="F709" s="2">
        <v>1</v>
      </c>
      <c r="G709" s="2">
        <v>2</v>
      </c>
      <c r="H709" s="2" t="str">
        <f t="shared" si="59"/>
        <v>TOR</v>
      </c>
      <c r="I709" s="2" t="s">
        <v>39</v>
      </c>
      <c r="J709" s="2">
        <v>3</v>
      </c>
      <c r="K709" s="2">
        <v>4</v>
      </c>
      <c r="L709" s="13" t="str">
        <f t="shared" si="60"/>
        <v>TOR</v>
      </c>
      <c r="M709" s="2" t="s">
        <v>76</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818</v>
      </c>
      <c r="D710" s="2" t="s">
        <v>45</v>
      </c>
      <c r="E710" s="2" t="s">
        <v>29</v>
      </c>
      <c r="F710" s="2">
        <v>4</v>
      </c>
      <c r="G710" s="2">
        <v>3</v>
      </c>
      <c r="H710" s="2" t="str">
        <f t="shared" si="59"/>
        <v>WSH</v>
      </c>
      <c r="I710" s="2" t="s">
        <v>76</v>
      </c>
      <c r="J710" s="2">
        <v>1</v>
      </c>
      <c r="K710" s="2">
        <v>0</v>
      </c>
      <c r="L710" s="2" t="str">
        <f t="shared" si="60"/>
        <v>WSH</v>
      </c>
      <c r="M710" s="2" t="s">
        <v>76</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1775</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2-0-1</v>
      </c>
      <c r="AP710" s="2" t="str">
        <f>INDEX(Sheet5!$B$2:$AG$33, MATCH(Table2[[#This Row],[HomeTeam]],Sheet5!$A$2:$A$33, 0), MATCH(Table2[[#This Row],[AwayTeam]],Sheet5!$A$2:$A$33, 0))</f>
        <v>1-0-2</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819</v>
      </c>
      <c r="D711" s="2" t="s">
        <v>46</v>
      </c>
      <c r="E711" s="2" t="s">
        <v>42</v>
      </c>
      <c r="F711" s="2">
        <v>3</v>
      </c>
      <c r="G711" s="2">
        <v>4</v>
      </c>
      <c r="H711" s="2" t="str">
        <f t="shared" si="59"/>
        <v>TBL</v>
      </c>
      <c r="I711" s="2" t="s">
        <v>39</v>
      </c>
      <c r="J711" s="2">
        <v>3</v>
      </c>
      <c r="K711" s="2">
        <v>4</v>
      </c>
      <c r="L711" s="2" t="str">
        <f t="shared" si="60"/>
        <v>TBL</v>
      </c>
      <c r="M711" s="2" t="s">
        <v>38</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0</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820</v>
      </c>
      <c r="D712" s="2" t="s">
        <v>30</v>
      </c>
      <c r="E712" s="2" t="s">
        <v>13</v>
      </c>
      <c r="F712" s="2">
        <v>2</v>
      </c>
      <c r="G712" s="2">
        <v>3</v>
      </c>
      <c r="H712" s="2" t="str">
        <f t="shared" si="59"/>
        <v>FLA</v>
      </c>
      <c r="I712" s="2" t="s">
        <v>39</v>
      </c>
      <c r="J712" s="2">
        <v>5</v>
      </c>
      <c r="K712" s="2">
        <v>2</v>
      </c>
      <c r="L712" s="2" t="str">
        <f t="shared" si="60"/>
        <v>DET</v>
      </c>
      <c r="M712" s="2" t="s">
        <v>39</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0</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821</v>
      </c>
      <c r="D713" s="2" t="s">
        <v>37</v>
      </c>
      <c r="E713" s="2" t="s">
        <v>35</v>
      </c>
      <c r="F713" s="2">
        <v>2</v>
      </c>
      <c r="G713" s="2">
        <v>4</v>
      </c>
      <c r="H713" s="2" t="str">
        <f t="shared" si="59"/>
        <v>CBJ</v>
      </c>
      <c r="I713" s="2" t="s">
        <v>39</v>
      </c>
      <c r="J713" s="2">
        <v>1</v>
      </c>
      <c r="K713" s="2">
        <v>4</v>
      </c>
      <c r="L713" s="2" t="str">
        <f t="shared" si="60"/>
        <v>CBJ</v>
      </c>
      <c r="M713" s="2" t="s">
        <v>39</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1</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822</v>
      </c>
      <c r="D714" s="2" t="s">
        <v>44</v>
      </c>
      <c r="E714" s="2" t="s">
        <v>32</v>
      </c>
      <c r="F714" s="2">
        <v>4</v>
      </c>
      <c r="G714" s="2">
        <v>3</v>
      </c>
      <c r="H714" s="2" t="str">
        <f t="shared" si="59"/>
        <v>PHI</v>
      </c>
      <c r="I714" s="2" t="s">
        <v>38</v>
      </c>
      <c r="J714" s="2">
        <v>5</v>
      </c>
      <c r="K714" s="2">
        <v>3</v>
      </c>
      <c r="L714" s="2" t="str">
        <f t="shared" si="60"/>
        <v>PHI</v>
      </c>
      <c r="M714" s="2" t="s">
        <v>39</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823</v>
      </c>
      <c r="D715" s="2" t="s">
        <v>23</v>
      </c>
      <c r="E715" s="2" t="s">
        <v>12</v>
      </c>
      <c r="F715" s="2">
        <v>4</v>
      </c>
      <c r="G715" s="2">
        <v>2</v>
      </c>
      <c r="H715" s="2" t="str">
        <f t="shared" si="59"/>
        <v>CGY</v>
      </c>
      <c r="I715" s="2" t="s">
        <v>39</v>
      </c>
      <c r="J715" s="2">
        <v>1</v>
      </c>
      <c r="K715" s="2">
        <v>4</v>
      </c>
      <c r="L715" s="2" t="str">
        <f t="shared" si="60"/>
        <v>STL</v>
      </c>
      <c r="M715" s="2" t="s">
        <v>39</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0</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824</v>
      </c>
      <c r="D716" s="2" t="s">
        <v>16</v>
      </c>
      <c r="E716" s="2" t="s">
        <v>34</v>
      </c>
      <c r="F716" s="2">
        <v>2</v>
      </c>
      <c r="G716" s="2">
        <v>4</v>
      </c>
      <c r="H716" s="2" t="str">
        <f t="shared" si="59"/>
        <v>NSH</v>
      </c>
      <c r="I716" s="2" t="s">
        <v>39</v>
      </c>
      <c r="J716" s="2">
        <v>2</v>
      </c>
      <c r="K716" s="2">
        <v>3</v>
      </c>
      <c r="L716" s="2" t="str">
        <f t="shared" si="60"/>
        <v>NSH</v>
      </c>
      <c r="M716" s="2" t="s">
        <v>38</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1-1-2</v>
      </c>
      <c r="AP716" s="2" t="str">
        <f>INDEX(Sheet5!$B$2:$AG$33, MATCH(Table2[[#This Row],[HomeTeam]],Sheet5!$A$2:$A$33, 0), MATCH(Table2[[#This Row],[AwayTeam]],Sheet5!$A$2:$A$33, 0))</f>
        <v>3-1-0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825</v>
      </c>
      <c r="D717" s="2" t="s">
        <v>18</v>
      </c>
      <c r="E717" s="2" t="s">
        <v>33</v>
      </c>
      <c r="F717" s="2">
        <v>1</v>
      </c>
      <c r="G717" s="2">
        <v>2</v>
      </c>
      <c r="H717" s="2" t="str">
        <f t="shared" si="59"/>
        <v>DAL</v>
      </c>
      <c r="I717" s="2" t="s">
        <v>39</v>
      </c>
      <c r="J717" s="2">
        <v>3</v>
      </c>
      <c r="K717" s="2">
        <v>1</v>
      </c>
      <c r="L717" s="2" t="str">
        <f t="shared" si="60"/>
        <v>MTL</v>
      </c>
      <c r="M717" s="2" t="s">
        <v>39</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1776</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826</v>
      </c>
      <c r="D718" s="2" t="s">
        <v>11</v>
      </c>
      <c r="E718" s="2" t="s">
        <v>21</v>
      </c>
      <c r="F718" s="2">
        <v>1</v>
      </c>
      <c r="G718" s="2">
        <v>4</v>
      </c>
      <c r="H718" s="2" t="str">
        <f t="shared" si="59"/>
        <v>WPG</v>
      </c>
      <c r="I718" s="2" t="s">
        <v>39</v>
      </c>
      <c r="J718" s="2">
        <v>1</v>
      </c>
      <c r="K718" s="2">
        <v>2</v>
      </c>
      <c r="L718" s="2" t="str">
        <f t="shared" si="60"/>
        <v>WPG</v>
      </c>
      <c r="M718" s="2" t="s">
        <v>39</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827</v>
      </c>
      <c r="D719" s="2" t="s">
        <v>19</v>
      </c>
      <c r="E719" s="2" t="s">
        <v>14</v>
      </c>
      <c r="F719" s="2">
        <v>4</v>
      </c>
      <c r="G719" s="2">
        <v>2</v>
      </c>
      <c r="H719" s="2" t="str">
        <f t="shared" si="59"/>
        <v>NYR</v>
      </c>
      <c r="I719" s="2" t="s">
        <v>39</v>
      </c>
      <c r="J719" s="2">
        <v>5</v>
      </c>
      <c r="K719" s="2">
        <v>3</v>
      </c>
      <c r="L719" s="2" t="str">
        <f t="shared" si="60"/>
        <v>NYR</v>
      </c>
      <c r="M719" s="2" t="s">
        <v>39</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828</v>
      </c>
      <c r="D720" s="2" t="s">
        <v>22</v>
      </c>
      <c r="E720" s="2" t="s">
        <v>25</v>
      </c>
      <c r="F720" s="2">
        <v>3</v>
      </c>
      <c r="G720" s="2">
        <v>5</v>
      </c>
      <c r="H720" s="2" t="str">
        <f t="shared" si="59"/>
        <v>COL</v>
      </c>
      <c r="I720" s="2" t="s">
        <v>39</v>
      </c>
      <c r="J720" s="2">
        <v>4</v>
      </c>
      <c r="K720" s="2">
        <v>3</v>
      </c>
      <c r="L720" s="2" t="str">
        <f t="shared" si="60"/>
        <v>EDM</v>
      </c>
      <c r="M720" s="2" t="s">
        <v>39</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0</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829</v>
      </c>
      <c r="D721" s="3" t="s">
        <v>27</v>
      </c>
      <c r="E721" s="3" t="s">
        <v>24</v>
      </c>
      <c r="F721" s="3">
        <v>3</v>
      </c>
      <c r="G721" s="3">
        <v>2</v>
      </c>
      <c r="H721" s="3" t="str">
        <f t="shared" si="59"/>
        <v>LAK</v>
      </c>
      <c r="I721" s="3" t="s">
        <v>76</v>
      </c>
      <c r="J721" s="3">
        <v>5</v>
      </c>
      <c r="K721" s="3">
        <v>1</v>
      </c>
      <c r="L721" s="2" t="str">
        <f t="shared" si="60"/>
        <v>LAK</v>
      </c>
      <c r="M721" s="3" t="s">
        <v>39</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1-1-1</v>
      </c>
      <c r="AP721" s="2" t="str">
        <f>INDEX(Sheet5!$B$2:$AG$33, MATCH(Table2[[#This Row],[HomeTeam]],Sheet5!$A$2:$A$33, 0), MATCH(Table2[[#This Row],[AwayTeam]],Sheet5!$A$2:$A$33, 0))</f>
        <v>2-1-0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830</v>
      </c>
      <c r="D722" s="2" t="s">
        <v>20</v>
      </c>
      <c r="E722" s="2" t="s">
        <v>28</v>
      </c>
      <c r="F722" s="2">
        <v>4</v>
      </c>
      <c r="G722" s="2">
        <v>2</v>
      </c>
      <c r="H722" s="2" t="str">
        <f t="shared" si="59"/>
        <v>PIT</v>
      </c>
      <c r="I722" s="2" t="s">
        <v>39</v>
      </c>
      <c r="J722" s="2">
        <v>5</v>
      </c>
      <c r="K722" s="2">
        <v>2</v>
      </c>
      <c r="L722" s="13" t="str">
        <f t="shared" si="60"/>
        <v>PIT</v>
      </c>
      <c r="M722" s="2" t="s">
        <v>39</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1846</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831</v>
      </c>
      <c r="D723" s="3" t="s">
        <v>26</v>
      </c>
      <c r="E723" s="3" t="s">
        <v>43</v>
      </c>
      <c r="F723" s="3">
        <v>2</v>
      </c>
      <c r="G723" s="3">
        <v>3</v>
      </c>
      <c r="H723" s="3" t="str">
        <f t="shared" si="59"/>
        <v>CAR</v>
      </c>
      <c r="I723" s="3" t="s">
        <v>39</v>
      </c>
      <c r="J723" s="3">
        <v>2</v>
      </c>
      <c r="K723" s="3">
        <v>3</v>
      </c>
      <c r="L723" s="2" t="str">
        <f t="shared" si="60"/>
        <v>CAR</v>
      </c>
      <c r="M723" s="3" t="s">
        <v>39</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0</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832</v>
      </c>
      <c r="D724" s="2" t="s">
        <v>44</v>
      </c>
      <c r="E724" s="2" t="s">
        <v>31</v>
      </c>
      <c r="F724" s="2">
        <v>2</v>
      </c>
      <c r="G724" s="2">
        <v>3</v>
      </c>
      <c r="H724" s="2" t="str">
        <f t="shared" si="59"/>
        <v>NJD</v>
      </c>
      <c r="I724" s="2" t="s">
        <v>39</v>
      </c>
      <c r="J724" s="2">
        <v>3</v>
      </c>
      <c r="K724" s="2">
        <v>1</v>
      </c>
      <c r="L724" s="13" t="str">
        <f t="shared" si="60"/>
        <v>PHI</v>
      </c>
      <c r="M724" s="2" t="s">
        <v>39</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2-2-0</v>
      </c>
      <c r="AP724" s="2" t="str">
        <f>INDEX(Sheet5!$B$2:$AG$33, MATCH(Table2[[#This Row],[HomeTeam]],Sheet5!$A$2:$A$33, 0), MATCH(Table2[[#This Row],[AwayTeam]],Sheet5!$A$2:$A$33, 0))</f>
        <v>2-2-0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833</v>
      </c>
      <c r="D725" s="2" t="s">
        <v>15</v>
      </c>
      <c r="E725" s="2" t="s">
        <v>29</v>
      </c>
      <c r="F725" s="2">
        <v>1</v>
      </c>
      <c r="G725" s="2">
        <v>2</v>
      </c>
      <c r="H725" s="2" t="str">
        <f t="shared" si="59"/>
        <v>OTT</v>
      </c>
      <c r="I725" s="2" t="s">
        <v>39</v>
      </c>
      <c r="J725" s="2">
        <v>5</v>
      </c>
      <c r="K725" s="2">
        <v>6</v>
      </c>
      <c r="L725" s="2" t="str">
        <f t="shared" si="60"/>
        <v>OTT</v>
      </c>
      <c r="M725" s="2" t="s">
        <v>38</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1</v>
      </c>
      <c r="AO725" s="2" t="str">
        <f>INDEX(Sheet5!$B$2:$AG$33, MATCH(Table2[[#This Row],[AwayTeam]],Sheet5!$A$2:$A$33, 0), MATCH(Table2[[#This Row],[HomeTeam]],Sheet5!$A$2:$A$33, 0))</f>
        <v>1-1-2</v>
      </c>
      <c r="AP725" s="2" t="str">
        <f>INDEX(Sheet5!$B$2:$AG$33, MATCH(Table2[[#This Row],[HomeTeam]],Sheet5!$A$2:$A$33, 0), MATCH(Table2[[#This Row],[AwayTeam]],Sheet5!$A$2:$A$33, 0))</f>
        <v>3-1-0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834</v>
      </c>
      <c r="D726" s="2" t="s">
        <v>33</v>
      </c>
      <c r="E726" s="2" t="s">
        <v>25</v>
      </c>
      <c r="F726" s="2">
        <v>1</v>
      </c>
      <c r="G726" s="2">
        <v>3</v>
      </c>
      <c r="H726" s="2" t="str">
        <f t="shared" si="59"/>
        <v>COL</v>
      </c>
      <c r="I726" s="2" t="s">
        <v>39</v>
      </c>
      <c r="J726" s="2">
        <v>3</v>
      </c>
      <c r="K726" s="2">
        <v>6</v>
      </c>
      <c r="L726" s="2" t="str">
        <f t="shared" si="60"/>
        <v>COL</v>
      </c>
      <c r="M726" s="2" t="s">
        <v>39</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0</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835</v>
      </c>
      <c r="D727" s="2" t="s">
        <v>46</v>
      </c>
      <c r="E727" s="2" t="s">
        <v>13</v>
      </c>
      <c r="F727" s="2">
        <v>2</v>
      </c>
      <c r="G727" s="2">
        <v>4</v>
      </c>
      <c r="H727" s="2" t="str">
        <f t="shared" si="59"/>
        <v>FLA</v>
      </c>
      <c r="I727" s="2" t="s">
        <v>39</v>
      </c>
      <c r="J727" s="2">
        <v>0</v>
      </c>
      <c r="K727" s="2">
        <v>3</v>
      </c>
      <c r="L727" s="2" t="str">
        <f t="shared" si="60"/>
        <v>FLA</v>
      </c>
      <c r="M727" s="2" t="s">
        <v>39</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0</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836</v>
      </c>
      <c r="D728" s="2" t="s">
        <v>17</v>
      </c>
      <c r="E728" s="2" t="s">
        <v>18</v>
      </c>
      <c r="F728" s="2">
        <v>2</v>
      </c>
      <c r="G728" s="2">
        <v>3</v>
      </c>
      <c r="H728" s="2" t="str">
        <f t="shared" si="59"/>
        <v>MTL</v>
      </c>
      <c r="I728" s="2" t="s">
        <v>76</v>
      </c>
      <c r="J728" s="2">
        <v>7</v>
      </c>
      <c r="K728" s="2">
        <v>3</v>
      </c>
      <c r="L728" s="2" t="str">
        <f t="shared" si="60"/>
        <v>TOR</v>
      </c>
      <c r="M728" s="2" t="s">
        <v>39</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837</v>
      </c>
      <c r="D729" s="2" t="s">
        <v>30</v>
      </c>
      <c r="E729" s="2" t="s">
        <v>42</v>
      </c>
      <c r="F729" s="2">
        <v>4</v>
      </c>
      <c r="G729" s="2">
        <v>3</v>
      </c>
      <c r="H729" s="2" t="str">
        <f t="shared" si="59"/>
        <v>DET</v>
      </c>
      <c r="I729" s="2" t="s">
        <v>76</v>
      </c>
      <c r="J729" s="2">
        <v>1</v>
      </c>
      <c r="K729" s="2">
        <v>5</v>
      </c>
      <c r="L729" s="2" t="str">
        <f t="shared" si="60"/>
        <v>TBL</v>
      </c>
      <c r="M729" s="2" t="s">
        <v>39</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0</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838</v>
      </c>
      <c r="D730" s="2" t="s">
        <v>35</v>
      </c>
      <c r="E730" s="2" t="s">
        <v>19</v>
      </c>
      <c r="F730" s="2">
        <v>1</v>
      </c>
      <c r="G730" s="2">
        <v>3</v>
      </c>
      <c r="H730" s="2" t="str">
        <f t="shared" si="59"/>
        <v>NYR</v>
      </c>
      <c r="I730" s="2" t="s">
        <v>39</v>
      </c>
      <c r="J730" s="2">
        <v>0</v>
      </c>
      <c r="K730" s="2">
        <v>1</v>
      </c>
      <c r="L730" s="2" t="str">
        <f t="shared" si="60"/>
        <v>NYR</v>
      </c>
      <c r="M730" s="2" t="s">
        <v>38</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1</v>
      </c>
      <c r="AO730" s="2" t="str">
        <f>INDEX(Sheet5!$B$2:$AG$33, MATCH(Table2[[#This Row],[AwayTeam]],Sheet5!$A$2:$A$33, 0), MATCH(Table2[[#This Row],[HomeTeam]],Sheet5!$A$2:$A$33, 0))</f>
        <v>1-1-1</v>
      </c>
      <c r="AP730" s="2" t="str">
        <f>INDEX(Sheet5!$B$2:$AG$33, MATCH(Table2[[#This Row],[HomeTeam]],Sheet5!$A$2:$A$33, 0), MATCH(Table2[[#This Row],[AwayTeam]],Sheet5!$A$2:$A$33, 0))</f>
        <v>2-1-0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839</v>
      </c>
      <c r="D731" s="2" t="s">
        <v>20</v>
      </c>
      <c r="E731" s="2" t="s">
        <v>45</v>
      </c>
      <c r="F731" s="2">
        <v>2</v>
      </c>
      <c r="G731" s="2">
        <v>5</v>
      </c>
      <c r="H731" s="2" t="str">
        <f t="shared" si="59"/>
        <v>WSH</v>
      </c>
      <c r="I731" s="2" t="s">
        <v>39</v>
      </c>
      <c r="J731" s="2">
        <v>1</v>
      </c>
      <c r="K731" s="2">
        <v>4</v>
      </c>
      <c r="L731" s="2" t="str">
        <f t="shared" si="60"/>
        <v>WSH</v>
      </c>
      <c r="M731" s="2" t="s">
        <v>39</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0</v>
      </c>
      <c r="AO731" s="2" t="str">
        <f>INDEX(Sheet5!$B$2:$AG$33, MATCH(Table2[[#This Row],[AwayTeam]],Sheet5!$A$2:$A$33, 0), MATCH(Table2[[#This Row],[HomeTeam]],Sheet5!$A$2:$A$33, 0))</f>
        <v>1-2-0</v>
      </c>
      <c r="AP731" s="2" t="str">
        <f>INDEX(Sheet5!$B$2:$AG$33, MATCH(Table2[[#This Row],[HomeTeam]],Sheet5!$A$2:$A$33, 0), MATCH(Table2[[#This Row],[AwayTeam]],Sheet5!$A$2:$A$33, 0))</f>
        <v>2-1-0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840</v>
      </c>
      <c r="D732" s="2" t="s">
        <v>23</v>
      </c>
      <c r="E732" s="2" t="s">
        <v>21</v>
      </c>
      <c r="F732" s="2">
        <v>2</v>
      </c>
      <c r="G732" s="2">
        <v>1</v>
      </c>
      <c r="H732" s="2" t="str">
        <f t="shared" si="59"/>
        <v>CGY</v>
      </c>
      <c r="I732" s="2" t="s">
        <v>76</v>
      </c>
      <c r="J732" s="2">
        <v>3</v>
      </c>
      <c r="K732" s="2">
        <v>1</v>
      </c>
      <c r="L732" s="2" t="str">
        <f t="shared" si="60"/>
        <v>CGY</v>
      </c>
      <c r="M732" s="2" t="s">
        <v>39</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841</v>
      </c>
      <c r="D733" s="2" t="s">
        <v>37</v>
      </c>
      <c r="E733" s="2" t="s">
        <v>32</v>
      </c>
      <c r="F733" s="2">
        <v>2</v>
      </c>
      <c r="G733" s="2">
        <v>3</v>
      </c>
      <c r="H733" s="2" t="str">
        <f t="shared" si="59"/>
        <v>NYI</v>
      </c>
      <c r="I733" s="2" t="s">
        <v>39</v>
      </c>
      <c r="J733" s="2">
        <v>1</v>
      </c>
      <c r="K733" s="2">
        <v>4</v>
      </c>
      <c r="L733" s="2" t="str">
        <f t="shared" si="60"/>
        <v>NYI</v>
      </c>
      <c r="M733" s="2" t="s">
        <v>39</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0-2-0</v>
      </c>
      <c r="AP733" s="2" t="str">
        <f>INDEX(Sheet5!$B$2:$AG$33, MATCH(Table2[[#This Row],[HomeTeam]],Sheet5!$A$2:$A$33, 0), MATCH(Table2[[#This Row],[AwayTeam]],Sheet5!$A$2:$A$33, 0))</f>
        <v>2-0-0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842</v>
      </c>
      <c r="D734" s="2" t="s">
        <v>26</v>
      </c>
      <c r="E734" s="2" t="s">
        <v>16</v>
      </c>
      <c r="F734" s="2">
        <v>2</v>
      </c>
      <c r="G734" s="2">
        <v>4</v>
      </c>
      <c r="H734" s="2" t="str">
        <f t="shared" si="59"/>
        <v>CHI</v>
      </c>
      <c r="I734" s="2" t="s">
        <v>39</v>
      </c>
      <c r="J734" s="2">
        <v>3</v>
      </c>
      <c r="K734" s="2">
        <v>5</v>
      </c>
      <c r="L734" s="2" t="str">
        <f t="shared" si="60"/>
        <v>CHI</v>
      </c>
      <c r="M734" s="2" t="s">
        <v>39</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0</v>
      </c>
      <c r="AO734" s="2" t="str">
        <f>INDEX(Sheet5!$B$2:$AG$33, MATCH(Table2[[#This Row],[AwayTeam]],Sheet5!$A$2:$A$33, 0), MATCH(Table2[[#This Row],[HomeTeam]],Sheet5!$A$2:$A$33, 0))</f>
        <v>1-1-0</v>
      </c>
      <c r="AP734" s="2" t="str">
        <f>INDEX(Sheet5!$B$2:$AG$33, MATCH(Table2[[#This Row],[HomeTeam]],Sheet5!$A$2:$A$33, 0), MATCH(Table2[[#This Row],[AwayTeam]],Sheet5!$A$2:$A$33, 0))</f>
        <v>1-1-0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843</v>
      </c>
      <c r="D735" s="2" t="s">
        <v>36</v>
      </c>
      <c r="E735" s="2" t="s">
        <v>34</v>
      </c>
      <c r="F735" s="2">
        <v>2</v>
      </c>
      <c r="G735" s="2">
        <v>3</v>
      </c>
      <c r="H735" s="2" t="str">
        <f t="shared" si="59"/>
        <v>NSH</v>
      </c>
      <c r="I735" s="2" t="s">
        <v>39</v>
      </c>
      <c r="J735" s="2">
        <v>2</v>
      </c>
      <c r="K735" s="2">
        <v>6</v>
      </c>
      <c r="L735" s="2" t="str">
        <f t="shared" si="60"/>
        <v>NSH</v>
      </c>
      <c r="M735" s="2" t="s">
        <v>39</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844</v>
      </c>
      <c r="D736" s="2" t="s">
        <v>12</v>
      </c>
      <c r="E736" s="2" t="s">
        <v>14</v>
      </c>
      <c r="F736" s="2">
        <v>4</v>
      </c>
      <c r="G736" s="2">
        <v>1</v>
      </c>
      <c r="H736" s="2" t="str">
        <f t="shared" si="59"/>
        <v>STL</v>
      </c>
      <c r="I736" s="2" t="s">
        <v>39</v>
      </c>
      <c r="J736" s="2">
        <v>2</v>
      </c>
      <c r="K736" s="2">
        <v>4</v>
      </c>
      <c r="L736" s="2" t="str">
        <f t="shared" si="60"/>
        <v>UTA</v>
      </c>
      <c r="M736" s="2" t="s">
        <v>39</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0</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845</v>
      </c>
      <c r="D737" s="2" t="s">
        <v>22</v>
      </c>
      <c r="E737" s="2" t="s">
        <v>24</v>
      </c>
      <c r="F737" s="2">
        <v>3</v>
      </c>
      <c r="G737" s="2">
        <v>2</v>
      </c>
      <c r="H737" s="2" t="str">
        <f t="shared" si="59"/>
        <v>EDM</v>
      </c>
      <c r="I737" s="2" t="s">
        <v>39</v>
      </c>
      <c r="J737" s="2">
        <v>2</v>
      </c>
      <c r="K737" s="2">
        <v>3</v>
      </c>
      <c r="L737" s="2" t="str">
        <f t="shared" si="60"/>
        <v>VAN</v>
      </c>
      <c r="M737" s="2" t="s">
        <v>39</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846</v>
      </c>
      <c r="D738" s="3" t="s">
        <v>27</v>
      </c>
      <c r="E738" s="3" t="s">
        <v>11</v>
      </c>
      <c r="F738" s="3">
        <v>3</v>
      </c>
      <c r="G738" s="3">
        <v>1</v>
      </c>
      <c r="H738" s="3" t="str">
        <f t="shared" si="59"/>
        <v>LAK</v>
      </c>
      <c r="I738" s="3" t="s">
        <v>39</v>
      </c>
      <c r="J738" s="3">
        <v>2</v>
      </c>
      <c r="K738" s="3">
        <v>4</v>
      </c>
      <c r="L738" s="2" t="str">
        <f t="shared" si="60"/>
        <v>SEA</v>
      </c>
      <c r="M738" s="3" t="s">
        <v>39</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847</v>
      </c>
      <c r="D739" s="2" t="s">
        <v>29</v>
      </c>
      <c r="E739" s="2" t="s">
        <v>31</v>
      </c>
      <c r="F739" s="2">
        <v>2</v>
      </c>
      <c r="G739" s="2">
        <v>3</v>
      </c>
      <c r="H739" s="2" t="str">
        <f t="shared" si="59"/>
        <v>NJD</v>
      </c>
      <c r="I739" s="2" t="s">
        <v>38</v>
      </c>
      <c r="J739" s="2">
        <v>2</v>
      </c>
      <c r="K739" s="2">
        <v>1</v>
      </c>
      <c r="L739" s="13" t="str">
        <f t="shared" si="60"/>
        <v>OTT</v>
      </c>
      <c r="M739" s="2" t="s">
        <v>39</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1775</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1</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848</v>
      </c>
      <c r="D740" s="2" t="s">
        <v>19</v>
      </c>
      <c r="E740" s="2" t="s">
        <v>18</v>
      </c>
      <c r="F740" s="2">
        <v>1</v>
      </c>
      <c r="G740" s="2">
        <v>2</v>
      </c>
      <c r="H740" s="2" t="str">
        <f t="shared" si="59"/>
        <v>MTL</v>
      </c>
      <c r="I740" s="2" t="s">
        <v>39</v>
      </c>
      <c r="J740" s="2">
        <v>4</v>
      </c>
      <c r="K740" s="2">
        <v>5</v>
      </c>
      <c r="L740" s="2" t="str">
        <f t="shared" si="60"/>
        <v>MTL</v>
      </c>
      <c r="M740" s="2" t="s">
        <v>76</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1775</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849</v>
      </c>
      <c r="D741" s="3" t="s">
        <v>30</v>
      </c>
      <c r="E741" s="3" t="s">
        <v>33</v>
      </c>
      <c r="F741" s="3">
        <v>2</v>
      </c>
      <c r="G741" s="3">
        <v>3</v>
      </c>
      <c r="H741" s="3" t="str">
        <f t="shared" si="59"/>
        <v>DAL</v>
      </c>
      <c r="I741" s="3" t="s">
        <v>39</v>
      </c>
      <c r="J741" s="3">
        <v>1</v>
      </c>
      <c r="K741" s="3">
        <v>4</v>
      </c>
      <c r="L741" s="2" t="str">
        <f t="shared" si="60"/>
        <v>DAL</v>
      </c>
      <c r="M741" s="3" t="s">
        <v>39</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850</v>
      </c>
      <c r="D742" s="2" t="s">
        <v>37</v>
      </c>
      <c r="E742" s="2" t="s">
        <v>15</v>
      </c>
      <c r="F742" s="2">
        <v>2</v>
      </c>
      <c r="G742" s="2">
        <v>4</v>
      </c>
      <c r="H742" s="2" t="str">
        <f t="shared" si="59"/>
        <v>BOS</v>
      </c>
      <c r="I742" s="2" t="s">
        <v>39</v>
      </c>
      <c r="J742" s="2">
        <v>3</v>
      </c>
      <c r="K742" s="2">
        <v>6</v>
      </c>
      <c r="L742" s="13" t="str">
        <f t="shared" si="60"/>
        <v>BOS</v>
      </c>
      <c r="M742" s="2" t="s">
        <v>39</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851</v>
      </c>
      <c r="D743" s="2" t="s">
        <v>36</v>
      </c>
      <c r="E743" s="2" t="s">
        <v>25</v>
      </c>
      <c r="F743" s="2">
        <v>4</v>
      </c>
      <c r="G743" s="2">
        <v>2</v>
      </c>
      <c r="H743" s="2" t="str">
        <f t="shared" si="59"/>
        <v>MIN</v>
      </c>
      <c r="I743" s="2" t="s">
        <v>39</v>
      </c>
      <c r="J743" s="2">
        <v>3</v>
      </c>
      <c r="K743" s="2">
        <v>1</v>
      </c>
      <c r="L743" s="2" t="str">
        <f t="shared" si="60"/>
        <v>MIN</v>
      </c>
      <c r="M743" s="2" t="s">
        <v>39</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0</v>
      </c>
      <c r="AO743" s="2" t="str">
        <f>INDEX(Sheet5!$B$2:$AG$33, MATCH(Table2[[#This Row],[AwayTeam]],Sheet5!$A$2:$A$33, 0), MATCH(Table2[[#This Row],[HomeTeam]],Sheet5!$A$2:$A$33, 0))</f>
        <v>2-2-0</v>
      </c>
      <c r="AP743" s="2" t="str">
        <f>INDEX(Sheet5!$B$2:$AG$33, MATCH(Table2[[#This Row],[HomeTeam]],Sheet5!$A$2:$A$33, 0), MATCH(Table2[[#This Row],[AwayTeam]],Sheet5!$A$2:$A$33, 0))</f>
        <v>2-1-1</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852</v>
      </c>
      <c r="D744" s="2" t="s">
        <v>28</v>
      </c>
      <c r="E744" s="2" t="s">
        <v>11</v>
      </c>
      <c r="F744" s="2">
        <v>2</v>
      </c>
      <c r="G744" s="2">
        <v>4</v>
      </c>
      <c r="H744" s="2" t="str">
        <f t="shared" si="59"/>
        <v>SEA</v>
      </c>
      <c r="I744" s="2" t="s">
        <v>39</v>
      </c>
      <c r="J744" s="2">
        <v>4</v>
      </c>
      <c r="K744" s="2">
        <v>6</v>
      </c>
      <c r="L744" s="2" t="str">
        <f t="shared" si="60"/>
        <v>SEA</v>
      </c>
      <c r="M744" s="2" t="s">
        <v>39</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853</v>
      </c>
      <c r="D745" s="2" t="s">
        <v>12</v>
      </c>
      <c r="E745" s="2" t="s">
        <v>26</v>
      </c>
      <c r="F745" s="2">
        <v>2</v>
      </c>
      <c r="G745" s="2">
        <v>3</v>
      </c>
      <c r="H745" s="2" t="str">
        <f t="shared" si="59"/>
        <v>VGK</v>
      </c>
      <c r="I745" s="2" t="s">
        <v>39</v>
      </c>
      <c r="J745" s="2">
        <v>5</v>
      </c>
      <c r="K745" s="2">
        <v>4</v>
      </c>
      <c r="L745" s="2" t="str">
        <f t="shared" si="60"/>
        <v>STL</v>
      </c>
      <c r="M745" s="2" t="s">
        <v>38</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0</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854</v>
      </c>
      <c r="D746" s="2" t="s">
        <v>42</v>
      </c>
      <c r="E746" s="2" t="s">
        <v>17</v>
      </c>
      <c r="F746" s="2">
        <v>2</v>
      </c>
      <c r="G746" s="2">
        <v>5</v>
      </c>
      <c r="H746" s="2" t="str">
        <f t="shared" si="59"/>
        <v>TOR</v>
      </c>
      <c r="I746" s="2" t="s">
        <v>39</v>
      </c>
      <c r="J746" s="2">
        <v>3</v>
      </c>
      <c r="K746" s="2">
        <v>5</v>
      </c>
      <c r="L746" s="2" t="str">
        <f t="shared" si="60"/>
        <v>TOR</v>
      </c>
      <c r="M746" s="2" t="s">
        <v>39</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1795</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0</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855</v>
      </c>
      <c r="D747" s="2" t="s">
        <v>35</v>
      </c>
      <c r="E747" s="2" t="s">
        <v>32</v>
      </c>
      <c r="F747" s="2">
        <v>4</v>
      </c>
      <c r="G747" s="2">
        <v>3</v>
      </c>
      <c r="H747" s="2" t="str">
        <f t="shared" si="59"/>
        <v>CBJ</v>
      </c>
      <c r="I747" s="2" t="s">
        <v>76</v>
      </c>
      <c r="J747" s="2">
        <v>1</v>
      </c>
      <c r="K747" s="2">
        <v>3</v>
      </c>
      <c r="L747" s="2" t="str">
        <f t="shared" si="60"/>
        <v>NYI</v>
      </c>
      <c r="M747" s="2" t="s">
        <v>39</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1</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856</v>
      </c>
      <c r="D748" s="2" t="s">
        <v>43</v>
      </c>
      <c r="E748" s="2" t="s">
        <v>16</v>
      </c>
      <c r="F748" s="2">
        <v>4</v>
      </c>
      <c r="G748" s="2">
        <v>3</v>
      </c>
      <c r="H748" s="2" t="str">
        <f t="shared" si="59"/>
        <v>CAR</v>
      </c>
      <c r="I748" s="2" t="s">
        <v>39</v>
      </c>
      <c r="J748" s="2">
        <v>4</v>
      </c>
      <c r="K748" s="2">
        <v>3</v>
      </c>
      <c r="L748" s="2" t="str">
        <f t="shared" si="60"/>
        <v>CAR</v>
      </c>
      <c r="M748" s="2" t="s">
        <v>76</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857</v>
      </c>
      <c r="D749" s="2" t="s">
        <v>21</v>
      </c>
      <c r="E749" s="2" t="s">
        <v>14</v>
      </c>
      <c r="F749" s="2">
        <v>3</v>
      </c>
      <c r="G749" s="2">
        <v>2</v>
      </c>
      <c r="H749" s="2" t="str">
        <f t="shared" si="59"/>
        <v>WPG</v>
      </c>
      <c r="I749" s="2" t="s">
        <v>39</v>
      </c>
      <c r="J749" s="2">
        <v>2</v>
      </c>
      <c r="K749" s="2">
        <v>5</v>
      </c>
      <c r="L749" s="2" t="str">
        <f t="shared" si="60"/>
        <v>UTA</v>
      </c>
      <c r="M749" s="2" t="s">
        <v>39</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858</v>
      </c>
      <c r="D750" s="3" t="s">
        <v>20</v>
      </c>
      <c r="E750" s="3" t="s">
        <v>27</v>
      </c>
      <c r="F750" s="3">
        <v>4</v>
      </c>
      <c r="G750" s="3">
        <v>3</v>
      </c>
      <c r="H750" s="3" t="str">
        <f t="shared" si="59"/>
        <v>PIT</v>
      </c>
      <c r="I750" s="3" t="s">
        <v>39</v>
      </c>
      <c r="J750" s="3">
        <v>5</v>
      </c>
      <c r="K750" s="3">
        <v>1</v>
      </c>
      <c r="L750" s="2" t="str">
        <f t="shared" si="60"/>
        <v>PIT</v>
      </c>
      <c r="M750" s="3" t="s">
        <v>39</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859</v>
      </c>
      <c r="D751" s="2" t="s">
        <v>42</v>
      </c>
      <c r="E751" s="2" t="s">
        <v>18</v>
      </c>
      <c r="F751" s="2">
        <v>3</v>
      </c>
      <c r="G751" s="2">
        <v>4</v>
      </c>
      <c r="H751" s="2" t="str">
        <f t="shared" si="59"/>
        <v>MTL</v>
      </c>
      <c r="I751" s="2" t="s">
        <v>76</v>
      </c>
      <c r="J751" s="2">
        <v>2</v>
      </c>
      <c r="K751" s="2">
        <v>3</v>
      </c>
      <c r="L751" s="13" t="str">
        <f t="shared" si="60"/>
        <v>MTL</v>
      </c>
      <c r="M751" s="2" t="s">
        <v>39</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1776</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0</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860</v>
      </c>
      <c r="D752" s="2" t="s">
        <v>29</v>
      </c>
      <c r="E752" s="2" t="s">
        <v>19</v>
      </c>
      <c r="F752" s="2">
        <v>3</v>
      </c>
      <c r="G752" s="2">
        <v>2</v>
      </c>
      <c r="H752" s="2" t="str">
        <f t="shared" si="59"/>
        <v>OTT</v>
      </c>
      <c r="I752" s="2" t="s">
        <v>38</v>
      </c>
      <c r="J752" s="2">
        <v>0</v>
      </c>
      <c r="K752" s="2">
        <v>5</v>
      </c>
      <c r="L752" s="2" t="str">
        <f t="shared" si="60"/>
        <v>NYR</v>
      </c>
      <c r="M752" s="2" t="s">
        <v>39</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1775</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1</v>
      </c>
      <c r="AO752" s="2" t="str">
        <f>INDEX(Sheet5!$B$2:$AG$33, MATCH(Table2[[#This Row],[AwayTeam]],Sheet5!$A$2:$A$33, 0), MATCH(Table2[[#This Row],[HomeTeam]],Sheet5!$A$2:$A$33, 0))</f>
        <v>1-2-0</v>
      </c>
      <c r="AP752" s="2" t="str">
        <f>INDEX(Sheet5!$B$2:$AG$33, MATCH(Table2[[#This Row],[HomeTeam]],Sheet5!$A$2:$A$33, 0), MATCH(Table2[[#This Row],[AwayTeam]],Sheet5!$A$2:$A$33, 0))</f>
        <v>2-0-1</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861</v>
      </c>
      <c r="D753" s="2" t="s">
        <v>30</v>
      </c>
      <c r="E753" s="2" t="s">
        <v>44</v>
      </c>
      <c r="F753" s="2">
        <v>5</v>
      </c>
      <c r="G753" s="2">
        <v>3</v>
      </c>
      <c r="H753" s="2" t="str">
        <f t="shared" si="59"/>
        <v>DET</v>
      </c>
      <c r="I753" s="2" t="s">
        <v>39</v>
      </c>
      <c r="J753" s="2">
        <v>1</v>
      </c>
      <c r="K753" s="2">
        <v>2</v>
      </c>
      <c r="L753" s="2" t="str">
        <f t="shared" si="60"/>
        <v>PHI</v>
      </c>
      <c r="M753" s="2" t="s">
        <v>76</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862</v>
      </c>
      <c r="D754" s="2" t="s">
        <v>37</v>
      </c>
      <c r="E754" s="2" t="s">
        <v>34</v>
      </c>
      <c r="F754" s="2">
        <v>2</v>
      </c>
      <c r="G754" s="2">
        <v>4</v>
      </c>
      <c r="H754" s="2" t="str">
        <f t="shared" si="59"/>
        <v>NSH</v>
      </c>
      <c r="I754" s="2" t="s">
        <v>39</v>
      </c>
      <c r="J754" s="2">
        <v>5</v>
      </c>
      <c r="K754" s="2">
        <v>7</v>
      </c>
      <c r="L754" s="2" t="str">
        <f t="shared" si="60"/>
        <v>NSH</v>
      </c>
      <c r="M754" s="2" t="s">
        <v>39</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1850</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0-3-0</v>
      </c>
      <c r="AP754" s="2" t="str">
        <f>INDEX(Sheet5!$B$2:$AG$33, MATCH(Table2[[#This Row],[HomeTeam]],Sheet5!$A$2:$A$33, 0), MATCH(Table2[[#This Row],[AwayTeam]],Sheet5!$A$2:$A$33, 0))</f>
        <v>3-0-0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863</v>
      </c>
      <c r="D755" s="2" t="s">
        <v>43</v>
      </c>
      <c r="E755" s="2" t="s">
        <v>33</v>
      </c>
      <c r="F755" s="2">
        <v>2</v>
      </c>
      <c r="G755" s="2">
        <v>4</v>
      </c>
      <c r="H755" s="2" t="str">
        <f t="shared" si="59"/>
        <v>DAL</v>
      </c>
      <c r="I755" s="2" t="s">
        <v>39</v>
      </c>
      <c r="J755" s="2">
        <v>2</v>
      </c>
      <c r="K755" s="2">
        <v>1</v>
      </c>
      <c r="L755" s="2" t="str">
        <f t="shared" si="60"/>
        <v>CAR</v>
      </c>
      <c r="M755" s="2" t="s">
        <v>39</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864</v>
      </c>
      <c r="D756" s="2" t="s">
        <v>45</v>
      </c>
      <c r="E756" s="2" t="s">
        <v>22</v>
      </c>
      <c r="F756" s="2">
        <v>4</v>
      </c>
      <c r="G756" s="2">
        <v>2</v>
      </c>
      <c r="H756" s="2" t="str">
        <f t="shared" si="59"/>
        <v>WSH</v>
      </c>
      <c r="I756" s="2" t="s">
        <v>39</v>
      </c>
      <c r="J756" s="2">
        <v>3</v>
      </c>
      <c r="K756" s="2">
        <v>2</v>
      </c>
      <c r="L756" s="2" t="str">
        <f t="shared" si="60"/>
        <v>WSH</v>
      </c>
      <c r="M756" s="2" t="s">
        <v>39</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0</v>
      </c>
      <c r="AO756" s="2" t="str">
        <f>INDEX(Sheet5!$B$2:$AG$33, MATCH(Table2[[#This Row],[AwayTeam]],Sheet5!$A$2:$A$33, 0), MATCH(Table2[[#This Row],[HomeTeam]],Sheet5!$A$2:$A$33, 0))</f>
        <v>2-0-0</v>
      </c>
      <c r="AP756" s="2" t="str">
        <f>INDEX(Sheet5!$B$2:$AG$33, MATCH(Table2[[#This Row],[HomeTeam]],Sheet5!$A$2:$A$33, 0), MATCH(Table2[[#This Row],[AwayTeam]],Sheet5!$A$2:$A$33, 0))</f>
        <v>0-2-0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865</v>
      </c>
      <c r="D757" s="2" t="s">
        <v>28</v>
      </c>
      <c r="E757" s="2" t="s">
        <v>24</v>
      </c>
      <c r="F757" s="2">
        <v>2</v>
      </c>
      <c r="G757" s="2">
        <v>4</v>
      </c>
      <c r="H757" s="2" t="str">
        <f t="shared" si="59"/>
        <v>VAN</v>
      </c>
      <c r="I757" s="2" t="s">
        <v>39</v>
      </c>
      <c r="J757" s="2">
        <v>3</v>
      </c>
      <c r="K757" s="2">
        <v>2</v>
      </c>
      <c r="L757" s="2" t="str">
        <f t="shared" si="60"/>
        <v>BUF</v>
      </c>
      <c r="M757" s="2" t="s">
        <v>39</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866</v>
      </c>
      <c r="D758" s="3" t="s">
        <v>13</v>
      </c>
      <c r="E758" s="3" t="s">
        <v>46</v>
      </c>
      <c r="F758" s="3">
        <v>4</v>
      </c>
      <c r="G758" s="3">
        <v>1</v>
      </c>
      <c r="H758" s="3" t="str">
        <f t="shared" si="59"/>
        <v>FLA</v>
      </c>
      <c r="I758" s="3" t="s">
        <v>39</v>
      </c>
      <c r="J758" s="3">
        <v>5</v>
      </c>
      <c r="K758" s="3">
        <v>2</v>
      </c>
      <c r="L758" s="2" t="str">
        <f t="shared" si="60"/>
        <v>FLA</v>
      </c>
      <c r="M758" s="3" t="s">
        <v>39</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0</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868</v>
      </c>
      <c r="D759" s="2" t="s">
        <v>35</v>
      </c>
      <c r="E759" s="2" t="s">
        <v>17</v>
      </c>
      <c r="F759" s="2">
        <v>2</v>
      </c>
      <c r="G759" s="2">
        <v>4</v>
      </c>
      <c r="H759" s="2" t="str">
        <f t="shared" si="59"/>
        <v>TOR</v>
      </c>
      <c r="I759" s="2" t="s">
        <v>39</v>
      </c>
      <c r="J759" s="2">
        <v>5</v>
      </c>
      <c r="K759" s="2">
        <v>1</v>
      </c>
      <c r="L759" s="13" t="str">
        <f t="shared" si="60"/>
        <v>CBJ</v>
      </c>
      <c r="M759" s="2" t="s">
        <v>39</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1</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867</v>
      </c>
      <c r="D760" s="2" t="s">
        <v>15</v>
      </c>
      <c r="E760" s="2" t="s">
        <v>31</v>
      </c>
      <c r="F760" s="2">
        <v>2</v>
      </c>
      <c r="G760" s="2">
        <v>3</v>
      </c>
      <c r="H760" s="2" t="str">
        <f t="shared" si="59"/>
        <v>NJD</v>
      </c>
      <c r="I760" s="2" t="s">
        <v>39</v>
      </c>
      <c r="J760" s="2">
        <v>1</v>
      </c>
      <c r="K760" s="2">
        <v>5</v>
      </c>
      <c r="L760" s="2" t="str">
        <f t="shared" si="60"/>
        <v>NJD</v>
      </c>
      <c r="M760" s="2" t="s">
        <v>39</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869</v>
      </c>
      <c r="D761" s="2" t="s">
        <v>21</v>
      </c>
      <c r="E761" s="2" t="s">
        <v>25</v>
      </c>
      <c r="F761" s="2">
        <v>4</v>
      </c>
      <c r="G761" s="2">
        <v>3</v>
      </c>
      <c r="H761" s="2" t="str">
        <f t="shared" si="59"/>
        <v>WPG</v>
      </c>
      <c r="I761" s="2" t="s">
        <v>76</v>
      </c>
      <c r="J761" s="2">
        <v>3</v>
      </c>
      <c r="K761" s="2">
        <v>2</v>
      </c>
      <c r="L761" s="2" t="str">
        <f t="shared" si="60"/>
        <v>WPG</v>
      </c>
      <c r="M761" s="2" t="s">
        <v>76</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0</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870</v>
      </c>
      <c r="D762" s="3" t="s">
        <v>13</v>
      </c>
      <c r="E762" s="3" t="s">
        <v>27</v>
      </c>
      <c r="F762" s="3">
        <v>2</v>
      </c>
      <c r="G762" s="3">
        <v>4</v>
      </c>
      <c r="H762" s="3" t="str">
        <f t="shared" si="59"/>
        <v>LAK</v>
      </c>
      <c r="I762" s="3" t="s">
        <v>39</v>
      </c>
      <c r="J762" s="3">
        <v>1</v>
      </c>
      <c r="K762" s="3">
        <v>2</v>
      </c>
      <c r="L762" s="3" t="str">
        <f t="shared" si="60"/>
        <v>LAK</v>
      </c>
      <c r="M762" s="3" t="s">
        <v>39</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0</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871</v>
      </c>
      <c r="D763" s="2" t="s">
        <v>29</v>
      </c>
      <c r="E763" s="2" t="s">
        <v>15</v>
      </c>
      <c r="F763" s="2">
        <v>3</v>
      </c>
      <c r="G763" s="2">
        <v>4</v>
      </c>
      <c r="H763" s="2" t="str">
        <f t="shared" si="59"/>
        <v>BOS</v>
      </c>
      <c r="I763" s="2" t="s">
        <v>76</v>
      </c>
      <c r="J763" s="2">
        <v>0</v>
      </c>
      <c r="K763" s="2">
        <v>2</v>
      </c>
      <c r="L763" s="2" t="str">
        <f t="shared" si="60"/>
        <v>BOS</v>
      </c>
      <c r="M763" s="2" t="s">
        <v>39</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1775</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1</v>
      </c>
      <c r="AO763" s="2" t="str">
        <f>INDEX(Sheet5!$B$2:$AG$33, MATCH(Table2[[#This Row],[AwayTeam]],Sheet5!$A$2:$A$33, 0), MATCH(Table2[[#This Row],[HomeTeam]],Sheet5!$A$2:$A$33, 0))</f>
        <v>3-1-0</v>
      </c>
      <c r="AP763" s="2" t="str">
        <f>INDEX(Sheet5!$B$2:$AG$33, MATCH(Table2[[#This Row],[HomeTeam]],Sheet5!$A$2:$A$33, 0), MATCH(Table2[[#This Row],[AwayTeam]],Sheet5!$A$2:$A$33, 0))</f>
        <v>1-1-2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872</v>
      </c>
      <c r="D764" s="2" t="s">
        <v>18</v>
      </c>
      <c r="E764" s="2" t="s">
        <v>30</v>
      </c>
      <c r="F764" s="2">
        <v>3</v>
      </c>
      <c r="G764" s="2">
        <v>2</v>
      </c>
      <c r="H764" s="2" t="str">
        <f t="shared" si="59"/>
        <v>MTL</v>
      </c>
      <c r="I764" s="2" t="s">
        <v>38</v>
      </c>
      <c r="J764" s="2">
        <v>2</v>
      </c>
      <c r="K764" s="2">
        <v>4</v>
      </c>
      <c r="L764" s="2" t="str">
        <f t="shared" si="60"/>
        <v>DET</v>
      </c>
      <c r="M764" s="2" t="s">
        <v>39</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1776</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873</v>
      </c>
      <c r="D765" s="2" t="s">
        <v>44</v>
      </c>
      <c r="E765" s="2" t="s">
        <v>19</v>
      </c>
      <c r="F765" s="2">
        <v>2</v>
      </c>
      <c r="G765" s="2">
        <v>5</v>
      </c>
      <c r="H765" s="2" t="str">
        <f t="shared" si="59"/>
        <v>NYR</v>
      </c>
      <c r="I765" s="2" t="s">
        <v>39</v>
      </c>
      <c r="J765" s="2">
        <v>1</v>
      </c>
      <c r="K765" s="2">
        <v>6</v>
      </c>
      <c r="L765" s="2" t="str">
        <f t="shared" si="60"/>
        <v>NYR</v>
      </c>
      <c r="M765" s="2" t="s">
        <v>39</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874</v>
      </c>
      <c r="D766" s="2" t="s">
        <v>35</v>
      </c>
      <c r="E766" s="2" t="s">
        <v>43</v>
      </c>
      <c r="F766" s="2">
        <v>2</v>
      </c>
      <c r="G766" s="2">
        <v>4</v>
      </c>
      <c r="H766" s="2" t="str">
        <f t="shared" si="59"/>
        <v>CAR</v>
      </c>
      <c r="I766" s="2" t="s">
        <v>39</v>
      </c>
      <c r="J766" s="2">
        <v>4</v>
      </c>
      <c r="K766" s="2">
        <v>7</v>
      </c>
      <c r="L766" s="2" t="str">
        <f t="shared" si="60"/>
        <v>CAR</v>
      </c>
      <c r="M766" s="2" t="s">
        <v>39</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1</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875</v>
      </c>
      <c r="D767" s="2" t="s">
        <v>26</v>
      </c>
      <c r="E767" s="2" t="s">
        <v>12</v>
      </c>
      <c r="F767" s="2">
        <v>3</v>
      </c>
      <c r="G767" s="2">
        <v>2</v>
      </c>
      <c r="H767" s="2" t="str">
        <f t="shared" si="59"/>
        <v>VGK</v>
      </c>
      <c r="I767" s="2" t="s">
        <v>76</v>
      </c>
      <c r="J767" s="2">
        <v>4</v>
      </c>
      <c r="K767" s="2">
        <v>2</v>
      </c>
      <c r="L767" s="2" t="str">
        <f t="shared" si="60"/>
        <v>VGK</v>
      </c>
      <c r="M767" s="2" t="s">
        <v>39</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0</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876</v>
      </c>
      <c r="D768" s="2" t="s">
        <v>14</v>
      </c>
      <c r="E768" s="2" t="s">
        <v>36</v>
      </c>
      <c r="F768" s="2">
        <v>2</v>
      </c>
      <c r="G768" s="2">
        <v>4</v>
      </c>
      <c r="H768" s="2" t="str">
        <f t="shared" si="59"/>
        <v>MIN</v>
      </c>
      <c r="I768" s="2" t="s">
        <v>39</v>
      </c>
      <c r="J768" s="2">
        <v>4</v>
      </c>
      <c r="K768" s="2">
        <v>0</v>
      </c>
      <c r="L768" s="2" t="str">
        <f t="shared" si="60"/>
        <v>UTA</v>
      </c>
      <c r="M768" s="2" t="s">
        <v>39</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3-0-1</v>
      </c>
      <c r="AP768" s="2" t="str">
        <f>INDEX(Sheet5!$B$2:$AG$33, MATCH(Table2[[#This Row],[HomeTeam]],Sheet5!$A$2:$A$33, 0), MATCH(Table2[[#This Row],[AwayTeam]],Sheet5!$A$2:$A$33, 0))</f>
        <v>1-3-0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877</v>
      </c>
      <c r="D769" s="2" t="s">
        <v>28</v>
      </c>
      <c r="E769" s="2" t="s">
        <v>23</v>
      </c>
      <c r="F769" s="2">
        <v>2</v>
      </c>
      <c r="G769" s="2">
        <v>4</v>
      </c>
      <c r="H769" s="2" t="str">
        <f t="shared" si="59"/>
        <v>CGY</v>
      </c>
      <c r="I769" s="2" t="s">
        <v>39</v>
      </c>
      <c r="J769" s="2">
        <v>2</v>
      </c>
      <c r="K769" s="2">
        <v>5</v>
      </c>
      <c r="L769" s="2" t="str">
        <f t="shared" si="60"/>
        <v>CGY</v>
      </c>
      <c r="M769" s="2" t="s">
        <v>39</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878</v>
      </c>
      <c r="D770" s="2" t="s">
        <v>24</v>
      </c>
      <c r="E770" s="2" t="s">
        <v>22</v>
      </c>
      <c r="F770" s="2">
        <v>2</v>
      </c>
      <c r="G770" s="2">
        <v>4</v>
      </c>
      <c r="H770" s="2" t="str">
        <f t="shared" si="59"/>
        <v>EDM</v>
      </c>
      <c r="I770" s="2" t="s">
        <v>39</v>
      </c>
      <c r="J770" s="2">
        <v>2</v>
      </c>
      <c r="K770" s="2">
        <v>6</v>
      </c>
      <c r="L770" s="2" t="str">
        <f t="shared" si="60"/>
        <v>EDM</v>
      </c>
      <c r="M770" s="2" t="s">
        <v>39</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879</v>
      </c>
      <c r="D771" s="2" t="s">
        <v>20</v>
      </c>
      <c r="E771" s="2" t="s">
        <v>46</v>
      </c>
      <c r="F771" s="2">
        <v>4</v>
      </c>
      <c r="G771" s="2">
        <v>3</v>
      </c>
      <c r="H771" s="2" t="str">
        <f t="shared" ref="H771:H834" si="64">IF(AND(ISBLANK($F771),ISBLANK($G771)),"_",IF($F771&gt;$G771,$D771,$E771))</f>
        <v>PIT</v>
      </c>
      <c r="I771" s="2" t="s">
        <v>76</v>
      </c>
      <c r="J771" s="2">
        <v>1</v>
      </c>
      <c r="K771" s="2">
        <v>5</v>
      </c>
      <c r="L771" s="2" t="str">
        <f t="shared" ref="L771:L834" si="65">IF(OR($J771=$K771,AND(ISBLANK($J771),ISBLANK($K771))),"_",IF($J771&gt;$K771,$D771,$E771))</f>
        <v>ANA</v>
      </c>
      <c r="M771" s="2" t="s">
        <v>39</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880</v>
      </c>
      <c r="D772" s="2" t="s">
        <v>45</v>
      </c>
      <c r="E772" s="2" t="s">
        <v>11</v>
      </c>
      <c r="F772" s="2">
        <v>5</v>
      </c>
      <c r="G772" s="2">
        <v>2</v>
      </c>
      <c r="H772" s="2" t="str">
        <f t="shared" si="64"/>
        <v>WSH</v>
      </c>
      <c r="I772" s="2" t="s">
        <v>39</v>
      </c>
      <c r="J772" s="2">
        <v>3</v>
      </c>
      <c r="K772" s="2">
        <v>0</v>
      </c>
      <c r="L772" s="2" t="str">
        <f t="shared" si="65"/>
        <v>WSH</v>
      </c>
      <c r="M772" s="2" t="s">
        <v>39</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0</v>
      </c>
      <c r="AO772" s="2" t="str">
        <f>INDEX(Sheet5!$B$2:$AG$33, MATCH(Table2[[#This Row],[AwayTeam]],Sheet5!$A$2:$A$33, 0), MATCH(Table2[[#This Row],[HomeTeam]],Sheet5!$A$2:$A$33, 0))</f>
        <v>2-0-0</v>
      </c>
      <c r="AP772" s="2" t="str">
        <f>INDEX(Sheet5!$B$2:$AG$33, MATCH(Table2[[#This Row],[HomeTeam]],Sheet5!$A$2:$A$33, 0), MATCH(Table2[[#This Row],[AwayTeam]],Sheet5!$A$2:$A$33, 0))</f>
        <v>0-2-0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881</v>
      </c>
      <c r="D773" s="3" t="s">
        <v>34</v>
      </c>
      <c r="E773" s="3" t="s">
        <v>37</v>
      </c>
      <c r="F773" s="3">
        <v>3</v>
      </c>
      <c r="G773" s="3">
        <v>4</v>
      </c>
      <c r="H773" s="3" t="str">
        <f t="shared" si="64"/>
        <v>SJS</v>
      </c>
      <c r="I773" s="3" t="s">
        <v>76</v>
      </c>
      <c r="J773" s="3">
        <v>6</v>
      </c>
      <c r="K773" s="3">
        <v>5</v>
      </c>
      <c r="L773" s="2" t="str">
        <f t="shared" si="65"/>
        <v>NSH</v>
      </c>
      <c r="M773" s="3" t="s">
        <v>39</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3-0-0</v>
      </c>
      <c r="AP773" s="2" t="str">
        <f>INDEX(Sheet5!$B$2:$AG$33, MATCH(Table2[[#This Row],[HomeTeam]],Sheet5!$A$2:$A$33, 0), MATCH(Table2[[#This Row],[AwayTeam]],Sheet5!$A$2:$A$33, 0))</f>
        <v>0-3-0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882</v>
      </c>
      <c r="D774" s="2" t="s">
        <v>44</v>
      </c>
      <c r="E774" s="2" t="s">
        <v>32</v>
      </c>
      <c r="F774" s="2">
        <v>2</v>
      </c>
      <c r="G774" s="2">
        <v>3</v>
      </c>
      <c r="H774" s="2" t="str">
        <f t="shared" si="64"/>
        <v>NYI</v>
      </c>
      <c r="I774" s="2" t="s">
        <v>76</v>
      </c>
      <c r="J774" s="2">
        <v>1</v>
      </c>
      <c r="K774" s="2">
        <v>3</v>
      </c>
      <c r="L774" s="13" t="str">
        <f t="shared" si="65"/>
        <v>NYI</v>
      </c>
      <c r="M774" s="2" t="s">
        <v>39</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884</v>
      </c>
      <c r="D775" s="2" t="s">
        <v>42</v>
      </c>
      <c r="E775" s="2" t="s">
        <v>16</v>
      </c>
      <c r="F775" s="2">
        <v>4</v>
      </c>
      <c r="G775" s="2">
        <v>2</v>
      </c>
      <c r="H775" s="2" t="str">
        <f t="shared" si="64"/>
        <v>TBL</v>
      </c>
      <c r="I775" s="2" t="s">
        <v>39</v>
      </c>
      <c r="J775" s="2">
        <v>4</v>
      </c>
      <c r="K775" s="2">
        <v>3</v>
      </c>
      <c r="L775" s="2" t="str">
        <f t="shared" si="65"/>
        <v>TBL</v>
      </c>
      <c r="M775" s="2" t="s">
        <v>76</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0</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883</v>
      </c>
      <c r="D776" s="2" t="s">
        <v>26</v>
      </c>
      <c r="E776" s="2" t="s">
        <v>33</v>
      </c>
      <c r="F776" s="2">
        <v>3</v>
      </c>
      <c r="G776" s="2">
        <v>4</v>
      </c>
      <c r="H776" s="2" t="str">
        <f t="shared" si="64"/>
        <v>DAL</v>
      </c>
      <c r="I776" s="2" t="s">
        <v>39</v>
      </c>
      <c r="J776" s="2">
        <v>3</v>
      </c>
      <c r="K776" s="2">
        <v>4</v>
      </c>
      <c r="L776" s="2" t="str">
        <f t="shared" si="65"/>
        <v>DAL</v>
      </c>
      <c r="M776" s="2" t="s">
        <v>39</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0</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885</v>
      </c>
      <c r="D777" s="3" t="s">
        <v>14</v>
      </c>
      <c r="E777" s="3" t="s">
        <v>21</v>
      </c>
      <c r="F777" s="3">
        <v>1</v>
      </c>
      <c r="G777" s="3">
        <v>4</v>
      </c>
      <c r="H777" s="3" t="str">
        <f t="shared" si="64"/>
        <v>WPG</v>
      </c>
      <c r="I777" s="3" t="s">
        <v>39</v>
      </c>
      <c r="J777" s="3">
        <v>2</v>
      </c>
      <c r="K777" s="3">
        <v>5</v>
      </c>
      <c r="L777" s="2" t="str">
        <f t="shared" si="65"/>
        <v>WPG</v>
      </c>
      <c r="M777" s="3" t="s">
        <v>39</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886</v>
      </c>
      <c r="D778" s="2" t="s">
        <v>25</v>
      </c>
      <c r="E778" s="2" t="s">
        <v>15</v>
      </c>
      <c r="F778" s="2">
        <v>4</v>
      </c>
      <c r="G778" s="2">
        <v>2</v>
      </c>
      <c r="H778" s="2" t="str">
        <f t="shared" si="64"/>
        <v>COL</v>
      </c>
      <c r="I778" s="2" t="s">
        <v>39</v>
      </c>
      <c r="J778" s="2">
        <v>1</v>
      </c>
      <c r="K778" s="2">
        <v>3</v>
      </c>
      <c r="L778" s="13" t="str">
        <f t="shared" si="65"/>
        <v>BOS</v>
      </c>
      <c r="M778" s="2" t="s">
        <v>39</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0</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887</v>
      </c>
      <c r="D779" s="2" t="s">
        <v>28</v>
      </c>
      <c r="E779" s="2" t="s">
        <v>22</v>
      </c>
      <c r="F779" s="2">
        <v>2</v>
      </c>
      <c r="G779" s="2">
        <v>4</v>
      </c>
      <c r="H779" s="2" t="str">
        <f t="shared" si="64"/>
        <v>EDM</v>
      </c>
      <c r="I779" s="2" t="s">
        <v>39</v>
      </c>
      <c r="J779" s="2">
        <v>2</v>
      </c>
      <c r="K779" s="2">
        <v>3</v>
      </c>
      <c r="L779" s="2" t="str">
        <f t="shared" si="65"/>
        <v>EDM</v>
      </c>
      <c r="M779" s="2" t="s">
        <v>39</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1-1-0</v>
      </c>
      <c r="AP779" s="2" t="str">
        <f>INDEX(Sheet5!$B$2:$AG$33, MATCH(Table2[[#This Row],[HomeTeam]],Sheet5!$A$2:$A$33, 0), MATCH(Table2[[#This Row],[AwayTeam]],Sheet5!$A$2:$A$33, 0))</f>
        <v>1-1-0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888</v>
      </c>
      <c r="D780" s="2" t="s">
        <v>20</v>
      </c>
      <c r="E780" s="2" t="s">
        <v>11</v>
      </c>
      <c r="F780" s="2">
        <v>4</v>
      </c>
      <c r="G780" s="2">
        <v>3</v>
      </c>
      <c r="H780" s="2" t="str">
        <f t="shared" si="64"/>
        <v>PIT</v>
      </c>
      <c r="I780" s="2" t="s">
        <v>39</v>
      </c>
      <c r="J780" s="2">
        <v>1</v>
      </c>
      <c r="K780" s="2">
        <v>4</v>
      </c>
      <c r="L780" s="2" t="str">
        <f t="shared" si="65"/>
        <v>SEA</v>
      </c>
      <c r="M780" s="2" t="s">
        <v>39</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889</v>
      </c>
      <c r="D781" s="2" t="s">
        <v>31</v>
      </c>
      <c r="E781" s="2" t="s">
        <v>18</v>
      </c>
      <c r="F781" s="2">
        <v>2</v>
      </c>
      <c r="G781" s="2">
        <v>5</v>
      </c>
      <c r="H781" s="2" t="str">
        <f t="shared" si="64"/>
        <v>MTL</v>
      </c>
      <c r="I781" s="2" t="s">
        <v>39</v>
      </c>
      <c r="J781" s="2">
        <v>4</v>
      </c>
      <c r="K781" s="2">
        <v>3</v>
      </c>
      <c r="L781" s="2" t="str">
        <f t="shared" si="65"/>
        <v>NJD</v>
      </c>
      <c r="M781" s="2" t="s">
        <v>76</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890</v>
      </c>
      <c r="D782" s="2" t="s">
        <v>17</v>
      </c>
      <c r="E782" s="2" t="s">
        <v>29</v>
      </c>
      <c r="F782" s="2">
        <v>4</v>
      </c>
      <c r="G782" s="2">
        <v>2</v>
      </c>
      <c r="H782" s="2" t="str">
        <f t="shared" si="64"/>
        <v>TOR</v>
      </c>
      <c r="I782" s="2" t="s">
        <v>39</v>
      </c>
      <c r="J782" s="2">
        <v>1</v>
      </c>
      <c r="K782" s="2">
        <v>2</v>
      </c>
      <c r="L782" s="2" t="str">
        <f t="shared" si="65"/>
        <v>OTT</v>
      </c>
      <c r="M782" s="2" t="s">
        <v>39</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1</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891</v>
      </c>
      <c r="D783" s="2" t="s">
        <v>42</v>
      </c>
      <c r="E783" s="2" t="s">
        <v>30</v>
      </c>
      <c r="F783" s="2">
        <v>3</v>
      </c>
      <c r="G783" s="2">
        <v>4</v>
      </c>
      <c r="H783" s="2" t="str">
        <f t="shared" si="64"/>
        <v>DET</v>
      </c>
      <c r="I783" s="2" t="s">
        <v>76</v>
      </c>
      <c r="J783" s="2">
        <v>0</v>
      </c>
      <c r="K783" s="2">
        <v>2</v>
      </c>
      <c r="L783" s="2" t="str">
        <f t="shared" si="65"/>
        <v>DET</v>
      </c>
      <c r="M783" s="2" t="s">
        <v>39</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0</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892</v>
      </c>
      <c r="D784" s="2" t="s">
        <v>27</v>
      </c>
      <c r="E784" s="2" t="s">
        <v>35</v>
      </c>
      <c r="F784" s="2">
        <v>3</v>
      </c>
      <c r="G784" s="2">
        <v>5</v>
      </c>
      <c r="H784" s="2" t="str">
        <f t="shared" si="64"/>
        <v>CBJ</v>
      </c>
      <c r="I784" s="2" t="s">
        <v>39</v>
      </c>
      <c r="J784" s="2">
        <v>2</v>
      </c>
      <c r="K784" s="2">
        <v>3</v>
      </c>
      <c r="L784" s="2" t="str">
        <f t="shared" si="65"/>
        <v>CBJ</v>
      </c>
      <c r="M784" s="2" t="s">
        <v>76</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1</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893</v>
      </c>
      <c r="D785" s="2" t="s">
        <v>33</v>
      </c>
      <c r="E785" s="2" t="s">
        <v>12</v>
      </c>
      <c r="F785" s="2">
        <v>2</v>
      </c>
      <c r="G785" s="2">
        <v>4</v>
      </c>
      <c r="H785" s="2" t="str">
        <f t="shared" si="64"/>
        <v>STL</v>
      </c>
      <c r="I785" s="2" t="s">
        <v>39</v>
      </c>
      <c r="J785" s="2">
        <v>2</v>
      </c>
      <c r="K785" s="2">
        <v>0</v>
      </c>
      <c r="L785" s="2" t="str">
        <f t="shared" si="65"/>
        <v>DAL</v>
      </c>
      <c r="M785" s="2" t="s">
        <v>39</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0</v>
      </c>
      <c r="AO785" s="2" t="str">
        <f>INDEX(Sheet5!$B$2:$AG$33, MATCH(Table2[[#This Row],[AwayTeam]],Sheet5!$A$2:$A$33, 0), MATCH(Table2[[#This Row],[HomeTeam]],Sheet5!$A$2:$A$33, 0))</f>
        <v>3-0-0</v>
      </c>
      <c r="AP785" s="2" t="str">
        <f>INDEX(Sheet5!$B$2:$AG$33, MATCH(Table2[[#This Row],[HomeTeam]],Sheet5!$A$2:$A$33, 0), MATCH(Table2[[#This Row],[AwayTeam]],Sheet5!$A$2:$A$33, 0))</f>
        <v>0-2-1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894</v>
      </c>
      <c r="D786" s="2" t="s">
        <v>23</v>
      </c>
      <c r="E786" s="2" t="s">
        <v>36</v>
      </c>
      <c r="F786" s="2">
        <v>4</v>
      </c>
      <c r="G786" s="2">
        <v>2</v>
      </c>
      <c r="H786" s="2" t="str">
        <f t="shared" si="64"/>
        <v>CGY</v>
      </c>
      <c r="I786" s="2" t="s">
        <v>39</v>
      </c>
      <c r="J786" s="2">
        <v>5</v>
      </c>
      <c r="K786" s="2">
        <v>4</v>
      </c>
      <c r="L786" s="2" t="str">
        <f t="shared" si="65"/>
        <v>CGY</v>
      </c>
      <c r="M786" s="2" t="s">
        <v>39</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895</v>
      </c>
      <c r="D787" s="2" t="s">
        <v>43</v>
      </c>
      <c r="E787" s="2" t="s">
        <v>32</v>
      </c>
      <c r="F787" s="2">
        <v>5</v>
      </c>
      <c r="G787" s="2">
        <v>3</v>
      </c>
      <c r="H787" s="2" t="str">
        <f t="shared" si="64"/>
        <v>CAR</v>
      </c>
      <c r="I787" s="2" t="s">
        <v>39</v>
      </c>
      <c r="J787" s="2">
        <v>2</v>
      </c>
      <c r="K787" s="2">
        <v>3</v>
      </c>
      <c r="L787" s="2" t="str">
        <f t="shared" si="65"/>
        <v>NYI</v>
      </c>
      <c r="M787" s="2" t="s">
        <v>76</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896</v>
      </c>
      <c r="D788" s="2" t="s">
        <v>45</v>
      </c>
      <c r="E788" s="2" t="s">
        <v>24</v>
      </c>
      <c r="F788" s="2">
        <v>4</v>
      </c>
      <c r="G788" s="2">
        <v>3</v>
      </c>
      <c r="H788" s="2" t="str">
        <f t="shared" si="64"/>
        <v>WSH</v>
      </c>
      <c r="I788" s="2" t="s">
        <v>39</v>
      </c>
      <c r="J788" s="2">
        <v>1</v>
      </c>
      <c r="K788" s="2">
        <v>2</v>
      </c>
      <c r="L788" s="2" t="str">
        <f t="shared" si="65"/>
        <v>VAN</v>
      </c>
      <c r="M788" s="2" t="s">
        <v>39</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0</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897</v>
      </c>
      <c r="D789" s="2" t="s">
        <v>34</v>
      </c>
      <c r="E789" s="2" t="s">
        <v>46</v>
      </c>
      <c r="F789" s="2">
        <v>5</v>
      </c>
      <c r="G789" s="2">
        <v>2</v>
      </c>
      <c r="H789" s="2" t="str">
        <f t="shared" si="64"/>
        <v>NSH</v>
      </c>
      <c r="I789" s="2" t="s">
        <v>39</v>
      </c>
      <c r="J789" s="2">
        <v>2</v>
      </c>
      <c r="K789" s="2">
        <v>5</v>
      </c>
      <c r="L789" s="2" t="str">
        <f t="shared" si="65"/>
        <v>ANA</v>
      </c>
      <c r="M789" s="2" t="s">
        <v>39</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898</v>
      </c>
      <c r="D790" s="3" t="s">
        <v>13</v>
      </c>
      <c r="E790" s="3" t="s">
        <v>37</v>
      </c>
      <c r="F790" s="3">
        <v>4</v>
      </c>
      <c r="G790" s="3">
        <v>2</v>
      </c>
      <c r="H790" s="3" t="str">
        <f t="shared" si="64"/>
        <v>FLA</v>
      </c>
      <c r="I790" s="3" t="s">
        <v>39</v>
      </c>
      <c r="J790" s="3">
        <v>7</v>
      </c>
      <c r="K790" s="3">
        <v>2</v>
      </c>
      <c r="L790" s="3" t="str">
        <f t="shared" si="65"/>
        <v>FLA</v>
      </c>
      <c r="M790" s="3" t="s">
        <v>39</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0</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899</v>
      </c>
      <c r="D791" s="2" t="s">
        <v>25</v>
      </c>
      <c r="E791" s="2" t="s">
        <v>19</v>
      </c>
      <c r="F791" s="2">
        <v>4</v>
      </c>
      <c r="G791" s="2">
        <v>3</v>
      </c>
      <c r="H791" s="2" t="str">
        <f t="shared" si="64"/>
        <v>COL</v>
      </c>
      <c r="I791" s="2" t="s">
        <v>76</v>
      </c>
      <c r="J791" s="2">
        <v>5</v>
      </c>
      <c r="K791" s="2">
        <v>4</v>
      </c>
      <c r="L791" s="2" t="str">
        <f t="shared" si="65"/>
        <v>COL</v>
      </c>
      <c r="M791" s="2" t="s">
        <v>39</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0</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900</v>
      </c>
      <c r="D792" s="2" t="s">
        <v>14</v>
      </c>
      <c r="E792" s="2" t="s">
        <v>29</v>
      </c>
      <c r="F792" s="2">
        <v>3</v>
      </c>
      <c r="G792" s="2">
        <v>2</v>
      </c>
      <c r="H792" s="2" t="str">
        <f t="shared" si="64"/>
        <v>UTA</v>
      </c>
      <c r="I792" s="2" t="s">
        <v>39</v>
      </c>
      <c r="J792" s="2">
        <v>1</v>
      </c>
      <c r="K792" s="2">
        <v>3</v>
      </c>
      <c r="L792" s="2" t="str">
        <f t="shared" si="65"/>
        <v>OTT</v>
      </c>
      <c r="M792" s="2" t="s">
        <v>39</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1775</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1</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901</v>
      </c>
      <c r="D793" s="2" t="s">
        <v>23</v>
      </c>
      <c r="E793" s="2" t="s">
        <v>21</v>
      </c>
      <c r="F793" s="2">
        <v>4</v>
      </c>
      <c r="G793" s="2">
        <v>3</v>
      </c>
      <c r="H793" s="2" t="str">
        <f t="shared" si="64"/>
        <v>CGY</v>
      </c>
      <c r="I793" s="2" t="s">
        <v>76</v>
      </c>
      <c r="J793" s="2">
        <v>2</v>
      </c>
      <c r="K793" s="2">
        <v>5</v>
      </c>
      <c r="L793" s="2" t="str">
        <f t="shared" si="65"/>
        <v>WPG</v>
      </c>
      <c r="M793" s="2" t="s">
        <v>39</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902</v>
      </c>
      <c r="D794" s="2" t="s">
        <v>36</v>
      </c>
      <c r="E794" s="2" t="s">
        <v>16</v>
      </c>
      <c r="F794" s="2">
        <v>4</v>
      </c>
      <c r="G794" s="2">
        <v>3</v>
      </c>
      <c r="H794" s="2" t="str">
        <f t="shared" si="64"/>
        <v>MIN</v>
      </c>
      <c r="I794" s="2" t="s">
        <v>39</v>
      </c>
      <c r="J794" s="2">
        <v>4</v>
      </c>
      <c r="K794" s="2">
        <v>2</v>
      </c>
      <c r="L794" s="2" t="str">
        <f t="shared" si="65"/>
        <v>MIN</v>
      </c>
      <c r="M794" s="2" t="s">
        <v>39</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1786</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903</v>
      </c>
      <c r="D795" s="3" t="s">
        <v>13</v>
      </c>
      <c r="E795" s="3" t="s">
        <v>26</v>
      </c>
      <c r="F795" s="3">
        <v>4</v>
      </c>
      <c r="G795" s="3">
        <v>3</v>
      </c>
      <c r="H795" s="3" t="str">
        <f t="shared" si="64"/>
        <v>FLA</v>
      </c>
      <c r="I795" s="3" t="s">
        <v>39</v>
      </c>
      <c r="J795" s="3">
        <v>1</v>
      </c>
      <c r="K795" s="3">
        <v>4</v>
      </c>
      <c r="L795" s="2" t="str">
        <f t="shared" si="65"/>
        <v>VGK</v>
      </c>
      <c r="M795" s="3" t="s">
        <v>39</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0</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904</v>
      </c>
      <c r="D796" s="2" t="s">
        <v>27</v>
      </c>
      <c r="E796" s="2" t="s">
        <v>30</v>
      </c>
      <c r="F796" s="2">
        <v>2</v>
      </c>
      <c r="G796" s="2">
        <v>3</v>
      </c>
      <c r="H796" s="2" t="str">
        <f t="shared" si="64"/>
        <v>DET</v>
      </c>
      <c r="I796" s="2" t="s">
        <v>76</v>
      </c>
      <c r="J796" s="2">
        <v>2</v>
      </c>
      <c r="K796" s="2">
        <v>5</v>
      </c>
      <c r="L796" s="13" t="str">
        <f t="shared" si="65"/>
        <v>DET</v>
      </c>
      <c r="M796" s="2" t="s">
        <v>39</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905</v>
      </c>
      <c r="D797" s="2" t="s">
        <v>31</v>
      </c>
      <c r="E797" s="2" t="s">
        <v>44</v>
      </c>
      <c r="F797" s="2">
        <v>4</v>
      </c>
      <c r="G797" s="2">
        <v>2</v>
      </c>
      <c r="H797" s="2" t="str">
        <f t="shared" si="64"/>
        <v>NJD</v>
      </c>
      <c r="I797" s="2" t="s">
        <v>39</v>
      </c>
      <c r="J797" s="2">
        <v>2</v>
      </c>
      <c r="K797" s="2">
        <v>4</v>
      </c>
      <c r="L797" s="2" t="str">
        <f t="shared" si="65"/>
        <v>PHI</v>
      </c>
      <c r="M797" s="2" t="s">
        <v>39</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2-2-0</v>
      </c>
      <c r="AP797" s="2" t="str">
        <f>INDEX(Sheet5!$B$2:$AG$33, MATCH(Table2[[#This Row],[HomeTeam]],Sheet5!$A$2:$A$33, 0), MATCH(Table2[[#This Row],[AwayTeam]],Sheet5!$A$2:$A$33, 0))</f>
        <v>2-2-0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906</v>
      </c>
      <c r="D798" s="2" t="s">
        <v>24</v>
      </c>
      <c r="E798" s="2" t="s">
        <v>12</v>
      </c>
      <c r="F798" s="2">
        <v>2</v>
      </c>
      <c r="G798" s="2">
        <v>4</v>
      </c>
      <c r="H798" s="2" t="str">
        <f t="shared" si="64"/>
        <v>STL</v>
      </c>
      <c r="I798" s="2" t="s">
        <v>39</v>
      </c>
      <c r="J798" s="2">
        <v>5</v>
      </c>
      <c r="K798" s="2">
        <v>2</v>
      </c>
      <c r="L798" s="2" t="str">
        <f t="shared" si="65"/>
        <v>VAN</v>
      </c>
      <c r="M798" s="2" t="s">
        <v>39</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1795</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0</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907</v>
      </c>
      <c r="D799" s="2" t="s">
        <v>11</v>
      </c>
      <c r="E799" s="2" t="s">
        <v>22</v>
      </c>
      <c r="F799" s="2">
        <v>2</v>
      </c>
      <c r="G799" s="2">
        <v>4</v>
      </c>
      <c r="H799" s="2" t="str">
        <f t="shared" si="64"/>
        <v>EDM</v>
      </c>
      <c r="I799" s="2" t="s">
        <v>39</v>
      </c>
      <c r="J799" s="2">
        <v>2</v>
      </c>
      <c r="K799" s="2">
        <v>4</v>
      </c>
      <c r="L799" s="2" t="str">
        <f t="shared" si="65"/>
        <v>EDM</v>
      </c>
      <c r="M799" s="2" t="s">
        <v>39</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908</v>
      </c>
      <c r="D800" s="3" t="s">
        <v>20</v>
      </c>
      <c r="E800" s="3" t="s">
        <v>37</v>
      </c>
      <c r="F800" s="3">
        <v>4</v>
      </c>
      <c r="G800" s="3">
        <v>3</v>
      </c>
      <c r="H800" s="3" t="str">
        <f t="shared" si="64"/>
        <v>PIT</v>
      </c>
      <c r="I800" s="3" t="s">
        <v>39</v>
      </c>
      <c r="J800" s="3">
        <v>1</v>
      </c>
      <c r="K800" s="3">
        <v>2</v>
      </c>
      <c r="L800" s="2" t="str">
        <f t="shared" si="65"/>
        <v>SJS</v>
      </c>
      <c r="M800" s="3" t="s">
        <v>39</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909</v>
      </c>
      <c r="D801" s="2" t="s">
        <v>15</v>
      </c>
      <c r="E801" s="2" t="s">
        <v>28</v>
      </c>
      <c r="F801" s="2">
        <v>4</v>
      </c>
      <c r="G801" s="2">
        <v>3</v>
      </c>
      <c r="H801" s="2" t="str">
        <f t="shared" si="64"/>
        <v>BOS</v>
      </c>
      <c r="I801" s="2" t="s">
        <v>76</v>
      </c>
      <c r="J801" s="2">
        <v>2</v>
      </c>
      <c r="K801" s="2">
        <v>7</v>
      </c>
      <c r="L801" s="13" t="str">
        <f t="shared" si="65"/>
        <v>BUF</v>
      </c>
      <c r="M801" s="2" t="s">
        <v>39</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910</v>
      </c>
      <c r="D802" s="2" t="s">
        <v>21</v>
      </c>
      <c r="E802" s="2" t="s">
        <v>18</v>
      </c>
      <c r="F802" s="2">
        <v>4</v>
      </c>
      <c r="G802" s="2">
        <v>3</v>
      </c>
      <c r="H802" s="2" t="str">
        <f t="shared" si="64"/>
        <v>WPG</v>
      </c>
      <c r="I802" s="2" t="s">
        <v>76</v>
      </c>
      <c r="J802" s="2">
        <v>4</v>
      </c>
      <c r="K802" s="2">
        <v>1</v>
      </c>
      <c r="L802" s="2" t="str">
        <f t="shared" si="65"/>
        <v>WPG</v>
      </c>
      <c r="M802" s="2" t="s">
        <v>39</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1776</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911</v>
      </c>
      <c r="D803" s="2" t="s">
        <v>16</v>
      </c>
      <c r="E803" s="2" t="s">
        <v>42</v>
      </c>
      <c r="F803" s="2">
        <v>2</v>
      </c>
      <c r="G803" s="2">
        <v>4</v>
      </c>
      <c r="H803" s="2" t="str">
        <f t="shared" si="64"/>
        <v>TBL</v>
      </c>
      <c r="I803" s="2" t="s">
        <v>39</v>
      </c>
      <c r="J803" s="2">
        <v>4</v>
      </c>
      <c r="K803" s="2">
        <v>1</v>
      </c>
      <c r="L803" s="2" t="str">
        <f t="shared" si="65"/>
        <v>CHI</v>
      </c>
      <c r="M803" s="2" t="s">
        <v>39</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0</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912</v>
      </c>
      <c r="D804" s="2" t="s">
        <v>43</v>
      </c>
      <c r="E804" s="2" t="s">
        <v>19</v>
      </c>
      <c r="F804" s="2">
        <v>3</v>
      </c>
      <c r="G804" s="2">
        <v>4</v>
      </c>
      <c r="H804" s="2" t="str">
        <f t="shared" si="64"/>
        <v>NYR</v>
      </c>
      <c r="I804" s="2" t="s">
        <v>76</v>
      </c>
      <c r="J804" s="2">
        <v>4</v>
      </c>
      <c r="K804" s="2">
        <v>0</v>
      </c>
      <c r="L804" s="2" t="str">
        <f t="shared" si="65"/>
        <v>CAR</v>
      </c>
      <c r="M804" s="2" t="s">
        <v>39</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913</v>
      </c>
      <c r="D805" s="2" t="s">
        <v>25</v>
      </c>
      <c r="E805" s="2" t="s">
        <v>32</v>
      </c>
      <c r="F805" s="2">
        <v>5</v>
      </c>
      <c r="G805" s="2">
        <v>2</v>
      </c>
      <c r="H805" s="2" t="str">
        <f t="shared" si="64"/>
        <v>COL</v>
      </c>
      <c r="I805" s="2" t="s">
        <v>39</v>
      </c>
      <c r="J805" s="2">
        <v>2</v>
      </c>
      <c r="K805" s="2">
        <v>5</v>
      </c>
      <c r="L805" s="2" t="str">
        <f t="shared" si="65"/>
        <v>NYI</v>
      </c>
      <c r="M805" s="2" t="s">
        <v>39</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0</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914</v>
      </c>
      <c r="D806" s="2" t="s">
        <v>45</v>
      </c>
      <c r="E806" s="2" t="s">
        <v>23</v>
      </c>
      <c r="F806" s="2">
        <v>2</v>
      </c>
      <c r="G806" s="2">
        <v>3</v>
      </c>
      <c r="H806" s="2" t="str">
        <f t="shared" si="64"/>
        <v>CGY</v>
      </c>
      <c r="I806" s="2" t="s">
        <v>76</v>
      </c>
      <c r="J806" s="2">
        <v>3</v>
      </c>
      <c r="K806" s="2">
        <v>1</v>
      </c>
      <c r="L806" s="2" t="str">
        <f t="shared" si="65"/>
        <v>WSH</v>
      </c>
      <c r="M806" s="2" t="s">
        <v>39</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0</v>
      </c>
      <c r="AO806" s="2" t="str">
        <f>INDEX(Sheet5!$B$2:$AG$33, MATCH(Table2[[#This Row],[AwayTeam]],Sheet5!$A$2:$A$33, 0), MATCH(Table2[[#This Row],[HomeTeam]],Sheet5!$A$2:$A$33, 0))</f>
        <v>1-1-0</v>
      </c>
      <c r="AP806" s="2" t="str">
        <f>INDEX(Sheet5!$B$2:$AG$33, MATCH(Table2[[#This Row],[HomeTeam]],Sheet5!$A$2:$A$33, 0), MATCH(Table2[[#This Row],[AwayTeam]],Sheet5!$A$2:$A$33, 0))</f>
        <v>1-1-0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915</v>
      </c>
      <c r="D807" s="2" t="s">
        <v>33</v>
      </c>
      <c r="E807" s="2" t="s">
        <v>26</v>
      </c>
      <c r="F807" s="2">
        <v>3</v>
      </c>
      <c r="G807" s="2">
        <v>4</v>
      </c>
      <c r="H807" s="2" t="str">
        <f t="shared" si="64"/>
        <v>VGK</v>
      </c>
      <c r="I807" s="2" t="s">
        <v>39</v>
      </c>
      <c r="J807" s="2">
        <v>4</v>
      </c>
      <c r="K807" s="2">
        <v>3</v>
      </c>
      <c r="L807" s="2" t="str">
        <f t="shared" si="65"/>
        <v>DAL</v>
      </c>
      <c r="M807" s="2" t="s">
        <v>76</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0</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916</v>
      </c>
      <c r="D808" s="3" t="s">
        <v>46</v>
      </c>
      <c r="E808" s="3" t="s">
        <v>11</v>
      </c>
      <c r="F808" s="3">
        <v>3</v>
      </c>
      <c r="G808" s="3">
        <v>4</v>
      </c>
      <c r="H808" s="3" t="str">
        <f t="shared" si="64"/>
        <v>SEA</v>
      </c>
      <c r="I808" s="3" t="s">
        <v>39</v>
      </c>
      <c r="J808" s="3">
        <v>6</v>
      </c>
      <c r="K808" s="3">
        <v>4</v>
      </c>
      <c r="L808" s="2" t="str">
        <f t="shared" si="65"/>
        <v>ANA</v>
      </c>
      <c r="M808" s="3" t="s">
        <v>39</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917</v>
      </c>
      <c r="D809" s="2" t="s">
        <v>36</v>
      </c>
      <c r="E809" s="2" t="s">
        <v>17</v>
      </c>
      <c r="F809" s="2">
        <v>2</v>
      </c>
      <c r="G809" s="2">
        <v>4</v>
      </c>
      <c r="H809" s="2" t="str">
        <f t="shared" si="64"/>
        <v>TOR</v>
      </c>
      <c r="I809" s="2" t="s">
        <v>39</v>
      </c>
      <c r="J809" s="2">
        <v>3</v>
      </c>
      <c r="K809" s="2">
        <v>1</v>
      </c>
      <c r="L809" s="13" t="str">
        <f t="shared" si="65"/>
        <v>MIN</v>
      </c>
      <c r="M809" s="2" t="s">
        <v>39</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918</v>
      </c>
      <c r="D810" s="2" t="s">
        <v>27</v>
      </c>
      <c r="E810" s="2" t="s">
        <v>13</v>
      </c>
      <c r="F810" s="2">
        <v>2</v>
      </c>
      <c r="G810" s="2">
        <v>3</v>
      </c>
      <c r="H810" s="2" t="str">
        <f t="shared" si="64"/>
        <v>FLA</v>
      </c>
      <c r="I810" s="2" t="s">
        <v>39</v>
      </c>
      <c r="J810" s="2">
        <v>0</v>
      </c>
      <c r="K810" s="2">
        <v>3</v>
      </c>
      <c r="L810" s="2" t="str">
        <f t="shared" si="65"/>
        <v>FLA</v>
      </c>
      <c r="M810" s="2" t="s">
        <v>39</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0</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919</v>
      </c>
      <c r="D811" s="2" t="s">
        <v>44</v>
      </c>
      <c r="E811" s="2" t="s">
        <v>31</v>
      </c>
      <c r="F811" s="2">
        <v>2</v>
      </c>
      <c r="G811" s="2">
        <v>4</v>
      </c>
      <c r="H811" s="2" t="str">
        <f t="shared" si="64"/>
        <v>NJD</v>
      </c>
      <c r="I811" s="2" t="s">
        <v>39</v>
      </c>
      <c r="J811" s="2">
        <v>0</v>
      </c>
      <c r="K811" s="2">
        <v>5</v>
      </c>
      <c r="L811" s="2" t="str">
        <f t="shared" si="65"/>
        <v>NJD</v>
      </c>
      <c r="M811" s="2" t="s">
        <v>39</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2-2-0</v>
      </c>
      <c r="AP811" s="2" t="str">
        <f>INDEX(Sheet5!$B$2:$AG$33, MATCH(Table2[[#This Row],[HomeTeam]],Sheet5!$A$2:$A$33, 0), MATCH(Table2[[#This Row],[AwayTeam]],Sheet5!$A$2:$A$33, 0))</f>
        <v>2-2-0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920</v>
      </c>
      <c r="D812" s="2" t="s">
        <v>24</v>
      </c>
      <c r="E812" s="2" t="s">
        <v>34</v>
      </c>
      <c r="F812" s="2">
        <v>2</v>
      </c>
      <c r="G812" s="2">
        <v>4</v>
      </c>
      <c r="H812" s="2" t="str">
        <f t="shared" si="64"/>
        <v>NSH</v>
      </c>
      <c r="I812" s="2" t="s">
        <v>39</v>
      </c>
      <c r="J812" s="2">
        <v>3</v>
      </c>
      <c r="K812" s="2">
        <v>1</v>
      </c>
      <c r="L812" s="2" t="str">
        <f t="shared" si="65"/>
        <v>VAN</v>
      </c>
      <c r="M812" s="2" t="s">
        <v>39</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921</v>
      </c>
      <c r="D813" s="3" t="s">
        <v>20</v>
      </c>
      <c r="E813" s="3" t="s">
        <v>14</v>
      </c>
      <c r="F813" s="3">
        <v>4</v>
      </c>
      <c r="G813" s="3">
        <v>3</v>
      </c>
      <c r="H813" s="3" t="str">
        <f t="shared" si="64"/>
        <v>PIT</v>
      </c>
      <c r="I813" s="3" t="s">
        <v>39</v>
      </c>
      <c r="J813" s="3">
        <v>3</v>
      </c>
      <c r="K813" s="3">
        <v>2</v>
      </c>
      <c r="L813" s="2" t="str">
        <f t="shared" si="65"/>
        <v>PIT</v>
      </c>
      <c r="M813" s="3" t="s">
        <v>76</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922</v>
      </c>
      <c r="D814" s="2" t="s">
        <v>21</v>
      </c>
      <c r="E814" s="2" t="s">
        <v>15</v>
      </c>
      <c r="F814" s="2">
        <v>5</v>
      </c>
      <c r="G814" s="2">
        <v>2</v>
      </c>
      <c r="H814" s="2" t="str">
        <f t="shared" si="64"/>
        <v>WPG</v>
      </c>
      <c r="I814" s="2" t="s">
        <v>39</v>
      </c>
      <c r="J814" s="2">
        <v>6</v>
      </c>
      <c r="K814" s="2">
        <v>2</v>
      </c>
      <c r="L814" s="13" t="str">
        <f t="shared" si="65"/>
        <v>WPG</v>
      </c>
      <c r="M814" s="2" t="s">
        <v>39</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923</v>
      </c>
      <c r="D815" s="2" t="s">
        <v>36</v>
      </c>
      <c r="E815" s="2" t="s">
        <v>18</v>
      </c>
      <c r="F815" s="2">
        <v>4</v>
      </c>
      <c r="G815" s="2">
        <v>3</v>
      </c>
      <c r="H815" s="2" t="str">
        <f t="shared" si="64"/>
        <v>MIN</v>
      </c>
      <c r="I815" s="2" t="s">
        <v>39</v>
      </c>
      <c r="J815" s="2">
        <v>4</v>
      </c>
      <c r="K815" s="2">
        <v>0</v>
      </c>
      <c r="L815" s="2" t="str">
        <f t="shared" si="65"/>
        <v>MIN</v>
      </c>
      <c r="M815" s="2" t="s">
        <v>39</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1776</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924</v>
      </c>
      <c r="D816" s="2" t="s">
        <v>45</v>
      </c>
      <c r="E816" s="2" t="s">
        <v>29</v>
      </c>
      <c r="F816" s="2">
        <v>3</v>
      </c>
      <c r="G816" s="2">
        <v>2</v>
      </c>
      <c r="H816" s="2" t="str">
        <f t="shared" si="64"/>
        <v>WSH</v>
      </c>
      <c r="I816" s="2" t="s">
        <v>39</v>
      </c>
      <c r="J816" s="2">
        <v>4</v>
      </c>
      <c r="K816" s="2">
        <v>5</v>
      </c>
      <c r="L816" s="2" t="str">
        <f t="shared" si="65"/>
        <v>OTT</v>
      </c>
      <c r="M816" s="2" t="s">
        <v>76</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1775</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2-0-1</v>
      </c>
      <c r="AP816" s="2" t="str">
        <f>INDEX(Sheet5!$B$2:$AG$33, MATCH(Table2[[#This Row],[HomeTeam]],Sheet5!$A$2:$A$33, 0), MATCH(Table2[[#This Row],[AwayTeam]],Sheet5!$A$2:$A$33, 0))</f>
        <v>1-0-2</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925</v>
      </c>
      <c r="D817" s="2" t="s">
        <v>27</v>
      </c>
      <c r="E817" s="2" t="s">
        <v>42</v>
      </c>
      <c r="F817" s="2">
        <v>4</v>
      </c>
      <c r="G817" s="2">
        <v>3</v>
      </c>
      <c r="H817" s="2" t="str">
        <f t="shared" si="64"/>
        <v>LAK</v>
      </c>
      <c r="I817" s="2" t="s">
        <v>76</v>
      </c>
      <c r="J817" s="2">
        <v>0</v>
      </c>
      <c r="K817" s="2">
        <v>3</v>
      </c>
      <c r="L817" s="2" t="str">
        <f t="shared" si="65"/>
        <v>TBL</v>
      </c>
      <c r="M817" s="2" t="s">
        <v>39</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0</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927</v>
      </c>
      <c r="D818" s="2" t="s">
        <v>32</v>
      </c>
      <c r="E818" s="2" t="s">
        <v>44</v>
      </c>
      <c r="F818" s="2">
        <v>3</v>
      </c>
      <c r="G818" s="2">
        <v>4</v>
      </c>
      <c r="H818" s="2" t="str">
        <f t="shared" si="64"/>
        <v>PHI</v>
      </c>
      <c r="I818" s="2" t="s">
        <v>39</v>
      </c>
      <c r="J818" s="2">
        <v>3</v>
      </c>
      <c r="K818" s="2">
        <v>0</v>
      </c>
      <c r="L818" s="2" t="str">
        <f t="shared" si="65"/>
        <v>NYI</v>
      </c>
      <c r="M818" s="2" t="s">
        <v>39</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926</v>
      </c>
      <c r="D819" s="2" t="s">
        <v>16</v>
      </c>
      <c r="E819" s="2" t="s">
        <v>43</v>
      </c>
      <c r="F819" s="2">
        <v>2</v>
      </c>
      <c r="G819" s="2">
        <v>4</v>
      </c>
      <c r="H819" s="2" t="str">
        <f t="shared" si="64"/>
        <v>CAR</v>
      </c>
      <c r="I819" s="2" t="s">
        <v>39</v>
      </c>
      <c r="J819" s="2">
        <v>2</v>
      </c>
      <c r="K819" s="2">
        <v>3</v>
      </c>
      <c r="L819" s="2" t="str">
        <f t="shared" si="65"/>
        <v>CAR</v>
      </c>
      <c r="M819" s="2" t="s">
        <v>39</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928</v>
      </c>
      <c r="D820" s="2" t="s">
        <v>46</v>
      </c>
      <c r="E820" s="2" t="s">
        <v>23</v>
      </c>
      <c r="F820" s="2">
        <v>2</v>
      </c>
      <c r="G820" s="2">
        <v>3</v>
      </c>
      <c r="H820" s="2" t="str">
        <f t="shared" si="64"/>
        <v>CGY</v>
      </c>
      <c r="I820" s="2" t="s">
        <v>38</v>
      </c>
      <c r="J820" s="2">
        <v>1</v>
      </c>
      <c r="K820" s="2">
        <v>4</v>
      </c>
      <c r="L820" s="2" t="str">
        <f t="shared" si="65"/>
        <v>CGY</v>
      </c>
      <c r="M820" s="2" t="s">
        <v>39</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929</v>
      </c>
      <c r="D821" s="2" t="s">
        <v>30</v>
      </c>
      <c r="E821" s="2" t="s">
        <v>22</v>
      </c>
      <c r="F821" s="2">
        <v>2</v>
      </c>
      <c r="G821" s="2">
        <v>5</v>
      </c>
      <c r="H821" s="2" t="str">
        <f t="shared" si="64"/>
        <v>EDM</v>
      </c>
      <c r="I821" s="2" t="s">
        <v>39</v>
      </c>
      <c r="J821" s="2">
        <v>3</v>
      </c>
      <c r="K821" s="2">
        <v>2</v>
      </c>
      <c r="L821" s="2" t="str">
        <f t="shared" si="65"/>
        <v>DET</v>
      </c>
      <c r="M821" s="2" t="s">
        <v>38</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930</v>
      </c>
      <c r="D822" s="2" t="s">
        <v>35</v>
      </c>
      <c r="E822" s="2" t="s">
        <v>26</v>
      </c>
      <c r="F822" s="2">
        <v>3</v>
      </c>
      <c r="G822" s="2">
        <v>5</v>
      </c>
      <c r="H822" s="2" t="str">
        <f t="shared" si="64"/>
        <v>VGK</v>
      </c>
      <c r="I822" s="2" t="s">
        <v>39</v>
      </c>
      <c r="J822" s="2">
        <v>2</v>
      </c>
      <c r="K822" s="2">
        <v>1</v>
      </c>
      <c r="L822" s="2" t="str">
        <f t="shared" si="65"/>
        <v>CBJ</v>
      </c>
      <c r="M822" s="2" t="s">
        <v>76</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931</v>
      </c>
      <c r="D823" s="3" t="s">
        <v>37</v>
      </c>
      <c r="E823" s="3" t="s">
        <v>11</v>
      </c>
      <c r="F823" s="3">
        <v>3</v>
      </c>
      <c r="G823" s="3">
        <v>4</v>
      </c>
      <c r="H823" s="3" t="str">
        <f t="shared" si="64"/>
        <v>SEA</v>
      </c>
      <c r="I823" s="3" t="s">
        <v>76</v>
      </c>
      <c r="J823" s="3">
        <v>2</v>
      </c>
      <c r="K823" s="3">
        <v>6</v>
      </c>
      <c r="L823" s="2" t="str">
        <f t="shared" si="65"/>
        <v>SEA</v>
      </c>
      <c r="M823" s="3" t="s">
        <v>39</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932</v>
      </c>
      <c r="D824" s="2" t="s">
        <v>34</v>
      </c>
      <c r="E824" s="2" t="s">
        <v>28</v>
      </c>
      <c r="F824" s="2">
        <v>3</v>
      </c>
      <c r="G824" s="2">
        <v>5</v>
      </c>
      <c r="H824" s="2" t="str">
        <f t="shared" si="64"/>
        <v>BUF</v>
      </c>
      <c r="I824" s="2" t="s">
        <v>39</v>
      </c>
      <c r="J824" s="2">
        <v>3</v>
      </c>
      <c r="K824" s="2">
        <v>4</v>
      </c>
      <c r="L824" s="13" t="str">
        <f t="shared" si="65"/>
        <v>BUF</v>
      </c>
      <c r="M824" s="2" t="s">
        <v>39</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933</v>
      </c>
      <c r="D825" s="2" t="s">
        <v>24</v>
      </c>
      <c r="E825" s="2" t="s">
        <v>33</v>
      </c>
      <c r="F825" s="2">
        <v>2</v>
      </c>
      <c r="G825" s="2">
        <v>5</v>
      </c>
      <c r="H825" s="2" t="str">
        <f t="shared" si="64"/>
        <v>DAL</v>
      </c>
      <c r="I825" s="2" t="s">
        <v>39</v>
      </c>
      <c r="J825" s="2">
        <v>3</v>
      </c>
      <c r="K825" s="2">
        <v>5</v>
      </c>
      <c r="L825" s="2" t="str">
        <f t="shared" si="65"/>
        <v>DAL</v>
      </c>
      <c r="M825" s="2" t="s">
        <v>39</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0-2-0</v>
      </c>
      <c r="AP825" s="2" t="str">
        <f>INDEX(Sheet5!$B$2:$AG$33, MATCH(Table2[[#This Row],[HomeTeam]],Sheet5!$A$2:$A$33, 0), MATCH(Table2[[#This Row],[AwayTeam]],Sheet5!$A$2:$A$33, 0))</f>
        <v>2-0-0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934</v>
      </c>
      <c r="D826" s="2" t="s">
        <v>12</v>
      </c>
      <c r="E826" s="2" t="s">
        <v>25</v>
      </c>
      <c r="F826" s="2">
        <v>3</v>
      </c>
      <c r="G826" s="2">
        <v>4</v>
      </c>
      <c r="H826" s="2" t="str">
        <f t="shared" si="64"/>
        <v>COL</v>
      </c>
      <c r="I826" s="2" t="s">
        <v>39</v>
      </c>
      <c r="J826" s="2">
        <v>0</v>
      </c>
      <c r="K826" s="2">
        <v>5</v>
      </c>
      <c r="L826" s="2" t="str">
        <f t="shared" si="65"/>
        <v>COL</v>
      </c>
      <c r="M826" s="2" t="s">
        <v>39</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0</v>
      </c>
      <c r="AO826" s="2" t="str">
        <f>INDEX(Sheet5!$B$2:$AG$33, MATCH(Table2[[#This Row],[AwayTeam]],Sheet5!$A$2:$A$33, 0), MATCH(Table2[[#This Row],[HomeTeam]],Sheet5!$A$2:$A$33, 0))</f>
        <v>1-1-0</v>
      </c>
      <c r="AP826" s="2" t="str">
        <f>INDEX(Sheet5!$B$2:$AG$33, MATCH(Table2[[#This Row],[HomeTeam]],Sheet5!$A$2:$A$33, 0), MATCH(Table2[[#This Row],[AwayTeam]],Sheet5!$A$2:$A$33, 0))</f>
        <v>1-1-0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935</v>
      </c>
      <c r="D827" s="3" t="s">
        <v>35</v>
      </c>
      <c r="E827" s="3" t="s">
        <v>14</v>
      </c>
      <c r="F827" s="3">
        <v>5</v>
      </c>
      <c r="G827" s="3">
        <v>4</v>
      </c>
      <c r="H827" s="3" t="str">
        <f t="shared" si="64"/>
        <v>CBJ</v>
      </c>
      <c r="I827" s="3" t="s">
        <v>76</v>
      </c>
      <c r="J827" s="3">
        <v>3</v>
      </c>
      <c r="K827" s="3">
        <v>2</v>
      </c>
      <c r="L827" s="2" t="str">
        <f t="shared" si="65"/>
        <v>CBJ</v>
      </c>
      <c r="M827" s="3" t="s">
        <v>76</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1</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936</v>
      </c>
      <c r="D828" s="2" t="s">
        <v>16</v>
      </c>
      <c r="E828" s="2" t="s">
        <v>13</v>
      </c>
      <c r="F828" s="2">
        <v>2</v>
      </c>
      <c r="G828" s="2">
        <v>4</v>
      </c>
      <c r="H828" s="2" t="str">
        <f t="shared" si="64"/>
        <v>FLA</v>
      </c>
      <c r="I828" s="2" t="s">
        <v>39</v>
      </c>
      <c r="J828" s="2">
        <v>1</v>
      </c>
      <c r="K828" s="2">
        <v>5</v>
      </c>
      <c r="L828" s="13" t="str">
        <f t="shared" si="65"/>
        <v>FLA</v>
      </c>
      <c r="M828" s="2" t="s">
        <v>39</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0</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937</v>
      </c>
      <c r="D829" s="2" t="s">
        <v>19</v>
      </c>
      <c r="E829" s="2" t="s">
        <v>15</v>
      </c>
      <c r="F829" s="2">
        <v>3</v>
      </c>
      <c r="G829" s="2">
        <v>2</v>
      </c>
      <c r="H829" s="2" t="str">
        <f t="shared" si="64"/>
        <v>NYR</v>
      </c>
      <c r="I829" s="2" t="s">
        <v>38</v>
      </c>
      <c r="J829" s="2">
        <v>3</v>
      </c>
      <c r="K829" s="2">
        <v>6</v>
      </c>
      <c r="L829" s="2" t="str">
        <f t="shared" si="65"/>
        <v>BOS</v>
      </c>
      <c r="M829" s="2" t="s">
        <v>39</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938</v>
      </c>
      <c r="D830" s="2" t="s">
        <v>36</v>
      </c>
      <c r="E830" s="2" t="s">
        <v>29</v>
      </c>
      <c r="F830" s="2">
        <v>4</v>
      </c>
      <c r="G830" s="2">
        <v>3</v>
      </c>
      <c r="H830" s="2" t="str">
        <f t="shared" si="64"/>
        <v>MIN</v>
      </c>
      <c r="I830" s="2" t="s">
        <v>38</v>
      </c>
      <c r="J830" s="2">
        <v>0</v>
      </c>
      <c r="K830" s="2">
        <v>6</v>
      </c>
      <c r="L830" s="2" t="str">
        <f t="shared" si="65"/>
        <v>OTT</v>
      </c>
      <c r="M830" s="2" t="s">
        <v>39</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1</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939</v>
      </c>
      <c r="D831" s="2" t="s">
        <v>32</v>
      </c>
      <c r="E831" s="2" t="s">
        <v>42</v>
      </c>
      <c r="F831" s="2">
        <v>2</v>
      </c>
      <c r="G831" s="2">
        <v>4</v>
      </c>
      <c r="H831" s="2" t="str">
        <f t="shared" si="64"/>
        <v>TBL</v>
      </c>
      <c r="I831" s="2" t="s">
        <v>39</v>
      </c>
      <c r="J831" s="2">
        <v>3</v>
      </c>
      <c r="K831" s="2">
        <v>2</v>
      </c>
      <c r="L831" s="2" t="str">
        <f t="shared" si="65"/>
        <v>NYI</v>
      </c>
      <c r="M831" s="2" t="s">
        <v>76</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0</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940</v>
      </c>
      <c r="D832" s="2" t="s">
        <v>34</v>
      </c>
      <c r="E832" s="2" t="s">
        <v>20</v>
      </c>
      <c r="F832" s="2">
        <v>3</v>
      </c>
      <c r="G832" s="2">
        <v>5</v>
      </c>
      <c r="H832" s="2" t="str">
        <f t="shared" si="64"/>
        <v>PIT</v>
      </c>
      <c r="I832" s="2" t="s">
        <v>39</v>
      </c>
      <c r="J832" s="2">
        <v>0</v>
      </c>
      <c r="K832" s="2">
        <v>3</v>
      </c>
      <c r="L832" s="2" t="str">
        <f t="shared" si="65"/>
        <v>PIT</v>
      </c>
      <c r="M832" s="2" t="s">
        <v>39</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941</v>
      </c>
      <c r="D833" s="2" t="s">
        <v>21</v>
      </c>
      <c r="E833" s="2" t="s">
        <v>45</v>
      </c>
      <c r="F833" s="2">
        <v>3</v>
      </c>
      <c r="G833" s="2">
        <v>2</v>
      </c>
      <c r="H833" s="2" t="str">
        <f t="shared" si="64"/>
        <v>WPG</v>
      </c>
      <c r="I833" s="2" t="s">
        <v>39</v>
      </c>
      <c r="J833" s="2">
        <v>5</v>
      </c>
      <c r="K833" s="2">
        <v>4</v>
      </c>
      <c r="L833" s="2" t="str">
        <f t="shared" si="65"/>
        <v>WPG</v>
      </c>
      <c r="M833" s="2" t="s">
        <v>76</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0</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942</v>
      </c>
      <c r="D834" s="2" t="s">
        <v>27</v>
      </c>
      <c r="E834" s="2" t="s">
        <v>43</v>
      </c>
      <c r="F834" s="2">
        <v>3</v>
      </c>
      <c r="G834" s="2">
        <v>4</v>
      </c>
      <c r="H834" s="2" t="str">
        <f t="shared" si="64"/>
        <v>CAR</v>
      </c>
      <c r="I834" s="2" t="s">
        <v>39</v>
      </c>
      <c r="J834" s="2">
        <v>4</v>
      </c>
      <c r="K834" s="2">
        <v>2</v>
      </c>
      <c r="L834" s="2" t="str">
        <f t="shared" si="65"/>
        <v>LAK</v>
      </c>
      <c r="M834" s="2" t="s">
        <v>39</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943</v>
      </c>
      <c r="D835" s="2" t="s">
        <v>17</v>
      </c>
      <c r="E835" s="2" t="s">
        <v>22</v>
      </c>
      <c r="F835" s="2">
        <v>3</v>
      </c>
      <c r="G835" s="2">
        <v>5</v>
      </c>
      <c r="H835" s="2" t="str">
        <f t="shared" ref="H835:H898" si="69">IF(AND(ISBLANK($F835),ISBLANK($G835)),"_",IF($F835&gt;$G835,$D835,$E835))</f>
        <v>EDM</v>
      </c>
      <c r="I835" s="2" t="s">
        <v>39</v>
      </c>
      <c r="J835" s="2">
        <v>4</v>
      </c>
      <c r="K835" s="2">
        <v>3</v>
      </c>
      <c r="L835" s="2" t="str">
        <f t="shared" ref="L835:L898" si="70">IF(OR($J835=$K835,AND(ISBLANK($J835),ISBLANK($K835))),"_",IF($J835&gt;$K835,$D835,$E835))</f>
        <v>TOR</v>
      </c>
      <c r="M835" s="2" t="s">
        <v>39</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944</v>
      </c>
      <c r="D836" s="3" t="s">
        <v>30</v>
      </c>
      <c r="E836" s="3" t="s">
        <v>23</v>
      </c>
      <c r="F836" s="3">
        <v>2</v>
      </c>
      <c r="G836" s="3">
        <v>4</v>
      </c>
      <c r="H836" s="3" t="str">
        <f t="shared" si="69"/>
        <v>CGY</v>
      </c>
      <c r="I836" s="3" t="s">
        <v>39</v>
      </c>
      <c r="J836" s="3">
        <v>3</v>
      </c>
      <c r="K836" s="3">
        <v>1</v>
      </c>
      <c r="L836" s="2" t="str">
        <f t="shared" si="70"/>
        <v>DET</v>
      </c>
      <c r="M836" s="3" t="s">
        <v>39</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945</v>
      </c>
      <c r="D837" s="2" t="s">
        <v>31</v>
      </c>
      <c r="E837" s="2" t="s">
        <v>28</v>
      </c>
      <c r="F837" s="2">
        <v>5</v>
      </c>
      <c r="G837" s="2">
        <v>3</v>
      </c>
      <c r="H837" s="2" t="str">
        <f t="shared" si="69"/>
        <v>NJD</v>
      </c>
      <c r="I837" s="2" t="s">
        <v>39</v>
      </c>
      <c r="J837" s="2">
        <v>3</v>
      </c>
      <c r="K837" s="2">
        <v>4</v>
      </c>
      <c r="L837" s="13" t="str">
        <f t="shared" si="70"/>
        <v>BUF</v>
      </c>
      <c r="M837" s="2" t="s">
        <v>39</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946</v>
      </c>
      <c r="D838" s="2" t="s">
        <v>44</v>
      </c>
      <c r="E838" s="2" t="s">
        <v>25</v>
      </c>
      <c r="F838" s="2">
        <v>4</v>
      </c>
      <c r="G838" s="2">
        <v>3</v>
      </c>
      <c r="H838" s="2" t="str">
        <f t="shared" si="69"/>
        <v>PHI</v>
      </c>
      <c r="I838" s="2" t="s">
        <v>76</v>
      </c>
      <c r="J838" s="2">
        <v>0</v>
      </c>
      <c r="K838" s="2">
        <v>2</v>
      </c>
      <c r="L838" s="2" t="str">
        <f t="shared" si="70"/>
        <v>COL</v>
      </c>
      <c r="M838" s="2" t="s">
        <v>39</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0</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947</v>
      </c>
      <c r="D839" s="2" t="s">
        <v>18</v>
      </c>
      <c r="E839" s="2" t="s">
        <v>46</v>
      </c>
      <c r="F839" s="2">
        <v>1</v>
      </c>
      <c r="G839" s="2">
        <v>2</v>
      </c>
      <c r="H839" s="2" t="str">
        <f t="shared" si="69"/>
        <v>ANA</v>
      </c>
      <c r="I839" s="2" t="s">
        <v>76</v>
      </c>
      <c r="J839" s="2">
        <v>2</v>
      </c>
      <c r="K839" s="2">
        <v>3</v>
      </c>
      <c r="L839" s="2" t="str">
        <f t="shared" si="70"/>
        <v>ANA</v>
      </c>
      <c r="M839" s="2" t="s">
        <v>39</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1776</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948</v>
      </c>
      <c r="D840" s="2" t="s">
        <v>32</v>
      </c>
      <c r="E840" s="2" t="s">
        <v>13</v>
      </c>
      <c r="F840" s="2">
        <v>1</v>
      </c>
      <c r="G840" s="2">
        <v>4</v>
      </c>
      <c r="H840" s="2" t="str">
        <f t="shared" si="69"/>
        <v>FLA</v>
      </c>
      <c r="I840" s="2" t="s">
        <v>39</v>
      </c>
      <c r="J840" s="2">
        <v>3</v>
      </c>
      <c r="K840" s="2">
        <v>6</v>
      </c>
      <c r="L840" s="2" t="str">
        <f t="shared" si="70"/>
        <v>FLA</v>
      </c>
      <c r="M840" s="2" t="s">
        <v>39</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0</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949</v>
      </c>
      <c r="D841" s="2" t="s">
        <v>26</v>
      </c>
      <c r="E841" s="2" t="s">
        <v>19</v>
      </c>
      <c r="F841" s="2">
        <v>4</v>
      </c>
      <c r="G841" s="2">
        <v>2</v>
      </c>
      <c r="H841" s="2" t="str">
        <f t="shared" si="69"/>
        <v>VGK</v>
      </c>
      <c r="I841" s="2" t="s">
        <v>39</v>
      </c>
      <c r="J841" s="2">
        <v>2</v>
      </c>
      <c r="K841" s="2">
        <v>4</v>
      </c>
      <c r="L841" s="2" t="str">
        <f t="shared" si="70"/>
        <v>NYR</v>
      </c>
      <c r="M841" s="2" t="s">
        <v>39</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1866</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0</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950</v>
      </c>
      <c r="D842" s="2" t="s">
        <v>35</v>
      </c>
      <c r="E842" s="2" t="s">
        <v>33</v>
      </c>
      <c r="F842" s="2">
        <v>2</v>
      </c>
      <c r="G842" s="2">
        <v>5</v>
      </c>
      <c r="H842" s="2" t="str">
        <f t="shared" si="69"/>
        <v>DAL</v>
      </c>
      <c r="I842" s="2" t="s">
        <v>39</v>
      </c>
      <c r="J842" s="2">
        <v>3</v>
      </c>
      <c r="K842" s="2">
        <v>5</v>
      </c>
      <c r="L842" s="2" t="str">
        <f t="shared" si="70"/>
        <v>DAL</v>
      </c>
      <c r="M842" s="2" t="s">
        <v>39</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1</v>
      </c>
      <c r="AO842" s="2" t="str">
        <f>INDEX(Sheet5!$B$2:$AG$33, MATCH(Table2[[#This Row],[AwayTeam]],Sheet5!$A$2:$A$33, 0), MATCH(Table2[[#This Row],[HomeTeam]],Sheet5!$A$2:$A$33, 0))</f>
        <v>1-1-0</v>
      </c>
      <c r="AP842" s="2" t="str">
        <f>INDEX(Sheet5!$B$2:$AG$33, MATCH(Table2[[#This Row],[HomeTeam]],Sheet5!$A$2:$A$33, 0), MATCH(Table2[[#This Row],[AwayTeam]],Sheet5!$A$2:$A$33, 0))</f>
        <v>1-1-0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951</v>
      </c>
      <c r="D843" s="2" t="s">
        <v>12</v>
      </c>
      <c r="E843" s="2" t="s">
        <v>14</v>
      </c>
      <c r="F843" s="2">
        <v>4</v>
      </c>
      <c r="G843" s="2">
        <v>3</v>
      </c>
      <c r="H843" s="2" t="str">
        <f t="shared" si="69"/>
        <v>STL</v>
      </c>
      <c r="I843" s="2" t="s">
        <v>39</v>
      </c>
      <c r="J843" s="2">
        <v>2</v>
      </c>
      <c r="K843" s="2">
        <v>1</v>
      </c>
      <c r="L843" s="2" t="str">
        <f t="shared" si="70"/>
        <v>STL</v>
      </c>
      <c r="M843" s="2" t="s">
        <v>39</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0</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952</v>
      </c>
      <c r="D844" s="2" t="s">
        <v>30</v>
      </c>
      <c r="E844" s="2" t="s">
        <v>24</v>
      </c>
      <c r="F844" s="2">
        <v>5</v>
      </c>
      <c r="G844" s="2">
        <v>4</v>
      </c>
      <c r="H844" s="2" t="str">
        <f t="shared" si="69"/>
        <v>DET</v>
      </c>
      <c r="I844" s="2" t="s">
        <v>38</v>
      </c>
      <c r="J844" s="2">
        <v>3</v>
      </c>
      <c r="K844" s="2">
        <v>2</v>
      </c>
      <c r="L844" s="2" t="str">
        <f t="shared" si="70"/>
        <v>DET</v>
      </c>
      <c r="M844" s="2" t="s">
        <v>39</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953</v>
      </c>
      <c r="D845" s="3" t="s">
        <v>23</v>
      </c>
      <c r="E845" s="3" t="s">
        <v>11</v>
      </c>
      <c r="F845" s="3">
        <v>4</v>
      </c>
      <c r="G845" s="3">
        <v>3</v>
      </c>
      <c r="H845" s="3" t="str">
        <f t="shared" si="69"/>
        <v>CGY</v>
      </c>
      <c r="I845" s="3" t="s">
        <v>76</v>
      </c>
      <c r="J845" s="3">
        <v>3</v>
      </c>
      <c r="K845" s="3">
        <v>2</v>
      </c>
      <c r="L845" s="2" t="str">
        <f t="shared" si="70"/>
        <v>CGY</v>
      </c>
      <c r="M845" s="3" t="s">
        <v>39</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954</v>
      </c>
      <c r="D846" s="12" t="s">
        <v>29</v>
      </c>
      <c r="E846" s="12" t="s">
        <v>34</v>
      </c>
      <c r="F846" s="12">
        <v>5</v>
      </c>
      <c r="G846" s="12">
        <v>3</v>
      </c>
      <c r="H846" s="12" t="str">
        <f t="shared" si="69"/>
        <v>OTT</v>
      </c>
      <c r="I846" s="12" t="s">
        <v>39</v>
      </c>
      <c r="J846" s="12">
        <v>5</v>
      </c>
      <c r="K846" s="12">
        <v>2</v>
      </c>
      <c r="L846" s="12" t="str">
        <f t="shared" si="70"/>
        <v>OTT</v>
      </c>
      <c r="M846" s="12" t="s">
        <v>39</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1795</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1</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955</v>
      </c>
      <c r="D847" s="2" t="s">
        <v>36</v>
      </c>
      <c r="E847" s="2" t="s">
        <v>15</v>
      </c>
      <c r="F847" s="2">
        <v>4</v>
      </c>
      <c r="G847" s="2">
        <v>3</v>
      </c>
      <c r="H847" s="2" t="str">
        <f t="shared" si="69"/>
        <v>MIN</v>
      </c>
      <c r="I847" s="2" t="s">
        <v>39</v>
      </c>
      <c r="J847" s="2">
        <v>0</v>
      </c>
      <c r="K847" s="2">
        <v>3</v>
      </c>
      <c r="L847" s="13" t="str">
        <f t="shared" si="70"/>
        <v>BOS</v>
      </c>
      <c r="M847" s="2" t="s">
        <v>39</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1-1-0</v>
      </c>
      <c r="AP847" s="2" t="str">
        <f>INDEX(Sheet5!$B$2:$AG$33, MATCH(Table2[[#This Row],[HomeTeam]],Sheet5!$A$2:$A$33, 0), MATCH(Table2[[#This Row],[AwayTeam]],Sheet5!$A$2:$A$33, 0))</f>
        <v>1-1-0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956</v>
      </c>
      <c r="D848" s="2" t="s">
        <v>35</v>
      </c>
      <c r="E848" s="2" t="s">
        <v>28</v>
      </c>
      <c r="F848" s="2">
        <v>2</v>
      </c>
      <c r="G848" s="2">
        <v>5</v>
      </c>
      <c r="H848" s="2" t="str">
        <f t="shared" si="69"/>
        <v>BUF</v>
      </c>
      <c r="I848" s="2" t="s">
        <v>39</v>
      </c>
      <c r="J848" s="2">
        <v>2</v>
      </c>
      <c r="K848" s="2">
        <v>3</v>
      </c>
      <c r="L848" s="2" t="str">
        <f t="shared" si="70"/>
        <v>BUF</v>
      </c>
      <c r="M848" s="2" t="s">
        <v>39</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1</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957</v>
      </c>
      <c r="D849" s="2" t="s">
        <v>29</v>
      </c>
      <c r="E849" s="2" t="s">
        <v>42</v>
      </c>
      <c r="F849" s="2">
        <v>3</v>
      </c>
      <c r="G849" s="2">
        <v>4</v>
      </c>
      <c r="H849" s="2" t="str">
        <f t="shared" si="69"/>
        <v>TBL</v>
      </c>
      <c r="I849" s="2" t="s">
        <v>76</v>
      </c>
      <c r="J849" s="2">
        <v>3</v>
      </c>
      <c r="K849" s="2">
        <v>4</v>
      </c>
      <c r="L849" s="2" t="str">
        <f t="shared" si="70"/>
        <v>TBL</v>
      </c>
      <c r="M849" s="2" t="s">
        <v>39</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1775</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958</v>
      </c>
      <c r="D850" s="2" t="s">
        <v>31</v>
      </c>
      <c r="E850" s="2" t="s">
        <v>20</v>
      </c>
      <c r="F850" s="2">
        <v>4</v>
      </c>
      <c r="G850" s="2">
        <v>3</v>
      </c>
      <c r="H850" s="2" t="str">
        <f t="shared" si="69"/>
        <v>NJD</v>
      </c>
      <c r="I850" s="2" t="s">
        <v>39</v>
      </c>
      <c r="J850" s="2">
        <v>3</v>
      </c>
      <c r="K850" s="2">
        <v>2</v>
      </c>
      <c r="L850" s="2" t="str">
        <f t="shared" si="70"/>
        <v>NJD</v>
      </c>
      <c r="M850" s="2" t="s">
        <v>38</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959</v>
      </c>
      <c r="D851" s="2" t="s">
        <v>13</v>
      </c>
      <c r="E851" s="2" t="s">
        <v>45</v>
      </c>
      <c r="F851" s="2">
        <v>4</v>
      </c>
      <c r="G851" s="2">
        <v>5</v>
      </c>
      <c r="H851" s="2" t="str">
        <f t="shared" si="69"/>
        <v>WSH</v>
      </c>
      <c r="I851" s="2" t="s">
        <v>76</v>
      </c>
      <c r="J851" s="2">
        <v>3</v>
      </c>
      <c r="K851" s="2">
        <v>6</v>
      </c>
      <c r="L851" s="2" t="str">
        <f t="shared" si="70"/>
        <v>WSH</v>
      </c>
      <c r="M851" s="2" t="s">
        <v>39</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0</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960</v>
      </c>
      <c r="D852" s="2" t="s">
        <v>26</v>
      </c>
      <c r="E852" s="2" t="s">
        <v>32</v>
      </c>
      <c r="F852" s="2">
        <v>4</v>
      </c>
      <c r="G852" s="2">
        <v>3</v>
      </c>
      <c r="H852" s="2" t="str">
        <f t="shared" si="69"/>
        <v>VGK</v>
      </c>
      <c r="I852" s="2" t="s">
        <v>38</v>
      </c>
      <c r="J852" s="2">
        <v>1</v>
      </c>
      <c r="K852" s="2">
        <v>2</v>
      </c>
      <c r="L852" s="2" t="str">
        <f t="shared" si="70"/>
        <v>NYI</v>
      </c>
      <c r="M852" s="2" t="s">
        <v>39</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0</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961</v>
      </c>
      <c r="D853" s="2" t="s">
        <v>22</v>
      </c>
      <c r="E853" s="2" t="s">
        <v>12</v>
      </c>
      <c r="F853" s="2">
        <v>5</v>
      </c>
      <c r="G853" s="2">
        <v>3</v>
      </c>
      <c r="H853" s="2" t="str">
        <f t="shared" si="69"/>
        <v>EDM</v>
      </c>
      <c r="I853" s="2" t="s">
        <v>39</v>
      </c>
      <c r="J853" s="2">
        <v>3</v>
      </c>
      <c r="K853" s="2">
        <v>2</v>
      </c>
      <c r="L853" s="2" t="str">
        <f t="shared" si="70"/>
        <v>EDM</v>
      </c>
      <c r="M853" s="2" t="s">
        <v>76</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0</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962</v>
      </c>
      <c r="D854" s="2" t="s">
        <v>43</v>
      </c>
      <c r="E854" s="2" t="s">
        <v>21</v>
      </c>
      <c r="F854" s="2">
        <v>3</v>
      </c>
      <c r="G854" s="2">
        <v>4</v>
      </c>
      <c r="H854" s="2" t="str">
        <f t="shared" si="69"/>
        <v>WPG</v>
      </c>
      <c r="I854" s="2" t="s">
        <v>39</v>
      </c>
      <c r="J854" s="2">
        <v>0</v>
      </c>
      <c r="K854" s="2">
        <v>3</v>
      </c>
      <c r="L854" s="2" t="str">
        <f t="shared" si="70"/>
        <v>WPG</v>
      </c>
      <c r="M854" s="2" t="s">
        <v>39</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1-1-0</v>
      </c>
      <c r="AP854" s="2" t="str">
        <f>INDEX(Sheet5!$B$2:$AG$33, MATCH(Table2[[#This Row],[HomeTeam]],Sheet5!$A$2:$A$33, 0), MATCH(Table2[[#This Row],[AwayTeam]],Sheet5!$A$2:$A$33, 0))</f>
        <v>1-1-0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963</v>
      </c>
      <c r="D855" s="2" t="s">
        <v>17</v>
      </c>
      <c r="E855" s="2" t="s">
        <v>23</v>
      </c>
      <c r="F855" s="2">
        <v>3</v>
      </c>
      <c r="G855" s="2">
        <v>4</v>
      </c>
      <c r="H855" s="2" t="str">
        <f t="shared" si="69"/>
        <v>CGY</v>
      </c>
      <c r="I855" s="2" t="s">
        <v>76</v>
      </c>
      <c r="J855" s="2">
        <v>6</v>
      </c>
      <c r="K855" s="2">
        <v>3</v>
      </c>
      <c r="L855" s="2" t="str">
        <f t="shared" si="70"/>
        <v>TOR</v>
      </c>
      <c r="M855" s="2" t="s">
        <v>39</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964</v>
      </c>
      <c r="D856" s="2" t="s">
        <v>44</v>
      </c>
      <c r="E856" s="2" t="s">
        <v>14</v>
      </c>
      <c r="F856" s="2">
        <v>2</v>
      </c>
      <c r="G856" s="2">
        <v>5</v>
      </c>
      <c r="H856" s="2" t="str">
        <f t="shared" si="69"/>
        <v>UTA</v>
      </c>
      <c r="I856" s="2" t="s">
        <v>39</v>
      </c>
      <c r="J856" s="2">
        <v>2</v>
      </c>
      <c r="K856" s="2">
        <v>3</v>
      </c>
      <c r="L856" s="2" t="str">
        <f t="shared" si="70"/>
        <v>UTA</v>
      </c>
      <c r="M856" s="2" t="s">
        <v>76</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965</v>
      </c>
      <c r="D857" s="2" t="s">
        <v>25</v>
      </c>
      <c r="E857" s="2" t="s">
        <v>24</v>
      </c>
      <c r="F857" s="2">
        <v>4</v>
      </c>
      <c r="G857" s="2">
        <v>3</v>
      </c>
      <c r="H857" s="2" t="str">
        <f t="shared" si="69"/>
        <v>COL</v>
      </c>
      <c r="I857" s="2" t="s">
        <v>39</v>
      </c>
      <c r="J857" s="2">
        <v>0</v>
      </c>
      <c r="K857" s="2">
        <v>3</v>
      </c>
      <c r="L857" s="2" t="str">
        <f t="shared" si="70"/>
        <v>VAN</v>
      </c>
      <c r="M857" s="2" t="s">
        <v>39</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0</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967</v>
      </c>
      <c r="D858" s="2" t="s">
        <v>33</v>
      </c>
      <c r="E858" s="2" t="s">
        <v>46</v>
      </c>
      <c r="F858" s="2">
        <v>4</v>
      </c>
      <c r="G858" s="2">
        <v>2</v>
      </c>
      <c r="H858" s="2" t="str">
        <f t="shared" si="69"/>
        <v>DAL</v>
      </c>
      <c r="I858" s="2" t="s">
        <v>39</v>
      </c>
      <c r="J858" s="2">
        <v>1</v>
      </c>
      <c r="K858" s="2">
        <v>2</v>
      </c>
      <c r="L858" s="2" t="str">
        <f t="shared" si="70"/>
        <v>ANA</v>
      </c>
      <c r="M858" s="2" t="s">
        <v>39</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966</v>
      </c>
      <c r="D859" s="2" t="s">
        <v>30</v>
      </c>
      <c r="E859" s="2" t="s">
        <v>11</v>
      </c>
      <c r="F859" s="2">
        <v>5</v>
      </c>
      <c r="G859" s="2">
        <v>3</v>
      </c>
      <c r="H859" s="2" t="str">
        <f t="shared" si="69"/>
        <v>DET</v>
      </c>
      <c r="I859" s="2" t="s">
        <v>39</v>
      </c>
      <c r="J859" s="2">
        <v>5</v>
      </c>
      <c r="K859" s="2">
        <v>4</v>
      </c>
      <c r="L859" s="2" t="str">
        <f t="shared" si="70"/>
        <v>DET</v>
      </c>
      <c r="M859" s="2" t="s">
        <v>38</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968</v>
      </c>
      <c r="D860" s="3" t="s">
        <v>18</v>
      </c>
      <c r="E860" s="3" t="s">
        <v>37</v>
      </c>
      <c r="F860" s="3">
        <v>3</v>
      </c>
      <c r="G860" s="3">
        <v>5</v>
      </c>
      <c r="H860" s="3" t="str">
        <f t="shared" si="69"/>
        <v>SJS</v>
      </c>
      <c r="I860" s="3" t="s">
        <v>39</v>
      </c>
      <c r="J860" s="3">
        <v>4</v>
      </c>
      <c r="K860" s="3">
        <v>3</v>
      </c>
      <c r="L860" s="2" t="str">
        <f t="shared" si="70"/>
        <v>MTL</v>
      </c>
      <c r="M860" s="3" t="s">
        <v>39</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1776</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2-0-0</v>
      </c>
      <c r="AP860" s="2" t="str">
        <f>INDEX(Sheet5!$B$2:$AG$33, MATCH(Table2[[#This Row],[HomeTeam]],Sheet5!$A$2:$A$33, 0), MATCH(Table2[[#This Row],[AwayTeam]],Sheet5!$A$2:$A$33, 0))</f>
        <v>0-1-1</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969</v>
      </c>
      <c r="D861" s="2" t="s">
        <v>15</v>
      </c>
      <c r="E861" s="2" t="s">
        <v>19</v>
      </c>
      <c r="F861" s="2">
        <v>2</v>
      </c>
      <c r="G861" s="2">
        <v>4</v>
      </c>
      <c r="H861" s="2" t="str">
        <f t="shared" si="69"/>
        <v>NYR</v>
      </c>
      <c r="I861" s="2" t="s">
        <v>39</v>
      </c>
      <c r="J861" s="2">
        <v>2</v>
      </c>
      <c r="K861" s="2">
        <v>3</v>
      </c>
      <c r="L861" s="13" t="str">
        <f t="shared" si="70"/>
        <v>NYR</v>
      </c>
      <c r="M861" s="2" t="s">
        <v>39</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970</v>
      </c>
      <c r="D862" s="2" t="s">
        <v>22</v>
      </c>
      <c r="E862" s="2" t="s">
        <v>16</v>
      </c>
      <c r="F862" s="2">
        <v>4</v>
      </c>
      <c r="G862" s="2">
        <v>2</v>
      </c>
      <c r="H862" s="2" t="str">
        <f t="shared" si="69"/>
        <v>EDM</v>
      </c>
      <c r="I862" s="2" t="s">
        <v>39</v>
      </c>
      <c r="J862" s="2">
        <v>4</v>
      </c>
      <c r="K862" s="2">
        <v>3</v>
      </c>
      <c r="L862" s="2" t="str">
        <f t="shared" si="70"/>
        <v>EDM</v>
      </c>
      <c r="M862" s="2" t="s">
        <v>76</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971</v>
      </c>
      <c r="D863" s="3" t="s">
        <v>18</v>
      </c>
      <c r="E863" s="3" t="s">
        <v>27</v>
      </c>
      <c r="F863" s="3">
        <v>2</v>
      </c>
      <c r="G863" s="3">
        <v>3</v>
      </c>
      <c r="H863" s="3" t="str">
        <f t="shared" si="69"/>
        <v>LAK</v>
      </c>
      <c r="I863" s="3" t="s">
        <v>76</v>
      </c>
      <c r="J863" s="3">
        <v>3</v>
      </c>
      <c r="K863" s="3">
        <v>6</v>
      </c>
      <c r="L863" s="3" t="str">
        <f t="shared" si="70"/>
        <v>LAK</v>
      </c>
      <c r="M863" s="3" t="s">
        <v>39</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1776</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972</v>
      </c>
      <c r="D864" s="2" t="s">
        <v>29</v>
      </c>
      <c r="E864" s="2" t="s">
        <v>42</v>
      </c>
      <c r="F864" s="2">
        <v>3</v>
      </c>
      <c r="G864" s="2">
        <v>4</v>
      </c>
      <c r="H864" s="2" t="str">
        <f t="shared" si="69"/>
        <v>TBL</v>
      </c>
      <c r="I864" s="2" t="s">
        <v>76</v>
      </c>
      <c r="J864" s="2">
        <v>1</v>
      </c>
      <c r="K864" s="2">
        <v>5</v>
      </c>
      <c r="L864" s="2" t="str">
        <f t="shared" si="70"/>
        <v>TBL</v>
      </c>
      <c r="M864" s="2" t="s">
        <v>39</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1775</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973</v>
      </c>
      <c r="D865" s="2" t="s">
        <v>26</v>
      </c>
      <c r="E865" s="2" t="s">
        <v>31</v>
      </c>
      <c r="F865" s="2">
        <v>3</v>
      </c>
      <c r="G865" s="2">
        <v>2</v>
      </c>
      <c r="H865" s="2" t="str">
        <f t="shared" si="69"/>
        <v>VGK</v>
      </c>
      <c r="I865" s="2" t="s">
        <v>39</v>
      </c>
      <c r="J865" s="2">
        <v>3</v>
      </c>
      <c r="K865" s="2">
        <v>1</v>
      </c>
      <c r="L865" s="2" t="str">
        <f t="shared" si="70"/>
        <v>VGK</v>
      </c>
      <c r="M865" s="2" t="s">
        <v>39</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0</v>
      </c>
      <c r="AO865" s="2" t="str">
        <f>INDEX(Sheet5!$B$2:$AG$33, MATCH(Table2[[#This Row],[AwayTeam]],Sheet5!$A$2:$A$33, 0), MATCH(Table2[[#This Row],[HomeTeam]],Sheet5!$A$2:$A$33, 0))</f>
        <v>2-0-0</v>
      </c>
      <c r="AP865" s="2" t="str">
        <f>INDEX(Sheet5!$B$2:$AG$33, MATCH(Table2[[#This Row],[HomeTeam]],Sheet5!$A$2:$A$33, 0), MATCH(Table2[[#This Row],[AwayTeam]],Sheet5!$A$2:$A$33, 0))</f>
        <v>0-2-0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974</v>
      </c>
      <c r="D866" s="2" t="s">
        <v>45</v>
      </c>
      <c r="E866" s="2" t="s">
        <v>44</v>
      </c>
      <c r="F866" s="2">
        <v>4</v>
      </c>
      <c r="G866" s="2">
        <v>2</v>
      </c>
      <c r="H866" s="2" t="str">
        <f t="shared" si="69"/>
        <v>WSH</v>
      </c>
      <c r="I866" s="2" t="s">
        <v>39</v>
      </c>
      <c r="J866" s="2">
        <v>4</v>
      </c>
      <c r="K866" s="2">
        <v>3</v>
      </c>
      <c r="L866" s="2" t="str">
        <f t="shared" si="70"/>
        <v>WSH</v>
      </c>
      <c r="M866" s="2" t="s">
        <v>39</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0</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975</v>
      </c>
      <c r="D867" s="2" t="s">
        <v>14</v>
      </c>
      <c r="E867" s="2" t="s">
        <v>35</v>
      </c>
      <c r="F867" s="2">
        <v>2</v>
      </c>
      <c r="G867" s="2">
        <v>4</v>
      </c>
      <c r="H867" s="2" t="str">
        <f t="shared" si="69"/>
        <v>CBJ</v>
      </c>
      <c r="I867" s="2" t="s">
        <v>39</v>
      </c>
      <c r="J867" s="2">
        <v>3</v>
      </c>
      <c r="K867" s="2">
        <v>2</v>
      </c>
      <c r="L867" s="2" t="str">
        <f t="shared" si="70"/>
        <v>UTA</v>
      </c>
      <c r="M867" s="2" t="s">
        <v>76</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1</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977</v>
      </c>
      <c r="D868" s="2" t="s">
        <v>13</v>
      </c>
      <c r="E868" s="2" t="s">
        <v>12</v>
      </c>
      <c r="F868" s="2">
        <v>5</v>
      </c>
      <c r="G868" s="2">
        <v>4</v>
      </c>
      <c r="H868" s="2" t="str">
        <f t="shared" si="69"/>
        <v>FLA</v>
      </c>
      <c r="I868" s="2" t="s">
        <v>39</v>
      </c>
      <c r="J868" s="2">
        <v>3</v>
      </c>
      <c r="K868" s="2">
        <v>2</v>
      </c>
      <c r="L868" s="2" t="str">
        <f t="shared" si="70"/>
        <v>FLA</v>
      </c>
      <c r="M868" s="2" t="s">
        <v>39</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1867</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0</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976</v>
      </c>
      <c r="D869" s="2" t="s">
        <v>43</v>
      </c>
      <c r="E869" s="2" t="s">
        <v>36</v>
      </c>
      <c r="F869" s="2">
        <v>4</v>
      </c>
      <c r="G869" s="2">
        <v>3</v>
      </c>
      <c r="H869" s="2" t="str">
        <f t="shared" si="69"/>
        <v>CAR</v>
      </c>
      <c r="I869" s="2" t="s">
        <v>76</v>
      </c>
      <c r="J869" s="2">
        <v>1</v>
      </c>
      <c r="K869" s="2">
        <v>2</v>
      </c>
      <c r="L869" s="2" t="str">
        <f t="shared" si="70"/>
        <v>MIN</v>
      </c>
      <c r="M869" s="2" t="s">
        <v>39</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978</v>
      </c>
      <c r="D870" s="2" t="s">
        <v>25</v>
      </c>
      <c r="E870" s="2" t="s">
        <v>23</v>
      </c>
      <c r="F870" s="2">
        <v>3</v>
      </c>
      <c r="G870" s="2">
        <v>4</v>
      </c>
      <c r="H870" s="2" t="str">
        <f t="shared" si="69"/>
        <v>CGY</v>
      </c>
      <c r="I870" s="2" t="s">
        <v>38</v>
      </c>
      <c r="J870" s="2">
        <v>4</v>
      </c>
      <c r="K870" s="2">
        <v>2</v>
      </c>
      <c r="L870" s="2" t="str">
        <f t="shared" si="70"/>
        <v>COL</v>
      </c>
      <c r="M870" s="2" t="s">
        <v>39</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0</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979</v>
      </c>
      <c r="D871" s="2" t="s">
        <v>17</v>
      </c>
      <c r="E871" s="2" t="s">
        <v>11</v>
      </c>
      <c r="F871" s="2">
        <v>5</v>
      </c>
      <c r="G871" s="2">
        <v>3</v>
      </c>
      <c r="H871" s="2" t="str">
        <f t="shared" si="69"/>
        <v>TOR</v>
      </c>
      <c r="I871" s="2" t="s">
        <v>39</v>
      </c>
      <c r="J871" s="2">
        <v>3</v>
      </c>
      <c r="K871" s="2">
        <v>1</v>
      </c>
      <c r="L871" s="2" t="str">
        <f t="shared" si="70"/>
        <v>TOR</v>
      </c>
      <c r="M871" s="2" t="s">
        <v>39</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1869</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980</v>
      </c>
      <c r="D872" s="3" t="s">
        <v>24</v>
      </c>
      <c r="E872" s="3" t="s">
        <v>37</v>
      </c>
      <c r="F872" s="3">
        <v>4</v>
      </c>
      <c r="G872" s="3">
        <v>3</v>
      </c>
      <c r="H872" s="3" t="str">
        <f t="shared" si="69"/>
        <v>VAN</v>
      </c>
      <c r="I872" s="3" t="s">
        <v>39</v>
      </c>
      <c r="J872" s="3">
        <v>2</v>
      </c>
      <c r="K872" s="3">
        <v>1</v>
      </c>
      <c r="L872" s="3" t="str">
        <f t="shared" si="70"/>
        <v>VAN</v>
      </c>
      <c r="M872" s="3" t="s">
        <v>76</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981</v>
      </c>
      <c r="D873" s="2" t="s">
        <v>20</v>
      </c>
      <c r="E873" s="2" t="s">
        <v>19</v>
      </c>
      <c r="F873" s="2">
        <v>2</v>
      </c>
      <c r="G873" s="2">
        <v>5</v>
      </c>
      <c r="H873" s="2" t="str">
        <f t="shared" si="69"/>
        <v>NYR</v>
      </c>
      <c r="I873" s="2" t="s">
        <v>39</v>
      </c>
      <c r="J873" s="2">
        <v>3</v>
      </c>
      <c r="K873" s="2">
        <v>2</v>
      </c>
      <c r="L873" s="2" t="str">
        <f t="shared" si="70"/>
        <v>PIT</v>
      </c>
      <c r="M873" s="2" t="s">
        <v>39</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1-3-0</v>
      </c>
      <c r="AP873" s="2" t="str">
        <f>INDEX(Sheet5!$B$2:$AG$33, MATCH(Table2[[#This Row],[HomeTeam]],Sheet5!$A$2:$A$33, 0), MATCH(Table2[[#This Row],[AwayTeam]],Sheet5!$A$2:$A$33, 0))</f>
        <v>3-1-0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982</v>
      </c>
      <c r="D874" s="2" t="s">
        <v>32</v>
      </c>
      <c r="E874" s="2" t="s">
        <v>21</v>
      </c>
      <c r="F874" s="2">
        <v>2</v>
      </c>
      <c r="G874" s="2">
        <v>4</v>
      </c>
      <c r="H874" s="2" t="str">
        <f t="shared" si="69"/>
        <v>WPG</v>
      </c>
      <c r="I874" s="2" t="s">
        <v>39</v>
      </c>
      <c r="J874" s="2">
        <v>3</v>
      </c>
      <c r="K874" s="2">
        <v>4</v>
      </c>
      <c r="L874" s="2" t="str">
        <f t="shared" si="70"/>
        <v>WPG</v>
      </c>
      <c r="M874" s="2" t="s">
        <v>39</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1-1-0</v>
      </c>
      <c r="AP874" s="2" t="str">
        <f>INDEX(Sheet5!$B$2:$AG$33, MATCH(Table2[[#This Row],[HomeTeam]],Sheet5!$A$2:$A$33, 0), MATCH(Table2[[#This Row],[AwayTeam]],Sheet5!$A$2:$A$33, 0))</f>
        <v>1-1-0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983</v>
      </c>
      <c r="D875" s="2" t="s">
        <v>34</v>
      </c>
      <c r="E875" s="2" t="s">
        <v>16</v>
      </c>
      <c r="F875" s="2">
        <v>4</v>
      </c>
      <c r="G875" s="2">
        <v>5</v>
      </c>
      <c r="H875" s="2" t="str">
        <f t="shared" si="69"/>
        <v>CHI</v>
      </c>
      <c r="I875" s="2" t="s">
        <v>39</v>
      </c>
      <c r="J875" s="2">
        <v>2</v>
      </c>
      <c r="K875" s="2">
        <v>6</v>
      </c>
      <c r="L875" s="2" t="str">
        <f t="shared" si="70"/>
        <v>CHI</v>
      </c>
      <c r="M875" s="2" t="s">
        <v>39</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3-1-0</v>
      </c>
      <c r="AP875" s="2" t="str">
        <f>INDEX(Sheet5!$B$2:$AG$33, MATCH(Table2[[#This Row],[HomeTeam]],Sheet5!$A$2:$A$33, 0), MATCH(Table2[[#This Row],[AwayTeam]],Sheet5!$A$2:$A$33, 0))</f>
        <v>1-1-2</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984</v>
      </c>
      <c r="D876" s="2" t="s">
        <v>25</v>
      </c>
      <c r="E876" s="2" t="s">
        <v>22</v>
      </c>
      <c r="F876" s="2">
        <v>4</v>
      </c>
      <c r="G876" s="2">
        <v>5</v>
      </c>
      <c r="H876" s="2" t="str">
        <f t="shared" si="69"/>
        <v>EDM</v>
      </c>
      <c r="I876" s="2" t="s">
        <v>39</v>
      </c>
      <c r="J876" s="2">
        <v>5</v>
      </c>
      <c r="K876" s="2">
        <v>4</v>
      </c>
      <c r="L876" s="2" t="str">
        <f t="shared" si="70"/>
        <v>COL</v>
      </c>
      <c r="M876" s="2" t="s">
        <v>39</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0</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985</v>
      </c>
      <c r="D877" s="3" t="s">
        <v>33</v>
      </c>
      <c r="E877" s="3" t="s">
        <v>27</v>
      </c>
      <c r="F877" s="3">
        <v>4</v>
      </c>
      <c r="G877" s="3">
        <v>2</v>
      </c>
      <c r="H877" s="3" t="str">
        <f t="shared" si="69"/>
        <v>DAL</v>
      </c>
      <c r="I877" s="3" t="s">
        <v>39</v>
      </c>
      <c r="J877" s="3">
        <v>4</v>
      </c>
      <c r="K877" s="3">
        <v>5</v>
      </c>
      <c r="L877" s="3" t="str">
        <f t="shared" si="70"/>
        <v>LAK</v>
      </c>
      <c r="M877" s="3" t="s">
        <v>38</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1-1-1</v>
      </c>
      <c r="AP877" s="2" t="str">
        <f>INDEX(Sheet5!$B$2:$AG$33, MATCH(Table2[[#This Row],[HomeTeam]],Sheet5!$A$2:$A$33, 0), MATCH(Table2[[#This Row],[AwayTeam]],Sheet5!$A$2:$A$33, 0))</f>
        <v>2-1-0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986</v>
      </c>
      <c r="D878" s="2" t="s">
        <v>31</v>
      </c>
      <c r="E878" s="2" t="s">
        <v>18</v>
      </c>
      <c r="F878" s="2">
        <v>5</v>
      </c>
      <c r="G878" s="2">
        <v>2</v>
      </c>
      <c r="H878" s="2" t="str">
        <f t="shared" si="69"/>
        <v>NJD</v>
      </c>
      <c r="I878" s="2" t="s">
        <v>39</v>
      </c>
      <c r="J878" s="2">
        <v>4</v>
      </c>
      <c r="K878" s="2">
        <v>0</v>
      </c>
      <c r="L878" s="2" t="str">
        <f t="shared" si="70"/>
        <v>NJD</v>
      </c>
      <c r="M878" s="2" t="s">
        <v>39</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1776</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987</v>
      </c>
      <c r="D879" s="2" t="s">
        <v>42</v>
      </c>
      <c r="E879" s="2" t="s">
        <v>30</v>
      </c>
      <c r="F879" s="2">
        <v>4</v>
      </c>
      <c r="G879" s="2">
        <v>3</v>
      </c>
      <c r="H879" s="2" t="str">
        <f t="shared" si="69"/>
        <v>TBL</v>
      </c>
      <c r="I879" s="2" t="s">
        <v>76</v>
      </c>
      <c r="J879" s="2">
        <v>6</v>
      </c>
      <c r="K879" s="2">
        <v>3</v>
      </c>
      <c r="L879" s="2" t="str">
        <f t="shared" si="70"/>
        <v>TBL</v>
      </c>
      <c r="M879" s="2" t="s">
        <v>39</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0</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988</v>
      </c>
      <c r="D880" s="2" t="s">
        <v>14</v>
      </c>
      <c r="E880" s="2" t="s">
        <v>43</v>
      </c>
      <c r="F880" s="2">
        <v>2</v>
      </c>
      <c r="G880" s="2">
        <v>5</v>
      </c>
      <c r="H880" s="2" t="str">
        <f t="shared" si="69"/>
        <v>CAR</v>
      </c>
      <c r="I880" s="2" t="s">
        <v>39</v>
      </c>
      <c r="J880" s="2">
        <v>3</v>
      </c>
      <c r="K880" s="2">
        <v>7</v>
      </c>
      <c r="L880" s="2" t="str">
        <f t="shared" si="70"/>
        <v>CAR</v>
      </c>
      <c r="M880" s="2" t="s">
        <v>39</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989</v>
      </c>
      <c r="D881" s="2" t="s">
        <v>26</v>
      </c>
      <c r="E881" s="2" t="s">
        <v>15</v>
      </c>
      <c r="F881" s="2">
        <v>4</v>
      </c>
      <c r="G881" s="2">
        <v>3</v>
      </c>
      <c r="H881" s="2" t="str">
        <f t="shared" si="69"/>
        <v>VGK</v>
      </c>
      <c r="I881" s="2" t="s">
        <v>39</v>
      </c>
      <c r="J881" s="2">
        <v>4</v>
      </c>
      <c r="K881" s="2">
        <v>3</v>
      </c>
      <c r="L881" s="2" t="str">
        <f t="shared" si="70"/>
        <v>VGK</v>
      </c>
      <c r="M881" s="2" t="s">
        <v>39</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0</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990</v>
      </c>
      <c r="D882" s="2" t="s">
        <v>29</v>
      </c>
      <c r="E882" s="2" t="s">
        <v>13</v>
      </c>
      <c r="F882" s="2">
        <v>3</v>
      </c>
      <c r="G882" s="2">
        <v>5</v>
      </c>
      <c r="H882" s="2" t="str">
        <f t="shared" si="69"/>
        <v>FLA</v>
      </c>
      <c r="I882" s="2" t="s">
        <v>39</v>
      </c>
      <c r="J882" s="2">
        <v>1</v>
      </c>
      <c r="K882" s="2">
        <v>5</v>
      </c>
      <c r="L882" s="2" t="str">
        <f t="shared" si="70"/>
        <v>FLA</v>
      </c>
      <c r="M882" s="2" t="s">
        <v>39</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1772</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991</v>
      </c>
      <c r="D883" s="2" t="s">
        <v>20</v>
      </c>
      <c r="E883" s="2" t="s">
        <v>44</v>
      </c>
      <c r="F883" s="2">
        <v>4</v>
      </c>
      <c r="G883" s="2">
        <v>2</v>
      </c>
      <c r="H883" s="2" t="str">
        <f t="shared" si="69"/>
        <v>PIT</v>
      </c>
      <c r="I883" s="2" t="s">
        <v>39</v>
      </c>
      <c r="J883" s="2">
        <v>2</v>
      </c>
      <c r="K883" s="2">
        <v>3</v>
      </c>
      <c r="L883" s="2" t="str">
        <f t="shared" si="70"/>
        <v>PHI</v>
      </c>
      <c r="M883" s="2" t="s">
        <v>39</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2-2-0</v>
      </c>
      <c r="AP883" s="2" t="str">
        <f>INDEX(Sheet5!$B$2:$AG$33, MATCH(Table2[[#This Row],[HomeTeam]],Sheet5!$A$2:$A$33, 0), MATCH(Table2[[#This Row],[AwayTeam]],Sheet5!$A$2:$A$33, 0))</f>
        <v>2-1-1</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992</v>
      </c>
      <c r="D884" s="2" t="s">
        <v>19</v>
      </c>
      <c r="E884" s="2" t="s">
        <v>35</v>
      </c>
      <c r="F884" s="2">
        <v>3</v>
      </c>
      <c r="G884" s="2">
        <v>5</v>
      </c>
      <c r="H884" s="2" t="str">
        <f t="shared" si="69"/>
        <v>CBJ</v>
      </c>
      <c r="I884" s="2" t="s">
        <v>39</v>
      </c>
      <c r="J884" s="2">
        <v>4</v>
      </c>
      <c r="K884" s="2">
        <v>3</v>
      </c>
      <c r="L884" s="2" t="str">
        <f t="shared" si="70"/>
        <v>NYR</v>
      </c>
      <c r="M884" s="2" t="s">
        <v>39</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1</v>
      </c>
      <c r="AO884" s="2" t="str">
        <f>INDEX(Sheet5!$B$2:$AG$33, MATCH(Table2[[#This Row],[AwayTeam]],Sheet5!$A$2:$A$33, 0), MATCH(Table2[[#This Row],[HomeTeam]],Sheet5!$A$2:$A$33, 0))</f>
        <v>2-1-0</v>
      </c>
      <c r="AP884" s="2" t="str">
        <f>INDEX(Sheet5!$B$2:$AG$33, MATCH(Table2[[#This Row],[HomeTeam]],Sheet5!$A$2:$A$33, 0), MATCH(Table2[[#This Row],[AwayTeam]],Sheet5!$A$2:$A$33, 0))</f>
        <v>1-1-1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993</v>
      </c>
      <c r="D885" s="2" t="s">
        <v>16</v>
      </c>
      <c r="E885" s="2" t="s">
        <v>12</v>
      </c>
      <c r="F885" s="2">
        <v>2</v>
      </c>
      <c r="G885" s="2">
        <v>5</v>
      </c>
      <c r="H885" s="2" t="str">
        <f t="shared" si="69"/>
        <v>STL</v>
      </c>
      <c r="I885" s="2" t="s">
        <v>39</v>
      </c>
      <c r="J885" s="2">
        <v>5</v>
      </c>
      <c r="K885" s="2">
        <v>6</v>
      </c>
      <c r="L885" s="2" t="str">
        <f t="shared" si="70"/>
        <v>STL</v>
      </c>
      <c r="M885" s="2" t="s">
        <v>38</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0</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994</v>
      </c>
      <c r="D886" s="2" t="s">
        <v>17</v>
      </c>
      <c r="E886" s="2" t="s">
        <v>24</v>
      </c>
      <c r="F886" s="2">
        <v>2</v>
      </c>
      <c r="G886" s="2">
        <v>5</v>
      </c>
      <c r="H886" s="2" t="str">
        <f t="shared" si="69"/>
        <v>VAN</v>
      </c>
      <c r="I886" s="2" t="s">
        <v>39</v>
      </c>
      <c r="J886" s="2">
        <v>2</v>
      </c>
      <c r="K886" s="2">
        <v>1</v>
      </c>
      <c r="L886" s="2" t="str">
        <f t="shared" si="70"/>
        <v>TOR</v>
      </c>
      <c r="M886" s="2" t="s">
        <v>39</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995</v>
      </c>
      <c r="D887" s="2" t="s">
        <v>28</v>
      </c>
      <c r="E887" s="2" t="s">
        <v>34</v>
      </c>
      <c r="F887" s="2">
        <v>2</v>
      </c>
      <c r="G887" s="2">
        <v>4</v>
      </c>
      <c r="H887" s="2" t="str">
        <f t="shared" si="69"/>
        <v>NSH</v>
      </c>
      <c r="I887" s="2" t="s">
        <v>39</v>
      </c>
      <c r="J887" s="2">
        <v>4</v>
      </c>
      <c r="K887" s="2">
        <v>6</v>
      </c>
      <c r="L887" s="2" t="str">
        <f t="shared" si="70"/>
        <v>NSH</v>
      </c>
      <c r="M887" s="2" t="s">
        <v>39</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996</v>
      </c>
      <c r="D888" s="2" t="s">
        <v>32</v>
      </c>
      <c r="E888" s="2" t="s">
        <v>36</v>
      </c>
      <c r="F888" s="2">
        <v>2</v>
      </c>
      <c r="G888" s="2">
        <v>5</v>
      </c>
      <c r="H888" s="2" t="str">
        <f t="shared" si="69"/>
        <v>MIN</v>
      </c>
      <c r="I888" s="2" t="s">
        <v>39</v>
      </c>
      <c r="J888" s="2">
        <v>3</v>
      </c>
      <c r="K888" s="2">
        <v>6</v>
      </c>
      <c r="L888" s="2" t="str">
        <f t="shared" si="70"/>
        <v>MIN</v>
      </c>
      <c r="M888" s="2" t="s">
        <v>39</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997</v>
      </c>
      <c r="D889" s="2" t="s">
        <v>11</v>
      </c>
      <c r="E889" s="2" t="s">
        <v>23</v>
      </c>
      <c r="F889" s="2">
        <v>1</v>
      </c>
      <c r="G889" s="2">
        <v>4</v>
      </c>
      <c r="H889" s="2" t="str">
        <f t="shared" si="69"/>
        <v>CGY</v>
      </c>
      <c r="I889" s="2" t="s">
        <v>39</v>
      </c>
      <c r="J889" s="2">
        <v>3</v>
      </c>
      <c r="K889" s="2">
        <v>2</v>
      </c>
      <c r="L889" s="2" t="str">
        <f t="shared" si="70"/>
        <v>SEA</v>
      </c>
      <c r="M889" s="2" t="s">
        <v>76</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999</v>
      </c>
      <c r="D890" s="2" t="s">
        <v>46</v>
      </c>
      <c r="E890" s="2" t="s">
        <v>27</v>
      </c>
      <c r="F890" s="2">
        <v>2</v>
      </c>
      <c r="G890" s="2">
        <v>4</v>
      </c>
      <c r="H890" s="2" t="str">
        <f t="shared" si="69"/>
        <v>LAK</v>
      </c>
      <c r="I890" s="2" t="s">
        <v>39</v>
      </c>
      <c r="J890" s="2">
        <v>2</v>
      </c>
      <c r="K890" s="2">
        <v>1</v>
      </c>
      <c r="L890" s="2" t="str">
        <f t="shared" si="70"/>
        <v>ANA</v>
      </c>
      <c r="M890" s="2" t="s">
        <v>38</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998</v>
      </c>
      <c r="D891" s="3" t="s">
        <v>33</v>
      </c>
      <c r="E891" s="3" t="s">
        <v>37</v>
      </c>
      <c r="F891" s="3">
        <v>3</v>
      </c>
      <c r="G891" s="3">
        <v>2</v>
      </c>
      <c r="H891" s="3" t="str">
        <f t="shared" si="69"/>
        <v>DAL</v>
      </c>
      <c r="I891" s="3" t="s">
        <v>39</v>
      </c>
      <c r="J891" s="3">
        <v>8</v>
      </c>
      <c r="K891" s="3">
        <v>3</v>
      </c>
      <c r="L891" s="2" t="str">
        <f t="shared" si="70"/>
        <v>DAL</v>
      </c>
      <c r="M891" s="3" t="s">
        <v>39</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1000</v>
      </c>
      <c r="D892" s="2" t="s">
        <v>14</v>
      </c>
      <c r="E892" s="2" t="s">
        <v>45</v>
      </c>
      <c r="F892" s="2">
        <v>1</v>
      </c>
      <c r="G892" s="2">
        <v>4</v>
      </c>
      <c r="H892" s="2" t="str">
        <f t="shared" si="69"/>
        <v>WSH</v>
      </c>
      <c r="I892" s="2" t="s">
        <v>39</v>
      </c>
      <c r="J892" s="2">
        <v>5</v>
      </c>
      <c r="K892" s="2">
        <v>4</v>
      </c>
      <c r="L892" s="13" t="str">
        <f t="shared" si="70"/>
        <v>UTA</v>
      </c>
      <c r="M892" s="2" t="s">
        <v>38</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0</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15">
        <v>45693</v>
      </c>
      <c r="B893" s="115">
        <v>45697</v>
      </c>
      <c r="C893" s="116" t="s">
        <v>1001</v>
      </c>
      <c r="D893" s="114" t="s">
        <v>42</v>
      </c>
      <c r="E893" s="114" t="s">
        <v>18</v>
      </c>
      <c r="F893" s="114">
        <v>5</v>
      </c>
      <c r="G893" s="114">
        <v>2</v>
      </c>
      <c r="H893" s="114" t="str">
        <f t="shared" si="69"/>
        <v>TBL</v>
      </c>
      <c r="I893" s="114" t="s">
        <v>39</v>
      </c>
      <c r="J893" s="114">
        <v>5</v>
      </c>
      <c r="K893" s="114">
        <v>3</v>
      </c>
      <c r="L893" s="114" t="str">
        <f t="shared" si="70"/>
        <v>TBL</v>
      </c>
      <c r="M893" s="114" t="s">
        <v>39</v>
      </c>
      <c r="N893" s="114">
        <f>IF(ISBLANK(Table2[[#This Row],[ActualResult]]), 0, 1)</f>
        <v>1</v>
      </c>
      <c r="O893" s="114" t="str">
        <f>IF(ISBLANK(Table2[[#This Row],[ActualResult]]), "_", IF(Table2[[#This Row],[ActualWinner]]=Table2[[#This Row],[PredictedWinner]], "Y", "N"))</f>
        <v>Y</v>
      </c>
      <c r="P893" s="114" t="str">
        <f>IF(Table2[[#This Row],[ActualAwayScore]]&gt;Table2[[#This Row],[PredictedAwayScore]], "N", IF(ISBLANK(Table2[[#This Row],[ActualResult]]), "_", IF(Table2[[#This Row],[ActualAwayScore]]=Table2[[#This Row],[PredictedAwayScore]], "Y", "N")))</f>
        <v>Y</v>
      </c>
      <c r="Q893" s="114" t="str">
        <f>IF(Table2[[#This Row],[ActualHomeScore]]&gt;Table2[[#This Row],[PredictedHomeScore]],"N", IF(ISBLANK(Table2[[#This Row],[ActualResult]]), "_", IF(Table2[[#This Row],[ActualHomeScore]]=Table2[[#This Row],[PredictedHomeScore]], "Y", "N")))</f>
        <v>N</v>
      </c>
      <c r="R893" s="114">
        <v>0</v>
      </c>
      <c r="S893" s="114" t="str">
        <f t="shared" si="71"/>
        <v>MTL</v>
      </c>
      <c r="T893" s="114">
        <f>IF(INDEX(StatsRegularSeason20242025!$A$2:$C$33,MATCH(Table2[[#This Row],[AwayTeam]],StatsRegularSeason20242025!$A$2:$A$33,0),2)=INDEX(StatsRegularSeason20242025!$A$2:$C$33,MATCH(Table2[[#This Row],[HomeTeam]],StatsRegularSeason20242025!$A$2:$A$33,0),2),1,0)</f>
        <v>1</v>
      </c>
      <c r="U893" s="114">
        <f>IF(INDEX(StatsRegularSeason20242025!$A$2:$C$33,MATCH(Table2[[#This Row],[AwayTeam]],StatsRegularSeason20242025!$A$2:$A$33,0),3)=INDEX(StatsRegularSeason20242025!$A$2:$C$33,MATCH(Table2[[#This Row],[HomeTeam]],StatsRegularSeason20242025!$A$2:$A$33,0),3),1,0)</f>
        <v>1</v>
      </c>
      <c r="V893" s="114">
        <f>IF(Table2[[#This Row],[InterConf]]=1,IF(Table2[[#This Row],[InterDiv]]=0, 1, 0), 0)</f>
        <v>0</v>
      </c>
      <c r="W893" s="114">
        <f>IF(INDEX(StatsRegularSeason20242025!$A$2:$C$33,MATCH(Table2[[#This Row],[AwayTeam]],StatsRegularSeason20242025!$A$2:$A$33,0),2)&lt;&gt;INDEX(StatsRegularSeason20242025!$A$2:$C$33,MATCH(Table2[[#This Row],[HomeTeam]],StatsRegularSeason20242025!$A$2:$A$33,0),2),1,0)</f>
        <v>0</v>
      </c>
      <c r="X893" s="114"/>
      <c r="Y893" s="114" t="s">
        <v>1776</v>
      </c>
      <c r="Z893" s="114">
        <f>IF(AND(Table2[[#This Row],[GameIsOver]]=1,Table2[[#This Row],[ActualHomeScore]]*Table2[[#This Row],[ActualAwayScore]]=0), 1,0)</f>
        <v>0</v>
      </c>
      <c r="AA893" s="114">
        <f>IF(Table2[[#This Row],[GameIsOver]]=0,0, IF(Table2[[#This Row],[ActualWinner]]=Table2[[#This Row],[AwayTeam]], 2, IF(OR(Table2[[#This Row],[ActualResult]]="OT", Table2[[#This Row],[ActualResult]]="SO"), 1, 0)))</f>
        <v>2</v>
      </c>
      <c r="AB893" s="114">
        <f>IF(Table2[[#This Row],[GameIsOver]]= 0, 0, IF(Table2[[#This Row],[ActualWinner]]=Table2[[#This Row],[HomeTeam]], 2, IF(OR(Table2[[#This Row],[ActualResult]]="OT", Table2[[#This Row],[ActualResult]]="SO"), 1, 0)))</f>
        <v>0</v>
      </c>
      <c r="AC893" s="117">
        <f>(($BF$11)*IF(Table2[[#This Row],[CorrectWinnerPrediction]]="Y", 1, 0))+(($BF$12)*IF(Table2[[#This Row],[CorrectAwayScorePrediction]]="Y", 1, 0))+(($BF$13)*IF(Table2[[#This Row],[CorrectHomeScorePrediction]]="Y", 1, 0))</f>
        <v>0.9</v>
      </c>
      <c r="AD893" s="117">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15" t="str">
        <f>IF(WEEKDAY(Table2[[#This Row],[GameDate]])=1,"SUN",IF(WEEKDAY(Table2[[#This Row],[GameDate]])=2,"MON",IF(WEEKDAY(Table2[[#This Row],[GameDate]])=3,"TUE",IF(WEEKDAY(Table2[[#This Row],[GameDate]])=4,"WED",IF(WEEKDAY(Table2[[#This Row],[GameDate]])=5,"THU",IF(WEEKDAY(Table2[[#This Row],[GameDate]])=6,"FRI", "SAT"))))))</f>
        <v>SUN</v>
      </c>
      <c r="AF893" s="114">
        <f>Table2[[#This Row],[ActualAwayScore]]-Table2[[#This Row],[PredictedAwayScore]]</f>
        <v>0</v>
      </c>
      <c r="AG893" s="114">
        <f>Table2[[#This Row],[ActualHomeScore]]-Table2[[#This Row],[PredictedHomeScore]]</f>
        <v>1</v>
      </c>
      <c r="AH893" s="114">
        <f t="shared" si="72"/>
        <v>4</v>
      </c>
      <c r="AI893" s="114">
        <f t="shared" si="73"/>
        <v>1</v>
      </c>
      <c r="AJ893" s="114">
        <v>1</v>
      </c>
      <c r="AK893" s="115">
        <v>45703</v>
      </c>
      <c r="AL893" s="114">
        <f>IF(Table2[[#This Row],[GameIsOver]]=0,0,IF(Table2[[#This Row],[ActualWinner]]=Table2[[#This Row],[AwayTeam]], 1, 0))</f>
        <v>1</v>
      </c>
      <c r="AM893" s="114">
        <f>IF(Table2[[#This Row],[GameIsOver]]=0,0,IF(Table2[[#This Row],[ActualWinner]]=Table2[[#This Row],[HomeTeam]], 1, 0))</f>
        <v>0</v>
      </c>
      <c r="AN893" s="114">
        <f>IF(IFERROR(FIND(Table2[[#This Row],[AwayTeam]], _xlfn.TEXTJOIN(";", 1, $BD$31:$BD$40)), 0) &gt; 0, 1, 0) + IF(IFERROR(FIND(Table2[[#This Row],[HomeTeam]], _xlfn.TEXTJOIN(";", 1, $BD$31:$BD$40)), 0) &gt; 0, 1, 0)</f>
        <v>0</v>
      </c>
      <c r="AO893" s="114" t="str">
        <f>INDEX(Sheet5!$B$2:$AG$33, MATCH(Table2[[#This Row],[AwayTeam]],Sheet5!$A$2:$A$33, 0), MATCH(Table2[[#This Row],[HomeTeam]],Sheet5!$A$2:$A$33, 0))</f>
        <v>1-2-0</v>
      </c>
      <c r="AP893" s="114"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A894" s="4">
        <v>45709</v>
      </c>
      <c r="B894" s="4">
        <v>45710</v>
      </c>
      <c r="C894" s="7" t="s">
        <v>1003</v>
      </c>
      <c r="D894" s="2" t="s">
        <v>22</v>
      </c>
      <c r="E894" s="2" t="s">
        <v>44</v>
      </c>
      <c r="F894" s="2">
        <v>4</v>
      </c>
      <c r="G894" s="2">
        <v>2</v>
      </c>
      <c r="H894" s="2" t="str">
        <f t="shared" si="69"/>
        <v>EDM</v>
      </c>
      <c r="I894" s="2" t="s">
        <v>39</v>
      </c>
      <c r="J894" s="2">
        <v>3</v>
      </c>
      <c r="K894" s="2">
        <v>6</v>
      </c>
      <c r="L894" s="2" t="str">
        <f t="shared" si="70"/>
        <v>PHI</v>
      </c>
      <c r="M894" s="2" t="s">
        <v>39</v>
      </c>
      <c r="N894" s="2">
        <f>IF(ISBLANK(Table2[[#This Row],[ActualResult]]), 0, 1)</f>
        <v>1</v>
      </c>
      <c r="O894" s="2" t="str">
        <f>IF(ISBLANK(Table2[[#This Row],[ActualResult]]), "_", IF(Table2[[#This Row],[ActualWinner]]=Table2[[#This Row],[PredictedWinner]], "Y", "N"))</f>
        <v>N</v>
      </c>
      <c r="P894" s="2" t="str">
        <f>IF(Table2[[#This Row],[ActualAwayScore]]&gt;Table2[[#This Row],[PredictedAwayScore]], "N", IF(ISBLANK(Table2[[#This Row],[ActualResult]]), "_", IF(Table2[[#This Row],[ActualAwayScore]]=Table2[[#This Row],[PredictedAwayScore]], "Y", "N")))</f>
        <v>N</v>
      </c>
      <c r="Q894" s="2" t="str">
        <f>IF(Table2[[#This Row],[ActualHomeScore]]&gt;Table2[[#This Row],[PredictedHomeScore]],"N", IF(ISBLANK(Table2[[#This Row],[ActualResult]]), "_", IF(Table2[[#This Row],[ActualHomeScore]]=Table2[[#This Row],[PredictedHomeScore]], "Y", "N")))</f>
        <v>N</v>
      </c>
      <c r="R894" s="2">
        <v>1</v>
      </c>
      <c r="S894" s="2" t="str">
        <f t="shared" si="71"/>
        <v>EDM</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2</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-1</v>
      </c>
      <c r="AG894" s="2">
        <f>Table2[[#This Row],[ActualHomeScore]]-Table2[[#This Row],[PredictedHomeScore]]</f>
        <v>4</v>
      </c>
      <c r="AH894" s="2">
        <f t="shared" si="72"/>
        <v>-8</v>
      </c>
      <c r="AI894" s="2">
        <f t="shared" si="73"/>
        <v>6</v>
      </c>
      <c r="AJ894" s="2">
        <v>1</v>
      </c>
      <c r="AK894" s="4">
        <v>45710</v>
      </c>
      <c r="AL894" s="2">
        <f>IF(Table2[[#This Row],[GameIsOver]]=0,0,IF(Table2[[#This Row],[ActualWinner]]=Table2[[#This Row],[AwayTeam]], 1, 0))</f>
        <v>0</v>
      </c>
      <c r="AM894" s="2">
        <f>IF(Table2[[#This Row],[GameIsOver]]=0,0,IF(Table2[[#This Row],[ActualWinner]]=Table2[[#This Row],[HomeTeam]], 1, 0))</f>
        <v>1</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1-1-0</v>
      </c>
      <c r="AP894" s="2" t="str">
        <f>INDEX(Sheet5!$B$2:$AG$33, MATCH(Table2[[#This Row],[HomeTeam]],Sheet5!$A$2:$A$33, 0), MATCH(Table2[[#This Row],[AwayTeam]],Sheet5!$A$2:$A$33, 0))</f>
        <v>1-0-1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0</v>
      </c>
      <c r="AU894" s="2"/>
      <c r="AV894" s="2"/>
    </row>
    <row r="895" spans="1:48" x14ac:dyDescent="0.25">
      <c r="A895" s="4">
        <v>45709</v>
      </c>
      <c r="B895" s="4">
        <v>45710</v>
      </c>
      <c r="C895" s="7" t="s">
        <v>1004</v>
      </c>
      <c r="D895" s="2" t="s">
        <v>45</v>
      </c>
      <c r="E895" s="2" t="s">
        <v>20</v>
      </c>
      <c r="F895" s="2">
        <v>5</v>
      </c>
      <c r="G895" s="2">
        <v>3</v>
      </c>
      <c r="H895" s="2" t="str">
        <f t="shared" si="69"/>
        <v>WSH</v>
      </c>
      <c r="I895" s="2" t="s">
        <v>39</v>
      </c>
      <c r="J895" s="2">
        <v>8</v>
      </c>
      <c r="K895" s="2">
        <v>3</v>
      </c>
      <c r="L895" s="2" t="str">
        <f t="shared" si="70"/>
        <v>WSH</v>
      </c>
      <c r="M895" s="2" t="s">
        <v>39</v>
      </c>
      <c r="N895" s="2">
        <f>IF(ISBLANK(Table2[[#This Row],[ActualResult]]), 0, 1)</f>
        <v>1</v>
      </c>
      <c r="O895" s="2" t="str">
        <f>IF(ISBLANK(Table2[[#This Row],[ActualResult]]), "_", IF(Table2[[#This Row],[ActualWinner]]=Table2[[#This Row],[PredictedWinner]], "Y", "N"))</f>
        <v>Y</v>
      </c>
      <c r="P895" s="2" t="str">
        <f>IF(Table2[[#This Row],[ActualAwayScore]]&gt;Table2[[#This Row],[PredictedAwayScore]], "N", IF(ISBLANK(Table2[[#This Row],[ActualResult]]), "_", IF(Table2[[#This Row],[ActualAwayScore]]=Table2[[#This Row],[PredictedAwayScore]], "Y", "N")))</f>
        <v>N</v>
      </c>
      <c r="Q895" s="2" t="str">
        <f>IF(Table2[[#This Row],[ActualHomeScore]]&gt;Table2[[#This Row],[PredictedHomeScore]],"N", IF(ISBLANK(Table2[[#This Row],[ActualResult]]), "_", IF(Table2[[#This Row],[ActualHomeScore]]=Table2[[#This Row],[PredictedHomeScore]], "Y", "N")))</f>
        <v>Y</v>
      </c>
      <c r="R895" s="2">
        <v>1</v>
      </c>
      <c r="S895" s="2" t="str">
        <f t="shared" si="71"/>
        <v>PIT</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2</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0.9</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3</v>
      </c>
      <c r="AG895" s="2">
        <f>Table2[[#This Row],[ActualHomeScore]]-Table2[[#This Row],[PredictedHomeScore]]</f>
        <v>0</v>
      </c>
      <c r="AH895" s="2">
        <f t="shared" si="72"/>
        <v>-8</v>
      </c>
      <c r="AI895" s="2">
        <f t="shared" si="73"/>
        <v>6</v>
      </c>
      <c r="AJ895" s="2">
        <v>2</v>
      </c>
      <c r="AK895" s="4">
        <v>45711</v>
      </c>
      <c r="AL895" s="2">
        <f>IF(Table2[[#This Row],[GameIsOver]]=0,0,IF(Table2[[#This Row],[ActualWinner]]=Table2[[#This Row],[AwayTeam]], 1, 0))</f>
        <v>1</v>
      </c>
      <c r="AM895" s="2">
        <f>IF(Table2[[#This Row],[GameIsOver]]=0,0,IF(Table2[[#This Row],[ActualWinner]]=Table2[[#This Row],[HomeTeam]], 1, 0))</f>
        <v>0</v>
      </c>
      <c r="AN895" s="2">
        <f>IF(IFERROR(FIND(Table2[[#This Row],[AwayTeam]], _xlfn.TEXTJOIN(";", 1, $BD$31:$BD$40)), 0) &gt; 0, 1, 0) + IF(IFERROR(FIND(Table2[[#This Row],[HomeTeam]], _xlfn.TEXTJOIN(";", 1, $BD$31:$BD$40)), 0) &gt; 0, 1, 0)</f>
        <v>0</v>
      </c>
      <c r="AO895" s="2" t="str">
        <f>INDEX(Sheet5!$B$2:$AG$33, MATCH(Table2[[#This Row],[AwayTeam]],Sheet5!$A$2:$A$33, 0), MATCH(Table2[[#This Row],[HomeTeam]],Sheet5!$A$2:$A$33, 0))</f>
        <v>2-1-0</v>
      </c>
      <c r="AP895" s="2" t="str">
        <f>INDEX(Sheet5!$B$2:$AG$33, MATCH(Table2[[#This Row],[HomeTeam]],Sheet5!$A$2:$A$33, 0), MATCH(Table2[[#This Row],[AwayTeam]],Sheet5!$A$2:$A$33, 0))</f>
        <v>1-2-0</v>
      </c>
      <c r="AQ895" s="2">
        <f>IF(Table2[[#This Row],[GameHasShutOut]], 1, 0)</f>
        <v>0</v>
      </c>
      <c r="AR895" s="2">
        <f>IF(Table2[[#This Row],[ActualAwayScore]] + Table2[[#This Row],[ActualHomeScore]] &gt;= 10, 1, 0)</f>
        <v>1</v>
      </c>
      <c r="AS895" s="2">
        <f>IF(ABS(Table2[[#This Row],[ActualAwayScore]]-Table2[[#This Row],[ActualHomeScore]])&gt;=5, 1, 0)</f>
        <v>1</v>
      </c>
      <c r="AT895" s="2">
        <f>IF(Table2[[#This Row],[ActualAwayScore]] + Table2[[#This Row],[ActualHomeScore]] &lt;= 3, 1, 0)</f>
        <v>0</v>
      </c>
      <c r="AU895" s="2"/>
      <c r="AV895" s="2"/>
    </row>
    <row r="896" spans="1:48" x14ac:dyDescent="0.25">
      <c r="A896" s="4">
        <v>45709</v>
      </c>
      <c r="B896" s="4">
        <v>45710</v>
      </c>
      <c r="C896" s="7" t="s">
        <v>1002</v>
      </c>
      <c r="D896" s="2" t="s">
        <v>36</v>
      </c>
      <c r="E896" s="2" t="s">
        <v>30</v>
      </c>
      <c r="F896" s="2">
        <v>5</v>
      </c>
      <c r="G896" s="2">
        <v>4</v>
      </c>
      <c r="H896" s="2" t="str">
        <f t="shared" si="69"/>
        <v>MIN</v>
      </c>
      <c r="I896" s="2" t="s">
        <v>76</v>
      </c>
      <c r="J896" s="2">
        <v>4</v>
      </c>
      <c r="K896" s="2">
        <v>3</v>
      </c>
      <c r="L896" s="2" t="str">
        <f t="shared" si="70"/>
        <v>MIN</v>
      </c>
      <c r="M896" s="2" t="s">
        <v>76</v>
      </c>
      <c r="N896" s="2">
        <f>IF(ISBLANK(Table2[[#This Row],[ActualResult]]), 0, 1)</f>
        <v>1</v>
      </c>
      <c r="O896" s="2" t="str">
        <f>IF(ISBLANK(Table2[[#This Row],[ActualResult]]), "_", IF(Table2[[#This Row],[ActualWinner]]=Table2[[#This Row],[PredictedWinner]], "Y", "N"))</f>
        <v>Y</v>
      </c>
      <c r="P896" s="2" t="str">
        <f>IF(Table2[[#This Row],[ActualAwayScore]]&gt;Table2[[#This Row],[PredictedAwayScore]], "N", IF(ISBLANK(Table2[[#This Row],[ActualResult]]), "_", IF(Table2[[#This Row],[ActualAwayScore]]=Table2[[#This Row],[PredictedAwayScore]], "Y", "N")))</f>
        <v>N</v>
      </c>
      <c r="Q896" s="2" t="str">
        <f>IF(Table2[[#This Row],[ActualHomeScore]]&gt;Table2[[#This Row],[PredictedHomeScore]],"N", IF(ISBLANK(Table2[[#This Row],[ActualResult]]), "_", IF(Table2[[#This Row],[ActualHomeScore]]=Table2[[#This Row],[PredictedHomeScore]], "Y", "N")))</f>
        <v>N</v>
      </c>
      <c r="R896" s="2">
        <v>1</v>
      </c>
      <c r="S896" s="2" t="str">
        <f t="shared" si="71"/>
        <v>DET</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2</v>
      </c>
      <c r="AB896" s="2">
        <f>IF(Table2[[#This Row],[GameIsOver]]= 0, 0, IF(Table2[[#This Row],[ActualWinner]]=Table2[[#This Row],[HomeTeam]], 2, IF(OR(Table2[[#This Row],[ActualResult]]="OT", Table2[[#This Row],[ActualResult]]="SO"), 1, 0)))</f>
        <v>1</v>
      </c>
      <c r="AC896" s="32">
        <f>(($BF$11)*IF(Table2[[#This Row],[CorrectWinnerPrediction]]="Y", 1, 0))+(($BF$12)*IF(Table2[[#This Row],[CorrectAwayScorePrediction]]="Y", 1, 0))+(($BF$13)*IF(Table2[[#This Row],[CorrectHomeScorePrediction]]="Y", 1, 0))</f>
        <v>0.8</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-1</v>
      </c>
      <c r="AG896" s="2">
        <f>Table2[[#This Row],[ActualHomeScore]]-Table2[[#This Row],[PredictedHomeScore]]</f>
        <v>-1</v>
      </c>
      <c r="AH896" s="2">
        <f t="shared" si="72"/>
        <v>-8</v>
      </c>
      <c r="AI896" s="2">
        <f t="shared" si="73"/>
        <v>6</v>
      </c>
      <c r="AJ896" s="2">
        <v>3</v>
      </c>
      <c r="AK896" s="4">
        <v>45711</v>
      </c>
      <c r="AL896" s="2">
        <f>IF(Table2[[#This Row],[GameIsOver]]=0,0,IF(Table2[[#This Row],[ActualWinner]]=Table2[[#This Row],[AwayTeam]], 1, 0))</f>
        <v>1</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1-1-0</v>
      </c>
      <c r="AP896" s="2" t="str">
        <f>INDEX(Sheet5!$B$2:$AG$33, MATCH(Table2[[#This Row],[HomeTeam]],Sheet5!$A$2:$A$33, 0), MATCH(Table2[[#This Row],[AwayTeam]],Sheet5!$A$2:$A$33, 0))</f>
        <v>1-0-1</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0</v>
      </c>
      <c r="AU896" s="2"/>
      <c r="AV896" s="2"/>
    </row>
    <row r="897" spans="1:48" x14ac:dyDescent="0.25">
      <c r="A897" s="4">
        <v>45709</v>
      </c>
      <c r="B897" s="4">
        <v>45710</v>
      </c>
      <c r="C897" s="7" t="s">
        <v>1005</v>
      </c>
      <c r="D897" s="2" t="s">
        <v>19</v>
      </c>
      <c r="E897" s="2" t="s">
        <v>28</v>
      </c>
      <c r="F897" s="2">
        <v>4</v>
      </c>
      <c r="G897" s="2">
        <v>2</v>
      </c>
      <c r="H897" s="2" t="str">
        <f t="shared" si="69"/>
        <v>NYR</v>
      </c>
      <c r="I897" s="2" t="s">
        <v>39</v>
      </c>
      <c r="J897" s="2">
        <v>2</v>
      </c>
      <c r="K897" s="2">
        <v>8</v>
      </c>
      <c r="L897" s="2" t="str">
        <f t="shared" si="70"/>
        <v>BUF</v>
      </c>
      <c r="M897" s="2" t="s">
        <v>39</v>
      </c>
      <c r="N897" s="2">
        <f>IF(ISBLANK(Table2[[#This Row],[ActualResult]]), 0, 1)</f>
        <v>1</v>
      </c>
      <c r="O897" s="2" t="str">
        <f>IF(ISBLANK(Table2[[#This Row],[ActualResult]]), "_", IF(Table2[[#This Row],[ActualWinner]]=Table2[[#This Row],[PredictedWinner]], "Y", "N"))</f>
        <v>N</v>
      </c>
      <c r="P897" s="2" t="str">
        <f>IF(Table2[[#This Row],[ActualAwayScore]]&gt;Table2[[#This Row],[PredictedAwayScore]], "N", IF(ISBLANK(Table2[[#This Row],[ActualResult]]), "_", IF(Table2[[#This Row],[ActualAwayScore]]=Table2[[#This Row],[PredictedAwayScore]], "Y", "N")))</f>
        <v>N</v>
      </c>
      <c r="Q897" s="2" t="str">
        <f>IF(Table2[[#This Row],[ActualHomeScore]]&gt;Table2[[#This Row],[PredictedHomeScore]],"N", IF(ISBLANK(Table2[[#This Row],[ActualResult]]), "_", IF(Table2[[#This Row],[ActualHomeScore]]=Table2[[#This Row],[PredictedHomeScore]], "Y", "N")))</f>
        <v>N</v>
      </c>
      <c r="R897" s="2">
        <v>1</v>
      </c>
      <c r="S897" s="2" t="str">
        <f t="shared" si="71"/>
        <v>NYR</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2</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-2</v>
      </c>
      <c r="AG897" s="2">
        <f>Table2[[#This Row],[ActualHomeScore]]-Table2[[#This Row],[PredictedHomeScore]]</f>
        <v>6</v>
      </c>
      <c r="AH897" s="2">
        <f t="shared" si="72"/>
        <v>-8</v>
      </c>
      <c r="AI897" s="2">
        <f t="shared" si="73"/>
        <v>6</v>
      </c>
      <c r="AJ897" s="2">
        <v>4</v>
      </c>
      <c r="AK897" s="4">
        <v>45711</v>
      </c>
      <c r="AL897" s="2">
        <f>IF(Table2[[#This Row],[GameIsOver]]=0,0,IF(Table2[[#This Row],[ActualWinner]]=Table2[[#This Row],[AwayTeam]], 1, 0))</f>
        <v>0</v>
      </c>
      <c r="AM897" s="2">
        <f>IF(Table2[[#This Row],[GameIsOver]]=0,0,IF(Table2[[#This Row],[ActualWinner]]=Table2[[#This Row],[HomeTeam]], 1, 0))</f>
        <v>1</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1-2-0</v>
      </c>
      <c r="AP897" s="2" t="str">
        <f>INDEX(Sheet5!$B$2:$AG$33, MATCH(Table2[[#This Row],[HomeTeam]],Sheet5!$A$2:$A$33, 0), MATCH(Table2[[#This Row],[AwayTeam]],Sheet5!$A$2:$A$33, 0))</f>
        <v>2-1-0</v>
      </c>
      <c r="AQ897" s="2">
        <f>IF(Table2[[#This Row],[GameHasShutOut]], 1, 0)</f>
        <v>0</v>
      </c>
      <c r="AR897" s="2">
        <f>IF(Table2[[#This Row],[ActualAwayScore]] + Table2[[#This Row],[ActualHomeScore]] &gt;= 10, 1, 0)</f>
        <v>1</v>
      </c>
      <c r="AS897" s="2">
        <f>IF(ABS(Table2[[#This Row],[ActualAwayScore]]-Table2[[#This Row],[ActualHomeScore]])&gt;=5, 1, 0)</f>
        <v>1</v>
      </c>
      <c r="AT897" s="2">
        <f>IF(Table2[[#This Row],[ActualAwayScore]] + Table2[[#This Row],[ActualHomeScore]] &lt;= 3, 1, 0)</f>
        <v>0</v>
      </c>
      <c r="AU897" s="2"/>
      <c r="AV897" s="2"/>
    </row>
    <row r="898" spans="1:48" x14ac:dyDescent="0.25">
      <c r="A898" s="4">
        <v>45709</v>
      </c>
      <c r="B898" s="4">
        <v>45710</v>
      </c>
      <c r="C898" s="7" t="s">
        <v>1006</v>
      </c>
      <c r="D898" s="2" t="s">
        <v>11</v>
      </c>
      <c r="E898" s="2" t="s">
        <v>13</v>
      </c>
      <c r="F898" s="2">
        <v>5</v>
      </c>
      <c r="G898" s="2">
        <v>3</v>
      </c>
      <c r="H898" s="2" t="str">
        <f t="shared" si="69"/>
        <v>SEA</v>
      </c>
      <c r="I898" s="2" t="s">
        <v>39</v>
      </c>
      <c r="J898" s="2">
        <v>2</v>
      </c>
      <c r="K898" s="2">
        <v>1</v>
      </c>
      <c r="L898" s="2" t="str">
        <f t="shared" si="70"/>
        <v>SEA</v>
      </c>
      <c r="M898" s="2" t="s">
        <v>39</v>
      </c>
      <c r="N898" s="2">
        <f>IF(ISBLANK(Table2[[#This Row],[ActualResult]]), 0, 1)</f>
        <v>1</v>
      </c>
      <c r="O898" s="2" t="str">
        <f>IF(ISBLANK(Table2[[#This Row],[ActualResult]]), "_", IF(Table2[[#This Row],[ActualWinner]]=Table2[[#This Row],[PredictedWinner]], "Y", "N"))</f>
        <v>Y</v>
      </c>
      <c r="P898" s="2" t="str">
        <f>IF(Table2[[#This Row],[ActualAwayScore]]&gt;Table2[[#This Row],[PredictedAwayScore]], "N", IF(ISBLANK(Table2[[#This Row],[ActualResult]]), "_", IF(Table2[[#This Row],[ActualAwayScore]]=Table2[[#This Row],[PredictedAwayScore]], "Y", "N")))</f>
        <v>N</v>
      </c>
      <c r="Q898" s="2" t="str">
        <f>IF(Table2[[#This Row],[ActualHomeScore]]&gt;Table2[[#This Row],[PredictedHomeScore]],"N", IF(ISBLANK(Table2[[#This Row],[ActualResult]]), "_", IF(Table2[[#This Row],[ActualHomeScore]]=Table2[[#This Row],[PredictedHomeScore]], "Y", "N")))</f>
        <v>N</v>
      </c>
      <c r="R898" s="2">
        <v>1</v>
      </c>
      <c r="S898" s="2" t="str">
        <f t="shared" si="71"/>
        <v>FLA</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2</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0.8</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-3</v>
      </c>
      <c r="AG898" s="2">
        <f>Table2[[#This Row],[ActualHomeScore]]-Table2[[#This Row],[PredictedHomeScore]]</f>
        <v>-2</v>
      </c>
      <c r="AH898" s="2">
        <f t="shared" si="72"/>
        <v>-8</v>
      </c>
      <c r="AI898" s="2">
        <f t="shared" si="73"/>
        <v>6</v>
      </c>
      <c r="AJ898" s="2">
        <v>5</v>
      </c>
      <c r="AK898" s="4">
        <v>45712</v>
      </c>
      <c r="AL898" s="2">
        <f>IF(Table2[[#This Row],[GameIsOver]]=0,0,IF(Table2[[#This Row],[ActualWinner]]=Table2[[#This Row],[AwayTeam]], 1, 0))</f>
        <v>1</v>
      </c>
      <c r="AM898" s="2">
        <f>IF(Table2[[#This Row],[GameIsOver]]=0,0,IF(Table2[[#This Row],[ActualWinner]]=Table2[[#This Row],[HomeTeam]], 1, 0))</f>
        <v>0</v>
      </c>
      <c r="AN898" s="2">
        <f>IF(IFERROR(FIND(Table2[[#This Row],[AwayTeam]], _xlfn.TEXTJOIN(";", 1, $BD$31:$BD$40)), 0) &gt; 0, 1, 0) + IF(IFERROR(FIND(Table2[[#This Row],[HomeTeam]], _xlfn.TEXTJOIN(";", 1, $BD$31:$BD$40)), 0) &gt; 0, 1, 0)</f>
        <v>0</v>
      </c>
      <c r="AO898" s="2" t="str">
        <f>INDEX(Sheet5!$B$2:$AG$33, MATCH(Table2[[#This Row],[AwayTeam]],Sheet5!$A$2:$A$33, 0), MATCH(Table2[[#This Row],[HomeTeam]],Sheet5!$A$2:$A$33, 0))</f>
        <v>1-0-1</v>
      </c>
      <c r="AP898" s="2" t="str">
        <f>INDEX(Sheet5!$B$2:$AG$33, MATCH(Table2[[#This Row],[HomeTeam]],Sheet5!$A$2:$A$33, 0), MATCH(Table2[[#This Row],[AwayTeam]],Sheet5!$A$2:$A$33, 0))</f>
        <v>1-1-0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A899" s="4">
        <v>45709</v>
      </c>
      <c r="B899" s="4">
        <v>45710</v>
      </c>
      <c r="C899" s="7" t="s">
        <v>1007</v>
      </c>
      <c r="D899" s="2" t="s">
        <v>33</v>
      </c>
      <c r="E899" s="2" t="s">
        <v>31</v>
      </c>
      <c r="F899" s="2">
        <v>4</v>
      </c>
      <c r="G899" s="2">
        <v>3</v>
      </c>
      <c r="H899" s="2" t="str">
        <f t="shared" ref="H899:H962" si="74">IF(AND(ISBLANK($F899),ISBLANK($G899)),"_",IF($F899&gt;$G899,$D899,$E899))</f>
        <v>DAL</v>
      </c>
      <c r="I899" s="2" t="s">
        <v>39</v>
      </c>
      <c r="J899" s="2">
        <v>4</v>
      </c>
      <c r="K899" s="2">
        <v>2</v>
      </c>
      <c r="L899" s="2" t="str">
        <f t="shared" ref="L899:L962" si="75">IF(OR($J899=$K899,AND(ISBLANK($J899),ISBLANK($K899))),"_",IF($J899&gt;$K899,$D899,$E899))</f>
        <v>DAL</v>
      </c>
      <c r="M899" s="2" t="s">
        <v>39</v>
      </c>
      <c r="N899" s="2">
        <f>IF(ISBLANK(Table2[[#This Row],[ActualResult]]), 0, 1)</f>
        <v>1</v>
      </c>
      <c r="O899" s="2" t="str">
        <f>IF(ISBLANK(Table2[[#This Row],[ActualResult]]), "_", IF(Table2[[#This Row],[ActualWinner]]=Table2[[#This Row],[PredictedWinner]], "Y", "N"))</f>
        <v>Y</v>
      </c>
      <c r="P899" s="2" t="str">
        <f>IF(Table2[[#This Row],[ActualAwayScore]]&gt;Table2[[#This Row],[PredictedAwayScore]], "N", IF(ISBLANK(Table2[[#This Row],[ActualResult]]), "_", IF(Table2[[#This Row],[ActualAwayScore]]=Table2[[#This Row],[PredictedAwayScore]], "Y", "N")))</f>
        <v>Y</v>
      </c>
      <c r="Q899" s="2" t="str">
        <f>IF(Table2[[#This Row],[ActualHomeScore]]&gt;Table2[[#This Row],[PredictedHomeScore]],"N", IF(ISBLANK(Table2[[#This Row],[ActualResult]]), "_", IF(Table2[[#This Row],[ActualHomeScore]]=Table2[[#This Row],[PredictedHomeScore]], "Y", "N")))</f>
        <v>N</v>
      </c>
      <c r="R899" s="2">
        <v>1</v>
      </c>
      <c r="S899" s="2" t="str">
        <f t="shared" ref="S899:S962" si="76">IF($L899="_", "_", IF($L899=$D899,$E899,$D899))</f>
        <v>NJD</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2</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0.9</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-1</v>
      </c>
      <c r="AH899" s="2">
        <f t="shared" ref="AH899:AH962" si="77">SUMIF($B$3:$B$1315, $B899, $AF$3:$AF$1315)</f>
        <v>-8</v>
      </c>
      <c r="AI899" s="2">
        <f t="shared" ref="AI899:AI962" si="78">SUMIF($B$3:$B$1315, $B899, $AG$3:$AG$1315)</f>
        <v>6</v>
      </c>
      <c r="AJ899" s="2">
        <v>6</v>
      </c>
      <c r="AK899" s="4">
        <v>45712</v>
      </c>
      <c r="AL899" s="2">
        <f>IF(Table2[[#This Row],[GameIsOver]]=0,0,IF(Table2[[#This Row],[ActualWinner]]=Table2[[#This Row],[AwayTeam]], 1, 0))</f>
        <v>1</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2-0-0</v>
      </c>
      <c r="AP899" s="2" t="str">
        <f>INDEX(Sheet5!$B$2:$AG$33, MATCH(Table2[[#This Row],[HomeTeam]],Sheet5!$A$2:$A$33, 0), MATCH(Table2[[#This Row],[AwayTeam]],Sheet5!$A$2:$A$33, 0))</f>
        <v>0-2-0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0</v>
      </c>
      <c r="AU899" s="2"/>
      <c r="AV899" s="2"/>
    </row>
    <row r="900" spans="1:48" x14ac:dyDescent="0.25">
      <c r="A900" s="4">
        <v>45709</v>
      </c>
      <c r="B900" s="4">
        <v>45710</v>
      </c>
      <c r="C900" s="7" t="s">
        <v>1008</v>
      </c>
      <c r="D900" s="2" t="s">
        <v>25</v>
      </c>
      <c r="E900" s="2" t="s">
        <v>34</v>
      </c>
      <c r="F900" s="2">
        <v>5</v>
      </c>
      <c r="G900" s="2">
        <v>2</v>
      </c>
      <c r="H900" s="2" t="str">
        <f t="shared" si="74"/>
        <v>COL</v>
      </c>
      <c r="I900" s="2" t="s">
        <v>39</v>
      </c>
      <c r="J900" s="2">
        <v>1</v>
      </c>
      <c r="K900" s="2">
        <v>2</v>
      </c>
      <c r="L900" s="2" t="str">
        <f t="shared" si="75"/>
        <v>NSH</v>
      </c>
      <c r="M900" s="2" t="s">
        <v>39</v>
      </c>
      <c r="N900" s="2">
        <f>IF(ISBLANK(Table2[[#This Row],[ActualResult]]), 0, 1)</f>
        <v>1</v>
      </c>
      <c r="O900" s="2" t="str">
        <f>IF(ISBLANK(Table2[[#This Row],[ActualResult]]), "_", IF(Table2[[#This Row],[ActualWinner]]=Table2[[#This Row],[PredictedWinner]], "Y", "N"))</f>
        <v>N</v>
      </c>
      <c r="P900" s="2" t="str">
        <f>IF(Table2[[#This Row],[ActualAwayScore]]&gt;Table2[[#This Row],[PredictedAwayScore]], "N", IF(ISBLANK(Table2[[#This Row],[ActualResult]]), "_", IF(Table2[[#This Row],[ActualAwayScore]]=Table2[[#This Row],[PredictedAwayScore]], "Y", "N")))</f>
        <v>N</v>
      </c>
      <c r="Q900" s="2" t="str">
        <f>IF(Table2[[#This Row],[ActualHomeScore]]&gt;Table2[[#This Row],[PredictedHomeScore]],"N", IF(ISBLANK(Table2[[#This Row],[ActualResult]]), "_", IF(Table2[[#This Row],[ActualHomeScore]]=Table2[[#This Row],[PredictedHomeScore]], "Y", "N")))</f>
        <v>Y</v>
      </c>
      <c r="R900" s="2">
        <v>1</v>
      </c>
      <c r="S900" s="2" t="str">
        <f t="shared" si="76"/>
        <v>COL</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2</v>
      </c>
      <c r="AC900" s="32">
        <f>(($BF$11)*IF(Table2[[#This Row],[CorrectWinnerPrediction]]="Y", 1, 0))+(($BF$12)*IF(Table2[[#This Row],[CorrectAwayScorePrediction]]="Y", 1, 0))+(($BF$13)*IF(Table2[[#This Row],[CorrectHomeScorePrediction]]="Y", 1, 0))</f>
        <v>0.1</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-4</v>
      </c>
      <c r="AG900" s="2">
        <f>Table2[[#This Row],[ActualHomeScore]]-Table2[[#This Row],[PredictedHomeScore]]</f>
        <v>0</v>
      </c>
      <c r="AH900" s="2">
        <f t="shared" si="77"/>
        <v>-8</v>
      </c>
      <c r="AI900" s="2">
        <f t="shared" si="78"/>
        <v>6</v>
      </c>
      <c r="AJ900" s="2">
        <v>7</v>
      </c>
      <c r="AK900" s="4">
        <v>45712</v>
      </c>
      <c r="AL900" s="2">
        <f>IF(Table2[[#This Row],[GameIsOver]]=0,0,IF(Table2[[#This Row],[ActualWinner]]=Table2[[#This Row],[AwayTeam]], 1, 0))</f>
        <v>0</v>
      </c>
      <c r="AM900" s="2">
        <f>IF(Table2[[#This Row],[GameIsOver]]=0,0,IF(Table2[[#This Row],[ActualWinner]]=Table2[[#This Row],[HomeTeam]], 1, 0))</f>
        <v>1</v>
      </c>
      <c r="AN900" s="2">
        <f>IF(IFERROR(FIND(Table2[[#This Row],[AwayTeam]], _xlfn.TEXTJOIN(";", 1, $BD$31:$BD$40)), 0) &gt; 0, 1, 0) + IF(IFERROR(FIND(Table2[[#This Row],[HomeTeam]], _xlfn.TEXTJOIN(";", 1, $BD$31:$BD$40)), 0) &gt; 0, 1, 0)</f>
        <v>0</v>
      </c>
      <c r="AO900" s="2" t="str">
        <f>INDEX(Sheet5!$B$2:$AG$33, MATCH(Table2[[#This Row],[AwayTeam]],Sheet5!$A$2:$A$33, 0), MATCH(Table2[[#This Row],[HomeTeam]],Sheet5!$A$2:$A$33, 0))</f>
        <v>2-2-0</v>
      </c>
      <c r="AP900" s="2" t="str">
        <f>INDEX(Sheet5!$B$2:$AG$33, MATCH(Table2[[#This Row],[HomeTeam]],Sheet5!$A$2:$A$33, 0), MATCH(Table2[[#This Row],[AwayTeam]],Sheet5!$A$2:$A$33, 0))</f>
        <v>2-1-1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A901" s="4">
        <v>45709</v>
      </c>
      <c r="B901" s="4">
        <v>45710</v>
      </c>
      <c r="C901" s="7" t="s">
        <v>1009</v>
      </c>
      <c r="D901" s="2" t="s">
        <v>46</v>
      </c>
      <c r="E901" s="2" t="s">
        <v>15</v>
      </c>
      <c r="F901" s="2">
        <v>2</v>
      </c>
      <c r="G901" s="2">
        <v>4</v>
      </c>
      <c r="H901" s="2" t="str">
        <f t="shared" si="74"/>
        <v>BOS</v>
      </c>
      <c r="I901" s="2" t="s">
        <v>39</v>
      </c>
      <c r="J901" s="2">
        <v>3</v>
      </c>
      <c r="K901" s="2">
        <v>2</v>
      </c>
      <c r="L901" s="2" t="str">
        <f t="shared" si="75"/>
        <v>ANA</v>
      </c>
      <c r="M901" s="2" t="s">
        <v>76</v>
      </c>
      <c r="N901" s="2">
        <f>IF(ISBLANK(Table2[[#This Row],[ActualResult]]), 0, 1)</f>
        <v>1</v>
      </c>
      <c r="O901" s="2" t="str">
        <f>IF(ISBLANK(Table2[[#This Row],[ActualResult]]), "_", IF(Table2[[#This Row],[ActualWinner]]=Table2[[#This Row],[PredictedWinner]], "Y", "N"))</f>
        <v>N</v>
      </c>
      <c r="P901" s="2" t="str">
        <f>IF(Table2[[#This Row],[ActualAwayScore]]&gt;Table2[[#This Row],[PredictedAwayScore]], "N", IF(ISBLANK(Table2[[#This Row],[ActualResult]]), "_", IF(Table2[[#This Row],[ActualAwayScore]]=Table2[[#This Row],[PredictedAwayScore]], "Y", "N")))</f>
        <v>N</v>
      </c>
      <c r="Q901" s="2" t="str">
        <f>IF(Table2[[#This Row],[ActualHomeScore]]&gt;Table2[[#This Row],[PredictedHomeScore]],"N", IF(ISBLANK(Table2[[#This Row],[ActualResult]]), "_", IF(Table2[[#This Row],[ActualHomeScore]]=Table2[[#This Row],[PredictedHomeScore]], "Y", "N")))</f>
        <v>N</v>
      </c>
      <c r="R901" s="2">
        <v>1</v>
      </c>
      <c r="S901" s="2" t="str">
        <f t="shared" si="76"/>
        <v>BOS</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2</v>
      </c>
      <c r="AB901" s="2">
        <f>IF(Table2[[#This Row],[GameIsOver]]= 0, 0, IF(Table2[[#This Row],[ActualWinner]]=Table2[[#This Row],[HomeTeam]], 2, IF(OR(Table2[[#This Row],[ActualResult]]="OT", Table2[[#This Row],[ActualResult]]="SO"), 1, 0)))</f>
        <v>1</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1</v>
      </c>
      <c r="AG901" s="2">
        <f>Table2[[#This Row],[ActualHomeScore]]-Table2[[#This Row],[PredictedHomeScore]]</f>
        <v>-2</v>
      </c>
      <c r="AH901" s="2">
        <f t="shared" si="77"/>
        <v>-8</v>
      </c>
      <c r="AI901" s="2">
        <f t="shared" si="78"/>
        <v>6</v>
      </c>
      <c r="AJ901" s="2">
        <v>8</v>
      </c>
      <c r="AK901" s="4">
        <v>45712</v>
      </c>
      <c r="AL901" s="2">
        <f>IF(Table2[[#This Row],[GameIsOver]]=0,0,IF(Table2[[#This Row],[ActualWinner]]=Table2[[#This Row],[AwayTeam]], 1, 0))</f>
        <v>1</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1-0-0</v>
      </c>
      <c r="AP901" s="2" t="str">
        <f>INDEX(Sheet5!$B$2:$AG$33, MATCH(Table2[[#This Row],[HomeTeam]],Sheet5!$A$2:$A$33, 0), MATCH(Table2[[#This Row],[AwayTeam]],Sheet5!$A$2:$A$33, 0))</f>
        <v>0-0-1</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0</v>
      </c>
      <c r="AU901" s="2"/>
      <c r="AV901" s="2"/>
    </row>
    <row r="902" spans="1:48" x14ac:dyDescent="0.25">
      <c r="A902" s="4">
        <v>45709</v>
      </c>
      <c r="B902" s="4">
        <v>45710</v>
      </c>
      <c r="C902" s="7" t="s">
        <v>1010</v>
      </c>
      <c r="D902" s="2" t="s">
        <v>43</v>
      </c>
      <c r="E902" s="2" t="s">
        <v>17</v>
      </c>
      <c r="F902" s="2">
        <v>4</v>
      </c>
      <c r="G902" s="2">
        <v>3</v>
      </c>
      <c r="H902" s="2" t="str">
        <f t="shared" si="74"/>
        <v>CAR</v>
      </c>
      <c r="I902" s="2" t="s">
        <v>76</v>
      </c>
      <c r="J902" s="2">
        <v>3</v>
      </c>
      <c r="K902" s="2">
        <v>6</v>
      </c>
      <c r="L902" s="2" t="str">
        <f t="shared" si="75"/>
        <v>TOR</v>
      </c>
      <c r="M902" s="2" t="s">
        <v>39</v>
      </c>
      <c r="N902" s="2">
        <f>IF(ISBLANK(Table2[[#This Row],[ActualResult]]), 0, 1)</f>
        <v>1</v>
      </c>
      <c r="O902" s="2" t="str">
        <f>IF(ISBLANK(Table2[[#This Row],[ActualResult]]), "_", IF(Table2[[#This Row],[ActualWinner]]=Table2[[#This Row],[PredictedWinner]], "Y", "N"))</f>
        <v>N</v>
      </c>
      <c r="P902" s="2" t="str">
        <f>IF(Table2[[#This Row],[ActualAwayScore]]&gt;Table2[[#This Row],[PredictedAwayScore]], "N", IF(ISBLANK(Table2[[#This Row],[ActualResult]]), "_", IF(Table2[[#This Row],[ActualAwayScore]]=Table2[[#This Row],[PredictedAwayScore]], "Y", "N")))</f>
        <v>N</v>
      </c>
      <c r="Q902" s="2" t="str">
        <f>IF(Table2[[#This Row],[ActualHomeScore]]&gt;Table2[[#This Row],[PredictedHomeScore]],"N", IF(ISBLANK(Table2[[#This Row],[ActualResult]]), "_", IF(Table2[[#This Row],[ActualHomeScore]]=Table2[[#This Row],[PredictedHomeScore]], "Y", "N")))</f>
        <v>N</v>
      </c>
      <c r="R902" s="2">
        <v>1</v>
      </c>
      <c r="S902" s="2" t="str">
        <f t="shared" si="76"/>
        <v>CAR</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2</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-1</v>
      </c>
      <c r="AG902" s="2">
        <f>Table2[[#This Row],[ActualHomeScore]]-Table2[[#This Row],[PredictedHomeScore]]</f>
        <v>3</v>
      </c>
      <c r="AH902" s="2">
        <f t="shared" si="77"/>
        <v>-8</v>
      </c>
      <c r="AI902" s="2">
        <f t="shared" si="78"/>
        <v>6</v>
      </c>
      <c r="AJ902" s="2">
        <v>9</v>
      </c>
      <c r="AK902" s="4">
        <v>45712</v>
      </c>
      <c r="AL902" s="2">
        <f>IF(Table2[[#This Row],[GameIsOver]]=0,0,IF(Table2[[#This Row],[ActualWinner]]=Table2[[#This Row],[AwayTeam]], 1, 0))</f>
        <v>0</v>
      </c>
      <c r="AM902" s="2">
        <f>IF(Table2[[#This Row],[GameIsOver]]=0,0,IF(Table2[[#This Row],[ActualWinner]]=Table2[[#This Row],[HomeTeam]], 1, 0))</f>
        <v>1</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1-1-0</v>
      </c>
      <c r="AP902" s="2" t="str">
        <f>INDEX(Sheet5!$B$2:$AG$33, MATCH(Table2[[#This Row],[HomeTeam]],Sheet5!$A$2:$A$33, 0), MATCH(Table2[[#This Row],[AwayTeam]],Sheet5!$A$2:$A$33, 0))</f>
        <v>1-1-0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0</v>
      </c>
      <c r="AU902" s="2"/>
      <c r="AV902" s="2"/>
    </row>
    <row r="903" spans="1:48" x14ac:dyDescent="0.25">
      <c r="A903" s="4">
        <v>45709</v>
      </c>
      <c r="B903" s="4">
        <v>45710</v>
      </c>
      <c r="C903" s="7" t="s">
        <v>1011</v>
      </c>
      <c r="D903" s="2" t="s">
        <v>18</v>
      </c>
      <c r="E903" s="2" t="s">
        <v>29</v>
      </c>
      <c r="F903" s="2">
        <v>2</v>
      </c>
      <c r="G903" s="2">
        <v>3</v>
      </c>
      <c r="H903" s="2" t="str">
        <f t="shared" si="74"/>
        <v>OTT</v>
      </c>
      <c r="I903" s="2" t="s">
        <v>76</v>
      </c>
      <c r="J903" s="2">
        <v>5</v>
      </c>
      <c r="K903" s="2">
        <v>2</v>
      </c>
      <c r="L903" s="2" t="str">
        <f t="shared" si="75"/>
        <v>MTL</v>
      </c>
      <c r="M903" s="2" t="s">
        <v>39</v>
      </c>
      <c r="N903" s="2">
        <f>IF(ISBLANK(Table2[[#This Row],[ActualResult]]), 0, 1)</f>
        <v>1</v>
      </c>
      <c r="O903" s="2" t="str">
        <f>IF(ISBLANK(Table2[[#This Row],[ActualResult]]), "_", IF(Table2[[#This Row],[ActualWinner]]=Table2[[#This Row],[PredictedWinner]], "Y", "N"))</f>
        <v>N</v>
      </c>
      <c r="P903" s="2" t="str">
        <f>IF(Table2[[#This Row],[ActualAwayScore]]&gt;Table2[[#This Row],[PredictedAwayScore]], "N", IF(ISBLANK(Table2[[#This Row],[ActualResult]]), "_", IF(Table2[[#This Row],[ActualAwayScore]]=Table2[[#This Row],[PredictedAwayScore]], "Y", "N")))</f>
        <v>N</v>
      </c>
      <c r="Q903" s="2" t="str">
        <f>IF(Table2[[#This Row],[ActualHomeScore]]&gt;Table2[[#This Row],[PredictedHomeScore]],"N", IF(ISBLANK(Table2[[#This Row],[ActualResult]]), "_", IF(Table2[[#This Row],[ActualHomeScore]]=Table2[[#This Row],[PredictedHomeScore]], "Y", "N")))</f>
        <v>N</v>
      </c>
      <c r="R903" s="2">
        <v>1</v>
      </c>
      <c r="S903" s="2" t="str">
        <f t="shared" si="76"/>
        <v>OTT</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2</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3</v>
      </c>
      <c r="AG903" s="2">
        <f>Table2[[#This Row],[ActualHomeScore]]-Table2[[#This Row],[PredictedHomeScore]]</f>
        <v>-1</v>
      </c>
      <c r="AH903" s="2">
        <f t="shared" si="77"/>
        <v>-8</v>
      </c>
      <c r="AI903" s="2">
        <f t="shared" si="78"/>
        <v>6</v>
      </c>
      <c r="AJ903" s="2">
        <v>10</v>
      </c>
      <c r="AK903" s="4">
        <v>45712</v>
      </c>
      <c r="AL903" s="2">
        <f>IF(Table2[[#This Row],[GameIsOver]]=0,0,IF(Table2[[#This Row],[ActualWinner]]=Table2[[#This Row],[AwayTeam]], 1, 0))</f>
        <v>1</v>
      </c>
      <c r="AM903" s="2">
        <f>IF(Table2[[#This Row],[GameIsOver]]=0,0,IF(Table2[[#This Row],[ActualWinner]]=Table2[[#This Row],[HomeTeam]], 1, 0))</f>
        <v>0</v>
      </c>
      <c r="AN903" s="2">
        <f>IF(IFERROR(FIND(Table2[[#This Row],[AwayTeam]], _xlfn.TEXTJOIN(";", 1, $BD$31:$BD$40)), 0) &gt; 0, 1, 0) + IF(IFERROR(FIND(Table2[[#This Row],[HomeTeam]], _xlfn.TEXTJOIN(";", 1, $BD$31:$BD$40)), 0) &gt; 0, 1, 0)</f>
        <v>1</v>
      </c>
      <c r="AO903" s="2" t="str">
        <f>INDEX(Sheet5!$B$2:$AG$33, MATCH(Table2[[#This Row],[AwayTeam]],Sheet5!$A$2:$A$33, 0), MATCH(Table2[[#This Row],[HomeTeam]],Sheet5!$A$2:$A$33, 0))</f>
        <v>2-0-0</v>
      </c>
      <c r="AP903" s="2" t="str">
        <f>INDEX(Sheet5!$B$2:$AG$33, MATCH(Table2[[#This Row],[HomeTeam]],Sheet5!$A$2:$A$33, 0), MATCH(Table2[[#This Row],[AwayTeam]],Sheet5!$A$2:$A$33, 0))</f>
        <v>0-2-0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0</v>
      </c>
      <c r="AU903" s="2"/>
      <c r="AV903" s="2"/>
    </row>
    <row r="904" spans="1:48" x14ac:dyDescent="0.25">
      <c r="A904" s="4">
        <v>45709</v>
      </c>
      <c r="B904" s="4">
        <v>45710</v>
      </c>
      <c r="C904" s="7" t="s">
        <v>1012</v>
      </c>
      <c r="D904" s="2" t="s">
        <v>16</v>
      </c>
      <c r="E904" s="2" t="s">
        <v>35</v>
      </c>
      <c r="F904" s="2">
        <v>2</v>
      </c>
      <c r="G904" s="2">
        <v>4</v>
      </c>
      <c r="H904" s="2" t="str">
        <f t="shared" si="74"/>
        <v>CBJ</v>
      </c>
      <c r="I904" s="2" t="s">
        <v>39</v>
      </c>
      <c r="J904" s="2">
        <v>1</v>
      </c>
      <c r="K904" s="2">
        <v>5</v>
      </c>
      <c r="L904" s="2" t="str">
        <f t="shared" si="75"/>
        <v>CBJ</v>
      </c>
      <c r="M904" s="2" t="s">
        <v>39</v>
      </c>
      <c r="N904" s="2">
        <f>IF(ISBLANK(Table2[[#This Row],[ActualResult]]), 0, 1)</f>
        <v>1</v>
      </c>
      <c r="O904" s="2" t="str">
        <f>IF(ISBLANK(Table2[[#This Row],[ActualResult]]), "_", IF(Table2[[#This Row],[ActualWinner]]=Table2[[#This Row],[PredictedWinner]], "Y", "N"))</f>
        <v>Y</v>
      </c>
      <c r="P904" s="2" t="str">
        <f>IF(Table2[[#This Row],[ActualAwayScore]]&gt;Table2[[#This Row],[PredictedAwayScore]], "N", IF(ISBLANK(Table2[[#This Row],[ActualResult]]), "_", IF(Table2[[#This Row],[ActualAwayScore]]=Table2[[#This Row],[PredictedAwayScore]], "Y", "N")))</f>
        <v>N</v>
      </c>
      <c r="Q904" s="2" t="str">
        <f>IF(Table2[[#This Row],[ActualHomeScore]]&gt;Table2[[#This Row],[PredictedHomeScore]],"N", IF(ISBLANK(Table2[[#This Row],[ActualResult]]), "_", IF(Table2[[#This Row],[ActualHomeScore]]=Table2[[#This Row],[PredictedHomeScore]], "Y", "N")))</f>
        <v>N</v>
      </c>
      <c r="R904" s="2">
        <v>1</v>
      </c>
      <c r="S904" s="2" t="str">
        <f t="shared" si="76"/>
        <v>CHI</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2</v>
      </c>
      <c r="AC904" s="32">
        <f>(($BF$11)*IF(Table2[[#This Row],[CorrectWinnerPrediction]]="Y", 1, 0))+(($BF$12)*IF(Table2[[#This Row],[CorrectAwayScorePrediction]]="Y", 1, 0))+(($BF$13)*IF(Table2[[#This Row],[CorrectHomeScorePrediction]]="Y", 1, 0))</f>
        <v>0.8</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-1</v>
      </c>
      <c r="AG904" s="2">
        <f>Table2[[#This Row],[ActualHomeScore]]-Table2[[#This Row],[PredictedHomeScore]]</f>
        <v>1</v>
      </c>
      <c r="AH904" s="2">
        <f t="shared" si="77"/>
        <v>-8</v>
      </c>
      <c r="AI904" s="2">
        <f t="shared" si="78"/>
        <v>6</v>
      </c>
      <c r="AJ904" s="2">
        <v>11</v>
      </c>
      <c r="AK904" s="4">
        <v>45712</v>
      </c>
      <c r="AL904" s="2">
        <f>IF(Table2[[#This Row],[GameIsOver]]=0,0,IF(Table2[[#This Row],[ActualWinner]]=Table2[[#This Row],[AwayTeam]], 1, 0))</f>
        <v>0</v>
      </c>
      <c r="AM904" s="2">
        <f>IF(Table2[[#This Row],[GameIsOver]]=0,0,IF(Table2[[#This Row],[ActualWinner]]=Table2[[#This Row],[HomeTeam]], 1, 0))</f>
        <v>1</v>
      </c>
      <c r="AN904" s="2">
        <f>IF(IFERROR(FIND(Table2[[#This Row],[AwayTeam]], _xlfn.TEXTJOIN(";", 1, $BD$31:$BD$40)), 0) &gt; 0, 1, 0) + IF(IFERROR(FIND(Table2[[#This Row],[HomeTeam]], _xlfn.TEXTJOIN(";", 1, $BD$31:$BD$40)), 0) &gt; 0, 1, 0)</f>
        <v>1</v>
      </c>
      <c r="AO904" s="2" t="str">
        <f>INDEX(Sheet5!$B$2:$AG$33, MATCH(Table2[[#This Row],[AwayTeam]],Sheet5!$A$2:$A$33, 0), MATCH(Table2[[#This Row],[HomeTeam]],Sheet5!$A$2:$A$33, 0))</f>
        <v>0-2-0</v>
      </c>
      <c r="AP904" s="2" t="str">
        <f>INDEX(Sheet5!$B$2:$AG$33, MATCH(Table2[[#This Row],[HomeTeam]],Sheet5!$A$2:$A$33, 0), MATCH(Table2[[#This Row],[AwayTeam]],Sheet5!$A$2:$A$33, 0))</f>
        <v>2-0-0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0</v>
      </c>
      <c r="AU904" s="2"/>
      <c r="AV904" s="2"/>
    </row>
    <row r="905" spans="1:48" x14ac:dyDescent="0.25">
      <c r="A905" s="4">
        <v>45709</v>
      </c>
      <c r="B905" s="4">
        <v>45710</v>
      </c>
      <c r="C905" s="7" t="s">
        <v>1013</v>
      </c>
      <c r="D905" s="2" t="s">
        <v>21</v>
      </c>
      <c r="E905" s="2" t="s">
        <v>12</v>
      </c>
      <c r="F905" s="2">
        <v>4</v>
      </c>
      <c r="G905" s="2">
        <v>3</v>
      </c>
      <c r="H905" s="2" t="str">
        <f t="shared" si="74"/>
        <v>WPG</v>
      </c>
      <c r="I905" s="2" t="s">
        <v>76</v>
      </c>
      <c r="J905" s="2">
        <v>4</v>
      </c>
      <c r="K905" s="2">
        <v>3</v>
      </c>
      <c r="L905" s="2" t="str">
        <f t="shared" si="75"/>
        <v>WPG</v>
      </c>
      <c r="M905" s="2" t="s">
        <v>38</v>
      </c>
      <c r="N905" s="2">
        <f>IF(ISBLANK(Table2[[#This Row],[ActualResult]]), 0, 1)</f>
        <v>1</v>
      </c>
      <c r="O905" s="2" t="str">
        <f>IF(ISBLANK(Table2[[#This Row],[ActualResult]]), "_", IF(Table2[[#This Row],[ActualWinner]]=Table2[[#This Row],[PredictedWinner]], "Y", "N"))</f>
        <v>Y</v>
      </c>
      <c r="P905" s="2" t="str">
        <f>IF(Table2[[#This Row],[ActualAwayScore]]&gt;Table2[[#This Row],[PredictedAwayScore]], "N", IF(ISBLANK(Table2[[#This Row],[ActualResult]]), "_", IF(Table2[[#This Row],[ActualAwayScore]]=Table2[[#This Row],[PredictedAwayScore]], "Y", "N")))</f>
        <v>Y</v>
      </c>
      <c r="Q905" s="2" t="str">
        <f>IF(Table2[[#This Row],[ActualHomeScore]]&gt;Table2[[#This Row],[PredictedHomeScore]],"N", IF(ISBLANK(Table2[[#This Row],[ActualResult]]), "_", IF(Table2[[#This Row],[ActualHomeScore]]=Table2[[#This Row],[PredictedHomeScore]], "Y", "N")))</f>
        <v>Y</v>
      </c>
      <c r="R905" s="2">
        <v>1</v>
      </c>
      <c r="S905" s="2" t="str">
        <f t="shared" si="76"/>
        <v>STL</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2</v>
      </c>
      <c r="AB905" s="2">
        <f>IF(Table2[[#This Row],[GameIsOver]]= 0, 0, IF(Table2[[#This Row],[ActualWinner]]=Table2[[#This Row],[HomeTeam]], 2, IF(OR(Table2[[#This Row],[ActualResult]]="OT", Table2[[#This Row],[ActualResult]]="SO"), 1, 0)))</f>
        <v>1</v>
      </c>
      <c r="AC905" s="32">
        <f>(($BF$11)*IF(Table2[[#This Row],[CorrectWinnerPrediction]]="Y", 1, 0))+(($BF$12)*IF(Table2[[#This Row],[CorrectAwayScorePrediction]]="Y", 1, 0))+(($BF$13)*IF(Table2[[#This Row],[CorrectHomeScorePrediction]]="Y", 1, 0))</f>
        <v>1</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-8</v>
      </c>
      <c r="AI905" s="2">
        <f t="shared" si="78"/>
        <v>6</v>
      </c>
      <c r="AJ905" s="2">
        <v>12</v>
      </c>
      <c r="AK905" s="4">
        <v>45713</v>
      </c>
      <c r="AL905" s="2">
        <f>IF(Table2[[#This Row],[GameIsOver]]=0,0,IF(Table2[[#This Row],[ActualWinner]]=Table2[[#This Row],[AwayTeam]], 1, 0))</f>
        <v>1</v>
      </c>
      <c r="AM905" s="2">
        <f>IF(Table2[[#This Row],[GameIsOver]]=0,0,IF(Table2[[#This Row],[ActualWinner]]=Table2[[#This Row],[HomeTeam]], 1, 0))</f>
        <v>0</v>
      </c>
      <c r="AN905" s="2">
        <f>IF(IFERROR(FIND(Table2[[#This Row],[AwayTeam]], _xlfn.TEXTJOIN(";", 1, $BD$31:$BD$40)), 0) &gt; 0, 1, 0) + IF(IFERROR(FIND(Table2[[#This Row],[HomeTeam]], _xlfn.TEXTJOIN(";", 1, $BD$31:$BD$40)), 0) &gt; 0, 1, 0)</f>
        <v>0</v>
      </c>
      <c r="AO905" s="2" t="str">
        <f>INDEX(Sheet5!$B$2:$AG$33, MATCH(Table2[[#This Row],[AwayTeam]],Sheet5!$A$2:$A$33, 0), MATCH(Table2[[#This Row],[HomeTeam]],Sheet5!$A$2:$A$33, 0))</f>
        <v>2-1-0</v>
      </c>
      <c r="AP905" s="2" t="str">
        <f>INDEX(Sheet5!$B$2:$AG$33, MATCH(Table2[[#This Row],[HomeTeam]],Sheet5!$A$2:$A$33, 0), MATCH(Table2[[#This Row],[AwayTeam]],Sheet5!$A$2:$A$33, 0))</f>
        <v>1-1-1</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0</v>
      </c>
      <c r="AU905" s="2"/>
      <c r="AV905" s="2"/>
    </row>
    <row r="906" spans="1:48" x14ac:dyDescent="0.25">
      <c r="A906" s="4">
        <v>45709</v>
      </c>
      <c r="B906" s="4">
        <v>45710</v>
      </c>
      <c r="C906" s="7" t="s">
        <v>1014</v>
      </c>
      <c r="D906" s="2" t="s">
        <v>14</v>
      </c>
      <c r="E906" s="2" t="s">
        <v>27</v>
      </c>
      <c r="F906" s="2">
        <v>3</v>
      </c>
      <c r="G906" s="2">
        <v>4</v>
      </c>
      <c r="H906" s="2" t="str">
        <f t="shared" si="74"/>
        <v>LAK</v>
      </c>
      <c r="I906" s="2" t="s">
        <v>76</v>
      </c>
      <c r="J906" s="2">
        <v>3</v>
      </c>
      <c r="K906" s="2">
        <v>5</v>
      </c>
      <c r="L906" s="2" t="str">
        <f t="shared" si="75"/>
        <v>LAK</v>
      </c>
      <c r="M906" s="2" t="s">
        <v>39</v>
      </c>
      <c r="N906" s="2">
        <f>IF(ISBLANK(Table2[[#This Row],[ActualResult]]), 0, 1)</f>
        <v>1</v>
      </c>
      <c r="O906" s="2" t="str">
        <f>IF(ISBLANK(Table2[[#This Row],[ActualResult]]), "_", IF(Table2[[#This Row],[ActualWinner]]=Table2[[#This Row],[PredictedWinner]], "Y", "N"))</f>
        <v>Y</v>
      </c>
      <c r="P906" s="2" t="str">
        <f>IF(Table2[[#This Row],[ActualAwayScore]]&gt;Table2[[#This Row],[PredictedAwayScore]], "N", IF(ISBLANK(Table2[[#This Row],[ActualResult]]), "_", IF(Table2[[#This Row],[ActualAwayScore]]=Table2[[#This Row],[PredictedAwayScore]], "Y", "N")))</f>
        <v>Y</v>
      </c>
      <c r="Q906" s="2" t="str">
        <f>IF(Table2[[#This Row],[ActualHomeScore]]&gt;Table2[[#This Row],[PredictedHomeScore]],"N", IF(ISBLANK(Table2[[#This Row],[ActualResult]]), "_", IF(Table2[[#This Row],[ActualHomeScore]]=Table2[[#This Row],[PredictedHomeScore]], "Y", "N")))</f>
        <v>N</v>
      </c>
      <c r="R906" s="2">
        <v>1</v>
      </c>
      <c r="S906" s="2" t="str">
        <f t="shared" si="76"/>
        <v>UTA</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2</v>
      </c>
      <c r="AC906" s="32">
        <f>(($BF$11)*IF(Table2[[#This Row],[CorrectWinnerPrediction]]="Y", 1, 0))+(($BF$12)*IF(Table2[[#This Row],[CorrectAwayScorePrediction]]="Y", 1, 0))+(($BF$13)*IF(Table2[[#This Row],[CorrectHomeScorePrediction]]="Y", 1, 0))</f>
        <v>0.9</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1</v>
      </c>
      <c r="AH906" s="2">
        <f t="shared" si="77"/>
        <v>-8</v>
      </c>
      <c r="AI906" s="2">
        <f t="shared" si="78"/>
        <v>6</v>
      </c>
      <c r="AJ906" s="2">
        <v>13</v>
      </c>
      <c r="AK906" s="4">
        <v>45713</v>
      </c>
      <c r="AL906" s="2">
        <f>IF(Table2[[#This Row],[GameIsOver]]=0,0,IF(Table2[[#This Row],[ActualWinner]]=Table2[[#This Row],[AwayTeam]], 1, 0))</f>
        <v>0</v>
      </c>
      <c r="AM906" s="2">
        <f>IF(Table2[[#This Row],[GameIsOver]]=0,0,IF(Table2[[#This Row],[ActualWinner]]=Table2[[#This Row],[HomeTeam]], 1, 0))</f>
        <v>1</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0-2-0</v>
      </c>
      <c r="AP906" s="2" t="str">
        <f>INDEX(Sheet5!$B$2:$AG$33, MATCH(Table2[[#This Row],[HomeTeam]],Sheet5!$A$2:$A$33, 0), MATCH(Table2[[#This Row],[AwayTeam]],Sheet5!$A$2:$A$33, 0))</f>
        <v>2-0-0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0</v>
      </c>
      <c r="AU906" s="2"/>
      <c r="AV906" s="2"/>
    </row>
    <row r="907" spans="1:48" x14ac:dyDescent="0.25">
      <c r="A907" s="5">
        <v>45709</v>
      </c>
      <c r="B907" s="5">
        <v>45710</v>
      </c>
      <c r="C907" s="8" t="s">
        <v>1015</v>
      </c>
      <c r="D907" s="3" t="s">
        <v>24</v>
      </c>
      <c r="E907" s="3" t="s">
        <v>26</v>
      </c>
      <c r="F907" s="3">
        <v>3</v>
      </c>
      <c r="G907" s="3">
        <v>5</v>
      </c>
      <c r="H907" s="3" t="str">
        <f t="shared" si="74"/>
        <v>VGK</v>
      </c>
      <c r="I907" s="3" t="s">
        <v>39</v>
      </c>
      <c r="J907" s="3">
        <v>1</v>
      </c>
      <c r="K907" s="3">
        <v>3</v>
      </c>
      <c r="L907" s="2" t="str">
        <f t="shared" si="75"/>
        <v>VGK</v>
      </c>
      <c r="M907" s="3" t="s">
        <v>39</v>
      </c>
      <c r="N907" s="3">
        <f>IF(ISBLANK(Table2[[#This Row],[ActualResult]]), 0, 1)</f>
        <v>1</v>
      </c>
      <c r="O907" s="3" t="str">
        <f>IF(ISBLANK(Table2[[#This Row],[ActualResult]]), "_", IF(Table2[[#This Row],[ActualWinner]]=Table2[[#This Row],[PredictedWinner]], "Y", "N"))</f>
        <v>Y</v>
      </c>
      <c r="P907" s="3" t="str">
        <f>IF(Table2[[#This Row],[ActualAwayScore]]&gt;Table2[[#This Row],[PredictedAwayScore]], "N", IF(ISBLANK(Table2[[#This Row],[ActualResult]]), "_", IF(Table2[[#This Row],[ActualAwayScore]]=Table2[[#This Row],[PredictedAwayScore]], "Y", "N")))</f>
        <v>N</v>
      </c>
      <c r="Q907" s="3" t="str">
        <f>IF(Table2[[#This Row],[ActualHomeScore]]&gt;Table2[[#This Row],[PredictedHomeScore]],"N", IF(ISBLANK(Table2[[#This Row],[ActualResult]]), "_", IF(Table2[[#This Row],[ActualHomeScore]]=Table2[[#This Row],[PredictedHomeScore]], "Y", "N")))</f>
        <v>N</v>
      </c>
      <c r="R907" s="3">
        <v>1</v>
      </c>
      <c r="S907" s="3" t="str">
        <f t="shared" si="76"/>
        <v>VAN</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2</v>
      </c>
      <c r="AC907" s="51">
        <f>(($BF$11)*IF(Table2[[#This Row],[CorrectWinnerPrediction]]="Y", 1, 0))+(($BF$12)*IF(Table2[[#This Row],[CorrectAwayScorePrediction]]="Y", 1, 0))+(($BF$13)*IF(Table2[[#This Row],[CorrectHomeScorePrediction]]="Y", 1, 0))</f>
        <v>0.8</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-2</v>
      </c>
      <c r="AG907" s="3">
        <f>Table2[[#This Row],[ActualHomeScore]]-Table2[[#This Row],[PredictedHomeScore]]</f>
        <v>-2</v>
      </c>
      <c r="AH907" s="3">
        <f t="shared" si="77"/>
        <v>-8</v>
      </c>
      <c r="AI907" s="3">
        <f t="shared" si="78"/>
        <v>6</v>
      </c>
      <c r="AJ907" s="3">
        <v>14</v>
      </c>
      <c r="AK907" s="4">
        <v>45713</v>
      </c>
      <c r="AL907" s="2">
        <f>IF(Table2[[#This Row],[GameIsOver]]=0,0,IF(Table2[[#This Row],[ActualWinner]]=Table2[[#This Row],[AwayTeam]], 1, 0))</f>
        <v>0</v>
      </c>
      <c r="AM907" s="2">
        <f>IF(Table2[[#This Row],[GameIsOver]]=0,0,IF(Table2[[#This Row],[ActualWinner]]=Table2[[#This Row],[HomeTeam]], 1, 0))</f>
        <v>1</v>
      </c>
      <c r="AN907" s="2">
        <f>IF(IFERROR(FIND(Table2[[#This Row],[AwayTeam]], _xlfn.TEXTJOIN(";", 1, $BD$31:$BD$40)), 0) &gt; 0, 1, 0) + IF(IFERROR(FIND(Table2[[#This Row],[HomeTeam]], _xlfn.TEXTJOIN(";", 1, $BD$31:$BD$40)), 0) &gt; 0, 1, 0)</f>
        <v>0</v>
      </c>
      <c r="AO907" s="2" t="str">
        <f>INDEX(Sheet5!$B$2:$AG$33, MATCH(Table2[[#This Row],[AwayTeam]],Sheet5!$A$2:$A$33, 0), MATCH(Table2[[#This Row],[HomeTeam]],Sheet5!$A$2:$A$33, 0))</f>
        <v>0-2-0</v>
      </c>
      <c r="AP907" s="2" t="str">
        <f>INDEX(Sheet5!$B$2:$AG$33, MATCH(Table2[[#This Row],[HomeTeam]],Sheet5!$A$2:$A$33, 0), MATCH(Table2[[#This Row],[AwayTeam]],Sheet5!$A$2:$A$33, 0))</f>
        <v>2-0-0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0</v>
      </c>
      <c r="AU907" s="2"/>
      <c r="AV907" s="2"/>
    </row>
    <row r="908" spans="1:48" x14ac:dyDescent="0.25">
      <c r="A908" s="4">
        <v>45709</v>
      </c>
      <c r="B908" s="4">
        <v>45711</v>
      </c>
      <c r="C908" s="7" t="s">
        <v>1016</v>
      </c>
      <c r="D908" s="2" t="s">
        <v>22</v>
      </c>
      <c r="E908" s="2" t="s">
        <v>45</v>
      </c>
      <c r="F908" s="2">
        <v>3</v>
      </c>
      <c r="G908" s="2">
        <v>5</v>
      </c>
      <c r="H908" s="2" t="str">
        <f t="shared" si="74"/>
        <v>WSH</v>
      </c>
      <c r="I908" s="2" t="s">
        <v>39</v>
      </c>
      <c r="J908" s="2">
        <v>3</v>
      </c>
      <c r="K908" s="2">
        <v>7</v>
      </c>
      <c r="L908" s="13" t="str">
        <f t="shared" si="75"/>
        <v>WSH</v>
      </c>
      <c r="M908" s="2" t="s">
        <v>39</v>
      </c>
      <c r="N908" s="2">
        <f>IF(ISBLANK(Table2[[#This Row],[ActualResult]]), 0, 1)</f>
        <v>1</v>
      </c>
      <c r="O908" s="2" t="str">
        <f>IF(ISBLANK(Table2[[#This Row],[ActualResult]]), "_", IF(Table2[[#This Row],[ActualWinner]]=Table2[[#This Row],[PredictedWinner]], "Y", "N"))</f>
        <v>Y</v>
      </c>
      <c r="P908" s="2" t="str">
        <f>IF(Table2[[#This Row],[ActualAwayScore]]&gt;Table2[[#This Row],[PredictedAwayScore]], "N", IF(ISBLANK(Table2[[#This Row],[ActualResult]]), "_", IF(Table2[[#This Row],[ActualAwayScore]]=Table2[[#This Row],[PredictedAwayScore]], "Y", "N")))</f>
        <v>Y</v>
      </c>
      <c r="Q908" s="2" t="str">
        <f>IF(Table2[[#This Row],[ActualHomeScore]]&gt;Table2[[#This Row],[PredictedHomeScore]],"N", IF(ISBLANK(Table2[[#This Row],[ActualResult]]), "_", IF(Table2[[#This Row],[ActualHomeScore]]=Table2[[#This Row],[PredictedHomeScore]], "Y", "N")))</f>
        <v>N</v>
      </c>
      <c r="R908" s="2">
        <v>1</v>
      </c>
      <c r="S908" s="2" t="str">
        <f t="shared" si="76"/>
        <v>EDM</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2</v>
      </c>
      <c r="AC908" s="32">
        <f>(($BF$11)*IF(Table2[[#This Row],[CorrectWinnerPrediction]]="Y", 1, 0))+(($BF$12)*IF(Table2[[#This Row],[CorrectAwayScorePrediction]]="Y", 1, 0))+(($BF$13)*IF(Table2[[#This Row],[CorrectHomeScorePrediction]]="Y", 1, 0))</f>
        <v>0.9</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2</v>
      </c>
      <c r="AH908" s="2">
        <f t="shared" si="77"/>
        <v>0</v>
      </c>
      <c r="AI908" s="2">
        <f t="shared" si="78"/>
        <v>0</v>
      </c>
      <c r="AJ908" s="2">
        <v>1</v>
      </c>
      <c r="AK908" s="4">
        <v>45713</v>
      </c>
      <c r="AL908" s="2">
        <f>IF(Table2[[#This Row],[GameIsOver]]=0,0,IF(Table2[[#This Row],[ActualWinner]]=Table2[[#This Row],[AwayTeam]], 1, 0))</f>
        <v>0</v>
      </c>
      <c r="AM908" s="2">
        <f>IF(Table2[[#This Row],[GameIsOver]]=0,0,IF(Table2[[#This Row],[ActualWinner]]=Table2[[#This Row],[HomeTeam]], 1, 0))</f>
        <v>1</v>
      </c>
      <c r="AN908" s="2">
        <f>IF(IFERROR(FIND(Table2[[#This Row],[AwayTeam]], _xlfn.TEXTJOIN(";", 1, $BD$31:$BD$40)), 0) &gt; 0, 1, 0) + IF(IFERROR(FIND(Table2[[#This Row],[HomeTeam]], _xlfn.TEXTJOIN(";", 1, $BD$31:$BD$40)), 0) &gt; 0, 1, 0)</f>
        <v>0</v>
      </c>
      <c r="AO908" s="2" t="str">
        <f>INDEX(Sheet5!$B$2:$AG$33, MATCH(Table2[[#This Row],[AwayTeam]],Sheet5!$A$2:$A$33, 0), MATCH(Table2[[#This Row],[HomeTeam]],Sheet5!$A$2:$A$33, 0))</f>
        <v>0-2-0</v>
      </c>
      <c r="AP908" s="2" t="str">
        <f>INDEX(Sheet5!$B$2:$AG$33, MATCH(Table2[[#This Row],[HomeTeam]],Sheet5!$A$2:$A$33, 0), MATCH(Table2[[#This Row],[AwayTeam]],Sheet5!$A$2:$A$33, 0))</f>
        <v>2-0-0</v>
      </c>
      <c r="AQ908" s="2">
        <f>IF(Table2[[#This Row],[GameHasShutOut]], 1, 0)</f>
        <v>0</v>
      </c>
      <c r="AR908" s="2">
        <f>IF(Table2[[#This Row],[ActualAwayScore]] + Table2[[#This Row],[ActualHomeScore]] &gt;= 10, 1, 0)</f>
        <v>1</v>
      </c>
      <c r="AS908" s="2">
        <f>IF(ABS(Table2[[#This Row],[ActualAwayScore]]-Table2[[#This Row],[ActualHomeScore]])&gt;=5, 1, 0)</f>
        <v>0</v>
      </c>
      <c r="AT908" s="2">
        <f>IF(Table2[[#This Row],[ActualAwayScore]] + Table2[[#This Row],[ActualHomeScore]] &lt;= 3, 1, 0)</f>
        <v>0</v>
      </c>
      <c r="AU908" s="2"/>
      <c r="AV908" s="2"/>
    </row>
    <row r="909" spans="1:48" x14ac:dyDescent="0.25">
      <c r="A909" s="4">
        <v>45709</v>
      </c>
      <c r="B909" s="4">
        <v>45711</v>
      </c>
      <c r="C909" s="7" t="s">
        <v>1017</v>
      </c>
      <c r="D909" s="2" t="s">
        <v>19</v>
      </c>
      <c r="E909" s="2" t="s">
        <v>20</v>
      </c>
      <c r="F909" s="2">
        <v>4</v>
      </c>
      <c r="G909" s="2">
        <v>3</v>
      </c>
      <c r="H909" s="2" t="str">
        <f t="shared" si="74"/>
        <v>NYR</v>
      </c>
      <c r="I909" s="2" t="s">
        <v>76</v>
      </c>
      <c r="J909" s="2">
        <v>5</v>
      </c>
      <c r="K909" s="2">
        <v>3</v>
      </c>
      <c r="L909" s="2" t="str">
        <f t="shared" si="75"/>
        <v>NYR</v>
      </c>
      <c r="M909" s="2" t="s">
        <v>39</v>
      </c>
      <c r="N909" s="2">
        <f>IF(ISBLANK(Table2[[#This Row],[ActualResult]]), 0, 1)</f>
        <v>1</v>
      </c>
      <c r="O909" s="2" t="str">
        <f>IF(ISBLANK(Table2[[#This Row],[ActualResult]]), "_", IF(Table2[[#This Row],[ActualWinner]]=Table2[[#This Row],[PredictedWinner]], "Y", "N"))</f>
        <v>Y</v>
      </c>
      <c r="P909" s="2" t="str">
        <f>IF(Table2[[#This Row],[ActualAwayScore]]&gt;Table2[[#This Row],[PredictedAwayScore]], "N", IF(ISBLANK(Table2[[#This Row],[ActualResult]]), "_", IF(Table2[[#This Row],[ActualAwayScore]]=Table2[[#This Row],[PredictedAwayScore]], "Y", "N")))</f>
        <v>N</v>
      </c>
      <c r="Q909" s="2" t="str">
        <f>IF(Table2[[#This Row],[ActualHomeScore]]&gt;Table2[[#This Row],[PredictedHomeScore]],"N", IF(ISBLANK(Table2[[#This Row],[ActualResult]]), "_", IF(Table2[[#This Row],[ActualHomeScore]]=Table2[[#This Row],[PredictedHomeScore]], "Y", "N")))</f>
        <v>Y</v>
      </c>
      <c r="R909" s="2">
        <v>1</v>
      </c>
      <c r="S909" s="2" t="str">
        <f t="shared" si="76"/>
        <v>PIT</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2</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0.9</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1</v>
      </c>
      <c r="AG909" s="2">
        <f>Table2[[#This Row],[ActualHomeScore]]-Table2[[#This Row],[PredictedHomeScore]]</f>
        <v>0</v>
      </c>
      <c r="AH909" s="2">
        <f t="shared" si="77"/>
        <v>0</v>
      </c>
      <c r="AI909" s="2">
        <f t="shared" si="78"/>
        <v>0</v>
      </c>
      <c r="AJ909" s="2">
        <v>2</v>
      </c>
      <c r="AK909" s="4">
        <v>45714</v>
      </c>
      <c r="AL909" s="2">
        <f>IF(Table2[[#This Row],[GameIsOver]]=0,0,IF(Table2[[#This Row],[ActualWinner]]=Table2[[#This Row],[AwayTeam]], 1, 0))</f>
        <v>1</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3-1-0</v>
      </c>
      <c r="AP909" s="2" t="str">
        <f>INDEX(Sheet5!$B$2:$AG$33, MATCH(Table2[[#This Row],[HomeTeam]],Sheet5!$A$2:$A$33, 0), MATCH(Table2[[#This Row],[AwayTeam]],Sheet5!$A$2:$A$33, 0))</f>
        <v>1-3-0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0</v>
      </c>
      <c r="AU909" s="2"/>
      <c r="AV909" s="2"/>
    </row>
    <row r="910" spans="1:48" x14ac:dyDescent="0.25">
      <c r="A910" s="4">
        <v>45709</v>
      </c>
      <c r="B910" s="4">
        <v>45711</v>
      </c>
      <c r="C910" s="7" t="s">
        <v>1018</v>
      </c>
      <c r="D910" s="2" t="s">
        <v>46</v>
      </c>
      <c r="E910" s="2" t="s">
        <v>30</v>
      </c>
      <c r="F910" s="2">
        <v>2</v>
      </c>
      <c r="G910" s="2">
        <v>4</v>
      </c>
      <c r="H910" s="2" t="str">
        <f t="shared" si="74"/>
        <v>DET</v>
      </c>
      <c r="I910" s="2" t="s">
        <v>39</v>
      </c>
      <c r="J910" s="2">
        <v>4</v>
      </c>
      <c r="K910" s="2">
        <v>5</v>
      </c>
      <c r="L910" s="2" t="str">
        <f t="shared" si="75"/>
        <v>DET</v>
      </c>
      <c r="M910" s="2" t="s">
        <v>76</v>
      </c>
      <c r="N910" s="2">
        <f>IF(ISBLANK(Table2[[#This Row],[ActualResult]]), 0, 1)</f>
        <v>1</v>
      </c>
      <c r="O910" s="2" t="str">
        <f>IF(ISBLANK(Table2[[#This Row],[ActualResult]]), "_", IF(Table2[[#This Row],[ActualWinner]]=Table2[[#This Row],[PredictedWinner]], "Y", "N"))</f>
        <v>Y</v>
      </c>
      <c r="P910" s="2" t="str">
        <f>IF(Table2[[#This Row],[ActualAwayScore]]&gt;Table2[[#This Row],[PredictedAwayScore]], "N", IF(ISBLANK(Table2[[#This Row],[ActualResult]]), "_", IF(Table2[[#This Row],[ActualAwayScore]]=Table2[[#This Row],[PredictedAwayScore]], "Y", "N")))</f>
        <v>N</v>
      </c>
      <c r="Q910" s="2" t="str">
        <f>IF(Table2[[#This Row],[ActualHomeScore]]&gt;Table2[[#This Row],[PredictedHomeScore]],"N", IF(ISBLANK(Table2[[#This Row],[ActualResult]]), "_", IF(Table2[[#This Row],[ActualHomeScore]]=Table2[[#This Row],[PredictedHomeScore]], "Y", "N")))</f>
        <v>N</v>
      </c>
      <c r="R910" s="2">
        <v>1</v>
      </c>
      <c r="S910" s="2" t="str">
        <f t="shared" si="76"/>
        <v>ANA</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1</v>
      </c>
      <c r="AB910" s="2">
        <f>IF(Table2[[#This Row],[GameIsOver]]= 0, 0, IF(Table2[[#This Row],[ActualWinner]]=Table2[[#This Row],[HomeTeam]], 2, IF(OR(Table2[[#This Row],[ActualResult]]="OT", Table2[[#This Row],[ActualResult]]="SO"), 1, 0)))</f>
        <v>2</v>
      </c>
      <c r="AC910" s="32">
        <f>(($BF$11)*IF(Table2[[#This Row],[CorrectWinnerPrediction]]="Y", 1, 0))+(($BF$12)*IF(Table2[[#This Row],[CorrectAwayScorePrediction]]="Y", 1, 0))+(($BF$13)*IF(Table2[[#This Row],[CorrectHomeScorePrediction]]="Y", 1, 0))</f>
        <v>0.8</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2</v>
      </c>
      <c r="AG910" s="2">
        <f>Table2[[#This Row],[ActualHomeScore]]-Table2[[#This Row],[PredictedHomeScore]]</f>
        <v>1</v>
      </c>
      <c r="AH910" s="2">
        <f t="shared" si="77"/>
        <v>0</v>
      </c>
      <c r="AI910" s="2">
        <f t="shared" si="78"/>
        <v>0</v>
      </c>
      <c r="AJ910" s="2">
        <v>3</v>
      </c>
      <c r="AK910" s="4">
        <v>45714</v>
      </c>
      <c r="AL910" s="2">
        <f>IF(Table2[[#This Row],[GameIsOver]]=0,0,IF(Table2[[#This Row],[ActualWinner]]=Table2[[#This Row],[AwayTeam]], 1, 0))</f>
        <v>0</v>
      </c>
      <c r="AM910" s="2">
        <f>IF(Table2[[#This Row],[GameIsOver]]=0,0,IF(Table2[[#This Row],[ActualWinner]]=Table2[[#This Row],[HomeTeam]], 1, 0))</f>
        <v>1</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1-0-1</v>
      </c>
      <c r="AP910" s="2" t="str">
        <f>INDEX(Sheet5!$B$2:$AG$33, MATCH(Table2[[#This Row],[HomeTeam]],Sheet5!$A$2:$A$33, 0), MATCH(Table2[[#This Row],[AwayTeam]],Sheet5!$A$2:$A$33, 0))</f>
        <v>1-1-0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0</v>
      </c>
      <c r="AU910" s="2"/>
      <c r="AV910" s="2"/>
    </row>
    <row r="911" spans="1:48" x14ac:dyDescent="0.25">
      <c r="A911" s="4">
        <v>45709</v>
      </c>
      <c r="B911" s="4">
        <v>45711</v>
      </c>
      <c r="C911" s="7" t="s">
        <v>1019</v>
      </c>
      <c r="D911" s="2" t="s">
        <v>11</v>
      </c>
      <c r="E911" s="2" t="s">
        <v>42</v>
      </c>
      <c r="F911" s="2">
        <v>2</v>
      </c>
      <c r="G911" s="2">
        <v>4</v>
      </c>
      <c r="H911" s="2" t="str">
        <f t="shared" si="74"/>
        <v>TBL</v>
      </c>
      <c r="I911" s="2" t="s">
        <v>39</v>
      </c>
      <c r="J911" s="2">
        <v>1</v>
      </c>
      <c r="K911" s="2">
        <v>4</v>
      </c>
      <c r="L911" s="2" t="str">
        <f t="shared" si="75"/>
        <v>TBL</v>
      </c>
      <c r="M911" s="2" t="s">
        <v>39</v>
      </c>
      <c r="N911" s="2">
        <f>IF(ISBLANK(Table2[[#This Row],[ActualResult]]), 0, 1)</f>
        <v>1</v>
      </c>
      <c r="O911" s="2" t="str">
        <f>IF(ISBLANK(Table2[[#This Row],[ActualResult]]), "_", IF(Table2[[#This Row],[ActualWinner]]=Table2[[#This Row],[PredictedWinner]], "Y", "N"))</f>
        <v>Y</v>
      </c>
      <c r="P911" s="2" t="str">
        <f>IF(Table2[[#This Row],[ActualAwayScore]]&gt;Table2[[#This Row],[PredictedAwayScore]], "N", IF(ISBLANK(Table2[[#This Row],[ActualResult]]), "_", IF(Table2[[#This Row],[ActualAwayScore]]=Table2[[#This Row],[PredictedAwayScore]], "Y", "N")))</f>
        <v>N</v>
      </c>
      <c r="Q911" s="2" t="str">
        <f>IF(Table2[[#This Row],[ActualHomeScore]]&gt;Table2[[#This Row],[PredictedHomeScore]],"N", IF(ISBLANK(Table2[[#This Row],[ActualResult]]), "_", IF(Table2[[#This Row],[ActualHomeScore]]=Table2[[#This Row],[PredictedHomeScore]], "Y", "N")))</f>
        <v>Y</v>
      </c>
      <c r="R911" s="2">
        <v>1</v>
      </c>
      <c r="S911" s="2" t="str">
        <f t="shared" si="76"/>
        <v>SEA</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2</v>
      </c>
      <c r="AC911" s="32">
        <f>(($BF$11)*IF(Table2[[#This Row],[CorrectWinnerPrediction]]="Y", 1, 0))+(($BF$12)*IF(Table2[[#This Row],[CorrectAwayScorePrediction]]="Y", 1, 0))+(($BF$13)*IF(Table2[[#This Row],[CorrectHomeScorePrediction]]="Y", 1, 0))</f>
        <v>0.9</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-1</v>
      </c>
      <c r="AG911" s="2">
        <f>Table2[[#This Row],[ActualHomeScore]]-Table2[[#This Row],[PredictedHomeScore]]</f>
        <v>0</v>
      </c>
      <c r="AH911" s="2">
        <f t="shared" si="77"/>
        <v>0</v>
      </c>
      <c r="AI911" s="2">
        <f t="shared" si="78"/>
        <v>0</v>
      </c>
      <c r="AJ911" s="2">
        <v>4</v>
      </c>
      <c r="AK911" s="4">
        <v>45714</v>
      </c>
      <c r="AL911" s="2">
        <f>IF(Table2[[#This Row],[GameIsOver]]=0,0,IF(Table2[[#This Row],[ActualWinner]]=Table2[[#This Row],[AwayTeam]], 1, 0))</f>
        <v>0</v>
      </c>
      <c r="AM911" s="2">
        <f>IF(Table2[[#This Row],[GameIsOver]]=0,0,IF(Table2[[#This Row],[ActualWinner]]=Table2[[#This Row],[HomeTeam]], 1, 0))</f>
        <v>1</v>
      </c>
      <c r="AN911" s="2">
        <f>IF(IFERROR(FIND(Table2[[#This Row],[AwayTeam]], _xlfn.TEXTJOIN(";", 1, $BD$31:$BD$40)), 0) &gt; 0, 1, 0) + IF(IFERROR(FIND(Table2[[#This Row],[HomeTeam]], _xlfn.TEXTJOIN(";", 1, $BD$31:$BD$40)), 0) &gt; 0, 1, 0)</f>
        <v>0</v>
      </c>
      <c r="AO911" s="2" t="str">
        <f>INDEX(Sheet5!$B$2:$AG$33, MATCH(Table2[[#This Row],[AwayTeam]],Sheet5!$A$2:$A$33, 0), MATCH(Table2[[#This Row],[HomeTeam]],Sheet5!$A$2:$A$33, 0))</f>
        <v>0-2-0</v>
      </c>
      <c r="AP911" s="2" t="str">
        <f>INDEX(Sheet5!$B$2:$AG$33, MATCH(Table2[[#This Row],[HomeTeam]],Sheet5!$A$2:$A$33, 0), MATCH(Table2[[#This Row],[AwayTeam]],Sheet5!$A$2:$A$33, 0))</f>
        <v>2-0-0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0</v>
      </c>
      <c r="AU911" s="2"/>
      <c r="AV911" s="2"/>
    </row>
    <row r="912" spans="1:48" x14ac:dyDescent="0.25">
      <c r="A912" s="4">
        <v>45709</v>
      </c>
      <c r="B912" s="4">
        <v>45711</v>
      </c>
      <c r="C912" s="7" t="s">
        <v>1020</v>
      </c>
      <c r="D912" s="2" t="s">
        <v>25</v>
      </c>
      <c r="E912" s="2" t="s">
        <v>12</v>
      </c>
      <c r="F912" s="2">
        <v>4</v>
      </c>
      <c r="G912" s="2">
        <v>2</v>
      </c>
      <c r="H912" s="2" t="str">
        <f t="shared" si="74"/>
        <v>COL</v>
      </c>
      <c r="I912" s="2" t="s">
        <v>39</v>
      </c>
      <c r="J912" s="2">
        <v>1</v>
      </c>
      <c r="K912" s="2">
        <v>3</v>
      </c>
      <c r="L912" s="2" t="str">
        <f t="shared" si="75"/>
        <v>STL</v>
      </c>
      <c r="M912" s="2" t="s">
        <v>39</v>
      </c>
      <c r="N912" s="2">
        <f>IF(ISBLANK(Table2[[#This Row],[ActualResult]]), 0, 1)</f>
        <v>1</v>
      </c>
      <c r="O912" s="2" t="str">
        <f>IF(ISBLANK(Table2[[#This Row],[ActualResult]]), "_", IF(Table2[[#This Row],[ActualWinner]]=Table2[[#This Row],[PredictedWinner]], "Y", "N"))</f>
        <v>N</v>
      </c>
      <c r="P912" s="2" t="str">
        <f>IF(Table2[[#This Row],[ActualAwayScore]]&gt;Table2[[#This Row],[PredictedAwayScore]], "N", IF(ISBLANK(Table2[[#This Row],[ActualResult]]), "_", IF(Table2[[#This Row],[ActualAwayScore]]=Table2[[#This Row],[PredictedAwayScore]], "Y", "N")))</f>
        <v>N</v>
      </c>
      <c r="Q912" s="2" t="str">
        <f>IF(Table2[[#This Row],[ActualHomeScore]]&gt;Table2[[#This Row],[PredictedHomeScore]],"N", IF(ISBLANK(Table2[[#This Row],[ActualResult]]), "_", IF(Table2[[#This Row],[ActualHomeScore]]=Table2[[#This Row],[PredictedHomeScore]], "Y", "N")))</f>
        <v>N</v>
      </c>
      <c r="R912" s="2">
        <v>1</v>
      </c>
      <c r="S912" s="2" t="str">
        <f t="shared" si="76"/>
        <v>COL</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2</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-3</v>
      </c>
      <c r="AG912" s="2">
        <f>Table2[[#This Row],[ActualHomeScore]]-Table2[[#This Row],[PredictedHomeScore]]</f>
        <v>1</v>
      </c>
      <c r="AH912" s="2">
        <f t="shared" si="77"/>
        <v>0</v>
      </c>
      <c r="AI912" s="2">
        <f t="shared" si="78"/>
        <v>0</v>
      </c>
      <c r="AJ912" s="2">
        <v>5</v>
      </c>
      <c r="AK912" s="4">
        <v>45715</v>
      </c>
      <c r="AL912" s="2">
        <f>IF(Table2[[#This Row],[GameIsOver]]=0,0,IF(Table2[[#This Row],[ActualWinner]]=Table2[[#This Row],[AwayTeam]], 1, 0))</f>
        <v>0</v>
      </c>
      <c r="AM912" s="2">
        <f>IF(Table2[[#This Row],[GameIsOver]]=0,0,IF(Table2[[#This Row],[ActualWinner]]=Table2[[#This Row],[HomeTeam]], 1, 0))</f>
        <v>1</v>
      </c>
      <c r="AN912" s="2">
        <f>IF(IFERROR(FIND(Table2[[#This Row],[AwayTeam]], _xlfn.TEXTJOIN(";", 1, $BD$31:$BD$40)), 0) &gt; 0, 1, 0) + IF(IFERROR(FIND(Table2[[#This Row],[HomeTeam]], _xlfn.TEXTJOIN(";", 1, $BD$31:$BD$40)), 0) &gt; 0, 1, 0)</f>
        <v>0</v>
      </c>
      <c r="AO912" s="2" t="str">
        <f>INDEX(Sheet5!$B$2:$AG$33, MATCH(Table2[[#This Row],[AwayTeam]],Sheet5!$A$2:$A$33, 0), MATCH(Table2[[#This Row],[HomeTeam]],Sheet5!$A$2:$A$33, 0))</f>
        <v>1-1-0</v>
      </c>
      <c r="AP912" s="2" t="str">
        <f>INDEX(Sheet5!$B$2:$AG$33, MATCH(Table2[[#This Row],[HomeTeam]],Sheet5!$A$2:$A$33, 0), MATCH(Table2[[#This Row],[AwayTeam]],Sheet5!$A$2:$A$33, 0))</f>
        <v>1-1-0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0</v>
      </c>
      <c r="AU912" s="2"/>
      <c r="AV912" s="2"/>
    </row>
    <row r="913" spans="1:48" x14ac:dyDescent="0.25">
      <c r="A913" s="4">
        <v>45709</v>
      </c>
      <c r="B913" s="4">
        <v>45711</v>
      </c>
      <c r="C913" s="7" t="s">
        <v>1021</v>
      </c>
      <c r="D913" s="2" t="s">
        <v>31</v>
      </c>
      <c r="E913" s="2" t="s">
        <v>34</v>
      </c>
      <c r="F913" s="2">
        <v>4</v>
      </c>
      <c r="G913" s="2">
        <v>3</v>
      </c>
      <c r="H913" s="2" t="str">
        <f t="shared" si="74"/>
        <v>NJD</v>
      </c>
      <c r="I913" s="2" t="s">
        <v>76</v>
      </c>
      <c r="J913" s="2">
        <v>5</v>
      </c>
      <c r="K913" s="2">
        <v>0</v>
      </c>
      <c r="L913" s="2" t="str">
        <f t="shared" si="75"/>
        <v>NJD</v>
      </c>
      <c r="M913" s="2" t="s">
        <v>39</v>
      </c>
      <c r="N913" s="2">
        <f>IF(ISBLANK(Table2[[#This Row],[ActualResult]]), 0, 1)</f>
        <v>1</v>
      </c>
      <c r="O913" s="2" t="str">
        <f>IF(ISBLANK(Table2[[#This Row],[ActualResult]]), "_", IF(Table2[[#This Row],[ActualWinner]]=Table2[[#This Row],[PredictedWinner]], "Y", "N"))</f>
        <v>Y</v>
      </c>
      <c r="P913" s="2" t="str">
        <f>IF(Table2[[#This Row],[ActualAwayScore]]&gt;Table2[[#This Row],[PredictedAwayScore]], "N", IF(ISBLANK(Table2[[#This Row],[ActualResult]]), "_", IF(Table2[[#This Row],[ActualAwayScore]]=Table2[[#This Row],[PredictedAwayScore]], "Y", "N")))</f>
        <v>N</v>
      </c>
      <c r="Q913" s="2" t="str">
        <f>IF(Table2[[#This Row],[ActualHomeScore]]&gt;Table2[[#This Row],[PredictedHomeScore]],"N", IF(ISBLANK(Table2[[#This Row],[ActualResult]]), "_", IF(Table2[[#This Row],[ActualHomeScore]]=Table2[[#This Row],[PredictedHomeScore]], "Y", "N")))</f>
        <v>N</v>
      </c>
      <c r="R913" s="2">
        <v>1</v>
      </c>
      <c r="S913" s="2" t="str">
        <f t="shared" si="76"/>
        <v>NSH</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1</v>
      </c>
      <c r="AA913" s="2">
        <f>IF(Table2[[#This Row],[GameIsOver]]=0,0, IF(Table2[[#This Row],[ActualWinner]]=Table2[[#This Row],[AwayTeam]], 2, IF(OR(Table2[[#This Row],[ActualResult]]="OT", Table2[[#This Row],[ActualResult]]="SO"), 1, 0)))</f>
        <v>2</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0.8</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1</v>
      </c>
      <c r="AG913" s="2">
        <f>Table2[[#This Row],[ActualHomeScore]]-Table2[[#This Row],[PredictedHomeScore]]</f>
        <v>-3</v>
      </c>
      <c r="AH913" s="2">
        <f t="shared" si="77"/>
        <v>0</v>
      </c>
      <c r="AI913" s="2">
        <f t="shared" si="78"/>
        <v>0</v>
      </c>
      <c r="AJ913" s="2">
        <v>6</v>
      </c>
      <c r="AK913" s="4">
        <v>45715</v>
      </c>
      <c r="AL913" s="2">
        <f>IF(Table2[[#This Row],[GameIsOver]]=0,0,IF(Table2[[#This Row],[ActualWinner]]=Table2[[#This Row],[AwayTeam]], 1, 0))</f>
        <v>1</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2-0-0</v>
      </c>
      <c r="AP913" s="2" t="str">
        <f>INDEX(Sheet5!$B$2:$AG$33, MATCH(Table2[[#This Row],[HomeTeam]],Sheet5!$A$2:$A$33, 0), MATCH(Table2[[#This Row],[AwayTeam]],Sheet5!$A$2:$A$33, 0))</f>
        <v>0-2-0</v>
      </c>
      <c r="AQ913" s="2">
        <f>IF(Table2[[#This Row],[GameHasShutOut]], 1, 0)</f>
        <v>1</v>
      </c>
      <c r="AR913" s="2">
        <f>IF(Table2[[#This Row],[ActualAwayScore]] + Table2[[#This Row],[ActualHomeScore]] &gt;= 10, 1, 0)</f>
        <v>0</v>
      </c>
      <c r="AS913" s="2">
        <f>IF(ABS(Table2[[#This Row],[ActualAwayScore]]-Table2[[#This Row],[ActualHomeScore]])&gt;=5, 1, 0)</f>
        <v>1</v>
      </c>
      <c r="AT913" s="2">
        <f>IF(Table2[[#This Row],[ActualAwayScore]] + Table2[[#This Row],[ActualHomeScore]] &lt;= 3, 1, 0)</f>
        <v>0</v>
      </c>
      <c r="AU913" s="2"/>
      <c r="AV913" s="2"/>
    </row>
    <row r="914" spans="1:48" x14ac:dyDescent="0.25">
      <c r="A914" s="4">
        <v>45709</v>
      </c>
      <c r="B914" s="4">
        <v>45711</v>
      </c>
      <c r="C914" s="7" t="s">
        <v>1022</v>
      </c>
      <c r="D914" s="2" t="s">
        <v>17</v>
      </c>
      <c r="E914" s="2" t="s">
        <v>16</v>
      </c>
      <c r="F914" s="2">
        <v>4</v>
      </c>
      <c r="G914" s="2">
        <v>2</v>
      </c>
      <c r="H914" s="2" t="str">
        <f t="shared" si="74"/>
        <v>TOR</v>
      </c>
      <c r="I914" s="2" t="s">
        <v>39</v>
      </c>
      <c r="J914" s="2">
        <v>5</v>
      </c>
      <c r="K914" s="2">
        <v>2</v>
      </c>
      <c r="L914" s="2" t="str">
        <f t="shared" si="75"/>
        <v>TOR</v>
      </c>
      <c r="M914" s="2" t="s">
        <v>39</v>
      </c>
      <c r="N914" s="2">
        <f>IF(ISBLANK(Table2[[#This Row],[ActualResult]]), 0, 1)</f>
        <v>1</v>
      </c>
      <c r="O914" s="2" t="str">
        <f>IF(ISBLANK(Table2[[#This Row],[ActualResult]]), "_", IF(Table2[[#This Row],[ActualWinner]]=Table2[[#This Row],[PredictedWinner]], "Y", "N"))</f>
        <v>Y</v>
      </c>
      <c r="P914" s="2" t="str">
        <f>IF(Table2[[#This Row],[ActualAwayScore]]&gt;Table2[[#This Row],[PredictedAwayScore]], "N", IF(ISBLANK(Table2[[#This Row],[ActualResult]]), "_", IF(Table2[[#This Row],[ActualAwayScore]]=Table2[[#This Row],[PredictedAwayScore]], "Y", "N")))</f>
        <v>N</v>
      </c>
      <c r="Q914" s="2" t="str">
        <f>IF(Table2[[#This Row],[ActualHomeScore]]&gt;Table2[[#This Row],[PredictedHomeScore]],"N", IF(ISBLANK(Table2[[#This Row],[ActualResult]]), "_", IF(Table2[[#This Row],[ActualHomeScore]]=Table2[[#This Row],[PredictedHomeScore]], "Y", "N")))</f>
        <v>Y</v>
      </c>
      <c r="R914" s="2">
        <v>1</v>
      </c>
      <c r="S914" s="2" t="str">
        <f t="shared" si="76"/>
        <v>CHI</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2</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0.9</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1</v>
      </c>
      <c r="AG914" s="2">
        <f>Table2[[#This Row],[ActualHomeScore]]-Table2[[#This Row],[PredictedHomeScore]]</f>
        <v>0</v>
      </c>
      <c r="AH914" s="2">
        <f t="shared" si="77"/>
        <v>0</v>
      </c>
      <c r="AI914" s="2">
        <f t="shared" si="78"/>
        <v>0</v>
      </c>
      <c r="AJ914" s="2">
        <v>7</v>
      </c>
      <c r="AK914" s="4">
        <v>45715</v>
      </c>
      <c r="AL914" s="2">
        <f>IF(Table2[[#This Row],[GameIsOver]]=0,0,IF(Table2[[#This Row],[ActualWinner]]=Table2[[#This Row],[AwayTeam]], 1, 0))</f>
        <v>1</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2-0-0</v>
      </c>
      <c r="AP914" s="2" t="str">
        <f>INDEX(Sheet5!$B$2:$AG$33, MATCH(Table2[[#This Row],[HomeTeam]],Sheet5!$A$2:$A$33, 0), MATCH(Table2[[#This Row],[AwayTeam]],Sheet5!$A$2:$A$33, 0))</f>
        <v>0-2-0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0</v>
      </c>
      <c r="AU914" s="2"/>
      <c r="AV914" s="2"/>
    </row>
    <row r="915" spans="1:48" x14ac:dyDescent="0.25">
      <c r="A915" s="4">
        <v>45709</v>
      </c>
      <c r="B915" s="4">
        <v>45711</v>
      </c>
      <c r="C915" s="7" t="s">
        <v>1023</v>
      </c>
      <c r="D915" s="2" t="s">
        <v>33</v>
      </c>
      <c r="E915" s="2" t="s">
        <v>32</v>
      </c>
      <c r="F915" s="2">
        <v>3</v>
      </c>
      <c r="G915" s="2">
        <v>2</v>
      </c>
      <c r="H915" s="2" t="str">
        <f t="shared" si="74"/>
        <v>DAL</v>
      </c>
      <c r="I915" s="2" t="s">
        <v>38</v>
      </c>
      <c r="J915" s="2">
        <v>4</v>
      </c>
      <c r="K915" s="2">
        <v>3</v>
      </c>
      <c r="L915" s="2" t="str">
        <f t="shared" si="75"/>
        <v>DAL</v>
      </c>
      <c r="M915" s="2" t="s">
        <v>39</v>
      </c>
      <c r="N915" s="2">
        <f>IF(ISBLANK(Table2[[#This Row],[ActualResult]]), 0, 1)</f>
        <v>1</v>
      </c>
      <c r="O915" s="2" t="str">
        <f>IF(ISBLANK(Table2[[#This Row],[ActualResult]]), "_", IF(Table2[[#This Row],[ActualWinner]]=Table2[[#This Row],[PredictedWinner]], "Y", "N"))</f>
        <v>Y</v>
      </c>
      <c r="P915" s="2" t="str">
        <f>IF(Table2[[#This Row],[ActualAwayScore]]&gt;Table2[[#This Row],[PredictedAwayScore]], "N", IF(ISBLANK(Table2[[#This Row],[ActualResult]]), "_", IF(Table2[[#This Row],[ActualAwayScore]]=Table2[[#This Row],[PredictedAwayScore]], "Y", "N")))</f>
        <v>N</v>
      </c>
      <c r="Q915" s="2" t="str">
        <f>IF(Table2[[#This Row],[ActualHomeScore]]&gt;Table2[[#This Row],[PredictedHomeScore]],"N", IF(ISBLANK(Table2[[#This Row],[ActualResult]]), "_", IF(Table2[[#This Row],[ActualHomeScore]]=Table2[[#This Row],[PredictedHomeScore]], "Y", "N")))</f>
        <v>N</v>
      </c>
      <c r="R915" s="2">
        <v>1</v>
      </c>
      <c r="S915" s="2" t="str">
        <f t="shared" si="76"/>
        <v>NYI</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2</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0.8</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1</v>
      </c>
      <c r="AG915" s="2">
        <f>Table2[[#This Row],[ActualHomeScore]]-Table2[[#This Row],[PredictedHomeScore]]</f>
        <v>1</v>
      </c>
      <c r="AH915" s="2">
        <f t="shared" si="77"/>
        <v>0</v>
      </c>
      <c r="AI915" s="2">
        <f t="shared" si="78"/>
        <v>0</v>
      </c>
      <c r="AJ915" s="2">
        <v>8</v>
      </c>
      <c r="AK915" s="4">
        <v>45715</v>
      </c>
      <c r="AL915" s="2">
        <f>IF(Table2[[#This Row],[GameIsOver]]=0,0,IF(Table2[[#This Row],[ActualWinner]]=Table2[[#This Row],[AwayTeam]], 1, 0))</f>
        <v>1</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2-0-0</v>
      </c>
      <c r="AP915" s="2" t="str">
        <f>INDEX(Sheet5!$B$2:$AG$33, MATCH(Table2[[#This Row],[HomeTeam]],Sheet5!$A$2:$A$33, 0), MATCH(Table2[[#This Row],[AwayTeam]],Sheet5!$A$2:$A$33, 0))</f>
        <v>0-2-0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0</v>
      </c>
      <c r="AU915" s="2"/>
      <c r="AV915" s="2"/>
    </row>
    <row r="916" spans="1:48" x14ac:dyDescent="0.25">
      <c r="A916" s="4">
        <v>45709</v>
      </c>
      <c r="B916" s="4">
        <v>45711</v>
      </c>
      <c r="C916" s="7" t="s">
        <v>1024</v>
      </c>
      <c r="D916" s="2" t="s">
        <v>37</v>
      </c>
      <c r="E916" s="2" t="s">
        <v>23</v>
      </c>
      <c r="F916" s="2">
        <v>2</v>
      </c>
      <c r="G916" s="2">
        <v>3</v>
      </c>
      <c r="H916" s="2" t="str">
        <f t="shared" si="74"/>
        <v>CGY</v>
      </c>
      <c r="I916" s="2" t="s">
        <v>76</v>
      </c>
      <c r="J916" s="2">
        <v>2</v>
      </c>
      <c r="K916" s="2">
        <v>3</v>
      </c>
      <c r="L916" s="2" t="str">
        <f t="shared" si="75"/>
        <v>CGY</v>
      </c>
      <c r="M916" s="2" t="s">
        <v>39</v>
      </c>
      <c r="N916" s="2">
        <f>IF(ISBLANK(Table2[[#This Row],[ActualResult]]), 0, 1)</f>
        <v>1</v>
      </c>
      <c r="O916" s="2" t="str">
        <f>IF(ISBLANK(Table2[[#This Row],[ActualResult]]), "_", IF(Table2[[#This Row],[ActualWinner]]=Table2[[#This Row],[PredictedWinner]], "Y", "N"))</f>
        <v>Y</v>
      </c>
      <c r="P916" s="2" t="str">
        <f>IF(Table2[[#This Row],[ActualAwayScore]]&gt;Table2[[#This Row],[PredictedAwayScore]], "N", IF(ISBLANK(Table2[[#This Row],[ActualResult]]), "_", IF(Table2[[#This Row],[ActualAwayScore]]=Table2[[#This Row],[PredictedAwayScore]], "Y", "N")))</f>
        <v>Y</v>
      </c>
      <c r="Q916" s="2" t="str">
        <f>IF(Table2[[#This Row],[ActualHomeScore]]&gt;Table2[[#This Row],[PredictedHomeScore]],"N", IF(ISBLANK(Table2[[#This Row],[ActualResult]]), "_", IF(Table2[[#This Row],[ActualHomeScore]]=Table2[[#This Row],[PredictedHomeScore]], "Y", "N")))</f>
        <v>Y</v>
      </c>
      <c r="R916" s="2">
        <v>1</v>
      </c>
      <c r="S916" s="2" t="str">
        <f t="shared" si="76"/>
        <v>SJS</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2</v>
      </c>
      <c r="AC916" s="32">
        <f>(($BF$11)*IF(Table2[[#This Row],[CorrectWinnerPrediction]]="Y", 1, 0))+(($BF$12)*IF(Table2[[#This Row],[CorrectAwayScorePrediction]]="Y", 1, 0))+(($BF$13)*IF(Table2[[#This Row],[CorrectHomeScorePrediction]]="Y", 1, 0))</f>
        <v>1</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v>10</v>
      </c>
      <c r="AK916" s="4">
        <v>45715</v>
      </c>
      <c r="AL916" s="2">
        <f>IF(Table2[[#This Row],[GameIsOver]]=0,0,IF(Table2[[#This Row],[ActualWinner]]=Table2[[#This Row],[AwayTeam]], 1, 0))</f>
        <v>0</v>
      </c>
      <c r="AM916" s="2">
        <f>IF(Table2[[#This Row],[GameIsOver]]=0,0,IF(Table2[[#This Row],[ActualWinner]]=Table2[[#This Row],[HomeTeam]], 1, 0))</f>
        <v>1</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0-2-0</v>
      </c>
      <c r="AP916" s="2" t="str">
        <f>INDEX(Sheet5!$B$2:$AG$33, MATCH(Table2[[#This Row],[HomeTeam]],Sheet5!$A$2:$A$33, 0), MATCH(Table2[[#This Row],[AwayTeam]],Sheet5!$A$2:$A$33, 0))</f>
        <v>2-0-0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0</v>
      </c>
      <c r="AU916" s="2"/>
      <c r="AV916" s="2"/>
    </row>
    <row r="917" spans="1:48" x14ac:dyDescent="0.25">
      <c r="A917" s="5">
        <v>45709</v>
      </c>
      <c r="B917" s="5">
        <v>45711</v>
      </c>
      <c r="C917" s="8" t="s">
        <v>1025</v>
      </c>
      <c r="D917" s="3" t="s">
        <v>24</v>
      </c>
      <c r="E917" s="3" t="s">
        <v>14</v>
      </c>
      <c r="F917" s="3">
        <v>3</v>
      </c>
      <c r="G917" s="3">
        <v>4</v>
      </c>
      <c r="H917" s="3" t="str">
        <f t="shared" si="74"/>
        <v>UTA</v>
      </c>
      <c r="I917" s="3" t="s">
        <v>76</v>
      </c>
      <c r="J917" s="3">
        <v>1</v>
      </c>
      <c r="K917" s="3">
        <v>2</v>
      </c>
      <c r="L917" s="3" t="str">
        <f t="shared" si="75"/>
        <v>UTA</v>
      </c>
      <c r="M917" s="3" t="s">
        <v>39</v>
      </c>
      <c r="N917" s="3">
        <f>IF(ISBLANK(Table2[[#This Row],[ActualResult]]), 0, 1)</f>
        <v>1</v>
      </c>
      <c r="O917" s="3" t="str">
        <f>IF(ISBLANK(Table2[[#This Row],[ActualResult]]), "_", IF(Table2[[#This Row],[ActualWinner]]=Table2[[#This Row],[PredictedWinner]], "Y", "N"))</f>
        <v>Y</v>
      </c>
      <c r="P917" s="3" t="str">
        <f>IF(Table2[[#This Row],[ActualAwayScore]]&gt;Table2[[#This Row],[PredictedAwayScore]], "N", IF(ISBLANK(Table2[[#This Row],[ActualResult]]), "_", IF(Table2[[#This Row],[ActualAwayScore]]=Table2[[#This Row],[PredictedAwayScore]], "Y", "N")))</f>
        <v>N</v>
      </c>
      <c r="Q917" s="3" t="str">
        <f>IF(Table2[[#This Row],[ActualHomeScore]]&gt;Table2[[#This Row],[PredictedHomeScore]],"N", IF(ISBLANK(Table2[[#This Row],[ActualResult]]), "_", IF(Table2[[#This Row],[ActualHomeScore]]=Table2[[#This Row],[PredictedHomeScore]], "Y", "N")))</f>
        <v>N</v>
      </c>
      <c r="R917" s="3">
        <v>1</v>
      </c>
      <c r="S917" s="3" t="str">
        <f t="shared" si="76"/>
        <v>VAN</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2</v>
      </c>
      <c r="AC917" s="51">
        <f>(($BF$11)*IF(Table2[[#This Row],[CorrectWinnerPrediction]]="Y", 1, 0))+(($BF$12)*IF(Table2[[#This Row],[CorrectAwayScorePrediction]]="Y", 1, 0))+(($BF$13)*IF(Table2[[#This Row],[CorrectHomeScorePrediction]]="Y", 1, 0))</f>
        <v>0.8</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-2</v>
      </c>
      <c r="AG917" s="3">
        <f>Table2[[#This Row],[ActualHomeScore]]-Table2[[#This Row],[PredictedHomeScore]]</f>
        <v>-2</v>
      </c>
      <c r="AH917" s="3">
        <f t="shared" si="77"/>
        <v>0</v>
      </c>
      <c r="AI917" s="3">
        <f t="shared" si="78"/>
        <v>0</v>
      </c>
      <c r="AJ917" s="3">
        <v>9</v>
      </c>
      <c r="AK917" s="4">
        <v>45715</v>
      </c>
      <c r="AL917" s="2">
        <f>IF(Table2[[#This Row],[GameIsOver]]=0,0,IF(Table2[[#This Row],[ActualWinner]]=Table2[[#This Row],[AwayTeam]], 1, 0))</f>
        <v>0</v>
      </c>
      <c r="AM917" s="2">
        <f>IF(Table2[[#This Row],[GameIsOver]]=0,0,IF(Table2[[#This Row],[ActualWinner]]=Table2[[#This Row],[HomeTeam]], 1, 0))</f>
        <v>1</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0-1-1</v>
      </c>
      <c r="AP917" s="2" t="str">
        <f>INDEX(Sheet5!$B$2:$AG$33, MATCH(Table2[[#This Row],[HomeTeam]],Sheet5!$A$2:$A$33, 0), MATCH(Table2[[#This Row],[AwayTeam]],Sheet5!$A$2:$A$33, 0))</f>
        <v>2-0-0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A918" s="4">
        <v>45712</v>
      </c>
      <c r="B918" s="4">
        <v>45712</v>
      </c>
      <c r="C918" s="7" t="s">
        <v>1026</v>
      </c>
      <c r="D918" s="2" t="s">
        <v>37</v>
      </c>
      <c r="E918" s="2" t="s">
        <v>21</v>
      </c>
      <c r="F918" s="2">
        <v>1</v>
      </c>
      <c r="G918" s="2">
        <v>4</v>
      </c>
      <c r="H918" s="2" t="str">
        <f t="shared" si="74"/>
        <v>WPG</v>
      </c>
      <c r="I918" s="2" t="s">
        <v>39</v>
      </c>
      <c r="J918" s="2">
        <v>1</v>
      </c>
      <c r="K918" s="2">
        <v>2</v>
      </c>
      <c r="L918" s="2" t="str">
        <f t="shared" si="75"/>
        <v>WPG</v>
      </c>
      <c r="M918" s="2" t="s">
        <v>76</v>
      </c>
      <c r="N918" s="2">
        <f>IF(ISBLANK(Table2[[#This Row],[ActualResult]]), 0, 1)</f>
        <v>1</v>
      </c>
      <c r="O918" s="2" t="str">
        <f>IF(ISBLANK(Table2[[#This Row],[ActualResult]]), "_", IF(Table2[[#This Row],[ActualWinner]]=Table2[[#This Row],[PredictedWinner]], "Y", "N"))</f>
        <v>Y</v>
      </c>
      <c r="P918" s="2" t="str">
        <f>IF(Table2[[#This Row],[ActualAwayScore]]&gt;Table2[[#This Row],[PredictedAwayScore]], "N", IF(ISBLANK(Table2[[#This Row],[ActualResult]]), "_", IF(Table2[[#This Row],[ActualAwayScore]]=Table2[[#This Row],[PredictedAwayScore]], "Y", "N")))</f>
        <v>Y</v>
      </c>
      <c r="Q918" s="2" t="str">
        <f>IF(Table2[[#This Row],[ActualHomeScore]]&gt;Table2[[#This Row],[PredictedHomeScore]],"N", IF(ISBLANK(Table2[[#This Row],[ActualResult]]), "_", IF(Table2[[#This Row],[ActualHomeScore]]=Table2[[#This Row],[PredictedHomeScore]], "Y", "N")))</f>
        <v>N</v>
      </c>
      <c r="R918" s="2">
        <v>1</v>
      </c>
      <c r="S918" s="2" t="str">
        <f t="shared" si="76"/>
        <v>SJS</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1795</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1</v>
      </c>
      <c r="AB918" s="2">
        <f>IF(Table2[[#This Row],[GameIsOver]]= 0, 0, IF(Table2[[#This Row],[ActualWinner]]=Table2[[#This Row],[HomeTeam]], 2, IF(OR(Table2[[#This Row],[ActualResult]]="OT", Table2[[#This Row],[ActualResult]]="SO"), 1, 0)))</f>
        <v>2</v>
      </c>
      <c r="AC918" s="32">
        <f>(($BF$11)*IF(Table2[[#This Row],[CorrectWinnerPrediction]]="Y", 1, 0))+(($BF$12)*IF(Table2[[#This Row],[CorrectAwayScorePrediction]]="Y", 1, 0))+(($BF$13)*IF(Table2[[#This Row],[CorrectHomeScorePrediction]]="Y", 1, 0))</f>
        <v>0.9</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-2</v>
      </c>
      <c r="AH918" s="2">
        <f t="shared" si="77"/>
        <v>0</v>
      </c>
      <c r="AI918" s="2">
        <f t="shared" si="78"/>
        <v>-2</v>
      </c>
      <c r="AJ918" s="2">
        <v>1</v>
      </c>
      <c r="AK918" s="4">
        <v>45716</v>
      </c>
      <c r="AL918" s="2">
        <f>IF(Table2[[#This Row],[GameIsOver]]=0,0,IF(Table2[[#This Row],[ActualWinner]]=Table2[[#This Row],[AwayTeam]], 1, 0))</f>
        <v>0</v>
      </c>
      <c r="AM918" s="2">
        <f>IF(Table2[[#This Row],[GameIsOver]]=0,0,IF(Table2[[#This Row],[ActualWinner]]=Table2[[#This Row],[HomeTeam]], 1, 0))</f>
        <v>1</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0-2-1</v>
      </c>
      <c r="AP918" s="2" t="str">
        <f>INDEX(Sheet5!$B$2:$AG$33, MATCH(Table2[[#This Row],[HomeTeam]],Sheet5!$A$2:$A$33, 0), MATCH(Table2[[#This Row],[AwayTeam]],Sheet5!$A$2:$A$33, 0))</f>
        <v>3-0-0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5">
        <v>45712</v>
      </c>
      <c r="B919" s="5">
        <v>45712</v>
      </c>
      <c r="C919" s="8" t="s">
        <v>1027</v>
      </c>
      <c r="D919" s="3" t="s">
        <v>26</v>
      </c>
      <c r="E919" s="3" t="s">
        <v>27</v>
      </c>
      <c r="F919" s="3">
        <v>2</v>
      </c>
      <c r="G919" s="3">
        <v>5</v>
      </c>
      <c r="H919" s="3" t="str">
        <f t="shared" si="74"/>
        <v>LAK</v>
      </c>
      <c r="I919" s="3" t="s">
        <v>39</v>
      </c>
      <c r="J919" s="3">
        <v>2</v>
      </c>
      <c r="K919" s="3">
        <v>5</v>
      </c>
      <c r="L919" s="2" t="str">
        <f t="shared" si="75"/>
        <v>LAK</v>
      </c>
      <c r="M919" s="3" t="s">
        <v>39</v>
      </c>
      <c r="N919" s="3">
        <f>IF(ISBLANK(Table2[[#This Row],[ActualResult]]), 0, 1)</f>
        <v>1</v>
      </c>
      <c r="O919" s="3" t="str">
        <f>IF(ISBLANK(Table2[[#This Row],[ActualResult]]), "_", IF(Table2[[#This Row],[ActualWinner]]=Table2[[#This Row],[PredictedWinner]], "Y", "N"))</f>
        <v>Y</v>
      </c>
      <c r="P919" s="3" t="str">
        <f>IF(Table2[[#This Row],[ActualAwayScore]]&gt;Table2[[#This Row],[PredictedAwayScore]], "N", IF(ISBLANK(Table2[[#This Row],[ActualResult]]), "_", IF(Table2[[#This Row],[ActualAwayScore]]=Table2[[#This Row],[PredictedAwayScore]], "Y", "N")))</f>
        <v>Y</v>
      </c>
      <c r="Q919" s="3" t="str">
        <f>IF(Table2[[#This Row],[ActualHomeScore]]&gt;Table2[[#This Row],[PredictedHomeScore]],"N", IF(ISBLANK(Table2[[#This Row],[ActualResult]]), "_", IF(Table2[[#This Row],[ActualHomeScore]]=Table2[[#This Row],[PredictedHomeScore]], "Y", "N")))</f>
        <v>Y</v>
      </c>
      <c r="R919" s="3">
        <v>1</v>
      </c>
      <c r="S919" s="3" t="str">
        <f t="shared" si="76"/>
        <v>VGK</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2</v>
      </c>
      <c r="AC919" s="51">
        <f>(($BF$11)*IF(Table2[[#This Row],[CorrectWinnerPrediction]]="Y", 1, 0))+(($BF$12)*IF(Table2[[#This Row],[CorrectAwayScorePrediction]]="Y", 1, 0))+(($BF$13)*IF(Table2[[#This Row],[CorrectHomeScorePrediction]]="Y", 1, 0))</f>
        <v>1</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-2</v>
      </c>
      <c r="AJ919" s="3">
        <v>2</v>
      </c>
      <c r="AK919" s="4">
        <v>45716</v>
      </c>
      <c r="AL919" s="2">
        <f>IF(Table2[[#This Row],[GameIsOver]]=0,0,IF(Table2[[#This Row],[ActualWinner]]=Table2[[#This Row],[AwayTeam]], 1, 0))</f>
        <v>0</v>
      </c>
      <c r="AM919" s="2">
        <f>IF(Table2[[#This Row],[GameIsOver]]=0,0,IF(Table2[[#This Row],[ActualWinner]]=Table2[[#This Row],[HomeTeam]], 1, 0))</f>
        <v>1</v>
      </c>
      <c r="AN919" s="2">
        <f>IF(IFERROR(FIND(Table2[[#This Row],[AwayTeam]], _xlfn.TEXTJOIN(";", 1, $BD$31:$BD$40)), 0) &gt; 0, 1, 0) + IF(IFERROR(FIND(Table2[[#This Row],[HomeTeam]], _xlfn.TEXTJOIN(";", 1, $BD$31:$BD$40)), 0) &gt; 0, 1, 0)</f>
        <v>0</v>
      </c>
      <c r="AO919" s="2" t="str">
        <f>INDEX(Sheet5!$B$2:$AG$33, MATCH(Table2[[#This Row],[AwayTeam]],Sheet5!$A$2:$A$33, 0), MATCH(Table2[[#This Row],[HomeTeam]],Sheet5!$A$2:$A$33, 0))</f>
        <v>1-3-0</v>
      </c>
      <c r="AP919" s="2" t="str">
        <f>INDEX(Sheet5!$B$2:$AG$33, MATCH(Table2[[#This Row],[HomeTeam]],Sheet5!$A$2:$A$33, 0), MATCH(Table2[[#This Row],[AwayTeam]],Sheet5!$A$2:$A$33, 0))</f>
        <v>3-1-0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0</v>
      </c>
      <c r="AU919" s="2"/>
      <c r="AV919" s="2"/>
    </row>
    <row r="920" spans="1:48" x14ac:dyDescent="0.25">
      <c r="A920" s="4">
        <v>45713</v>
      </c>
      <c r="B920" s="4">
        <v>45713</v>
      </c>
      <c r="C920" s="7" t="s">
        <v>1028</v>
      </c>
      <c r="D920" s="2" t="s">
        <v>17</v>
      </c>
      <c r="E920" s="2" t="s">
        <v>15</v>
      </c>
      <c r="F920" s="2">
        <v>4</v>
      </c>
      <c r="G920" s="2">
        <v>2</v>
      </c>
      <c r="H920" s="2" t="str">
        <f t="shared" si="74"/>
        <v>TOR</v>
      </c>
      <c r="I920" s="2" t="s">
        <v>39</v>
      </c>
      <c r="J920" s="2">
        <v>5</v>
      </c>
      <c r="K920" s="2">
        <v>4</v>
      </c>
      <c r="L920" s="13" t="str">
        <f t="shared" si="75"/>
        <v>TOR</v>
      </c>
      <c r="M920" s="2" t="s">
        <v>76</v>
      </c>
      <c r="N920" s="2">
        <f>IF(ISBLANK(Table2[[#This Row],[ActualResult]]), 0, 1)</f>
        <v>1</v>
      </c>
      <c r="O920" s="2" t="str">
        <f>IF(ISBLANK(Table2[[#This Row],[ActualResult]]), "_", IF(Table2[[#This Row],[ActualWinner]]=Table2[[#This Row],[PredictedWinner]], "Y", "N"))</f>
        <v>Y</v>
      </c>
      <c r="P920" s="2" t="str">
        <f>IF(Table2[[#This Row],[ActualAwayScore]]&gt;Table2[[#This Row],[PredictedAwayScore]], "N", IF(ISBLANK(Table2[[#This Row],[ActualResult]]), "_", IF(Table2[[#This Row],[ActualAwayScore]]=Table2[[#This Row],[PredictedAwayScore]], "Y", "N")))</f>
        <v>N</v>
      </c>
      <c r="Q920" s="2" t="str">
        <f>IF(Table2[[#This Row],[ActualHomeScore]]&gt;Table2[[#This Row],[PredictedHomeScore]],"N", IF(ISBLANK(Table2[[#This Row],[ActualResult]]), "_", IF(Table2[[#This Row],[ActualHomeScore]]=Table2[[#This Row],[PredictedHomeScore]], "Y", "N")))</f>
        <v>N</v>
      </c>
      <c r="R920" s="2">
        <v>1</v>
      </c>
      <c r="S920" s="2" t="str">
        <f t="shared" si="76"/>
        <v>BOS</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2</v>
      </c>
      <c r="AB920" s="2">
        <f>IF(Table2[[#This Row],[GameIsOver]]= 0, 0, IF(Table2[[#This Row],[ActualWinner]]=Table2[[#This Row],[HomeTeam]], 2, IF(OR(Table2[[#This Row],[ActualResult]]="OT", Table2[[#This Row],[ActualResult]]="SO"), 1, 0)))</f>
        <v>1</v>
      </c>
      <c r="AC920" s="32">
        <f>(($BF$11)*IF(Table2[[#This Row],[CorrectWinnerPrediction]]="Y", 1, 0))+(($BF$12)*IF(Table2[[#This Row],[CorrectAwayScorePrediction]]="Y", 1, 0))+(($BF$13)*IF(Table2[[#This Row],[CorrectHomeScorePrediction]]="Y", 1, 0))</f>
        <v>0.8</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1</v>
      </c>
      <c r="AG920" s="2">
        <f>Table2[[#This Row],[ActualHomeScore]]-Table2[[#This Row],[PredictedHomeScore]]</f>
        <v>2</v>
      </c>
      <c r="AH920" s="2">
        <f t="shared" si="77"/>
        <v>-4</v>
      </c>
      <c r="AI920" s="2">
        <f t="shared" si="78"/>
        <v>0</v>
      </c>
      <c r="AJ920" s="2">
        <v>2</v>
      </c>
      <c r="AK920" s="4">
        <v>45716</v>
      </c>
      <c r="AL920" s="2">
        <f>IF(Table2[[#This Row],[GameIsOver]]=0,0,IF(Table2[[#This Row],[ActualWinner]]=Table2[[#This Row],[AwayTeam]], 1, 0))</f>
        <v>1</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3-0-1</v>
      </c>
      <c r="AP920" s="2" t="str">
        <f>INDEX(Sheet5!$B$2:$AG$33, MATCH(Table2[[#This Row],[HomeTeam]],Sheet5!$A$2:$A$33, 0), MATCH(Table2[[#This Row],[AwayTeam]],Sheet5!$A$2:$A$33, 0))</f>
        <v>1-2-1</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0</v>
      </c>
      <c r="AU920" s="2"/>
      <c r="AV920" s="2"/>
    </row>
    <row r="921" spans="1:48" x14ac:dyDescent="0.25">
      <c r="A921" s="4">
        <v>45713</v>
      </c>
      <c r="B921" s="4">
        <v>45713</v>
      </c>
      <c r="C921" s="7" t="s">
        <v>1029</v>
      </c>
      <c r="D921" s="2" t="s">
        <v>46</v>
      </c>
      <c r="E921" s="2" t="s">
        <v>28</v>
      </c>
      <c r="F921" s="2">
        <v>1</v>
      </c>
      <c r="G921" s="2">
        <v>5</v>
      </c>
      <c r="H921" s="2" t="str">
        <f t="shared" si="74"/>
        <v>BUF</v>
      </c>
      <c r="I921" s="2" t="s">
        <v>39</v>
      </c>
      <c r="J921" s="2">
        <v>2</v>
      </c>
      <c r="K921" s="2">
        <v>3</v>
      </c>
      <c r="L921" s="2" t="str">
        <f t="shared" si="75"/>
        <v>BUF</v>
      </c>
      <c r="M921" s="2" t="s">
        <v>39</v>
      </c>
      <c r="N921" s="2">
        <f>IF(ISBLANK(Table2[[#This Row],[ActualResult]]), 0, 1)</f>
        <v>1</v>
      </c>
      <c r="O921" s="2" t="str">
        <f>IF(ISBLANK(Table2[[#This Row],[ActualResult]]), "_", IF(Table2[[#This Row],[ActualWinner]]=Table2[[#This Row],[PredictedWinner]], "Y", "N"))</f>
        <v>Y</v>
      </c>
      <c r="P921" s="2" t="str">
        <f>IF(Table2[[#This Row],[ActualAwayScore]]&gt;Table2[[#This Row],[PredictedAwayScore]], "N", IF(ISBLANK(Table2[[#This Row],[ActualResult]]), "_", IF(Table2[[#This Row],[ActualAwayScore]]=Table2[[#This Row],[PredictedAwayScore]], "Y", "N")))</f>
        <v>N</v>
      </c>
      <c r="Q921" s="2" t="str">
        <f>IF(Table2[[#This Row],[ActualHomeScore]]&gt;Table2[[#This Row],[PredictedHomeScore]],"N", IF(ISBLANK(Table2[[#This Row],[ActualResult]]), "_", IF(Table2[[#This Row],[ActualHomeScore]]=Table2[[#This Row],[PredictedHomeScore]], "Y", "N")))</f>
        <v>N</v>
      </c>
      <c r="R921" s="2">
        <v>1</v>
      </c>
      <c r="S921" s="2" t="str">
        <f t="shared" si="76"/>
        <v>ANA</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2</v>
      </c>
      <c r="AC921" s="32">
        <f>(($BF$11)*IF(Table2[[#This Row],[CorrectWinnerPrediction]]="Y", 1, 0))+(($BF$12)*IF(Table2[[#This Row],[CorrectAwayScorePrediction]]="Y", 1, 0))+(($BF$13)*IF(Table2[[#This Row],[CorrectHomeScorePrediction]]="Y", 1, 0))</f>
        <v>0.8</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1</v>
      </c>
      <c r="AG921" s="2">
        <f>Table2[[#This Row],[ActualHomeScore]]-Table2[[#This Row],[PredictedHomeScore]]</f>
        <v>-2</v>
      </c>
      <c r="AH921" s="2">
        <f t="shared" si="77"/>
        <v>-4</v>
      </c>
      <c r="AI921" s="2">
        <f t="shared" si="78"/>
        <v>0</v>
      </c>
      <c r="AJ921" s="2">
        <v>3</v>
      </c>
      <c r="AK921" s="4">
        <v>45717</v>
      </c>
      <c r="AL921" s="2">
        <f>IF(Table2[[#This Row],[GameIsOver]]=0,0,IF(Table2[[#This Row],[ActualWinner]]=Table2[[#This Row],[AwayTeam]], 1, 0))</f>
        <v>0</v>
      </c>
      <c r="AM921" s="2">
        <f>IF(Table2[[#This Row],[GameIsOver]]=0,0,IF(Table2[[#This Row],[ActualWinner]]=Table2[[#This Row],[HomeTeam]], 1, 0))</f>
        <v>1</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0-1-1</v>
      </c>
      <c r="AP921" s="2" t="str">
        <f>INDEX(Sheet5!$B$2:$AG$33, MATCH(Table2[[#This Row],[HomeTeam]],Sheet5!$A$2:$A$33, 0), MATCH(Table2[[#This Row],[AwayTeam]],Sheet5!$A$2:$A$33, 0))</f>
        <v>2-0-0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0</v>
      </c>
      <c r="AU921" s="2"/>
      <c r="AV921" s="2"/>
    </row>
    <row r="922" spans="1:48" x14ac:dyDescent="0.25">
      <c r="A922" s="4">
        <v>45713</v>
      </c>
      <c r="B922" s="4">
        <v>45713</v>
      </c>
      <c r="C922" s="7" t="s">
        <v>1030</v>
      </c>
      <c r="D922" s="2" t="s">
        <v>43</v>
      </c>
      <c r="E922" s="2" t="s">
        <v>18</v>
      </c>
      <c r="F922" s="2">
        <v>5</v>
      </c>
      <c r="G922" s="2">
        <v>3</v>
      </c>
      <c r="H922" s="2" t="str">
        <f t="shared" si="74"/>
        <v>CAR</v>
      </c>
      <c r="I922" s="2" t="s">
        <v>39</v>
      </c>
      <c r="J922" s="2">
        <v>0</v>
      </c>
      <c r="K922" s="2">
        <v>4</v>
      </c>
      <c r="L922" s="2" t="str">
        <f t="shared" si="75"/>
        <v>MTL</v>
      </c>
      <c r="M922" s="2" t="s">
        <v>39</v>
      </c>
      <c r="N922" s="2">
        <f>IF(ISBLANK(Table2[[#This Row],[ActualResult]]), 0, 1)</f>
        <v>1</v>
      </c>
      <c r="O922" s="2" t="str">
        <f>IF(ISBLANK(Table2[[#This Row],[ActualResult]]), "_", IF(Table2[[#This Row],[ActualWinner]]=Table2[[#This Row],[PredictedWinner]], "Y", "N"))</f>
        <v>N</v>
      </c>
      <c r="P922" s="2" t="str">
        <f>IF(Table2[[#This Row],[ActualAwayScore]]&gt;Table2[[#This Row],[PredictedAwayScore]], "N", IF(ISBLANK(Table2[[#This Row],[ActualResult]]), "_", IF(Table2[[#This Row],[ActualAwayScore]]=Table2[[#This Row],[PredictedAwayScore]], "Y", "N")))</f>
        <v>N</v>
      </c>
      <c r="Q922" s="2" t="str">
        <f>IF(Table2[[#This Row],[ActualHomeScore]]&gt;Table2[[#This Row],[PredictedHomeScore]],"N", IF(ISBLANK(Table2[[#This Row],[ActualResult]]), "_", IF(Table2[[#This Row],[ActualHomeScore]]=Table2[[#This Row],[PredictedHomeScore]], "Y", "N")))</f>
        <v>N</v>
      </c>
      <c r="R922" s="2">
        <v>0</v>
      </c>
      <c r="S922" s="2" t="str">
        <f t="shared" si="76"/>
        <v>CAR</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t="s">
        <v>1776</v>
      </c>
      <c r="Z922" s="2">
        <f>IF(AND(Table2[[#This Row],[GameIsOver]]=1,Table2[[#This Row],[ActualHomeScore]]*Table2[[#This Row],[ActualAwayScore]]=0), 1,0)</f>
        <v>1</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2</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-5</v>
      </c>
      <c r="AG922" s="2">
        <f>Table2[[#This Row],[ActualHomeScore]]-Table2[[#This Row],[PredictedHomeScore]]</f>
        <v>1</v>
      </c>
      <c r="AH922" s="2">
        <f t="shared" si="77"/>
        <v>-4</v>
      </c>
      <c r="AI922" s="2">
        <f t="shared" si="78"/>
        <v>0</v>
      </c>
      <c r="AJ922" s="2">
        <v>1</v>
      </c>
      <c r="AK922" s="4">
        <v>45716</v>
      </c>
      <c r="AL922" s="2">
        <f>IF(Table2[[#This Row],[GameIsOver]]=0,0,IF(Table2[[#This Row],[ActualWinner]]=Table2[[#This Row],[AwayTeam]], 1, 0))</f>
        <v>0</v>
      </c>
      <c r="AM922" s="2">
        <f>IF(Table2[[#This Row],[GameIsOver]]=0,0,IF(Table2[[#This Row],[ActualWinner]]=Table2[[#This Row],[HomeTeam]], 1, 0))</f>
        <v>1</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0-1-0</v>
      </c>
      <c r="AP922" s="2" t="str">
        <f>INDEX(Sheet5!$B$2:$AG$33, MATCH(Table2[[#This Row],[HomeTeam]],Sheet5!$A$2:$A$33, 0), MATCH(Table2[[#This Row],[AwayTeam]],Sheet5!$A$2:$A$33, 0))</f>
        <v>1-0-0</v>
      </c>
      <c r="AQ922" s="2">
        <f>IF(Table2[[#This Row],[GameHasShutOut]], 1, 0)</f>
        <v>1</v>
      </c>
      <c r="AR922" s="2">
        <f>IF(Table2[[#This Row],[ActualAwayScore]] + Table2[[#This Row],[ActualHomeScore]] &gt;= 10, 1, 0)</f>
        <v>0</v>
      </c>
      <c r="AS922" s="2">
        <f>IF(ABS(Table2[[#This Row],[ActualAwayScore]]-Table2[[#This Row],[ActualHomeScore]])&gt;=5, 1, 0)</f>
        <v>0</v>
      </c>
      <c r="AT922" s="2">
        <f>IF(Table2[[#This Row],[ActualAwayScore]] + Table2[[#This Row],[ActualHomeScore]] &lt;= 3, 1, 0)</f>
        <v>0</v>
      </c>
      <c r="AU922" s="2"/>
      <c r="AV922" s="2"/>
    </row>
    <row r="923" spans="1:48" x14ac:dyDescent="0.25">
      <c r="A923" s="4">
        <v>45713</v>
      </c>
      <c r="B923" s="4">
        <v>45713</v>
      </c>
      <c r="C923" s="7" t="s">
        <v>1034</v>
      </c>
      <c r="D923" s="2" t="s">
        <v>22</v>
      </c>
      <c r="E923" s="2" t="s">
        <v>42</v>
      </c>
      <c r="F923" s="2">
        <v>2</v>
      </c>
      <c r="G923" s="2">
        <v>4</v>
      </c>
      <c r="H923" s="2" t="str">
        <f t="shared" si="74"/>
        <v>TBL</v>
      </c>
      <c r="I923" s="2" t="s">
        <v>39</v>
      </c>
      <c r="J923" s="2">
        <v>1</v>
      </c>
      <c r="K923" s="2">
        <v>4</v>
      </c>
      <c r="L923" s="2" t="str">
        <f t="shared" si="75"/>
        <v>TBL</v>
      </c>
      <c r="M923" s="2" t="s">
        <v>39</v>
      </c>
      <c r="N923" s="2">
        <f>IF(ISBLANK(Table2[[#This Row],[ActualResult]]), 0, 1)</f>
        <v>1</v>
      </c>
      <c r="O923" s="2" t="str">
        <f>IF(ISBLANK(Table2[[#This Row],[ActualResult]]), "_", IF(Table2[[#This Row],[ActualWinner]]=Table2[[#This Row],[PredictedWinner]], "Y", "N"))</f>
        <v>Y</v>
      </c>
      <c r="P923" s="2" t="str">
        <f>IF(Table2[[#This Row],[ActualAwayScore]]&gt;Table2[[#This Row],[PredictedAwayScore]], "N", IF(ISBLANK(Table2[[#This Row],[ActualResult]]), "_", IF(Table2[[#This Row],[ActualAwayScore]]=Table2[[#This Row],[PredictedAwayScore]], "Y", "N")))</f>
        <v>N</v>
      </c>
      <c r="Q923" s="2" t="str">
        <f>IF(Table2[[#This Row],[ActualHomeScore]]&gt;Table2[[#This Row],[PredictedHomeScore]],"N", IF(ISBLANK(Table2[[#This Row],[ActualResult]]), "_", IF(Table2[[#This Row],[ActualHomeScore]]=Table2[[#This Row],[PredictedHomeScore]], "Y", "N")))</f>
        <v>Y</v>
      </c>
      <c r="R923" s="2">
        <v>1</v>
      </c>
      <c r="S923" s="2" t="str">
        <f t="shared" si="76"/>
        <v>EDM</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2</v>
      </c>
      <c r="AC923" s="32">
        <f>(($BF$11)*IF(Table2[[#This Row],[CorrectWinnerPrediction]]="Y", 1, 0))+(($BF$12)*IF(Table2[[#This Row],[CorrectAwayScorePrediction]]="Y", 1, 0))+(($BF$13)*IF(Table2[[#This Row],[CorrectHomeScorePrediction]]="Y", 1, 0))</f>
        <v>0.9</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-1</v>
      </c>
      <c r="AG923" s="2">
        <f>Table2[[#This Row],[ActualHomeScore]]-Table2[[#This Row],[PredictedHomeScore]]</f>
        <v>0</v>
      </c>
      <c r="AH923" s="2">
        <f t="shared" si="77"/>
        <v>-4</v>
      </c>
      <c r="AI923" s="2">
        <f t="shared" si="78"/>
        <v>0</v>
      </c>
      <c r="AJ923" s="2">
        <v>4</v>
      </c>
      <c r="AK923" s="4">
        <v>45717</v>
      </c>
      <c r="AL923" s="2">
        <f>IF(Table2[[#This Row],[GameIsOver]]=0,0,IF(Table2[[#This Row],[ActualWinner]]=Table2[[#This Row],[AwayTeam]], 1, 0))</f>
        <v>0</v>
      </c>
      <c r="AM923" s="2">
        <f>IF(Table2[[#This Row],[GameIsOver]]=0,0,IF(Table2[[#This Row],[ActualWinner]]=Table2[[#This Row],[HomeTeam]], 1, 0))</f>
        <v>1</v>
      </c>
      <c r="AN923" s="2">
        <f>IF(IFERROR(FIND(Table2[[#This Row],[AwayTeam]], _xlfn.TEXTJOIN(";", 1, $BD$31:$BD$40)), 0) &gt; 0, 1, 0) + IF(IFERROR(FIND(Table2[[#This Row],[HomeTeam]], _xlfn.TEXTJOIN(";", 1, $BD$31:$BD$40)), 0) &gt; 0, 1, 0)</f>
        <v>0</v>
      </c>
      <c r="AO923" s="2" t="str">
        <f>INDEX(Sheet5!$B$2:$AG$33, MATCH(Table2[[#This Row],[AwayTeam]],Sheet5!$A$2:$A$33, 0), MATCH(Table2[[#This Row],[HomeTeam]],Sheet5!$A$2:$A$33, 0))</f>
        <v>1-1-0</v>
      </c>
      <c r="AP923" s="2" t="str">
        <f>INDEX(Sheet5!$B$2:$AG$33, MATCH(Table2[[#This Row],[HomeTeam]],Sheet5!$A$2:$A$33, 0), MATCH(Table2[[#This Row],[AwayTeam]],Sheet5!$A$2:$A$33, 0))</f>
        <v>1-1-0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0</v>
      </c>
      <c r="AU923" s="2"/>
      <c r="AV923" s="2"/>
    </row>
    <row r="924" spans="1:48" x14ac:dyDescent="0.25">
      <c r="A924" s="4">
        <v>45713</v>
      </c>
      <c r="B924" s="4">
        <v>45713</v>
      </c>
      <c r="C924" s="7" t="s">
        <v>1031</v>
      </c>
      <c r="D924" s="2" t="s">
        <v>20</v>
      </c>
      <c r="E924" s="2" t="s">
        <v>44</v>
      </c>
      <c r="F924" s="2">
        <v>4</v>
      </c>
      <c r="G924" s="2">
        <v>3</v>
      </c>
      <c r="H924" s="2" t="str">
        <f t="shared" si="74"/>
        <v>PIT</v>
      </c>
      <c r="I924" s="2" t="s">
        <v>76</v>
      </c>
      <c r="J924" s="2">
        <v>1</v>
      </c>
      <c r="K924" s="2">
        <v>6</v>
      </c>
      <c r="L924" s="2" t="str">
        <f t="shared" si="75"/>
        <v>PHI</v>
      </c>
      <c r="M924" s="2" t="s">
        <v>39</v>
      </c>
      <c r="N924" s="2">
        <f>IF(ISBLANK(Table2[[#This Row],[ActualResult]]), 0, 1)</f>
        <v>1</v>
      </c>
      <c r="O924" s="2" t="str">
        <f>IF(ISBLANK(Table2[[#This Row],[ActualResult]]), "_", IF(Table2[[#This Row],[ActualWinner]]=Table2[[#This Row],[PredictedWinner]], "Y", "N"))</f>
        <v>N</v>
      </c>
      <c r="P924" s="2" t="str">
        <f>IF(Table2[[#This Row],[ActualAwayScore]]&gt;Table2[[#This Row],[PredictedAwayScore]], "N", IF(ISBLANK(Table2[[#This Row],[ActualResult]]), "_", IF(Table2[[#This Row],[ActualAwayScore]]=Table2[[#This Row],[PredictedAwayScore]], "Y", "N")))</f>
        <v>N</v>
      </c>
      <c r="Q924" s="2" t="str">
        <f>IF(Table2[[#This Row],[ActualHomeScore]]&gt;Table2[[#This Row],[PredictedHomeScore]],"N", IF(ISBLANK(Table2[[#This Row],[ActualResult]]), "_", IF(Table2[[#This Row],[ActualHomeScore]]=Table2[[#This Row],[PredictedHomeScore]], "Y", "N")))</f>
        <v>N</v>
      </c>
      <c r="R924" s="2">
        <v>1</v>
      </c>
      <c r="S924" s="2" t="str">
        <f t="shared" si="76"/>
        <v>PIT</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2</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-3</v>
      </c>
      <c r="AG924" s="2">
        <f>Table2[[#This Row],[ActualHomeScore]]-Table2[[#This Row],[PredictedHomeScore]]</f>
        <v>3</v>
      </c>
      <c r="AH924" s="2">
        <f t="shared" si="77"/>
        <v>-4</v>
      </c>
      <c r="AI924" s="2">
        <f t="shared" si="78"/>
        <v>0</v>
      </c>
      <c r="AJ924" s="2">
        <v>5</v>
      </c>
      <c r="AK924" s="4">
        <v>45717</v>
      </c>
      <c r="AL924" s="2">
        <f>IF(Table2[[#This Row],[GameIsOver]]=0,0,IF(Table2[[#This Row],[ActualWinner]]=Table2[[#This Row],[AwayTeam]], 1, 0))</f>
        <v>0</v>
      </c>
      <c r="AM924" s="2">
        <f>IF(Table2[[#This Row],[GameIsOver]]=0,0,IF(Table2[[#This Row],[ActualWinner]]=Table2[[#This Row],[HomeTeam]], 1, 0))</f>
        <v>1</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2-2-0</v>
      </c>
      <c r="AP924" s="2" t="str">
        <f>INDEX(Sheet5!$B$2:$AG$33, MATCH(Table2[[#This Row],[HomeTeam]],Sheet5!$A$2:$A$33, 0), MATCH(Table2[[#This Row],[AwayTeam]],Sheet5!$A$2:$A$33, 0))</f>
        <v>2-1-1</v>
      </c>
      <c r="AQ924" s="2">
        <f>IF(Table2[[#This Row],[GameHasShutOut]], 1, 0)</f>
        <v>0</v>
      </c>
      <c r="AR924" s="2">
        <f>IF(Table2[[#This Row],[ActualAwayScore]] + Table2[[#This Row],[ActualHomeScore]] &gt;= 10, 1, 0)</f>
        <v>0</v>
      </c>
      <c r="AS924" s="2">
        <f>IF(ABS(Table2[[#This Row],[ActualAwayScore]]-Table2[[#This Row],[ActualHomeScore]])&gt;=5, 1, 0)</f>
        <v>1</v>
      </c>
      <c r="AT924" s="2">
        <f>IF(Table2[[#This Row],[ActualAwayScore]] + Table2[[#This Row],[ActualHomeScore]] &lt;= 3, 1, 0)</f>
        <v>0</v>
      </c>
      <c r="AU924" s="2"/>
      <c r="AV924" s="2"/>
    </row>
    <row r="925" spans="1:48" x14ac:dyDescent="0.25">
      <c r="A925" s="4">
        <v>45713</v>
      </c>
      <c r="B925" s="4">
        <v>45713</v>
      </c>
      <c r="C925" s="7" t="s">
        <v>1032</v>
      </c>
      <c r="D925" s="2" t="s">
        <v>23</v>
      </c>
      <c r="E925" s="2" t="s">
        <v>45</v>
      </c>
      <c r="F925" s="2">
        <v>3</v>
      </c>
      <c r="G925" s="2">
        <v>2</v>
      </c>
      <c r="H925" s="2" t="str">
        <f t="shared" si="74"/>
        <v>CGY</v>
      </c>
      <c r="I925" s="2" t="s">
        <v>76</v>
      </c>
      <c r="J925" s="2">
        <v>3</v>
      </c>
      <c r="K925" s="2">
        <v>1</v>
      </c>
      <c r="L925" s="2" t="str">
        <f t="shared" si="75"/>
        <v>CGY</v>
      </c>
      <c r="M925" s="2" t="s">
        <v>39</v>
      </c>
      <c r="N925" s="2">
        <f>IF(ISBLANK(Table2[[#This Row],[ActualResult]]), 0, 1)</f>
        <v>1</v>
      </c>
      <c r="O925" s="2" t="str">
        <f>IF(ISBLANK(Table2[[#This Row],[ActualResult]]), "_", IF(Table2[[#This Row],[ActualWinner]]=Table2[[#This Row],[PredictedWinner]], "Y", "N"))</f>
        <v>Y</v>
      </c>
      <c r="P925" s="2" t="str">
        <f>IF(Table2[[#This Row],[ActualAwayScore]]&gt;Table2[[#This Row],[PredictedAwayScore]], "N", IF(ISBLANK(Table2[[#This Row],[ActualResult]]), "_", IF(Table2[[#This Row],[ActualAwayScore]]=Table2[[#This Row],[PredictedAwayScore]], "Y", "N")))</f>
        <v>Y</v>
      </c>
      <c r="Q925" s="2" t="str">
        <f>IF(Table2[[#This Row],[ActualHomeScore]]&gt;Table2[[#This Row],[PredictedHomeScore]],"N", IF(ISBLANK(Table2[[#This Row],[ActualResult]]), "_", IF(Table2[[#This Row],[ActualHomeScore]]=Table2[[#This Row],[PredictedHomeScore]], "Y", "N")))</f>
        <v>N</v>
      </c>
      <c r="R925" s="2">
        <v>1</v>
      </c>
      <c r="S925" s="2" t="str">
        <f t="shared" si="76"/>
        <v>WSH</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2</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0.9</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-1</v>
      </c>
      <c r="AH925" s="2">
        <f t="shared" si="77"/>
        <v>-4</v>
      </c>
      <c r="AI925" s="2">
        <f t="shared" si="78"/>
        <v>0</v>
      </c>
      <c r="AJ925" s="2">
        <v>6</v>
      </c>
      <c r="AK925" s="4">
        <v>45717</v>
      </c>
      <c r="AL925" s="2">
        <f>IF(Table2[[#This Row],[GameIsOver]]=0,0,IF(Table2[[#This Row],[ActualWinner]]=Table2[[#This Row],[AwayTeam]], 1, 0))</f>
        <v>1</v>
      </c>
      <c r="AM925" s="2">
        <f>IF(Table2[[#This Row],[GameIsOver]]=0,0,IF(Table2[[#This Row],[ActualWinner]]=Table2[[#This Row],[HomeTeam]], 1, 0))</f>
        <v>0</v>
      </c>
      <c r="AN925" s="2">
        <f>IF(IFERROR(FIND(Table2[[#This Row],[AwayTeam]], _xlfn.TEXTJOIN(";", 1, $BD$31:$BD$40)), 0) &gt; 0, 1, 0) + IF(IFERROR(FIND(Table2[[#This Row],[HomeTeam]], _xlfn.TEXTJOIN(";", 1, $BD$31:$BD$40)), 0) &gt; 0, 1, 0)</f>
        <v>0</v>
      </c>
      <c r="AO925" s="2" t="str">
        <f>INDEX(Sheet5!$B$2:$AG$33, MATCH(Table2[[#This Row],[AwayTeam]],Sheet5!$A$2:$A$33, 0), MATCH(Table2[[#This Row],[HomeTeam]],Sheet5!$A$2:$A$33, 0))</f>
        <v>1-1-0</v>
      </c>
      <c r="AP925" s="2" t="str">
        <f>INDEX(Sheet5!$B$2:$AG$33, MATCH(Table2[[#This Row],[HomeTeam]],Sheet5!$A$2:$A$33, 0), MATCH(Table2[[#This Row],[AwayTeam]],Sheet5!$A$2:$A$33, 0))</f>
        <v>1-1-0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0</v>
      </c>
      <c r="AU925" s="2"/>
      <c r="AV925" s="2"/>
    </row>
    <row r="926" spans="1:48" x14ac:dyDescent="0.25">
      <c r="A926" s="4">
        <v>45713</v>
      </c>
      <c r="B926" s="4">
        <v>45713</v>
      </c>
      <c r="C926" s="7" t="s">
        <v>1033</v>
      </c>
      <c r="D926" s="2" t="s">
        <v>33</v>
      </c>
      <c r="E926" s="2" t="s">
        <v>35</v>
      </c>
      <c r="F926" s="2">
        <v>2</v>
      </c>
      <c r="G926" s="2">
        <v>5</v>
      </c>
      <c r="H926" s="2" t="str">
        <f t="shared" si="74"/>
        <v>CBJ</v>
      </c>
      <c r="I926" s="2" t="s">
        <v>39</v>
      </c>
      <c r="J926" s="2">
        <v>4</v>
      </c>
      <c r="K926" s="2">
        <v>6</v>
      </c>
      <c r="L926" s="2" t="str">
        <f t="shared" si="75"/>
        <v>CBJ</v>
      </c>
      <c r="M926" s="2" t="s">
        <v>39</v>
      </c>
      <c r="N926" s="2">
        <f>IF(ISBLANK(Table2[[#This Row],[ActualResult]]), 0, 1)</f>
        <v>1</v>
      </c>
      <c r="O926" s="2" t="str">
        <f>IF(ISBLANK(Table2[[#This Row],[ActualResult]]), "_", IF(Table2[[#This Row],[ActualWinner]]=Table2[[#This Row],[PredictedWinner]], "Y", "N"))</f>
        <v>Y</v>
      </c>
      <c r="P926" s="2" t="str">
        <f>IF(Table2[[#This Row],[ActualAwayScore]]&gt;Table2[[#This Row],[PredictedAwayScore]], "N", IF(ISBLANK(Table2[[#This Row],[ActualResult]]), "_", IF(Table2[[#This Row],[ActualAwayScore]]=Table2[[#This Row],[PredictedAwayScore]], "Y", "N")))</f>
        <v>N</v>
      </c>
      <c r="Q926" s="2" t="str">
        <f>IF(Table2[[#This Row],[ActualHomeScore]]&gt;Table2[[#This Row],[PredictedHomeScore]],"N", IF(ISBLANK(Table2[[#This Row],[ActualResult]]), "_", IF(Table2[[#This Row],[ActualHomeScore]]=Table2[[#This Row],[PredictedHomeScore]], "Y", "N")))</f>
        <v>N</v>
      </c>
      <c r="R926" s="2">
        <v>1</v>
      </c>
      <c r="S926" s="2" t="str">
        <f t="shared" si="76"/>
        <v>DAL</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2</v>
      </c>
      <c r="AC926" s="32">
        <f>(($BF$11)*IF(Table2[[#This Row],[CorrectWinnerPrediction]]="Y", 1, 0))+(($BF$12)*IF(Table2[[#This Row],[CorrectAwayScorePrediction]]="Y", 1, 0))+(($BF$13)*IF(Table2[[#This Row],[CorrectHomeScorePrediction]]="Y", 1, 0))</f>
        <v>0.8</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2</v>
      </c>
      <c r="AG926" s="2">
        <f>Table2[[#This Row],[ActualHomeScore]]-Table2[[#This Row],[PredictedHomeScore]]</f>
        <v>1</v>
      </c>
      <c r="AH926" s="2">
        <f t="shared" si="77"/>
        <v>-4</v>
      </c>
      <c r="AI926" s="2">
        <f t="shared" si="78"/>
        <v>0</v>
      </c>
      <c r="AJ926" s="2">
        <v>7</v>
      </c>
      <c r="AK926" s="4">
        <v>45717</v>
      </c>
      <c r="AL926" s="2">
        <f>IF(Table2[[#This Row],[GameIsOver]]=0,0,IF(Table2[[#This Row],[ActualWinner]]=Table2[[#This Row],[AwayTeam]], 1, 0))</f>
        <v>0</v>
      </c>
      <c r="AM926" s="2">
        <f>IF(Table2[[#This Row],[GameIsOver]]=0,0,IF(Table2[[#This Row],[ActualWinner]]=Table2[[#This Row],[HomeTeam]], 1, 0))</f>
        <v>1</v>
      </c>
      <c r="AN926" s="2">
        <f>IF(IFERROR(FIND(Table2[[#This Row],[AwayTeam]], _xlfn.TEXTJOIN(";", 1, $BD$31:$BD$40)), 0) &gt; 0, 1, 0) + IF(IFERROR(FIND(Table2[[#This Row],[HomeTeam]], _xlfn.TEXTJOIN(";", 1, $BD$31:$BD$40)), 0) &gt; 0, 1, 0)</f>
        <v>1</v>
      </c>
      <c r="AO926" s="2" t="str">
        <f>INDEX(Sheet5!$B$2:$AG$33, MATCH(Table2[[#This Row],[AwayTeam]],Sheet5!$A$2:$A$33, 0), MATCH(Table2[[#This Row],[HomeTeam]],Sheet5!$A$2:$A$33, 0))</f>
        <v>1-1-0</v>
      </c>
      <c r="AP926" s="2" t="str">
        <f>INDEX(Sheet5!$B$2:$AG$33, MATCH(Table2[[#This Row],[HomeTeam]],Sheet5!$A$2:$A$33, 0), MATCH(Table2[[#This Row],[AwayTeam]],Sheet5!$A$2:$A$33, 0))</f>
        <v>1-1-0</v>
      </c>
      <c r="AQ926" s="2">
        <f>IF(Table2[[#This Row],[GameHasShutOut]], 1, 0)</f>
        <v>0</v>
      </c>
      <c r="AR926" s="2">
        <f>IF(Table2[[#This Row],[ActualAwayScore]] + Table2[[#This Row],[ActualHomeScore]] &gt;= 10, 1, 0)</f>
        <v>1</v>
      </c>
      <c r="AS926" s="2">
        <f>IF(ABS(Table2[[#This Row],[ActualAwayScore]]-Table2[[#This Row],[ActualHomeScore]])&gt;=5, 1, 0)</f>
        <v>0</v>
      </c>
      <c r="AT926" s="2">
        <f>IF(Table2[[#This Row],[ActualAwayScore]] + Table2[[#This Row],[ActualHomeScore]] &lt;= 3, 1, 0)</f>
        <v>0</v>
      </c>
      <c r="AU926" s="2"/>
      <c r="AV926" s="2"/>
    </row>
    <row r="927" spans="1:48" x14ac:dyDescent="0.25">
      <c r="A927" s="4">
        <v>45713</v>
      </c>
      <c r="B927" s="4">
        <v>45713</v>
      </c>
      <c r="C927" s="7" t="s">
        <v>1035</v>
      </c>
      <c r="D927" s="2" t="s">
        <v>19</v>
      </c>
      <c r="E927" s="2" t="s">
        <v>32</v>
      </c>
      <c r="F927" s="2">
        <v>2</v>
      </c>
      <c r="G927" s="2">
        <v>3</v>
      </c>
      <c r="H927" s="2" t="str">
        <f t="shared" si="74"/>
        <v>NYI</v>
      </c>
      <c r="I927" s="2" t="s">
        <v>38</v>
      </c>
      <c r="J927" s="2">
        <v>5</v>
      </c>
      <c r="K927" s="2">
        <v>1</v>
      </c>
      <c r="L927" s="2" t="str">
        <f t="shared" si="75"/>
        <v>NYR</v>
      </c>
      <c r="M927" s="2" t="s">
        <v>39</v>
      </c>
      <c r="N927" s="2">
        <f>IF(ISBLANK(Table2[[#This Row],[ActualResult]]), 0, 1)</f>
        <v>1</v>
      </c>
      <c r="O927" s="2" t="str">
        <f>IF(ISBLANK(Table2[[#This Row],[ActualResult]]), "_", IF(Table2[[#This Row],[ActualWinner]]=Table2[[#This Row],[PredictedWinner]], "Y", "N"))</f>
        <v>N</v>
      </c>
      <c r="P927" s="2" t="str">
        <f>IF(Table2[[#This Row],[ActualAwayScore]]&gt;Table2[[#This Row],[PredictedAwayScore]], "N", IF(ISBLANK(Table2[[#This Row],[ActualResult]]), "_", IF(Table2[[#This Row],[ActualAwayScore]]=Table2[[#This Row],[PredictedAwayScore]], "Y", "N")))</f>
        <v>N</v>
      </c>
      <c r="Q927" s="2" t="str">
        <f>IF(Table2[[#This Row],[ActualHomeScore]]&gt;Table2[[#This Row],[PredictedHomeScore]],"N", IF(ISBLANK(Table2[[#This Row],[ActualResult]]), "_", IF(Table2[[#This Row],[ActualHomeScore]]=Table2[[#This Row],[PredictedHomeScore]], "Y", "N")))</f>
        <v>N</v>
      </c>
      <c r="R927" s="2">
        <v>1</v>
      </c>
      <c r="S927" s="2" t="str">
        <f t="shared" si="76"/>
        <v>NYI</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2</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3</v>
      </c>
      <c r="AG927" s="2">
        <f>Table2[[#This Row],[ActualHomeScore]]-Table2[[#This Row],[PredictedHomeScore]]</f>
        <v>-2</v>
      </c>
      <c r="AH927" s="2">
        <f t="shared" si="77"/>
        <v>-4</v>
      </c>
      <c r="AI927" s="2">
        <f t="shared" si="78"/>
        <v>0</v>
      </c>
      <c r="AJ927" s="2">
        <v>8</v>
      </c>
      <c r="AK927" s="4">
        <v>45717</v>
      </c>
      <c r="AL927" s="2">
        <f>IF(Table2[[#This Row],[GameIsOver]]=0,0,IF(Table2[[#This Row],[ActualWinner]]=Table2[[#This Row],[AwayTeam]], 1, 0))</f>
        <v>1</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3-0-0</v>
      </c>
      <c r="AP927" s="2" t="str">
        <f>INDEX(Sheet5!$B$2:$AG$33, MATCH(Table2[[#This Row],[HomeTeam]],Sheet5!$A$2:$A$33, 0), MATCH(Table2[[#This Row],[AwayTeam]],Sheet5!$A$2:$A$33, 0))</f>
        <v>0-3-0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0</v>
      </c>
      <c r="AU927" s="2"/>
      <c r="AV927" s="2"/>
    </row>
    <row r="928" spans="1:48" x14ac:dyDescent="0.25">
      <c r="A928" s="4">
        <v>45713</v>
      </c>
      <c r="B928" s="4">
        <v>45713</v>
      </c>
      <c r="C928" s="7" t="s">
        <v>1036</v>
      </c>
      <c r="D928" s="2" t="s">
        <v>11</v>
      </c>
      <c r="E928" s="2" t="s">
        <v>12</v>
      </c>
      <c r="F928" s="2">
        <v>2</v>
      </c>
      <c r="G928" s="2">
        <v>4</v>
      </c>
      <c r="H928" s="2" t="str">
        <f t="shared" si="74"/>
        <v>STL</v>
      </c>
      <c r="I928" s="2" t="s">
        <v>39</v>
      </c>
      <c r="J928" s="2">
        <v>2</v>
      </c>
      <c r="K928" s="2">
        <v>7</v>
      </c>
      <c r="L928" s="2" t="str">
        <f t="shared" si="75"/>
        <v>STL</v>
      </c>
      <c r="M928" s="2" t="s">
        <v>39</v>
      </c>
      <c r="N928" s="2">
        <f>IF(ISBLANK(Table2[[#This Row],[ActualResult]]), 0, 1)</f>
        <v>1</v>
      </c>
      <c r="O928" s="2" t="str">
        <f>IF(ISBLANK(Table2[[#This Row],[ActualResult]]), "_", IF(Table2[[#This Row],[ActualWinner]]=Table2[[#This Row],[PredictedWinner]], "Y", "N"))</f>
        <v>Y</v>
      </c>
      <c r="P928" s="2" t="str">
        <f>IF(Table2[[#This Row],[ActualAwayScore]]&gt;Table2[[#This Row],[PredictedAwayScore]], "N", IF(ISBLANK(Table2[[#This Row],[ActualResult]]), "_", IF(Table2[[#This Row],[ActualAwayScore]]=Table2[[#This Row],[PredictedAwayScore]], "Y", "N")))</f>
        <v>Y</v>
      </c>
      <c r="Q928" s="2" t="str">
        <f>IF(Table2[[#This Row],[ActualHomeScore]]&gt;Table2[[#This Row],[PredictedHomeScore]],"N", IF(ISBLANK(Table2[[#This Row],[ActualResult]]), "_", IF(Table2[[#This Row],[ActualHomeScore]]=Table2[[#This Row],[PredictedHomeScore]], "Y", "N")))</f>
        <v>N</v>
      </c>
      <c r="R928" s="2">
        <v>1</v>
      </c>
      <c r="S928" s="2" t="str">
        <f t="shared" si="76"/>
        <v>SEA</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2</v>
      </c>
      <c r="AC928" s="32">
        <f>(($BF$11)*IF(Table2[[#This Row],[CorrectWinnerPrediction]]="Y", 1, 0))+(($BF$12)*IF(Table2[[#This Row],[CorrectAwayScorePrediction]]="Y", 1, 0))+(($BF$13)*IF(Table2[[#This Row],[CorrectHomeScorePrediction]]="Y", 1, 0))</f>
        <v>0.9</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3</v>
      </c>
      <c r="AH928" s="2">
        <f t="shared" si="77"/>
        <v>-4</v>
      </c>
      <c r="AI928" s="2">
        <f t="shared" si="78"/>
        <v>0</v>
      </c>
      <c r="AJ928" s="2">
        <v>9</v>
      </c>
      <c r="AK928" s="4">
        <v>45717</v>
      </c>
      <c r="AL928" s="2">
        <f>IF(Table2[[#This Row],[GameIsOver]]=0,0,IF(Table2[[#This Row],[ActualWinner]]=Table2[[#This Row],[AwayTeam]], 1, 0))</f>
        <v>0</v>
      </c>
      <c r="AM928" s="2">
        <f>IF(Table2[[#This Row],[GameIsOver]]=0,0,IF(Table2[[#This Row],[ActualWinner]]=Table2[[#This Row],[HomeTeam]], 1, 0))</f>
        <v>1</v>
      </c>
      <c r="AN928" s="2">
        <f>IF(IFERROR(FIND(Table2[[#This Row],[AwayTeam]], _xlfn.TEXTJOIN(";", 1, $BD$31:$BD$40)), 0) &gt; 0, 1, 0) + IF(IFERROR(FIND(Table2[[#This Row],[HomeTeam]], _xlfn.TEXTJOIN(";", 1, $BD$31:$BD$40)), 0) &gt; 0, 1, 0)</f>
        <v>0</v>
      </c>
      <c r="AO928" s="2" t="str">
        <f>INDEX(Sheet5!$B$2:$AG$33, MATCH(Table2[[#This Row],[AwayTeam]],Sheet5!$A$2:$A$33, 0), MATCH(Table2[[#This Row],[HomeTeam]],Sheet5!$A$2:$A$33, 0))</f>
        <v>0-2-0</v>
      </c>
      <c r="AP928" s="2" t="str">
        <f>INDEX(Sheet5!$B$2:$AG$33, MATCH(Table2[[#This Row],[HomeTeam]],Sheet5!$A$2:$A$33, 0), MATCH(Table2[[#This Row],[AwayTeam]],Sheet5!$A$2:$A$33, 0))</f>
        <v>2-0-0</v>
      </c>
      <c r="AQ928" s="2">
        <f>IF(Table2[[#This Row],[GameHasShutOut]], 1, 0)</f>
        <v>0</v>
      </c>
      <c r="AR928" s="2">
        <f>IF(Table2[[#This Row],[ActualAwayScore]] + Table2[[#This Row],[ActualHomeScore]] &gt;= 10, 1, 0)</f>
        <v>0</v>
      </c>
      <c r="AS928" s="2">
        <f>IF(ABS(Table2[[#This Row],[ActualAwayScore]]-Table2[[#This Row],[ActualHomeScore]])&gt;=5, 1, 0)</f>
        <v>1</v>
      </c>
      <c r="AT928" s="2">
        <f>IF(Table2[[#This Row],[ActualAwayScore]] + Table2[[#This Row],[ActualHomeScore]] &lt;= 3, 1, 0)</f>
        <v>0</v>
      </c>
      <c r="AU928" s="2"/>
      <c r="AV928" s="2"/>
    </row>
    <row r="929" spans="1:48" x14ac:dyDescent="0.25">
      <c r="A929" s="4">
        <v>45713</v>
      </c>
      <c r="B929" s="4">
        <v>45713</v>
      </c>
      <c r="C929" s="7" t="s">
        <v>1037</v>
      </c>
      <c r="D929" s="2" t="s">
        <v>13</v>
      </c>
      <c r="E929" s="2" t="s">
        <v>34</v>
      </c>
      <c r="F929" s="2">
        <v>4</v>
      </c>
      <c r="G929" s="2">
        <v>2</v>
      </c>
      <c r="H929" s="2" t="str">
        <f t="shared" si="74"/>
        <v>FLA</v>
      </c>
      <c r="I929" s="2" t="s">
        <v>39</v>
      </c>
      <c r="J929" s="2">
        <v>4</v>
      </c>
      <c r="K929" s="2">
        <v>1</v>
      </c>
      <c r="L929" s="2" t="str">
        <f t="shared" si="75"/>
        <v>FLA</v>
      </c>
      <c r="M929" s="2" t="s">
        <v>39</v>
      </c>
      <c r="N929" s="2">
        <f>IF(ISBLANK(Table2[[#This Row],[ActualResult]]), 0, 1)</f>
        <v>1</v>
      </c>
      <c r="O929" s="2" t="str">
        <f>IF(ISBLANK(Table2[[#This Row],[ActualResult]]), "_", IF(Table2[[#This Row],[ActualWinner]]=Table2[[#This Row],[PredictedWinner]], "Y", "N"))</f>
        <v>Y</v>
      </c>
      <c r="P929" s="2" t="str">
        <f>IF(Table2[[#This Row],[ActualAwayScore]]&gt;Table2[[#This Row],[PredictedAwayScore]], "N", IF(ISBLANK(Table2[[#This Row],[ActualResult]]), "_", IF(Table2[[#This Row],[ActualAwayScore]]=Table2[[#This Row],[PredictedAwayScore]], "Y", "N")))</f>
        <v>Y</v>
      </c>
      <c r="Q929" s="2" t="str">
        <f>IF(Table2[[#This Row],[ActualHomeScore]]&gt;Table2[[#This Row],[PredictedHomeScore]],"N", IF(ISBLANK(Table2[[#This Row],[ActualResult]]), "_", IF(Table2[[#This Row],[ActualHomeScore]]=Table2[[#This Row],[PredictedHomeScore]], "Y", "N")))</f>
        <v>N</v>
      </c>
      <c r="R929" s="2">
        <v>1</v>
      </c>
      <c r="S929" s="2" t="str">
        <f t="shared" si="76"/>
        <v>NSH</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2</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0.9</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-1</v>
      </c>
      <c r="AH929" s="2">
        <f t="shared" si="77"/>
        <v>-4</v>
      </c>
      <c r="AI929" s="2">
        <f t="shared" si="78"/>
        <v>0</v>
      </c>
      <c r="AJ929" s="2">
        <v>10</v>
      </c>
      <c r="AK929" s="4">
        <v>45718</v>
      </c>
      <c r="AL929" s="2">
        <f>IF(Table2[[#This Row],[GameIsOver]]=0,0,IF(Table2[[#This Row],[ActualWinner]]=Table2[[#This Row],[AwayTeam]], 1, 0))</f>
        <v>1</v>
      </c>
      <c r="AM929" s="2">
        <f>IF(Table2[[#This Row],[GameIsOver]]=0,0,IF(Table2[[#This Row],[ActualWinner]]=Table2[[#This Row],[HomeTeam]], 1, 0))</f>
        <v>0</v>
      </c>
      <c r="AN929" s="2">
        <f>IF(IFERROR(FIND(Table2[[#This Row],[AwayTeam]], _xlfn.TEXTJOIN(";", 1, $BD$31:$BD$40)), 0) &gt; 0, 1, 0) + IF(IFERROR(FIND(Table2[[#This Row],[HomeTeam]], _xlfn.TEXTJOIN(";", 1, $BD$31:$BD$40)), 0) &gt; 0, 1, 0)</f>
        <v>0</v>
      </c>
      <c r="AO929" s="2" t="str">
        <f>INDEX(Sheet5!$B$2:$AG$33, MATCH(Table2[[#This Row],[AwayTeam]],Sheet5!$A$2:$A$33, 0), MATCH(Table2[[#This Row],[HomeTeam]],Sheet5!$A$2:$A$33, 0))</f>
        <v>2-0-0</v>
      </c>
      <c r="AP929" s="2" t="str">
        <f>INDEX(Sheet5!$B$2:$AG$33, MATCH(Table2[[#This Row],[HomeTeam]],Sheet5!$A$2:$A$33, 0), MATCH(Table2[[#This Row],[AwayTeam]],Sheet5!$A$2:$A$33, 0))</f>
        <v>0-2-0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0</v>
      </c>
      <c r="AU929" s="2"/>
      <c r="AV929" s="2"/>
    </row>
    <row r="930" spans="1:48" x14ac:dyDescent="0.25">
      <c r="A930" s="4">
        <v>45713</v>
      </c>
      <c r="B930" s="4">
        <v>45713</v>
      </c>
      <c r="C930" s="7" t="s">
        <v>1038</v>
      </c>
      <c r="D930" s="2" t="s">
        <v>30</v>
      </c>
      <c r="E930" s="2" t="s">
        <v>36</v>
      </c>
      <c r="F930" s="2">
        <v>4</v>
      </c>
      <c r="G930" s="2">
        <v>3</v>
      </c>
      <c r="H930" s="2" t="str">
        <f t="shared" si="74"/>
        <v>DET</v>
      </c>
      <c r="I930" s="2" t="s">
        <v>38</v>
      </c>
      <c r="J930" s="2">
        <v>3</v>
      </c>
      <c r="K930" s="2">
        <v>2</v>
      </c>
      <c r="L930" s="2" t="str">
        <f t="shared" si="75"/>
        <v>DET</v>
      </c>
      <c r="M930" s="2" t="s">
        <v>39</v>
      </c>
      <c r="N930" s="2">
        <f>IF(ISBLANK(Table2[[#This Row],[ActualResult]]), 0, 1)</f>
        <v>1</v>
      </c>
      <c r="O930" s="2" t="str">
        <f>IF(ISBLANK(Table2[[#This Row],[ActualResult]]), "_", IF(Table2[[#This Row],[ActualWinner]]=Table2[[#This Row],[PredictedWinner]], "Y", "N"))</f>
        <v>Y</v>
      </c>
      <c r="P930" s="2" t="str">
        <f>IF(Table2[[#This Row],[ActualAwayScore]]&gt;Table2[[#This Row],[PredictedAwayScore]], "N", IF(ISBLANK(Table2[[#This Row],[ActualResult]]), "_", IF(Table2[[#This Row],[ActualAwayScore]]=Table2[[#This Row],[PredictedAwayScore]], "Y", "N")))</f>
        <v>N</v>
      </c>
      <c r="Q930" s="2" t="str">
        <f>IF(Table2[[#This Row],[ActualHomeScore]]&gt;Table2[[#This Row],[PredictedHomeScore]],"N", IF(ISBLANK(Table2[[#This Row],[ActualResult]]), "_", IF(Table2[[#This Row],[ActualHomeScore]]=Table2[[#This Row],[PredictedHomeScore]], "Y", "N")))</f>
        <v>N</v>
      </c>
      <c r="R930" s="2">
        <v>1</v>
      </c>
      <c r="S930" s="2" t="str">
        <f t="shared" si="76"/>
        <v>MIN</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2</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0.8</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-1</v>
      </c>
      <c r="AG930" s="2">
        <f>Table2[[#This Row],[ActualHomeScore]]-Table2[[#This Row],[PredictedHomeScore]]</f>
        <v>-1</v>
      </c>
      <c r="AH930" s="2">
        <f t="shared" si="77"/>
        <v>-4</v>
      </c>
      <c r="AI930" s="2">
        <f t="shared" si="78"/>
        <v>0</v>
      </c>
      <c r="AJ930" s="2">
        <v>11</v>
      </c>
      <c r="AK930" s="4">
        <v>45718</v>
      </c>
      <c r="AL930" s="2">
        <f>IF(Table2[[#This Row],[GameIsOver]]=0,0,IF(Table2[[#This Row],[ActualWinner]]=Table2[[#This Row],[AwayTeam]], 1, 0))</f>
        <v>1</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1-0-1</v>
      </c>
      <c r="AP930" s="2" t="str">
        <f>INDEX(Sheet5!$B$2:$AG$33, MATCH(Table2[[#This Row],[HomeTeam]],Sheet5!$A$2:$A$33, 0), MATCH(Table2[[#This Row],[AwayTeam]],Sheet5!$A$2:$A$33, 0))</f>
        <v>1-1-0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0</v>
      </c>
      <c r="AU930" s="2"/>
      <c r="AV930" s="2"/>
    </row>
    <row r="931" spans="1:48" x14ac:dyDescent="0.25">
      <c r="A931" s="5">
        <v>45713</v>
      </c>
      <c r="B931" s="5">
        <v>45713</v>
      </c>
      <c r="C931" s="8" t="s">
        <v>1039</v>
      </c>
      <c r="D931" s="3" t="s">
        <v>16</v>
      </c>
      <c r="E931" s="3" t="s">
        <v>14</v>
      </c>
      <c r="F931" s="3">
        <v>2</v>
      </c>
      <c r="G931" s="3">
        <v>5</v>
      </c>
      <c r="H931" s="3" t="str">
        <f t="shared" si="74"/>
        <v>UTA</v>
      </c>
      <c r="I931" s="3" t="s">
        <v>39</v>
      </c>
      <c r="J931" s="3">
        <v>1</v>
      </c>
      <c r="K931" s="3">
        <v>2</v>
      </c>
      <c r="L931" s="3" t="str">
        <f t="shared" si="75"/>
        <v>UTA</v>
      </c>
      <c r="M931" s="3" t="s">
        <v>39</v>
      </c>
      <c r="N931" s="3">
        <f>IF(ISBLANK(Table2[[#This Row],[ActualResult]]), 0, 1)</f>
        <v>1</v>
      </c>
      <c r="O931" s="3" t="str">
        <f>IF(ISBLANK(Table2[[#This Row],[ActualResult]]), "_", IF(Table2[[#This Row],[ActualWinner]]=Table2[[#This Row],[PredictedWinner]], "Y", "N"))</f>
        <v>Y</v>
      </c>
      <c r="P931" s="3" t="str">
        <f>IF(Table2[[#This Row],[ActualAwayScore]]&gt;Table2[[#This Row],[PredictedAwayScore]], "N", IF(ISBLANK(Table2[[#This Row],[ActualResult]]), "_", IF(Table2[[#This Row],[ActualAwayScore]]=Table2[[#This Row],[PredictedAwayScore]], "Y", "N")))</f>
        <v>N</v>
      </c>
      <c r="Q931" s="3" t="str">
        <f>IF(Table2[[#This Row],[ActualHomeScore]]&gt;Table2[[#This Row],[PredictedHomeScore]],"N", IF(ISBLANK(Table2[[#This Row],[ActualResult]]), "_", IF(Table2[[#This Row],[ActualHomeScore]]=Table2[[#This Row],[PredictedHomeScore]], "Y", "N")))</f>
        <v>N</v>
      </c>
      <c r="R931" s="3">
        <v>1</v>
      </c>
      <c r="S931" s="3" t="str">
        <f t="shared" si="76"/>
        <v>CHI</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2</v>
      </c>
      <c r="AC931" s="51">
        <f>(($BF$11)*IF(Table2[[#This Row],[CorrectWinnerPrediction]]="Y", 1, 0))+(($BF$12)*IF(Table2[[#This Row],[CorrectAwayScorePrediction]]="Y", 1, 0))+(($BF$13)*IF(Table2[[#This Row],[CorrectHomeScorePrediction]]="Y", 1, 0))</f>
        <v>0.8</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-1</v>
      </c>
      <c r="AG931" s="3">
        <f>Table2[[#This Row],[ActualHomeScore]]-Table2[[#This Row],[PredictedHomeScore]]</f>
        <v>-3</v>
      </c>
      <c r="AH931" s="3">
        <f t="shared" si="77"/>
        <v>-4</v>
      </c>
      <c r="AI931" s="3">
        <f t="shared" si="78"/>
        <v>0</v>
      </c>
      <c r="AJ931" s="3">
        <v>12</v>
      </c>
      <c r="AK931" s="4">
        <v>45718</v>
      </c>
      <c r="AL931" s="2">
        <f>IF(Table2[[#This Row],[GameIsOver]]=0,0,IF(Table2[[#This Row],[ActualWinner]]=Table2[[#This Row],[AwayTeam]], 1, 0))</f>
        <v>0</v>
      </c>
      <c r="AM931" s="2">
        <f>IF(Table2[[#This Row],[GameIsOver]]=0,0,IF(Table2[[#This Row],[ActualWinner]]=Table2[[#This Row],[HomeTeam]], 1, 0))</f>
        <v>1</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1-2-0</v>
      </c>
      <c r="AP931" s="2" t="str">
        <f>INDEX(Sheet5!$B$2:$AG$33, MATCH(Table2[[#This Row],[HomeTeam]],Sheet5!$A$2:$A$33, 0), MATCH(Table2[[#This Row],[AwayTeam]],Sheet5!$A$2:$A$33, 0))</f>
        <v>2-0-1</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A932" s="4">
        <v>45714</v>
      </c>
      <c r="B932" s="4">
        <v>45714</v>
      </c>
      <c r="C932" s="7" t="s">
        <v>1040</v>
      </c>
      <c r="D932" s="2" t="s">
        <v>21</v>
      </c>
      <c r="E932" s="2" t="s">
        <v>29</v>
      </c>
      <c r="F932" s="2">
        <v>4</v>
      </c>
      <c r="G932" s="2">
        <v>2</v>
      </c>
      <c r="H932" s="2" t="str">
        <f t="shared" si="74"/>
        <v>WPG</v>
      </c>
      <c r="I932" s="2" t="s">
        <v>39</v>
      </c>
      <c r="J932" s="2">
        <v>4</v>
      </c>
      <c r="K932" s="2">
        <v>1</v>
      </c>
      <c r="L932" s="2" t="str">
        <f t="shared" si="75"/>
        <v>WPG</v>
      </c>
      <c r="M932" s="2" t="s">
        <v>39</v>
      </c>
      <c r="N932" s="2">
        <f>IF(ISBLANK(Table2[[#This Row],[ActualResult]]), 0, 1)</f>
        <v>1</v>
      </c>
      <c r="O932" s="2" t="str">
        <f>IF(ISBLANK(Table2[[#This Row],[ActualResult]]), "_", IF(Table2[[#This Row],[ActualWinner]]=Table2[[#This Row],[PredictedWinner]], "Y", "N"))</f>
        <v>Y</v>
      </c>
      <c r="P932" s="2" t="str">
        <f>IF(Table2[[#This Row],[ActualAwayScore]]&gt;Table2[[#This Row],[PredictedAwayScore]], "N", IF(ISBLANK(Table2[[#This Row],[ActualResult]]), "_", IF(Table2[[#This Row],[ActualAwayScore]]=Table2[[#This Row],[PredictedAwayScore]], "Y", "N")))</f>
        <v>Y</v>
      </c>
      <c r="Q932" s="2" t="str">
        <f>IF(Table2[[#This Row],[ActualHomeScore]]&gt;Table2[[#This Row],[PredictedHomeScore]],"N", IF(ISBLANK(Table2[[#This Row],[ActualResult]]), "_", IF(Table2[[#This Row],[ActualHomeScore]]=Table2[[#This Row],[PredictedHomeScore]], "Y", "N")))</f>
        <v>N</v>
      </c>
      <c r="R932" s="2">
        <v>0</v>
      </c>
      <c r="S932" s="2" t="str">
        <f t="shared" si="76"/>
        <v>OTT</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t="s">
        <v>1775</v>
      </c>
      <c r="Z932" s="2">
        <f>IF(AND(Table2[[#This Row],[GameIsOver]]=1,Table2[[#This Row],[ActualHomeScore]]*Table2[[#This Row],[ActualAwayScore]]=0), 1,0)</f>
        <v>0</v>
      </c>
      <c r="AA932" s="2">
        <f>IF(Table2[[#This Row],[GameIsOver]]=0,0, IF(Table2[[#This Row],[ActualWinner]]=Table2[[#This Row],[AwayTeam]], 2, IF(OR(Table2[[#This Row],[ActualResult]]="OT", Table2[[#This Row],[ActualResult]]="SO"), 1, 0)))</f>
        <v>2</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0.9</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-1</v>
      </c>
      <c r="AH932" s="2">
        <f t="shared" si="77"/>
        <v>-2</v>
      </c>
      <c r="AI932" s="2">
        <f t="shared" si="78"/>
        <v>-3</v>
      </c>
      <c r="AJ932" s="2">
        <v>1</v>
      </c>
      <c r="AK932" s="4">
        <v>45718</v>
      </c>
      <c r="AL932" s="2">
        <f>IF(Table2[[#This Row],[GameIsOver]]=0,0,IF(Table2[[#This Row],[ActualWinner]]=Table2[[#This Row],[AwayTeam]], 1, 0))</f>
        <v>1</v>
      </c>
      <c r="AM932" s="2">
        <f>IF(Table2[[#This Row],[GameIsOver]]=0,0,IF(Table2[[#This Row],[ActualWinner]]=Table2[[#This Row],[HomeTeam]], 1, 0))</f>
        <v>0</v>
      </c>
      <c r="AN932" s="2">
        <f>IF(IFERROR(FIND(Table2[[#This Row],[AwayTeam]], _xlfn.TEXTJOIN(";", 1, $BD$31:$BD$40)), 0) &gt; 0, 1, 0) + IF(IFERROR(FIND(Table2[[#This Row],[HomeTeam]], _xlfn.TEXTJOIN(";", 1, $BD$31:$BD$40)), 0) &gt; 0, 1, 0)</f>
        <v>1</v>
      </c>
      <c r="AO932" s="2" t="str">
        <f>INDEX(Sheet5!$B$2:$AG$33, MATCH(Table2[[#This Row],[AwayTeam]],Sheet5!$A$2:$A$33, 0), MATCH(Table2[[#This Row],[HomeTeam]],Sheet5!$A$2:$A$33, 0))</f>
        <v>2-0-0</v>
      </c>
      <c r="AP932" s="2" t="str">
        <f>INDEX(Sheet5!$B$2:$AG$33, MATCH(Table2[[#This Row],[HomeTeam]],Sheet5!$A$2:$A$33, 0), MATCH(Table2[[#This Row],[AwayTeam]],Sheet5!$A$2:$A$33, 0))</f>
        <v>0-2-0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0</v>
      </c>
      <c r="AU932" s="2"/>
      <c r="AV932" s="2"/>
    </row>
    <row r="933" spans="1:48" x14ac:dyDescent="0.25">
      <c r="A933" s="4">
        <v>45714</v>
      </c>
      <c r="B933" s="4">
        <v>45714</v>
      </c>
      <c r="C933" s="7" t="s">
        <v>1041</v>
      </c>
      <c r="D933" s="2" t="s">
        <v>31</v>
      </c>
      <c r="E933" s="2" t="s">
        <v>25</v>
      </c>
      <c r="F933" s="2">
        <v>3</v>
      </c>
      <c r="G933" s="2">
        <v>5</v>
      </c>
      <c r="H933" s="2" t="str">
        <f t="shared" si="74"/>
        <v>COL</v>
      </c>
      <c r="I933" s="2" t="s">
        <v>39</v>
      </c>
      <c r="J933" s="2">
        <v>1</v>
      </c>
      <c r="K933" s="2">
        <v>5</v>
      </c>
      <c r="L933" s="2" t="str">
        <f t="shared" si="75"/>
        <v>COL</v>
      </c>
      <c r="M933" s="2" t="s">
        <v>39</v>
      </c>
      <c r="N933" s="2">
        <f>IF(ISBLANK(Table2[[#This Row],[ActualResult]]), 0, 1)</f>
        <v>1</v>
      </c>
      <c r="O933" s="2" t="str">
        <f>IF(ISBLANK(Table2[[#This Row],[ActualResult]]), "_", IF(Table2[[#This Row],[ActualWinner]]=Table2[[#This Row],[PredictedWinner]], "Y", "N"))</f>
        <v>Y</v>
      </c>
      <c r="P933" s="2" t="str">
        <f>IF(Table2[[#This Row],[ActualAwayScore]]&gt;Table2[[#This Row],[PredictedAwayScore]], "N", IF(ISBLANK(Table2[[#This Row],[ActualResult]]), "_", IF(Table2[[#This Row],[ActualAwayScore]]=Table2[[#This Row],[PredictedAwayScore]], "Y", "N")))</f>
        <v>N</v>
      </c>
      <c r="Q933" s="2" t="str">
        <f>IF(Table2[[#This Row],[ActualHomeScore]]&gt;Table2[[#This Row],[PredictedHomeScore]],"N", IF(ISBLANK(Table2[[#This Row],[ActualResult]]), "_", IF(Table2[[#This Row],[ActualHomeScore]]=Table2[[#This Row],[PredictedHomeScore]], "Y", "N")))</f>
        <v>Y</v>
      </c>
      <c r="R933" s="2">
        <v>1</v>
      </c>
      <c r="S933" s="2" t="str">
        <f t="shared" si="76"/>
        <v>NJD</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2</v>
      </c>
      <c r="AC933" s="32">
        <f>(($BF$11)*IF(Table2[[#This Row],[CorrectWinnerPrediction]]="Y", 1, 0))+(($BF$12)*IF(Table2[[#This Row],[CorrectAwayScorePrediction]]="Y", 1, 0))+(($BF$13)*IF(Table2[[#This Row],[CorrectHomeScorePrediction]]="Y", 1, 0))</f>
        <v>0.9</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-2</v>
      </c>
      <c r="AG933" s="2">
        <f>Table2[[#This Row],[ActualHomeScore]]-Table2[[#This Row],[PredictedHomeScore]]</f>
        <v>0</v>
      </c>
      <c r="AH933" s="2">
        <f t="shared" si="77"/>
        <v>-2</v>
      </c>
      <c r="AI933" s="2">
        <f t="shared" si="78"/>
        <v>-3</v>
      </c>
      <c r="AJ933" s="2">
        <v>2</v>
      </c>
      <c r="AK933" s="4">
        <v>45718</v>
      </c>
      <c r="AL933" s="2">
        <f>IF(Table2[[#This Row],[GameIsOver]]=0,0,IF(Table2[[#This Row],[ActualWinner]]=Table2[[#This Row],[AwayTeam]], 1, 0))</f>
        <v>0</v>
      </c>
      <c r="AM933" s="2">
        <f>IF(Table2[[#This Row],[GameIsOver]]=0,0,IF(Table2[[#This Row],[ActualWinner]]=Table2[[#This Row],[HomeTeam]], 1, 0))</f>
        <v>1</v>
      </c>
      <c r="AN933" s="2">
        <f>IF(IFERROR(FIND(Table2[[#This Row],[AwayTeam]], _xlfn.TEXTJOIN(";", 1, $BD$31:$BD$40)), 0) &gt; 0, 1, 0) + IF(IFERROR(FIND(Table2[[#This Row],[HomeTeam]], _xlfn.TEXTJOIN(";", 1, $BD$31:$BD$40)), 0) &gt; 0, 1, 0)</f>
        <v>0</v>
      </c>
      <c r="AO933" s="2" t="str">
        <f>INDEX(Sheet5!$B$2:$AG$33, MATCH(Table2[[#This Row],[AwayTeam]],Sheet5!$A$2:$A$33, 0), MATCH(Table2[[#This Row],[HomeTeam]],Sheet5!$A$2:$A$33, 0))</f>
        <v>0-2-0</v>
      </c>
      <c r="AP933" s="2" t="str">
        <f>INDEX(Sheet5!$B$2:$AG$33, MATCH(Table2[[#This Row],[HomeTeam]],Sheet5!$A$2:$A$33, 0), MATCH(Table2[[#This Row],[AwayTeam]],Sheet5!$A$2:$A$33, 0))</f>
        <v>2-0-0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0</v>
      </c>
      <c r="AU933" s="2"/>
      <c r="AV933" s="2"/>
    </row>
    <row r="934" spans="1:48" x14ac:dyDescent="0.25">
      <c r="A934" s="5">
        <v>45714</v>
      </c>
      <c r="B934" s="5">
        <v>45714</v>
      </c>
      <c r="C934" s="8" t="s">
        <v>1042</v>
      </c>
      <c r="D934" s="3" t="s">
        <v>24</v>
      </c>
      <c r="E934" s="3" t="s">
        <v>27</v>
      </c>
      <c r="F934" s="3">
        <v>3</v>
      </c>
      <c r="G934" s="3">
        <v>4</v>
      </c>
      <c r="H934" s="3" t="str">
        <f t="shared" si="74"/>
        <v>LAK</v>
      </c>
      <c r="I934" s="3" t="s">
        <v>76</v>
      </c>
      <c r="J934" s="3">
        <v>3</v>
      </c>
      <c r="K934" s="3">
        <v>2</v>
      </c>
      <c r="L934" s="2" t="str">
        <f t="shared" si="75"/>
        <v>VAN</v>
      </c>
      <c r="M934" s="3" t="s">
        <v>76</v>
      </c>
      <c r="N934" s="3">
        <f>IF(ISBLANK(Table2[[#This Row],[ActualResult]]), 0, 1)</f>
        <v>1</v>
      </c>
      <c r="O934" s="3" t="str">
        <f>IF(ISBLANK(Table2[[#This Row],[ActualResult]]), "_", IF(Table2[[#This Row],[ActualWinner]]=Table2[[#This Row],[PredictedWinner]], "Y", "N"))</f>
        <v>N</v>
      </c>
      <c r="P934" s="3" t="str">
        <f>IF(Table2[[#This Row],[ActualAwayScore]]&gt;Table2[[#This Row],[PredictedAwayScore]], "N", IF(ISBLANK(Table2[[#This Row],[ActualResult]]), "_", IF(Table2[[#This Row],[ActualAwayScore]]=Table2[[#This Row],[PredictedAwayScore]], "Y", "N")))</f>
        <v>Y</v>
      </c>
      <c r="Q934" s="3" t="str">
        <f>IF(Table2[[#This Row],[ActualHomeScore]]&gt;Table2[[#This Row],[PredictedHomeScore]],"N", IF(ISBLANK(Table2[[#This Row],[ActualResult]]), "_", IF(Table2[[#This Row],[ActualHomeScore]]=Table2[[#This Row],[PredictedHomeScore]], "Y", "N")))</f>
        <v>N</v>
      </c>
      <c r="R934" s="3">
        <v>1</v>
      </c>
      <c r="S934" s="3" t="str">
        <f t="shared" si="76"/>
        <v>LAK</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2</v>
      </c>
      <c r="AB934" s="3">
        <f>IF(Table2[[#This Row],[GameIsOver]]= 0, 0, IF(Table2[[#This Row],[ActualWinner]]=Table2[[#This Row],[HomeTeam]], 2, IF(OR(Table2[[#This Row],[ActualResult]]="OT", Table2[[#This Row],[ActualResult]]="SO"), 1, 0)))</f>
        <v>1</v>
      </c>
      <c r="AC934" s="51">
        <f>(($BF$11)*IF(Table2[[#This Row],[CorrectWinnerPrediction]]="Y", 1, 0))+(($BF$12)*IF(Table2[[#This Row],[CorrectAwayScorePrediction]]="Y", 1, 0))+(($BF$13)*IF(Table2[[#This Row],[CorrectHomeScorePrediction]]="Y", 1, 0))</f>
        <v>0.1</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-2</v>
      </c>
      <c r="AH934" s="3">
        <f t="shared" si="77"/>
        <v>-2</v>
      </c>
      <c r="AI934" s="3">
        <f t="shared" si="78"/>
        <v>-3</v>
      </c>
      <c r="AJ934" s="3">
        <v>3</v>
      </c>
      <c r="AK934" s="4">
        <v>45718</v>
      </c>
      <c r="AL934" s="2">
        <f>IF(Table2[[#This Row],[GameIsOver]]=0,0,IF(Table2[[#This Row],[ActualWinner]]=Table2[[#This Row],[AwayTeam]], 1, 0))</f>
        <v>1</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2-1-0</v>
      </c>
      <c r="AP934" s="2" t="str">
        <f>INDEX(Sheet5!$B$2:$AG$33, MATCH(Table2[[#This Row],[HomeTeam]],Sheet5!$A$2:$A$33, 0), MATCH(Table2[[#This Row],[AwayTeam]],Sheet5!$A$2:$A$33, 0))</f>
        <v>1-1-1</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0</v>
      </c>
      <c r="AU934" s="2"/>
      <c r="AV934" s="2"/>
    </row>
    <row r="935" spans="1:48" x14ac:dyDescent="0.25">
      <c r="A935" s="4">
        <v>45715</v>
      </c>
      <c r="B935" s="4">
        <v>45715</v>
      </c>
      <c r="C935" s="7" t="s">
        <v>1043</v>
      </c>
      <c r="D935" s="2" t="s">
        <v>32</v>
      </c>
      <c r="E935" s="2" t="s">
        <v>15</v>
      </c>
      <c r="F935" s="2">
        <v>2</v>
      </c>
      <c r="G935" s="2">
        <v>4</v>
      </c>
      <c r="H935" s="2" t="str">
        <f t="shared" si="74"/>
        <v>BOS</v>
      </c>
      <c r="I935" s="2" t="s">
        <v>39</v>
      </c>
      <c r="J935" s="2">
        <v>2</v>
      </c>
      <c r="K935" s="2">
        <v>1</v>
      </c>
      <c r="L935" s="13" t="str">
        <f t="shared" si="75"/>
        <v>NYI</v>
      </c>
      <c r="M935" s="2" t="s">
        <v>39</v>
      </c>
      <c r="N935" s="2">
        <f>IF(ISBLANK(Table2[[#This Row],[ActualResult]]), 0, 1)</f>
        <v>1</v>
      </c>
      <c r="O935" s="2" t="str">
        <f>IF(ISBLANK(Table2[[#This Row],[ActualResult]]), "_", IF(Table2[[#This Row],[ActualWinner]]=Table2[[#This Row],[PredictedWinner]], "Y", "N"))</f>
        <v>N</v>
      </c>
      <c r="P935" s="2" t="str">
        <f>IF(Table2[[#This Row],[ActualAwayScore]]&gt;Table2[[#This Row],[PredictedAwayScore]], "N", IF(ISBLANK(Table2[[#This Row],[ActualResult]]), "_", IF(Table2[[#This Row],[ActualAwayScore]]=Table2[[#This Row],[PredictedAwayScore]], "Y", "N")))</f>
        <v>Y</v>
      </c>
      <c r="Q935" s="2" t="str">
        <f>IF(Table2[[#This Row],[ActualHomeScore]]&gt;Table2[[#This Row],[PredictedHomeScore]],"N", IF(ISBLANK(Table2[[#This Row],[ActualResult]]), "_", IF(Table2[[#This Row],[ActualHomeScore]]=Table2[[#This Row],[PredictedHomeScore]], "Y", "N")))</f>
        <v>N</v>
      </c>
      <c r="R935" s="2">
        <v>1</v>
      </c>
      <c r="S935" s="2" t="str">
        <f t="shared" si="76"/>
        <v>BOS</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2</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0.1</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-3</v>
      </c>
      <c r="AH935" s="2">
        <f t="shared" si="77"/>
        <v>-1</v>
      </c>
      <c r="AI935" s="2">
        <f t="shared" si="78"/>
        <v>4</v>
      </c>
      <c r="AJ935" s="2">
        <v>2</v>
      </c>
      <c r="AK935" s="4">
        <v>45718</v>
      </c>
      <c r="AL935" s="2">
        <f>IF(Table2[[#This Row],[GameIsOver]]=0,0,IF(Table2[[#This Row],[ActualWinner]]=Table2[[#This Row],[AwayTeam]], 1, 0))</f>
        <v>1</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2-1-0</v>
      </c>
      <c r="AP935" s="2" t="str">
        <f>INDEX(Sheet5!$B$2:$AG$33, MATCH(Table2[[#This Row],[HomeTeam]],Sheet5!$A$2:$A$33, 0), MATCH(Table2[[#This Row],[AwayTeam]],Sheet5!$A$2:$A$33, 0))</f>
        <v>1-1-1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A936" s="4">
        <v>45715</v>
      </c>
      <c r="B936" s="4">
        <v>45715</v>
      </c>
      <c r="C936" s="7" t="s">
        <v>1044</v>
      </c>
      <c r="D936" s="2" t="s">
        <v>37</v>
      </c>
      <c r="E936" s="2" t="s">
        <v>18</v>
      </c>
      <c r="F936" s="2">
        <v>4</v>
      </c>
      <c r="G936" s="2">
        <v>3</v>
      </c>
      <c r="H936" s="2" t="str">
        <f t="shared" si="74"/>
        <v>SJS</v>
      </c>
      <c r="I936" s="2" t="s">
        <v>39</v>
      </c>
      <c r="J936" s="2">
        <v>3</v>
      </c>
      <c r="K936" s="2">
        <v>4</v>
      </c>
      <c r="L936" s="2" t="str">
        <f t="shared" si="75"/>
        <v>MTL</v>
      </c>
      <c r="M936" s="2" t="s">
        <v>76</v>
      </c>
      <c r="N936" s="2">
        <f>IF(ISBLANK(Table2[[#This Row],[ActualResult]]), 0, 1)</f>
        <v>1</v>
      </c>
      <c r="O936" s="2" t="str">
        <f>IF(ISBLANK(Table2[[#This Row],[ActualResult]]), "_", IF(Table2[[#This Row],[ActualWinner]]=Table2[[#This Row],[PredictedWinner]], "Y", "N"))</f>
        <v>N</v>
      </c>
      <c r="P936" s="2" t="str">
        <f>IF(Table2[[#This Row],[ActualAwayScore]]&gt;Table2[[#This Row],[PredictedAwayScore]], "N", IF(ISBLANK(Table2[[#This Row],[ActualResult]]), "_", IF(Table2[[#This Row],[ActualAwayScore]]=Table2[[#This Row],[PredictedAwayScore]], "Y", "N")))</f>
        <v>N</v>
      </c>
      <c r="Q936" s="2" t="str">
        <f>IF(Table2[[#This Row],[ActualHomeScore]]&gt;Table2[[#This Row],[PredictedHomeScore]],"N", IF(ISBLANK(Table2[[#This Row],[ActualResult]]), "_", IF(Table2[[#This Row],[ActualHomeScore]]=Table2[[#This Row],[PredictedHomeScore]], "Y", "N")))</f>
        <v>N</v>
      </c>
      <c r="R936" s="2">
        <v>0</v>
      </c>
      <c r="S936" s="2" t="str">
        <f t="shared" si="76"/>
        <v>SJS</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t="s">
        <v>1776</v>
      </c>
      <c r="Z936" s="2">
        <f>IF(AND(Table2[[#This Row],[GameIsOver]]=1,Table2[[#This Row],[ActualHomeScore]]*Table2[[#This Row],[ActualAwayScore]]=0), 1,0)</f>
        <v>0</v>
      </c>
      <c r="AA936" s="2">
        <f>IF(Table2[[#This Row],[GameIsOver]]=0,0, IF(Table2[[#This Row],[ActualWinner]]=Table2[[#This Row],[AwayTeam]], 2, IF(OR(Table2[[#This Row],[ActualResult]]="OT", Table2[[#This Row],[ActualResult]]="SO"), 1, 0)))</f>
        <v>1</v>
      </c>
      <c r="AB936" s="2">
        <f>IF(Table2[[#This Row],[GameIsOver]]= 0, 0, IF(Table2[[#This Row],[ActualWinner]]=Table2[[#This Row],[HomeTeam]], 2, IF(OR(Table2[[#This Row],[ActualResult]]="OT", Table2[[#This Row],[ActualResult]]="SO"), 1, 0)))</f>
        <v>2</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-1</v>
      </c>
      <c r="AG936" s="2">
        <f>Table2[[#This Row],[ActualHomeScore]]-Table2[[#This Row],[PredictedHomeScore]]</f>
        <v>1</v>
      </c>
      <c r="AH936" s="2">
        <f t="shared" si="77"/>
        <v>-1</v>
      </c>
      <c r="AI936" s="2">
        <f t="shared" si="78"/>
        <v>4</v>
      </c>
      <c r="AJ936" s="2">
        <v>1</v>
      </c>
      <c r="AK936" s="4">
        <v>45718</v>
      </c>
      <c r="AL936" s="2">
        <f>IF(Table2[[#This Row],[GameIsOver]]=0,0,IF(Table2[[#This Row],[ActualWinner]]=Table2[[#This Row],[AwayTeam]], 1, 0))</f>
        <v>0</v>
      </c>
      <c r="AM936" s="2">
        <f>IF(Table2[[#This Row],[GameIsOver]]=0,0,IF(Table2[[#This Row],[ActualWinner]]=Table2[[#This Row],[HomeTeam]], 1, 0))</f>
        <v>1</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0-1-1</v>
      </c>
      <c r="AP936" s="2" t="str">
        <f>INDEX(Sheet5!$B$2:$AG$33, MATCH(Table2[[#This Row],[HomeTeam]],Sheet5!$A$2:$A$33, 0), MATCH(Table2[[#This Row],[AwayTeam]],Sheet5!$A$2:$A$33, 0))</f>
        <v>2-0-0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0</v>
      </c>
      <c r="AU936" s="2"/>
      <c r="AV936" s="2"/>
    </row>
    <row r="937" spans="1:48" x14ac:dyDescent="0.25">
      <c r="A937" s="4">
        <v>45715</v>
      </c>
      <c r="B937" s="4">
        <v>45715</v>
      </c>
      <c r="C937" s="7" t="s">
        <v>1045</v>
      </c>
      <c r="D937" s="2" t="s">
        <v>35</v>
      </c>
      <c r="E937" s="2" t="s">
        <v>30</v>
      </c>
      <c r="F937" s="2">
        <v>3</v>
      </c>
      <c r="G937" s="2">
        <v>4</v>
      </c>
      <c r="H937" s="2" t="str">
        <f t="shared" si="74"/>
        <v>DET</v>
      </c>
      <c r="I937" s="2" t="s">
        <v>38</v>
      </c>
      <c r="J937" s="2">
        <v>5</v>
      </c>
      <c r="K937" s="2">
        <v>2</v>
      </c>
      <c r="L937" s="2" t="str">
        <f t="shared" si="75"/>
        <v>CBJ</v>
      </c>
      <c r="M937" s="2" t="s">
        <v>39</v>
      </c>
      <c r="N937" s="2">
        <f>IF(ISBLANK(Table2[[#This Row],[ActualResult]]), 0, 1)</f>
        <v>1</v>
      </c>
      <c r="O937" s="2" t="str">
        <f>IF(ISBLANK(Table2[[#This Row],[ActualResult]]), "_", IF(Table2[[#This Row],[ActualWinner]]=Table2[[#This Row],[PredictedWinner]], "Y", "N"))</f>
        <v>N</v>
      </c>
      <c r="P937" s="2" t="str">
        <f>IF(Table2[[#This Row],[ActualAwayScore]]&gt;Table2[[#This Row],[PredictedAwayScore]], "N", IF(ISBLANK(Table2[[#This Row],[ActualResult]]), "_", IF(Table2[[#This Row],[ActualAwayScore]]=Table2[[#This Row],[PredictedAwayScore]], "Y", "N")))</f>
        <v>N</v>
      </c>
      <c r="Q937" s="2" t="str">
        <f>IF(Table2[[#This Row],[ActualHomeScore]]&gt;Table2[[#This Row],[PredictedHomeScore]],"N", IF(ISBLANK(Table2[[#This Row],[ActualResult]]), "_", IF(Table2[[#This Row],[ActualHomeScore]]=Table2[[#This Row],[PredictedHomeScore]], "Y", "N")))</f>
        <v>N</v>
      </c>
      <c r="R937" s="2">
        <v>1</v>
      </c>
      <c r="S937" s="2" t="str">
        <f t="shared" si="76"/>
        <v>DET</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2</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2</v>
      </c>
      <c r="AG937" s="2">
        <f>Table2[[#This Row],[ActualHomeScore]]-Table2[[#This Row],[PredictedHomeScore]]</f>
        <v>-2</v>
      </c>
      <c r="AH937" s="2">
        <f t="shared" si="77"/>
        <v>-1</v>
      </c>
      <c r="AI937" s="2">
        <f t="shared" si="78"/>
        <v>4</v>
      </c>
      <c r="AJ937" s="2">
        <v>3</v>
      </c>
      <c r="AK937" s="4">
        <v>45719</v>
      </c>
      <c r="AL937" s="2">
        <f>IF(Table2[[#This Row],[GameIsOver]]=0,0,IF(Table2[[#This Row],[ActualWinner]]=Table2[[#This Row],[AwayTeam]], 1, 0))</f>
        <v>1</v>
      </c>
      <c r="AM937" s="2">
        <f>IF(Table2[[#This Row],[GameIsOver]]=0,0,IF(Table2[[#This Row],[ActualWinner]]=Table2[[#This Row],[HomeTeam]], 1, 0))</f>
        <v>0</v>
      </c>
      <c r="AN937" s="2">
        <f>IF(IFERROR(FIND(Table2[[#This Row],[AwayTeam]], _xlfn.TEXTJOIN(";", 1, $BD$31:$BD$40)), 0) &gt; 0, 1, 0) + IF(IFERROR(FIND(Table2[[#This Row],[HomeTeam]], _xlfn.TEXTJOIN(";", 1, $BD$31:$BD$40)), 0) &gt; 0, 1, 0)</f>
        <v>1</v>
      </c>
      <c r="AO937" s="2" t="str">
        <f>INDEX(Sheet5!$B$2:$AG$33, MATCH(Table2[[#This Row],[AwayTeam]],Sheet5!$A$2:$A$33, 0), MATCH(Table2[[#This Row],[HomeTeam]],Sheet5!$A$2:$A$33, 0))</f>
        <v>2-1-0</v>
      </c>
      <c r="AP937" s="2" t="str">
        <f>INDEX(Sheet5!$B$2:$AG$33, MATCH(Table2[[#This Row],[HomeTeam]],Sheet5!$A$2:$A$33, 0), MATCH(Table2[[#This Row],[AwayTeam]],Sheet5!$A$2:$A$33, 0))</f>
        <v>1-2-0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0</v>
      </c>
      <c r="AU937" s="2"/>
      <c r="AV937" s="2"/>
    </row>
    <row r="938" spans="1:48" x14ac:dyDescent="0.25">
      <c r="A938" s="4">
        <v>45715</v>
      </c>
      <c r="B938" s="4">
        <v>45715</v>
      </c>
      <c r="C938" s="7" t="s">
        <v>1046</v>
      </c>
      <c r="D938" s="2" t="s">
        <v>23</v>
      </c>
      <c r="E938" s="2" t="s">
        <v>42</v>
      </c>
      <c r="F938" s="2">
        <v>3</v>
      </c>
      <c r="G938" s="2">
        <v>2</v>
      </c>
      <c r="H938" s="2" t="str">
        <f t="shared" si="74"/>
        <v>CGY</v>
      </c>
      <c r="I938" s="2" t="s">
        <v>39</v>
      </c>
      <c r="J938" s="2">
        <v>0</v>
      </c>
      <c r="K938" s="2">
        <v>3</v>
      </c>
      <c r="L938" s="2" t="str">
        <f t="shared" si="75"/>
        <v>TBL</v>
      </c>
      <c r="M938" s="2" t="s">
        <v>39</v>
      </c>
      <c r="N938" s="2">
        <f>IF(ISBLANK(Table2[[#This Row],[ActualResult]]), 0, 1)</f>
        <v>1</v>
      </c>
      <c r="O938" s="2" t="str">
        <f>IF(ISBLANK(Table2[[#This Row],[ActualResult]]), "_", IF(Table2[[#This Row],[ActualWinner]]=Table2[[#This Row],[PredictedWinner]], "Y", "N"))</f>
        <v>N</v>
      </c>
      <c r="P938" s="2" t="str">
        <f>IF(Table2[[#This Row],[ActualAwayScore]]&gt;Table2[[#This Row],[PredictedAwayScore]], "N", IF(ISBLANK(Table2[[#This Row],[ActualResult]]), "_", IF(Table2[[#This Row],[ActualAwayScore]]=Table2[[#This Row],[PredictedAwayScore]], "Y", "N")))</f>
        <v>N</v>
      </c>
      <c r="Q938" s="2" t="str">
        <f>IF(Table2[[#This Row],[ActualHomeScore]]&gt;Table2[[#This Row],[PredictedHomeScore]],"N", IF(ISBLANK(Table2[[#This Row],[ActualResult]]), "_", IF(Table2[[#This Row],[ActualHomeScore]]=Table2[[#This Row],[PredictedHomeScore]], "Y", "N")))</f>
        <v>N</v>
      </c>
      <c r="R938" s="2">
        <v>0</v>
      </c>
      <c r="S938" s="2" t="str">
        <f t="shared" si="76"/>
        <v>CGY</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t="s">
        <v>1800</v>
      </c>
      <c r="Z938" s="2">
        <f>IF(AND(Table2[[#This Row],[GameIsOver]]=1,Table2[[#This Row],[ActualHomeScore]]*Table2[[#This Row],[ActualAwayScore]]=0), 1,0)</f>
        <v>1</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2</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-3</v>
      </c>
      <c r="AG938" s="2">
        <f>Table2[[#This Row],[ActualHomeScore]]-Table2[[#This Row],[PredictedHomeScore]]</f>
        <v>1</v>
      </c>
      <c r="AH938" s="2">
        <f t="shared" si="77"/>
        <v>-1</v>
      </c>
      <c r="AI938" s="2">
        <f t="shared" si="78"/>
        <v>4</v>
      </c>
      <c r="AJ938" s="2">
        <v>4</v>
      </c>
      <c r="AK938" s="4">
        <v>45719</v>
      </c>
      <c r="AL938" s="2">
        <f>IF(Table2[[#This Row],[GameIsOver]]=0,0,IF(Table2[[#This Row],[ActualWinner]]=Table2[[#This Row],[AwayTeam]], 1, 0))</f>
        <v>0</v>
      </c>
      <c r="AM938" s="2">
        <f>IF(Table2[[#This Row],[GameIsOver]]=0,0,IF(Table2[[#This Row],[ActualWinner]]=Table2[[#This Row],[HomeTeam]], 1, 0))</f>
        <v>1</v>
      </c>
      <c r="AN938" s="2">
        <f>IF(IFERROR(FIND(Table2[[#This Row],[AwayTeam]], _xlfn.TEXTJOIN(";", 1, $BD$31:$BD$40)), 0) &gt; 0, 1, 0) + IF(IFERROR(FIND(Table2[[#This Row],[HomeTeam]], _xlfn.TEXTJOIN(";", 1, $BD$31:$BD$40)), 0) &gt; 0, 1, 0)</f>
        <v>0</v>
      </c>
      <c r="AO938" s="2" t="str">
        <f>INDEX(Sheet5!$B$2:$AG$33, MATCH(Table2[[#This Row],[AwayTeam]],Sheet5!$A$2:$A$33, 0), MATCH(Table2[[#This Row],[HomeTeam]],Sheet5!$A$2:$A$33, 0))</f>
        <v>0-2-0</v>
      </c>
      <c r="AP938" s="2" t="str">
        <f>INDEX(Sheet5!$B$2:$AG$33, MATCH(Table2[[#This Row],[HomeTeam]],Sheet5!$A$2:$A$33, 0), MATCH(Table2[[#This Row],[AwayTeam]],Sheet5!$A$2:$A$33, 0))</f>
        <v>2-0-0</v>
      </c>
      <c r="AQ938" s="2">
        <f>IF(Table2[[#This Row],[GameHasShutOut]], 1, 0)</f>
        <v>1</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A939" s="4">
        <v>45715</v>
      </c>
      <c r="B939" s="4">
        <v>45715</v>
      </c>
      <c r="C939" s="7" t="s">
        <v>1050</v>
      </c>
      <c r="D939" s="2" t="s">
        <v>22</v>
      </c>
      <c r="E939" s="2" t="s">
        <v>13</v>
      </c>
      <c r="F939" s="2">
        <v>3</v>
      </c>
      <c r="G939" s="2">
        <v>2</v>
      </c>
      <c r="H939" s="2" t="str">
        <f t="shared" si="74"/>
        <v>EDM</v>
      </c>
      <c r="I939" s="2" t="s">
        <v>76</v>
      </c>
      <c r="J939" s="2">
        <v>3</v>
      </c>
      <c r="K939" s="2">
        <v>4</v>
      </c>
      <c r="L939" s="2" t="str">
        <f t="shared" si="75"/>
        <v>FLA</v>
      </c>
      <c r="M939" s="2" t="s">
        <v>39</v>
      </c>
      <c r="N939" s="2">
        <f>IF(ISBLANK(Table2[[#This Row],[ActualResult]]), 0, 1)</f>
        <v>1</v>
      </c>
      <c r="O939" s="2" t="str">
        <f>IF(ISBLANK(Table2[[#This Row],[ActualResult]]), "_", IF(Table2[[#This Row],[ActualWinner]]=Table2[[#This Row],[PredictedWinner]], "Y", "N"))</f>
        <v>N</v>
      </c>
      <c r="P939" s="2" t="str">
        <f>IF(Table2[[#This Row],[ActualAwayScore]]&gt;Table2[[#This Row],[PredictedAwayScore]], "N", IF(ISBLANK(Table2[[#This Row],[ActualResult]]), "_", IF(Table2[[#This Row],[ActualAwayScore]]=Table2[[#This Row],[PredictedAwayScore]], "Y", "N")))</f>
        <v>Y</v>
      </c>
      <c r="Q939" s="2" t="str">
        <f>IF(Table2[[#This Row],[ActualHomeScore]]&gt;Table2[[#This Row],[PredictedHomeScore]],"N", IF(ISBLANK(Table2[[#This Row],[ActualResult]]), "_", IF(Table2[[#This Row],[ActualHomeScore]]=Table2[[#This Row],[PredictedHomeScore]], "Y", "N")))</f>
        <v>N</v>
      </c>
      <c r="R939" s="2">
        <v>1</v>
      </c>
      <c r="S939" s="2" t="str">
        <f t="shared" si="76"/>
        <v>EDM</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2</v>
      </c>
      <c r="AC939" s="32">
        <f>(($BF$11)*IF(Table2[[#This Row],[CorrectWinnerPrediction]]="Y", 1, 0))+(($BF$12)*IF(Table2[[#This Row],[CorrectAwayScorePrediction]]="Y", 1, 0))+(($BF$13)*IF(Table2[[#This Row],[CorrectHomeScorePrediction]]="Y", 1, 0))</f>
        <v>0.1</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2</v>
      </c>
      <c r="AH939" s="2">
        <f t="shared" si="77"/>
        <v>-1</v>
      </c>
      <c r="AI939" s="2">
        <f t="shared" si="78"/>
        <v>4</v>
      </c>
      <c r="AJ939" s="2">
        <v>5</v>
      </c>
      <c r="AK939" s="4">
        <v>45719</v>
      </c>
      <c r="AL939" s="2">
        <f>IF(Table2[[#This Row],[GameIsOver]]=0,0,IF(Table2[[#This Row],[ActualWinner]]=Table2[[#This Row],[AwayTeam]], 1, 0))</f>
        <v>0</v>
      </c>
      <c r="AM939" s="2">
        <f>IF(Table2[[#This Row],[GameIsOver]]=0,0,IF(Table2[[#This Row],[ActualWinner]]=Table2[[#This Row],[HomeTeam]], 1, 0))</f>
        <v>1</v>
      </c>
      <c r="AN939" s="2">
        <f>IF(IFERROR(FIND(Table2[[#This Row],[AwayTeam]], _xlfn.TEXTJOIN(";", 1, $BD$31:$BD$40)), 0) &gt; 0, 1, 0) + IF(IFERROR(FIND(Table2[[#This Row],[HomeTeam]], _xlfn.TEXTJOIN(";", 1, $BD$31:$BD$40)), 0) &gt; 0, 1, 0)</f>
        <v>0</v>
      </c>
      <c r="AO939" s="2" t="str">
        <f>INDEX(Sheet5!$B$2:$AG$33, MATCH(Table2[[#This Row],[AwayTeam]],Sheet5!$A$2:$A$33, 0), MATCH(Table2[[#This Row],[HomeTeam]],Sheet5!$A$2:$A$33, 0))</f>
        <v>0-2-0</v>
      </c>
      <c r="AP939" s="2" t="str">
        <f>INDEX(Sheet5!$B$2:$AG$33, MATCH(Table2[[#This Row],[HomeTeam]],Sheet5!$A$2:$A$33, 0), MATCH(Table2[[#This Row],[AwayTeam]],Sheet5!$A$2:$A$33, 0))</f>
        <v>2-0-0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0</v>
      </c>
      <c r="AU939" s="2"/>
      <c r="AV939" s="2"/>
    </row>
    <row r="940" spans="1:48" x14ac:dyDescent="0.25">
      <c r="A940" s="4">
        <v>45715</v>
      </c>
      <c r="B940" s="4">
        <v>45715</v>
      </c>
      <c r="C940" s="7" t="s">
        <v>1047</v>
      </c>
      <c r="D940" s="2" t="s">
        <v>44</v>
      </c>
      <c r="E940" s="2" t="s">
        <v>20</v>
      </c>
      <c r="F940" s="2">
        <v>2</v>
      </c>
      <c r="G940" s="2">
        <v>5</v>
      </c>
      <c r="H940" s="2" t="str">
        <f t="shared" si="74"/>
        <v>PIT</v>
      </c>
      <c r="I940" s="2" t="s">
        <v>39</v>
      </c>
      <c r="J940" s="2">
        <v>4</v>
      </c>
      <c r="K940" s="2">
        <v>5</v>
      </c>
      <c r="L940" s="2" t="str">
        <f t="shared" si="75"/>
        <v>PIT</v>
      </c>
      <c r="M940" s="2" t="s">
        <v>76</v>
      </c>
      <c r="N940" s="2">
        <f>IF(ISBLANK(Table2[[#This Row],[ActualResult]]), 0, 1)</f>
        <v>1</v>
      </c>
      <c r="O940" s="2" t="str">
        <f>IF(ISBLANK(Table2[[#This Row],[ActualResult]]), "_", IF(Table2[[#This Row],[ActualWinner]]=Table2[[#This Row],[PredictedWinner]], "Y", "N"))</f>
        <v>Y</v>
      </c>
      <c r="P940" s="2" t="str">
        <f>IF(Table2[[#This Row],[ActualAwayScore]]&gt;Table2[[#This Row],[PredictedAwayScore]], "N", IF(ISBLANK(Table2[[#This Row],[ActualResult]]), "_", IF(Table2[[#This Row],[ActualAwayScore]]=Table2[[#This Row],[PredictedAwayScore]], "Y", "N")))</f>
        <v>N</v>
      </c>
      <c r="Q940" s="2" t="str">
        <f>IF(Table2[[#This Row],[ActualHomeScore]]&gt;Table2[[#This Row],[PredictedHomeScore]],"N", IF(ISBLANK(Table2[[#This Row],[ActualResult]]), "_", IF(Table2[[#This Row],[ActualHomeScore]]=Table2[[#This Row],[PredictedHomeScore]], "Y", "N")))</f>
        <v>Y</v>
      </c>
      <c r="R940" s="2">
        <v>1</v>
      </c>
      <c r="S940" s="2" t="str">
        <f t="shared" si="76"/>
        <v>PHI</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1</v>
      </c>
      <c r="AB940" s="2">
        <f>IF(Table2[[#This Row],[GameIsOver]]= 0, 0, IF(Table2[[#This Row],[ActualWinner]]=Table2[[#This Row],[HomeTeam]], 2, IF(OR(Table2[[#This Row],[ActualResult]]="OT", Table2[[#This Row],[ActualResult]]="SO"), 1, 0)))</f>
        <v>2</v>
      </c>
      <c r="AC940" s="32">
        <f>(($BF$11)*IF(Table2[[#This Row],[CorrectWinnerPrediction]]="Y", 1, 0))+(($BF$12)*IF(Table2[[#This Row],[CorrectAwayScorePrediction]]="Y", 1, 0))+(($BF$13)*IF(Table2[[#This Row],[CorrectHomeScorePrediction]]="Y", 1, 0))</f>
        <v>0.9</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2</v>
      </c>
      <c r="AG940" s="2">
        <f>Table2[[#This Row],[ActualHomeScore]]-Table2[[#This Row],[PredictedHomeScore]]</f>
        <v>0</v>
      </c>
      <c r="AH940" s="2">
        <f t="shared" si="77"/>
        <v>-1</v>
      </c>
      <c r="AI940" s="2">
        <f t="shared" si="78"/>
        <v>4</v>
      </c>
      <c r="AJ940" s="2">
        <v>6</v>
      </c>
      <c r="AK940" s="4">
        <v>45720</v>
      </c>
      <c r="AL940" s="2">
        <f>IF(Table2[[#This Row],[GameIsOver]]=0,0,IF(Table2[[#This Row],[ActualWinner]]=Table2[[#This Row],[AwayTeam]], 1, 0))</f>
        <v>0</v>
      </c>
      <c r="AM940" s="2">
        <f>IF(Table2[[#This Row],[GameIsOver]]=0,0,IF(Table2[[#This Row],[ActualWinner]]=Table2[[#This Row],[HomeTeam]], 1, 0))</f>
        <v>1</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2-1-1</v>
      </c>
      <c r="AP940" s="2" t="str">
        <f>INDEX(Sheet5!$B$2:$AG$33, MATCH(Table2[[#This Row],[HomeTeam]],Sheet5!$A$2:$A$33, 0), MATCH(Table2[[#This Row],[AwayTeam]],Sheet5!$A$2:$A$33, 0))</f>
        <v>2-2-0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0</v>
      </c>
      <c r="AU940" s="2"/>
      <c r="AV940" s="2"/>
    </row>
    <row r="941" spans="1:48" x14ac:dyDescent="0.25">
      <c r="A941" s="4">
        <v>45715</v>
      </c>
      <c r="B941" s="4">
        <v>45715</v>
      </c>
      <c r="C941" s="7" t="s">
        <v>1048</v>
      </c>
      <c r="D941" s="2" t="s">
        <v>12</v>
      </c>
      <c r="E941" s="2" t="s">
        <v>45</v>
      </c>
      <c r="F941" s="2">
        <v>2</v>
      </c>
      <c r="G941" s="2">
        <v>4</v>
      </c>
      <c r="H941" s="2" t="str">
        <f t="shared" si="74"/>
        <v>WSH</v>
      </c>
      <c r="I941" s="2" t="s">
        <v>39</v>
      </c>
      <c r="J941" s="2">
        <v>5</v>
      </c>
      <c r="K941" s="2">
        <v>2</v>
      </c>
      <c r="L941" s="2" t="str">
        <f t="shared" si="75"/>
        <v>STL</v>
      </c>
      <c r="M941" s="2" t="s">
        <v>39</v>
      </c>
      <c r="N941" s="2">
        <f>IF(ISBLANK(Table2[[#This Row],[ActualResult]]), 0, 1)</f>
        <v>1</v>
      </c>
      <c r="O941" s="2" t="str">
        <f>IF(ISBLANK(Table2[[#This Row],[ActualResult]]), "_", IF(Table2[[#This Row],[ActualWinner]]=Table2[[#This Row],[PredictedWinner]], "Y", "N"))</f>
        <v>N</v>
      </c>
      <c r="P941" s="2" t="str">
        <f>IF(Table2[[#This Row],[ActualAwayScore]]&gt;Table2[[#This Row],[PredictedAwayScore]], "N", IF(ISBLANK(Table2[[#This Row],[ActualResult]]), "_", IF(Table2[[#This Row],[ActualAwayScore]]=Table2[[#This Row],[PredictedAwayScore]], "Y", "N")))</f>
        <v>N</v>
      </c>
      <c r="Q941" s="2" t="str">
        <f>IF(Table2[[#This Row],[ActualHomeScore]]&gt;Table2[[#This Row],[PredictedHomeScore]],"N", IF(ISBLANK(Table2[[#This Row],[ActualResult]]), "_", IF(Table2[[#This Row],[ActualHomeScore]]=Table2[[#This Row],[PredictedHomeScore]], "Y", "N")))</f>
        <v>N</v>
      </c>
      <c r="R941" s="2">
        <v>1</v>
      </c>
      <c r="S941" s="2" t="str">
        <f t="shared" si="76"/>
        <v>WSH</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t="s">
        <v>1886</v>
      </c>
      <c r="Z941" s="2">
        <f>IF(AND(Table2[[#This Row],[GameIsOver]]=1,Table2[[#This Row],[ActualHomeScore]]*Table2[[#This Row],[ActualAwayScore]]=0), 1,0)</f>
        <v>0</v>
      </c>
      <c r="AA941" s="2">
        <f>IF(Table2[[#This Row],[GameIsOver]]=0,0, IF(Table2[[#This Row],[ActualWinner]]=Table2[[#This Row],[AwayTeam]], 2, IF(OR(Table2[[#This Row],[ActualResult]]="OT", Table2[[#This Row],[ActualResult]]="SO"), 1, 0)))</f>
        <v>2</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3</v>
      </c>
      <c r="AG941" s="2">
        <f>Table2[[#This Row],[ActualHomeScore]]-Table2[[#This Row],[PredictedHomeScore]]</f>
        <v>-2</v>
      </c>
      <c r="AH941" s="2">
        <f t="shared" si="77"/>
        <v>-1</v>
      </c>
      <c r="AI941" s="2">
        <f t="shared" si="78"/>
        <v>4</v>
      </c>
      <c r="AJ941" s="2">
        <v>7</v>
      </c>
      <c r="AK941" s="4">
        <v>45720</v>
      </c>
      <c r="AL941" s="2">
        <f>IF(Table2[[#This Row],[GameIsOver]]=0,0,IF(Table2[[#This Row],[ActualWinner]]=Table2[[#This Row],[AwayTeam]], 1, 0))</f>
        <v>1</v>
      </c>
      <c r="AM941" s="2">
        <f>IF(Table2[[#This Row],[GameIsOver]]=0,0,IF(Table2[[#This Row],[ActualWinner]]=Table2[[#This Row],[HomeTeam]], 1, 0))</f>
        <v>0</v>
      </c>
      <c r="AN941" s="2">
        <f>IF(IFERROR(FIND(Table2[[#This Row],[AwayTeam]], _xlfn.TEXTJOIN(";", 1, $BD$31:$BD$40)), 0) &gt; 0, 1, 0) + IF(IFERROR(FIND(Table2[[#This Row],[HomeTeam]], _xlfn.TEXTJOIN(";", 1, $BD$31:$BD$40)), 0) &gt; 0, 1, 0)</f>
        <v>0</v>
      </c>
      <c r="AO941" s="2" t="str">
        <f>INDEX(Sheet5!$B$2:$AG$33, MATCH(Table2[[#This Row],[AwayTeam]],Sheet5!$A$2:$A$33, 0), MATCH(Table2[[#This Row],[HomeTeam]],Sheet5!$A$2:$A$33, 0))</f>
        <v>1-1-0</v>
      </c>
      <c r="AP941" s="2" t="str">
        <f>INDEX(Sheet5!$B$2:$AG$33, MATCH(Table2[[#This Row],[HomeTeam]],Sheet5!$A$2:$A$33, 0), MATCH(Table2[[#This Row],[AwayTeam]],Sheet5!$A$2:$A$33, 0))</f>
        <v>1-1-0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0</v>
      </c>
      <c r="AU941" s="2"/>
      <c r="AV941" s="2"/>
    </row>
    <row r="942" spans="1:48" x14ac:dyDescent="0.25">
      <c r="A942" s="4">
        <v>45715</v>
      </c>
      <c r="B942" s="4">
        <v>45715</v>
      </c>
      <c r="C942" s="7" t="s">
        <v>1049</v>
      </c>
      <c r="D942" s="2" t="s">
        <v>28</v>
      </c>
      <c r="E942" s="2" t="s">
        <v>43</v>
      </c>
      <c r="F942" s="2">
        <v>2</v>
      </c>
      <c r="G942" s="2">
        <v>5</v>
      </c>
      <c r="H942" s="2" t="str">
        <f t="shared" si="74"/>
        <v>CAR</v>
      </c>
      <c r="I942" s="2" t="s">
        <v>39</v>
      </c>
      <c r="J942" s="2">
        <v>2</v>
      </c>
      <c r="K942" s="2">
        <v>5</v>
      </c>
      <c r="L942" s="2" t="str">
        <f t="shared" si="75"/>
        <v>CAR</v>
      </c>
      <c r="M942" s="2" t="s">
        <v>39</v>
      </c>
      <c r="N942" s="2">
        <f>IF(ISBLANK(Table2[[#This Row],[ActualResult]]), 0, 1)</f>
        <v>1</v>
      </c>
      <c r="O942" s="2" t="str">
        <f>IF(ISBLANK(Table2[[#This Row],[ActualResult]]), "_", IF(Table2[[#This Row],[ActualWinner]]=Table2[[#This Row],[PredictedWinner]], "Y", "N"))</f>
        <v>Y</v>
      </c>
      <c r="P942" s="2" t="str">
        <f>IF(Table2[[#This Row],[ActualAwayScore]]&gt;Table2[[#This Row],[PredictedAwayScore]], "N", IF(ISBLANK(Table2[[#This Row],[ActualResult]]), "_", IF(Table2[[#This Row],[ActualAwayScore]]=Table2[[#This Row],[PredictedAwayScore]], "Y", "N")))</f>
        <v>Y</v>
      </c>
      <c r="Q942" s="2" t="str">
        <f>IF(Table2[[#This Row],[ActualHomeScore]]&gt;Table2[[#This Row],[PredictedHomeScore]],"N", IF(ISBLANK(Table2[[#This Row],[ActualResult]]), "_", IF(Table2[[#This Row],[ActualHomeScore]]=Table2[[#This Row],[PredictedHomeScore]], "Y", "N")))</f>
        <v>Y</v>
      </c>
      <c r="R942" s="2">
        <v>1</v>
      </c>
      <c r="S942" s="2" t="str">
        <f t="shared" si="76"/>
        <v>BUF</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2</v>
      </c>
      <c r="AC942" s="32">
        <f>(($BF$11)*IF(Table2[[#This Row],[CorrectWinnerPrediction]]="Y", 1, 0))+(($BF$12)*IF(Table2[[#This Row],[CorrectAwayScorePrediction]]="Y", 1, 0))+(($BF$13)*IF(Table2[[#This Row],[CorrectHomeScorePrediction]]="Y", 1, 0))</f>
        <v>1</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-1</v>
      </c>
      <c r="AI942" s="2">
        <f t="shared" si="78"/>
        <v>4</v>
      </c>
      <c r="AJ942" s="2">
        <v>8</v>
      </c>
      <c r="AK942" s="4">
        <v>45720</v>
      </c>
      <c r="AL942" s="2">
        <f>IF(Table2[[#This Row],[GameIsOver]]=0,0,IF(Table2[[#This Row],[ActualWinner]]=Table2[[#This Row],[AwayTeam]], 1, 0))</f>
        <v>0</v>
      </c>
      <c r="AM942" s="2">
        <f>IF(Table2[[#This Row],[GameIsOver]]=0,0,IF(Table2[[#This Row],[ActualWinner]]=Table2[[#This Row],[HomeTeam]], 1, 0))</f>
        <v>1</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1-1-0</v>
      </c>
      <c r="AP942" s="2" t="str">
        <f>INDEX(Sheet5!$B$2:$AG$33, MATCH(Table2[[#This Row],[HomeTeam]],Sheet5!$A$2:$A$33, 0), MATCH(Table2[[#This Row],[AwayTeam]],Sheet5!$A$2:$A$33, 0))</f>
        <v>1-1-0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0</v>
      </c>
      <c r="AU942" s="2"/>
      <c r="AV942" s="2"/>
    </row>
    <row r="943" spans="1:48" x14ac:dyDescent="0.25">
      <c r="A943" s="4">
        <v>45715</v>
      </c>
      <c r="B943" s="4">
        <v>45715</v>
      </c>
      <c r="C943" s="7" t="s">
        <v>1051</v>
      </c>
      <c r="D943" s="2" t="s">
        <v>21</v>
      </c>
      <c r="E943" s="2" t="s">
        <v>34</v>
      </c>
      <c r="F943" s="2">
        <v>5</v>
      </c>
      <c r="G943" s="2">
        <v>2</v>
      </c>
      <c r="H943" s="2" t="str">
        <f t="shared" si="74"/>
        <v>WPG</v>
      </c>
      <c r="I943" s="2" t="s">
        <v>39</v>
      </c>
      <c r="J943" s="2">
        <v>1</v>
      </c>
      <c r="K943" s="2">
        <v>2</v>
      </c>
      <c r="L943" s="2" t="str">
        <f t="shared" si="75"/>
        <v>NSH</v>
      </c>
      <c r="M943" s="2" t="s">
        <v>39</v>
      </c>
      <c r="N943" s="2">
        <f>IF(ISBLANK(Table2[[#This Row],[ActualResult]]), 0, 1)</f>
        <v>1</v>
      </c>
      <c r="O943" s="2" t="str">
        <f>IF(ISBLANK(Table2[[#This Row],[ActualResult]]), "_", IF(Table2[[#This Row],[ActualWinner]]=Table2[[#This Row],[PredictedWinner]], "Y", "N"))</f>
        <v>N</v>
      </c>
      <c r="P943" s="2" t="str">
        <f>IF(Table2[[#This Row],[ActualAwayScore]]&gt;Table2[[#This Row],[PredictedAwayScore]], "N", IF(ISBLANK(Table2[[#This Row],[ActualResult]]), "_", IF(Table2[[#This Row],[ActualAwayScore]]=Table2[[#This Row],[PredictedAwayScore]], "Y", "N")))</f>
        <v>N</v>
      </c>
      <c r="Q943" s="2" t="str">
        <f>IF(Table2[[#This Row],[ActualHomeScore]]&gt;Table2[[#This Row],[PredictedHomeScore]],"N", IF(ISBLANK(Table2[[#This Row],[ActualResult]]), "_", IF(Table2[[#This Row],[ActualHomeScore]]=Table2[[#This Row],[PredictedHomeScore]], "Y", "N")))</f>
        <v>Y</v>
      </c>
      <c r="R943" s="2">
        <v>1</v>
      </c>
      <c r="S943" s="2" t="str">
        <f t="shared" si="76"/>
        <v>WPG</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2</v>
      </c>
      <c r="AC943" s="32">
        <f>(($BF$11)*IF(Table2[[#This Row],[CorrectWinnerPrediction]]="Y", 1, 0))+(($BF$12)*IF(Table2[[#This Row],[CorrectAwayScorePrediction]]="Y", 1, 0))+(($BF$13)*IF(Table2[[#This Row],[CorrectHomeScorePrediction]]="Y", 1, 0))</f>
        <v>0.1</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-4</v>
      </c>
      <c r="AG943" s="2">
        <f>Table2[[#This Row],[ActualHomeScore]]-Table2[[#This Row],[PredictedHomeScore]]</f>
        <v>0</v>
      </c>
      <c r="AH943" s="2">
        <f t="shared" si="77"/>
        <v>-1</v>
      </c>
      <c r="AI943" s="2">
        <f t="shared" si="78"/>
        <v>4</v>
      </c>
      <c r="AJ943" s="2">
        <v>9</v>
      </c>
      <c r="AK943" s="4">
        <v>45720</v>
      </c>
      <c r="AL943" s="2">
        <f>IF(Table2[[#This Row],[GameIsOver]]=0,0,IF(Table2[[#This Row],[ActualWinner]]=Table2[[#This Row],[AwayTeam]], 1, 0))</f>
        <v>0</v>
      </c>
      <c r="AM943" s="2">
        <f>IF(Table2[[#This Row],[GameIsOver]]=0,0,IF(Table2[[#This Row],[ActualWinner]]=Table2[[#This Row],[HomeTeam]], 1, 0))</f>
        <v>1</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2-2-0</v>
      </c>
      <c r="AP943" s="2" t="str">
        <f>INDEX(Sheet5!$B$2:$AG$33, MATCH(Table2[[#This Row],[HomeTeam]],Sheet5!$A$2:$A$33, 0), MATCH(Table2[[#This Row],[AwayTeam]],Sheet5!$A$2:$A$33, 0))</f>
        <v>2-2-0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A944" s="4">
        <v>45715</v>
      </c>
      <c r="B944" s="4">
        <v>45715</v>
      </c>
      <c r="C944" s="7" t="s">
        <v>1052</v>
      </c>
      <c r="D944" s="2" t="s">
        <v>36</v>
      </c>
      <c r="E944" s="2" t="s">
        <v>14</v>
      </c>
      <c r="F944" s="2">
        <v>4</v>
      </c>
      <c r="G944" s="2">
        <v>3</v>
      </c>
      <c r="H944" s="2" t="str">
        <f t="shared" si="74"/>
        <v>MIN</v>
      </c>
      <c r="I944" s="2" t="s">
        <v>39</v>
      </c>
      <c r="J944" s="2">
        <v>1</v>
      </c>
      <c r="K944" s="2">
        <v>6</v>
      </c>
      <c r="L944" s="2" t="str">
        <f t="shared" si="75"/>
        <v>UTA</v>
      </c>
      <c r="M944" s="2" t="s">
        <v>39</v>
      </c>
      <c r="N944" s="2">
        <f>IF(ISBLANK(Table2[[#This Row],[ActualResult]]), 0, 1)</f>
        <v>1</v>
      </c>
      <c r="O944" s="2" t="str">
        <f>IF(ISBLANK(Table2[[#This Row],[ActualResult]]), "_", IF(Table2[[#This Row],[ActualWinner]]=Table2[[#This Row],[PredictedWinner]], "Y", "N"))</f>
        <v>N</v>
      </c>
      <c r="P944" s="2" t="str">
        <f>IF(Table2[[#This Row],[ActualAwayScore]]&gt;Table2[[#This Row],[PredictedAwayScore]], "N", IF(ISBLANK(Table2[[#This Row],[ActualResult]]), "_", IF(Table2[[#This Row],[ActualAwayScore]]=Table2[[#This Row],[PredictedAwayScore]], "Y", "N")))</f>
        <v>N</v>
      </c>
      <c r="Q944" s="2" t="str">
        <f>IF(Table2[[#This Row],[ActualHomeScore]]&gt;Table2[[#This Row],[PredictedHomeScore]],"N", IF(ISBLANK(Table2[[#This Row],[ActualResult]]), "_", IF(Table2[[#This Row],[ActualHomeScore]]=Table2[[#This Row],[PredictedHomeScore]], "Y", "N")))</f>
        <v>N</v>
      </c>
      <c r="R944" s="2">
        <v>1</v>
      </c>
      <c r="S944" s="2" t="str">
        <f t="shared" si="76"/>
        <v>MIN</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2</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-3</v>
      </c>
      <c r="AG944" s="2">
        <f>Table2[[#This Row],[ActualHomeScore]]-Table2[[#This Row],[PredictedHomeScore]]</f>
        <v>3</v>
      </c>
      <c r="AH944" s="2">
        <f t="shared" si="77"/>
        <v>-1</v>
      </c>
      <c r="AI944" s="2">
        <f t="shared" si="78"/>
        <v>4</v>
      </c>
      <c r="AJ944" s="2">
        <v>10</v>
      </c>
      <c r="AK944" s="4">
        <v>45720</v>
      </c>
      <c r="AL944" s="2">
        <f>IF(Table2[[#This Row],[GameIsOver]]=0,0,IF(Table2[[#This Row],[ActualWinner]]=Table2[[#This Row],[AwayTeam]], 1, 0))</f>
        <v>0</v>
      </c>
      <c r="AM944" s="2">
        <f>IF(Table2[[#This Row],[GameIsOver]]=0,0,IF(Table2[[#This Row],[ActualWinner]]=Table2[[#This Row],[HomeTeam]], 1, 0))</f>
        <v>1</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1-3-0</v>
      </c>
      <c r="AP944" s="2" t="str">
        <f>INDEX(Sheet5!$B$2:$AG$33, MATCH(Table2[[#This Row],[HomeTeam]],Sheet5!$A$2:$A$33, 0), MATCH(Table2[[#This Row],[AwayTeam]],Sheet5!$A$2:$A$33, 0))</f>
        <v>3-0-1</v>
      </c>
      <c r="AQ944" s="2">
        <f>IF(Table2[[#This Row],[GameHasShutOut]], 1, 0)</f>
        <v>0</v>
      </c>
      <c r="AR944" s="2">
        <f>IF(Table2[[#This Row],[ActualAwayScore]] + Table2[[#This Row],[ActualHomeScore]] &gt;= 10, 1, 0)</f>
        <v>0</v>
      </c>
      <c r="AS944" s="2">
        <f>IF(ABS(Table2[[#This Row],[ActualAwayScore]]-Table2[[#This Row],[ActualHomeScore]])&gt;=5, 1, 0)</f>
        <v>1</v>
      </c>
      <c r="AT944" s="2">
        <f>IF(Table2[[#This Row],[ActualAwayScore]] + Table2[[#This Row],[ActualHomeScore]] &lt;= 3, 1, 0)</f>
        <v>0</v>
      </c>
      <c r="AU944" s="2"/>
      <c r="AV944" s="2"/>
    </row>
    <row r="945" spans="1:48" x14ac:dyDescent="0.25">
      <c r="A945" s="4">
        <v>45715</v>
      </c>
      <c r="B945" s="4">
        <v>45715</v>
      </c>
      <c r="C945" s="7" t="s">
        <v>1053</v>
      </c>
      <c r="D945" s="2" t="s">
        <v>16</v>
      </c>
      <c r="E945" s="2" t="s">
        <v>26</v>
      </c>
      <c r="F945" s="2">
        <v>2</v>
      </c>
      <c r="G945" s="2">
        <v>4</v>
      </c>
      <c r="H945" s="2" t="str">
        <f t="shared" si="74"/>
        <v>VGK</v>
      </c>
      <c r="I945" s="2" t="s">
        <v>39</v>
      </c>
      <c r="J945" s="2">
        <v>5</v>
      </c>
      <c r="K945" s="2">
        <v>7</v>
      </c>
      <c r="L945" s="2" t="str">
        <f t="shared" si="75"/>
        <v>VGK</v>
      </c>
      <c r="M945" s="2" t="s">
        <v>39</v>
      </c>
      <c r="N945" s="2">
        <f>IF(ISBLANK(Table2[[#This Row],[ActualResult]]), 0, 1)</f>
        <v>1</v>
      </c>
      <c r="O945" s="2" t="str">
        <f>IF(ISBLANK(Table2[[#This Row],[ActualResult]]), "_", IF(Table2[[#This Row],[ActualWinner]]=Table2[[#This Row],[PredictedWinner]], "Y", "N"))</f>
        <v>Y</v>
      </c>
      <c r="P945" s="2" t="str">
        <f>IF(Table2[[#This Row],[ActualAwayScore]]&gt;Table2[[#This Row],[PredictedAwayScore]], "N", IF(ISBLANK(Table2[[#This Row],[ActualResult]]), "_", IF(Table2[[#This Row],[ActualAwayScore]]=Table2[[#This Row],[PredictedAwayScore]], "Y", "N")))</f>
        <v>N</v>
      </c>
      <c r="Q945" s="2" t="str">
        <f>IF(Table2[[#This Row],[ActualHomeScore]]&gt;Table2[[#This Row],[PredictedHomeScore]],"N", IF(ISBLANK(Table2[[#This Row],[ActualResult]]), "_", IF(Table2[[#This Row],[ActualHomeScore]]=Table2[[#This Row],[PredictedHomeScore]], "Y", "N")))</f>
        <v>N</v>
      </c>
      <c r="R945" s="2">
        <v>1</v>
      </c>
      <c r="S945" s="2" t="str">
        <f t="shared" si="76"/>
        <v>CHI</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2</v>
      </c>
      <c r="AC945" s="32">
        <f>(($BF$11)*IF(Table2[[#This Row],[CorrectWinnerPrediction]]="Y", 1, 0))+(($BF$12)*IF(Table2[[#This Row],[CorrectAwayScorePrediction]]="Y", 1, 0))+(($BF$13)*IF(Table2[[#This Row],[CorrectHomeScorePrediction]]="Y", 1, 0))</f>
        <v>0.8</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3</v>
      </c>
      <c r="AG945" s="2">
        <f>Table2[[#This Row],[ActualHomeScore]]-Table2[[#This Row],[PredictedHomeScore]]</f>
        <v>3</v>
      </c>
      <c r="AH945" s="2">
        <f t="shared" si="77"/>
        <v>-1</v>
      </c>
      <c r="AI945" s="2">
        <f t="shared" si="78"/>
        <v>4</v>
      </c>
      <c r="AJ945" s="2">
        <v>11</v>
      </c>
      <c r="AK945" s="4">
        <v>45720</v>
      </c>
      <c r="AL945" s="2">
        <f>IF(Table2[[#This Row],[GameIsOver]]=0,0,IF(Table2[[#This Row],[ActualWinner]]=Table2[[#This Row],[AwayTeam]], 1, 0))</f>
        <v>0</v>
      </c>
      <c r="AM945" s="2">
        <f>IF(Table2[[#This Row],[GameIsOver]]=0,0,IF(Table2[[#This Row],[ActualWinner]]=Table2[[#This Row],[HomeTeam]], 1, 0))</f>
        <v>1</v>
      </c>
      <c r="AN945" s="2">
        <f>IF(IFERROR(FIND(Table2[[#This Row],[AwayTeam]], _xlfn.TEXTJOIN(";", 1, $BD$31:$BD$40)), 0) &gt; 0, 1, 0) + IF(IFERROR(FIND(Table2[[#This Row],[HomeTeam]], _xlfn.TEXTJOIN(";", 1, $BD$31:$BD$40)), 0) &gt; 0, 1, 0)</f>
        <v>0</v>
      </c>
      <c r="AO945" s="2" t="str">
        <f>INDEX(Sheet5!$B$2:$AG$33, MATCH(Table2[[#This Row],[AwayTeam]],Sheet5!$A$2:$A$33, 0), MATCH(Table2[[#This Row],[HomeTeam]],Sheet5!$A$2:$A$33, 0))</f>
        <v>1-1-0</v>
      </c>
      <c r="AP945" s="2" t="str">
        <f>INDEX(Sheet5!$B$2:$AG$33, MATCH(Table2[[#This Row],[HomeTeam]],Sheet5!$A$2:$A$33, 0), MATCH(Table2[[#This Row],[AwayTeam]],Sheet5!$A$2:$A$33, 0))</f>
        <v>1-1-0</v>
      </c>
      <c r="AQ945" s="2">
        <f>IF(Table2[[#This Row],[GameHasShutOut]], 1, 0)</f>
        <v>0</v>
      </c>
      <c r="AR945" s="2">
        <f>IF(Table2[[#This Row],[ActualAwayScore]] + Table2[[#This Row],[ActualHomeScore]] &gt;= 10, 1, 0)</f>
        <v>1</v>
      </c>
      <c r="AS945" s="2">
        <f>IF(ABS(Table2[[#This Row],[ActualAwayScore]]-Table2[[#This Row],[ActualHomeScore]])&gt;=5, 1, 0)</f>
        <v>0</v>
      </c>
      <c r="AT945" s="2">
        <f>IF(Table2[[#This Row],[ActualAwayScore]] + Table2[[#This Row],[ActualHomeScore]] &lt;= 3, 1, 0)</f>
        <v>0</v>
      </c>
      <c r="AU945" s="2"/>
      <c r="AV945" s="2"/>
    </row>
    <row r="946" spans="1:48" x14ac:dyDescent="0.25">
      <c r="A946" s="5">
        <v>45715</v>
      </c>
      <c r="B946" s="5">
        <v>45715</v>
      </c>
      <c r="C946" s="8" t="s">
        <v>1054</v>
      </c>
      <c r="D946" s="3" t="s">
        <v>24</v>
      </c>
      <c r="E946" s="3" t="s">
        <v>46</v>
      </c>
      <c r="F946" s="3">
        <v>2</v>
      </c>
      <c r="G946" s="3">
        <v>4</v>
      </c>
      <c r="H946" s="3" t="str">
        <f t="shared" si="74"/>
        <v>ANA</v>
      </c>
      <c r="I946" s="3" t="s">
        <v>39</v>
      </c>
      <c r="J946" s="3">
        <v>2</v>
      </c>
      <c r="K946" s="3">
        <v>5</v>
      </c>
      <c r="L946" s="2" t="str">
        <f t="shared" si="75"/>
        <v>ANA</v>
      </c>
      <c r="M946" s="3" t="s">
        <v>39</v>
      </c>
      <c r="N946" s="3">
        <f>IF(ISBLANK(Table2[[#This Row],[ActualResult]]), 0, 1)</f>
        <v>1</v>
      </c>
      <c r="O946" s="3" t="str">
        <f>IF(ISBLANK(Table2[[#This Row],[ActualResult]]), "_", IF(Table2[[#This Row],[ActualWinner]]=Table2[[#This Row],[PredictedWinner]], "Y", "N"))</f>
        <v>Y</v>
      </c>
      <c r="P946" s="3" t="str">
        <f>IF(Table2[[#This Row],[ActualAwayScore]]&gt;Table2[[#This Row],[PredictedAwayScore]], "N", IF(ISBLANK(Table2[[#This Row],[ActualResult]]), "_", IF(Table2[[#This Row],[ActualAwayScore]]=Table2[[#This Row],[PredictedAwayScore]], "Y", "N")))</f>
        <v>Y</v>
      </c>
      <c r="Q946" s="3" t="str">
        <f>IF(Table2[[#This Row],[ActualHomeScore]]&gt;Table2[[#This Row],[PredictedHomeScore]],"N", IF(ISBLANK(Table2[[#This Row],[ActualResult]]), "_", IF(Table2[[#This Row],[ActualHomeScore]]=Table2[[#This Row],[PredictedHomeScore]], "Y", "N")))</f>
        <v>N</v>
      </c>
      <c r="R946" s="3">
        <v>1</v>
      </c>
      <c r="S946" s="3" t="str">
        <f t="shared" si="76"/>
        <v>VAN</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2</v>
      </c>
      <c r="AC946" s="51">
        <f>(($BF$11)*IF(Table2[[#This Row],[CorrectWinnerPrediction]]="Y", 1, 0))+(($BF$12)*IF(Table2[[#This Row],[CorrectAwayScorePrediction]]="Y", 1, 0))+(($BF$13)*IF(Table2[[#This Row],[CorrectHomeScorePrediction]]="Y", 1, 0))</f>
        <v>0.9</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1</v>
      </c>
      <c r="AH946" s="3">
        <f t="shared" si="77"/>
        <v>-1</v>
      </c>
      <c r="AI946" s="3">
        <f t="shared" si="78"/>
        <v>4</v>
      </c>
      <c r="AJ946" s="3">
        <v>12</v>
      </c>
      <c r="AK946" s="4">
        <v>45720</v>
      </c>
      <c r="AL946" s="2">
        <f>IF(Table2[[#This Row],[GameIsOver]]=0,0,IF(Table2[[#This Row],[ActualWinner]]=Table2[[#This Row],[AwayTeam]], 1, 0))</f>
        <v>0</v>
      </c>
      <c r="AM946" s="2">
        <f>IF(Table2[[#This Row],[GameIsOver]]=0,0,IF(Table2[[#This Row],[ActualWinner]]=Table2[[#This Row],[HomeTeam]], 1, 0))</f>
        <v>1</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2-1-0</v>
      </c>
      <c r="AP946" s="2" t="str">
        <f>INDEX(Sheet5!$B$2:$AG$33, MATCH(Table2[[#This Row],[HomeTeam]],Sheet5!$A$2:$A$33, 0), MATCH(Table2[[#This Row],[AwayTeam]],Sheet5!$A$2:$A$33, 0))</f>
        <v>1-2-0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0</v>
      </c>
      <c r="AU946" s="2"/>
      <c r="AV946" s="2"/>
    </row>
    <row r="947" spans="1:48" x14ac:dyDescent="0.25">
      <c r="A947" s="4">
        <v>45716</v>
      </c>
      <c r="B947" s="4">
        <v>45716</v>
      </c>
      <c r="C947" s="7" t="s">
        <v>1055</v>
      </c>
      <c r="D947" s="2" t="s">
        <v>17</v>
      </c>
      <c r="E947" s="2" t="s">
        <v>19</v>
      </c>
      <c r="F947" s="2">
        <v>4</v>
      </c>
      <c r="G947" s="2">
        <v>2</v>
      </c>
      <c r="H947" s="2" t="str">
        <f t="shared" si="74"/>
        <v>TOR</v>
      </c>
      <c r="I947" s="2" t="s">
        <v>39</v>
      </c>
      <c r="J947" s="2">
        <v>3</v>
      </c>
      <c r="K947" s="2">
        <v>2</v>
      </c>
      <c r="L947" s="13" t="str">
        <f t="shared" si="75"/>
        <v>TOR</v>
      </c>
      <c r="M947" s="2" t="s">
        <v>39</v>
      </c>
      <c r="N947" s="2">
        <f>IF(ISBLANK(Table2[[#This Row],[ActualResult]]), 0, 1)</f>
        <v>1</v>
      </c>
      <c r="O947" s="2" t="str">
        <f>IF(ISBLANK(Table2[[#This Row],[ActualResult]]), "_", IF(Table2[[#This Row],[ActualWinner]]=Table2[[#This Row],[PredictedWinner]], "Y", "N"))</f>
        <v>Y</v>
      </c>
      <c r="P947" s="2" t="str">
        <f>IF(Table2[[#This Row],[ActualAwayScore]]&gt;Table2[[#This Row],[PredictedAwayScore]], "N", IF(ISBLANK(Table2[[#This Row],[ActualResult]]), "_", IF(Table2[[#This Row],[ActualAwayScore]]=Table2[[#This Row],[PredictedAwayScore]], "Y", "N")))</f>
        <v>N</v>
      </c>
      <c r="Q947" s="2" t="str">
        <f>IF(Table2[[#This Row],[ActualHomeScore]]&gt;Table2[[#This Row],[PredictedHomeScore]],"N", IF(ISBLANK(Table2[[#This Row],[ActualResult]]), "_", IF(Table2[[#This Row],[ActualHomeScore]]=Table2[[#This Row],[PredictedHomeScore]], "Y", "N")))</f>
        <v>Y</v>
      </c>
      <c r="R947" s="2">
        <v>1</v>
      </c>
      <c r="S947" s="2" t="str">
        <f t="shared" si="76"/>
        <v>NYR</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2</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0.9</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-1</v>
      </c>
      <c r="AG947" s="2">
        <f>Table2[[#This Row],[ActualHomeScore]]-Table2[[#This Row],[PredictedHomeScore]]</f>
        <v>0</v>
      </c>
      <c r="AH947" s="2">
        <f t="shared" si="77"/>
        <v>-1</v>
      </c>
      <c r="AI947" s="2">
        <f t="shared" si="78"/>
        <v>3</v>
      </c>
      <c r="AJ947" s="2">
        <v>1</v>
      </c>
      <c r="AK947" s="4">
        <v>45720</v>
      </c>
      <c r="AL947" s="2">
        <f>IF(Table2[[#This Row],[GameIsOver]]=0,0,IF(Table2[[#This Row],[ActualWinner]]=Table2[[#This Row],[AwayTeam]], 1, 0))</f>
        <v>1</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1-1-0</v>
      </c>
      <c r="AP947" s="2" t="str">
        <f>INDEX(Sheet5!$B$2:$AG$33, MATCH(Table2[[#This Row],[HomeTeam]],Sheet5!$A$2:$A$33, 0), MATCH(Table2[[#This Row],[AwayTeam]],Sheet5!$A$2:$A$33, 0))</f>
        <v>1-1-0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0</v>
      </c>
      <c r="AU947" s="2"/>
      <c r="AV947" s="2"/>
    </row>
    <row r="948" spans="1:48" x14ac:dyDescent="0.25">
      <c r="A948" s="4">
        <v>45716</v>
      </c>
      <c r="B948" s="4">
        <v>45716</v>
      </c>
      <c r="C948" s="7" t="s">
        <v>1056</v>
      </c>
      <c r="D948" s="2" t="s">
        <v>27</v>
      </c>
      <c r="E948" s="2" t="s">
        <v>33</v>
      </c>
      <c r="F948" s="2">
        <v>2</v>
      </c>
      <c r="G948" s="2">
        <v>3</v>
      </c>
      <c r="H948" s="2" t="str">
        <f t="shared" si="74"/>
        <v>DAL</v>
      </c>
      <c r="I948" s="2" t="s">
        <v>76</v>
      </c>
      <c r="J948" s="2">
        <v>2</v>
      </c>
      <c r="K948" s="2">
        <v>6</v>
      </c>
      <c r="L948" s="2" t="str">
        <f t="shared" si="75"/>
        <v>DAL</v>
      </c>
      <c r="M948" s="2" t="s">
        <v>39</v>
      </c>
      <c r="N948" s="2">
        <f>IF(ISBLANK(Table2[[#This Row],[ActualResult]]), 0, 1)</f>
        <v>1</v>
      </c>
      <c r="O948" s="2" t="str">
        <f>IF(ISBLANK(Table2[[#This Row],[ActualResult]]), "_", IF(Table2[[#This Row],[ActualWinner]]=Table2[[#This Row],[PredictedWinner]], "Y", "N"))</f>
        <v>Y</v>
      </c>
      <c r="P948" s="2" t="str">
        <f>IF(Table2[[#This Row],[ActualAwayScore]]&gt;Table2[[#This Row],[PredictedAwayScore]], "N", IF(ISBLANK(Table2[[#This Row],[ActualResult]]), "_", IF(Table2[[#This Row],[ActualAwayScore]]=Table2[[#This Row],[PredictedAwayScore]], "Y", "N")))</f>
        <v>Y</v>
      </c>
      <c r="Q948" s="2" t="str">
        <f>IF(Table2[[#This Row],[ActualHomeScore]]&gt;Table2[[#This Row],[PredictedHomeScore]],"N", IF(ISBLANK(Table2[[#This Row],[ActualResult]]), "_", IF(Table2[[#This Row],[ActualHomeScore]]=Table2[[#This Row],[PredictedHomeScore]], "Y", "N")))</f>
        <v>N</v>
      </c>
      <c r="R948" s="2">
        <v>1</v>
      </c>
      <c r="S948" s="2" t="str">
        <f t="shared" si="76"/>
        <v>LAK</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2</v>
      </c>
      <c r="AC948" s="32">
        <f>(($BF$11)*IF(Table2[[#This Row],[CorrectWinnerPrediction]]="Y", 1, 0))+(($BF$12)*IF(Table2[[#This Row],[CorrectAwayScorePrediction]]="Y", 1, 0))+(($BF$13)*IF(Table2[[#This Row],[CorrectHomeScorePrediction]]="Y", 1, 0))</f>
        <v>0.9</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3</v>
      </c>
      <c r="AH948" s="2">
        <f t="shared" si="77"/>
        <v>-1</v>
      </c>
      <c r="AI948" s="2">
        <f t="shared" si="78"/>
        <v>3</v>
      </c>
      <c r="AJ948" s="2">
        <v>2</v>
      </c>
      <c r="AK948" s="4">
        <v>45721</v>
      </c>
      <c r="AL948" s="2">
        <f>IF(Table2[[#This Row],[GameIsOver]]=0,0,IF(Table2[[#This Row],[ActualWinner]]=Table2[[#This Row],[AwayTeam]], 1, 0))</f>
        <v>0</v>
      </c>
      <c r="AM948" s="2">
        <f>IF(Table2[[#This Row],[GameIsOver]]=0,0,IF(Table2[[#This Row],[ActualWinner]]=Table2[[#This Row],[HomeTeam]], 1, 0))</f>
        <v>1</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2-1-0</v>
      </c>
      <c r="AP948" s="2" t="str">
        <f>INDEX(Sheet5!$B$2:$AG$33, MATCH(Table2[[#This Row],[HomeTeam]],Sheet5!$A$2:$A$33, 0), MATCH(Table2[[#This Row],[AwayTeam]],Sheet5!$A$2:$A$33, 0))</f>
        <v>1-1-1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0</v>
      </c>
      <c r="AU948" s="2"/>
      <c r="AV948" s="2"/>
    </row>
    <row r="949" spans="1:48" x14ac:dyDescent="0.25">
      <c r="A949" s="5">
        <v>45716</v>
      </c>
      <c r="B949" s="5">
        <v>45716</v>
      </c>
      <c r="C949" s="8" t="s">
        <v>1057</v>
      </c>
      <c r="D949" s="3" t="s">
        <v>36</v>
      </c>
      <c r="E949" s="3" t="s">
        <v>25</v>
      </c>
      <c r="F949" s="3">
        <v>2</v>
      </c>
      <c r="G949" s="3">
        <v>5</v>
      </c>
      <c r="H949" s="3" t="str">
        <f t="shared" si="74"/>
        <v>COL</v>
      </c>
      <c r="I949" s="3" t="s">
        <v>39</v>
      </c>
      <c r="J949" s="3">
        <v>2</v>
      </c>
      <c r="K949" s="3">
        <v>5</v>
      </c>
      <c r="L949" s="2" t="str">
        <f t="shared" si="75"/>
        <v>COL</v>
      </c>
      <c r="M949" s="3" t="s">
        <v>39</v>
      </c>
      <c r="N949" s="3">
        <f>IF(ISBLANK(Table2[[#This Row],[ActualResult]]), 0, 1)</f>
        <v>1</v>
      </c>
      <c r="O949" s="3" t="str">
        <f>IF(ISBLANK(Table2[[#This Row],[ActualResult]]), "_", IF(Table2[[#This Row],[ActualWinner]]=Table2[[#This Row],[PredictedWinner]], "Y", "N"))</f>
        <v>Y</v>
      </c>
      <c r="P949" s="3" t="str">
        <f>IF(Table2[[#This Row],[ActualAwayScore]]&gt;Table2[[#This Row],[PredictedAwayScore]], "N", IF(ISBLANK(Table2[[#This Row],[ActualResult]]), "_", IF(Table2[[#This Row],[ActualAwayScore]]=Table2[[#This Row],[PredictedAwayScore]], "Y", "N")))</f>
        <v>Y</v>
      </c>
      <c r="Q949" s="3" t="str">
        <f>IF(Table2[[#This Row],[ActualHomeScore]]&gt;Table2[[#This Row],[PredictedHomeScore]],"N", IF(ISBLANK(Table2[[#This Row],[ActualResult]]), "_", IF(Table2[[#This Row],[ActualHomeScore]]=Table2[[#This Row],[PredictedHomeScore]], "Y", "N")))</f>
        <v>Y</v>
      </c>
      <c r="R949" s="3">
        <v>1</v>
      </c>
      <c r="S949" s="3" t="str">
        <f t="shared" si="76"/>
        <v>MIN</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2</v>
      </c>
      <c r="AC949" s="51">
        <f>(($BF$11)*IF(Table2[[#This Row],[CorrectWinnerPrediction]]="Y", 1, 0))+(($BF$12)*IF(Table2[[#This Row],[CorrectAwayScorePrediction]]="Y", 1, 0))+(($BF$13)*IF(Table2[[#This Row],[CorrectHomeScorePrediction]]="Y", 1, 0))</f>
        <v>1</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-1</v>
      </c>
      <c r="AI949" s="3">
        <f t="shared" si="78"/>
        <v>3</v>
      </c>
      <c r="AJ949" s="3">
        <v>3</v>
      </c>
      <c r="AK949" s="4">
        <v>45721</v>
      </c>
      <c r="AL949" s="2">
        <f>IF(Table2[[#This Row],[GameIsOver]]=0,0,IF(Table2[[#This Row],[ActualWinner]]=Table2[[#This Row],[AwayTeam]], 1, 0))</f>
        <v>0</v>
      </c>
      <c r="AM949" s="2">
        <f>IF(Table2[[#This Row],[GameIsOver]]=0,0,IF(Table2[[#This Row],[ActualWinner]]=Table2[[#This Row],[HomeTeam]], 1, 0))</f>
        <v>1</v>
      </c>
      <c r="AN949" s="2">
        <f>IF(IFERROR(FIND(Table2[[#This Row],[AwayTeam]], _xlfn.TEXTJOIN(";", 1, $BD$31:$BD$40)), 0) &gt; 0, 1, 0) + IF(IFERROR(FIND(Table2[[#This Row],[HomeTeam]], _xlfn.TEXTJOIN(";", 1, $BD$31:$BD$40)), 0) &gt; 0, 1, 0)</f>
        <v>0</v>
      </c>
      <c r="AO949" s="2" t="str">
        <f>INDEX(Sheet5!$B$2:$AG$33, MATCH(Table2[[#This Row],[AwayTeam]],Sheet5!$A$2:$A$33, 0), MATCH(Table2[[#This Row],[HomeTeam]],Sheet5!$A$2:$A$33, 0))</f>
        <v>2-2-0</v>
      </c>
      <c r="AP949" s="2" t="str">
        <f>INDEX(Sheet5!$B$2:$AG$33, MATCH(Table2[[#This Row],[HomeTeam]],Sheet5!$A$2:$A$33, 0), MATCH(Table2[[#This Row],[AwayTeam]],Sheet5!$A$2:$A$33, 0))</f>
        <v>2-1-1</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0</v>
      </c>
      <c r="AU949" s="2"/>
      <c r="AV949" s="2"/>
    </row>
    <row r="950" spans="1:48" x14ac:dyDescent="0.25">
      <c r="A950" s="4">
        <v>45716</v>
      </c>
      <c r="B950" s="4">
        <v>45717</v>
      </c>
      <c r="C950" s="7" t="s">
        <v>1065</v>
      </c>
      <c r="D950" s="2" t="s">
        <v>30</v>
      </c>
      <c r="E950" s="2" t="s">
        <v>35</v>
      </c>
      <c r="F950" s="2">
        <v>3</v>
      </c>
      <c r="G950" s="2">
        <v>4</v>
      </c>
      <c r="H950" s="2" t="str">
        <f t="shared" si="74"/>
        <v>CBJ</v>
      </c>
      <c r="I950" s="2" t="s">
        <v>76</v>
      </c>
      <c r="J950" s="2">
        <v>3</v>
      </c>
      <c r="K950" s="2">
        <v>5</v>
      </c>
      <c r="L950" s="13" t="str">
        <f t="shared" si="75"/>
        <v>CBJ</v>
      </c>
      <c r="M950" s="2" t="s">
        <v>39</v>
      </c>
      <c r="N950" s="2">
        <f>IF(ISBLANK(Table2[[#This Row],[ActualResult]]), 0, 1)</f>
        <v>1</v>
      </c>
      <c r="O950" s="2" t="str">
        <f>IF(ISBLANK(Table2[[#This Row],[ActualResult]]), "_", IF(Table2[[#This Row],[ActualWinner]]=Table2[[#This Row],[PredictedWinner]], "Y", "N"))</f>
        <v>Y</v>
      </c>
      <c r="P950" s="2" t="str">
        <f>IF(Table2[[#This Row],[ActualAwayScore]]&gt;Table2[[#This Row],[PredictedAwayScore]], "N", IF(ISBLANK(Table2[[#This Row],[ActualResult]]), "_", IF(Table2[[#This Row],[ActualAwayScore]]=Table2[[#This Row],[PredictedAwayScore]], "Y", "N")))</f>
        <v>Y</v>
      </c>
      <c r="Q950" s="2" t="str">
        <f>IF(Table2[[#This Row],[ActualHomeScore]]&gt;Table2[[#This Row],[PredictedHomeScore]],"N", IF(ISBLANK(Table2[[#This Row],[ActualResult]]), "_", IF(Table2[[#This Row],[ActualHomeScore]]=Table2[[#This Row],[PredictedHomeScore]], "Y", "N")))</f>
        <v>N</v>
      </c>
      <c r="R950" s="2">
        <v>1</v>
      </c>
      <c r="S950" s="2" t="str">
        <f t="shared" si="76"/>
        <v>DET</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t="s">
        <v>1870</v>
      </c>
      <c r="Y950" s="2" t="s">
        <v>1891</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2</v>
      </c>
      <c r="AC950" s="32">
        <f>(($BF$11)*IF(Table2[[#This Row],[CorrectWinnerPrediction]]="Y", 1, 0))+(($BF$12)*IF(Table2[[#This Row],[CorrectAwayScorePrediction]]="Y", 1, 0))+(($BF$13)*IF(Table2[[#This Row],[CorrectHomeScorePrediction]]="Y", 1, 0))</f>
        <v>0.9</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1</v>
      </c>
      <c r="AH950" s="2">
        <f t="shared" si="77"/>
        <v>2</v>
      </c>
      <c r="AI950" s="2">
        <f t="shared" si="78"/>
        <v>-3</v>
      </c>
      <c r="AJ950" s="2">
        <v>1</v>
      </c>
      <c r="AK950" s="4">
        <v>45721</v>
      </c>
      <c r="AL950" s="2">
        <f>IF(Table2[[#This Row],[GameIsOver]]=0,0,IF(Table2[[#This Row],[ActualWinner]]=Table2[[#This Row],[AwayTeam]], 1, 0))</f>
        <v>0</v>
      </c>
      <c r="AM950" s="2">
        <f>IF(Table2[[#This Row],[GameIsOver]]=0,0,IF(Table2[[#This Row],[ActualWinner]]=Table2[[#This Row],[HomeTeam]], 1, 0))</f>
        <v>1</v>
      </c>
      <c r="AN950" s="2">
        <f>IF(IFERROR(FIND(Table2[[#This Row],[AwayTeam]], _xlfn.TEXTJOIN(";", 1, $BD$31:$BD$40)), 0) &gt; 0, 1, 0) + IF(IFERROR(FIND(Table2[[#This Row],[HomeTeam]], _xlfn.TEXTJOIN(";", 1, $BD$31:$BD$40)), 0) &gt; 0, 1, 0)</f>
        <v>1</v>
      </c>
      <c r="AO950" s="2" t="str">
        <f>INDEX(Sheet5!$B$2:$AG$33, MATCH(Table2[[#This Row],[AwayTeam]],Sheet5!$A$2:$A$33, 0), MATCH(Table2[[#This Row],[HomeTeam]],Sheet5!$A$2:$A$33, 0))</f>
        <v>1-2-0</v>
      </c>
      <c r="AP950" s="2" t="str">
        <f>INDEX(Sheet5!$B$2:$AG$33, MATCH(Table2[[#This Row],[HomeTeam]],Sheet5!$A$2:$A$33, 0), MATCH(Table2[[#This Row],[AwayTeam]],Sheet5!$A$2:$A$33, 0))</f>
        <v>2-1-0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0</v>
      </c>
      <c r="AU950" s="2"/>
      <c r="AV950" s="2"/>
    </row>
    <row r="951" spans="1:48" x14ac:dyDescent="0.25">
      <c r="A951" s="4">
        <v>45716</v>
      </c>
      <c r="B951" s="4">
        <v>45717</v>
      </c>
      <c r="C951" s="7" t="s">
        <v>1058</v>
      </c>
      <c r="D951" s="2" t="s">
        <v>34</v>
      </c>
      <c r="E951" s="2" t="s">
        <v>32</v>
      </c>
      <c r="F951" s="2">
        <v>2</v>
      </c>
      <c r="G951" s="2">
        <v>3</v>
      </c>
      <c r="H951" s="2" t="str">
        <f t="shared" si="74"/>
        <v>NYI</v>
      </c>
      <c r="I951" s="2" t="s">
        <v>39</v>
      </c>
      <c r="J951" s="2">
        <v>4</v>
      </c>
      <c r="K951" s="2">
        <v>7</v>
      </c>
      <c r="L951" s="2" t="str">
        <f t="shared" si="75"/>
        <v>NYI</v>
      </c>
      <c r="M951" s="2" t="s">
        <v>39</v>
      </c>
      <c r="N951" s="2">
        <f>IF(ISBLANK(Table2[[#This Row],[ActualResult]]), 0, 1)</f>
        <v>1</v>
      </c>
      <c r="O951" s="2" t="str">
        <f>IF(ISBLANK(Table2[[#This Row],[ActualResult]]), "_", IF(Table2[[#This Row],[ActualWinner]]=Table2[[#This Row],[PredictedWinner]], "Y", "N"))</f>
        <v>Y</v>
      </c>
      <c r="P951" s="2" t="str">
        <f>IF(Table2[[#This Row],[ActualAwayScore]]&gt;Table2[[#This Row],[PredictedAwayScore]], "N", IF(ISBLANK(Table2[[#This Row],[ActualResult]]), "_", IF(Table2[[#This Row],[ActualAwayScore]]=Table2[[#This Row],[PredictedAwayScore]], "Y", "N")))</f>
        <v>N</v>
      </c>
      <c r="Q951" s="2" t="str">
        <f>IF(Table2[[#This Row],[ActualHomeScore]]&gt;Table2[[#This Row],[PredictedHomeScore]],"N", IF(ISBLANK(Table2[[#This Row],[ActualResult]]), "_", IF(Table2[[#This Row],[ActualHomeScore]]=Table2[[#This Row],[PredictedHomeScore]], "Y", "N")))</f>
        <v>N</v>
      </c>
      <c r="R951" s="2">
        <v>1</v>
      </c>
      <c r="S951" s="2" t="str">
        <f t="shared" si="76"/>
        <v>NSH</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t="s">
        <v>1887</v>
      </c>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2</v>
      </c>
      <c r="AC951" s="32">
        <f>(($BF$11)*IF(Table2[[#This Row],[CorrectWinnerPrediction]]="Y", 1, 0))+(($BF$12)*IF(Table2[[#This Row],[CorrectAwayScorePrediction]]="Y", 1, 0))+(($BF$13)*IF(Table2[[#This Row],[CorrectHomeScorePrediction]]="Y", 1, 0))</f>
        <v>0.8</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2</v>
      </c>
      <c r="AG951" s="2">
        <f>Table2[[#This Row],[ActualHomeScore]]-Table2[[#This Row],[PredictedHomeScore]]</f>
        <v>4</v>
      </c>
      <c r="AH951" s="2">
        <f t="shared" si="77"/>
        <v>2</v>
      </c>
      <c r="AI951" s="2">
        <f t="shared" si="78"/>
        <v>-3</v>
      </c>
      <c r="AJ951" s="2">
        <v>2</v>
      </c>
      <c r="AK951" s="4">
        <v>45721</v>
      </c>
      <c r="AL951" s="2">
        <f>IF(Table2[[#This Row],[GameIsOver]]=0,0,IF(Table2[[#This Row],[ActualWinner]]=Table2[[#This Row],[AwayTeam]], 1, 0))</f>
        <v>0</v>
      </c>
      <c r="AM951" s="2">
        <f>IF(Table2[[#This Row],[GameIsOver]]=0,0,IF(Table2[[#This Row],[ActualWinner]]=Table2[[#This Row],[HomeTeam]], 1, 0))</f>
        <v>1</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0-1-0</v>
      </c>
      <c r="AP951" s="2" t="str">
        <f>INDEX(Sheet5!$B$2:$AG$33, MATCH(Table2[[#This Row],[HomeTeam]],Sheet5!$A$2:$A$33, 0), MATCH(Table2[[#This Row],[AwayTeam]],Sheet5!$A$2:$A$33, 0))</f>
        <v>1-0-0</v>
      </c>
      <c r="AQ951" s="2">
        <f>IF(Table2[[#This Row],[GameHasShutOut]], 1, 0)</f>
        <v>0</v>
      </c>
      <c r="AR951" s="2">
        <f>IF(Table2[[#This Row],[ActualAwayScore]] + Table2[[#This Row],[ActualHomeScore]] &gt;= 10, 1, 0)</f>
        <v>1</v>
      </c>
      <c r="AS951" s="2">
        <f>IF(ABS(Table2[[#This Row],[ActualAwayScore]]-Table2[[#This Row],[ActualHomeScore]])&gt;=5, 1, 0)</f>
        <v>0</v>
      </c>
      <c r="AT951" s="2">
        <f>IF(Table2[[#This Row],[ActualAwayScore]] + Table2[[#This Row],[ActualHomeScore]] &lt;= 3, 1, 0)</f>
        <v>0</v>
      </c>
      <c r="AU951" s="2"/>
      <c r="AV951" s="2"/>
    </row>
    <row r="952" spans="1:48" x14ac:dyDescent="0.25">
      <c r="A952" s="4">
        <v>45716</v>
      </c>
      <c r="B952" s="4">
        <v>45717</v>
      </c>
      <c r="C952" s="7" t="s">
        <v>1062</v>
      </c>
      <c r="D952" s="2" t="s">
        <v>42</v>
      </c>
      <c r="E952" s="2" t="s">
        <v>45</v>
      </c>
      <c r="F952" s="2">
        <v>5</v>
      </c>
      <c r="G952" s="2">
        <v>4</v>
      </c>
      <c r="H952" s="2" t="str">
        <f t="shared" si="74"/>
        <v>TBL</v>
      </c>
      <c r="I952" s="2" t="s">
        <v>39</v>
      </c>
      <c r="J952" s="2">
        <v>3</v>
      </c>
      <c r="K952" s="2">
        <v>1</v>
      </c>
      <c r="L952" s="2" t="str">
        <f t="shared" si="75"/>
        <v>TBL</v>
      </c>
      <c r="M952" s="2" t="s">
        <v>39</v>
      </c>
      <c r="N952" s="2">
        <f>IF(ISBLANK(Table2[[#This Row],[ActualResult]]), 0, 1)</f>
        <v>1</v>
      </c>
      <c r="O952" s="2" t="str">
        <f>IF(ISBLANK(Table2[[#This Row],[ActualResult]]), "_", IF(Table2[[#This Row],[ActualWinner]]=Table2[[#This Row],[PredictedWinner]], "Y", "N"))</f>
        <v>Y</v>
      </c>
      <c r="P952" s="2" t="str">
        <f>IF(Table2[[#This Row],[ActualAwayScore]]&gt;Table2[[#This Row],[PredictedAwayScore]], "N", IF(ISBLANK(Table2[[#This Row],[ActualResult]]), "_", IF(Table2[[#This Row],[ActualAwayScore]]=Table2[[#This Row],[PredictedAwayScore]], "Y", "N")))</f>
        <v>N</v>
      </c>
      <c r="Q952" s="2" t="str">
        <f>IF(Table2[[#This Row],[ActualHomeScore]]&gt;Table2[[#This Row],[PredictedHomeScore]],"N", IF(ISBLANK(Table2[[#This Row],[ActualResult]]), "_", IF(Table2[[#This Row],[ActualHomeScore]]=Table2[[#This Row],[PredictedHomeScore]], "Y", "N")))</f>
        <v>N</v>
      </c>
      <c r="R952" s="2">
        <v>1</v>
      </c>
      <c r="S952" s="2" t="str">
        <f t="shared" si="76"/>
        <v>WSH</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2</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0.8</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-2</v>
      </c>
      <c r="AG952" s="2">
        <f>Table2[[#This Row],[ActualHomeScore]]-Table2[[#This Row],[PredictedHomeScore]]</f>
        <v>-3</v>
      </c>
      <c r="AH952" s="2">
        <f t="shared" si="77"/>
        <v>2</v>
      </c>
      <c r="AI952" s="2">
        <f t="shared" si="78"/>
        <v>-3</v>
      </c>
      <c r="AJ952" s="2">
        <v>3</v>
      </c>
      <c r="AK952" s="4">
        <v>45721</v>
      </c>
      <c r="AL952" s="2">
        <f>IF(Table2[[#This Row],[GameIsOver]]=0,0,IF(Table2[[#This Row],[ActualWinner]]=Table2[[#This Row],[AwayTeam]], 1, 0))</f>
        <v>1</v>
      </c>
      <c r="AM952" s="2">
        <f>IF(Table2[[#This Row],[GameIsOver]]=0,0,IF(Table2[[#This Row],[ActualWinner]]=Table2[[#This Row],[HomeTeam]], 1, 0))</f>
        <v>0</v>
      </c>
      <c r="AN952" s="2">
        <f>IF(IFERROR(FIND(Table2[[#This Row],[AwayTeam]], _xlfn.TEXTJOIN(";", 1, $BD$31:$BD$40)), 0) &gt; 0, 1, 0) + IF(IFERROR(FIND(Table2[[#This Row],[HomeTeam]], _xlfn.TEXTJOIN(";", 1, $BD$31:$BD$40)), 0) &gt; 0, 1, 0)</f>
        <v>0</v>
      </c>
      <c r="AO952" s="2" t="str">
        <f>INDEX(Sheet5!$B$2:$AG$33, MATCH(Table2[[#This Row],[AwayTeam]],Sheet5!$A$2:$A$33, 0), MATCH(Table2[[#This Row],[HomeTeam]],Sheet5!$A$2:$A$33, 0))</f>
        <v>2-1-0</v>
      </c>
      <c r="AP952" s="2" t="str">
        <f>INDEX(Sheet5!$B$2:$AG$33, MATCH(Table2[[#This Row],[HomeTeam]],Sheet5!$A$2:$A$33, 0), MATCH(Table2[[#This Row],[AwayTeam]],Sheet5!$A$2:$A$33, 0))</f>
        <v>1-2-0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0</v>
      </c>
      <c r="AU952" s="2"/>
      <c r="AV952" s="2"/>
    </row>
    <row r="953" spans="1:48" x14ac:dyDescent="0.25">
      <c r="A953" s="4">
        <v>45716</v>
      </c>
      <c r="B953" s="4">
        <v>45717</v>
      </c>
      <c r="C953" s="7" t="s">
        <v>1063</v>
      </c>
      <c r="D953" s="2" t="s">
        <v>23</v>
      </c>
      <c r="E953" s="2" t="s">
        <v>13</v>
      </c>
      <c r="F953" s="2">
        <v>3</v>
      </c>
      <c r="G953" s="2">
        <v>2</v>
      </c>
      <c r="H953" s="2" t="str">
        <f t="shared" si="74"/>
        <v>CGY</v>
      </c>
      <c r="I953" s="2" t="s">
        <v>38</v>
      </c>
      <c r="J953" s="2">
        <v>0</v>
      </c>
      <c r="K953" s="2">
        <v>3</v>
      </c>
      <c r="L953" s="2" t="str">
        <f t="shared" si="75"/>
        <v>FLA</v>
      </c>
      <c r="M953" s="2" t="s">
        <v>39</v>
      </c>
      <c r="N953" s="2">
        <f>IF(ISBLANK(Table2[[#This Row],[ActualResult]]), 0, 1)</f>
        <v>1</v>
      </c>
      <c r="O953" s="2" t="str">
        <f>IF(ISBLANK(Table2[[#This Row],[ActualResult]]), "_", IF(Table2[[#This Row],[ActualWinner]]=Table2[[#This Row],[PredictedWinner]], "Y", "N"))</f>
        <v>N</v>
      </c>
      <c r="P953" s="2" t="str">
        <f>IF(Table2[[#This Row],[ActualAwayScore]]&gt;Table2[[#This Row],[PredictedAwayScore]], "N", IF(ISBLANK(Table2[[#This Row],[ActualResult]]), "_", IF(Table2[[#This Row],[ActualAwayScore]]=Table2[[#This Row],[PredictedAwayScore]], "Y", "N")))</f>
        <v>N</v>
      </c>
      <c r="Q953" s="2" t="str">
        <f>IF(Table2[[#This Row],[ActualHomeScore]]&gt;Table2[[#This Row],[PredictedHomeScore]],"N", IF(ISBLANK(Table2[[#This Row],[ActualResult]]), "_", IF(Table2[[#This Row],[ActualHomeScore]]=Table2[[#This Row],[PredictedHomeScore]], "Y", "N")))</f>
        <v>N</v>
      </c>
      <c r="R953" s="2">
        <v>1</v>
      </c>
      <c r="S953" s="2" t="str">
        <f t="shared" si="76"/>
        <v>CGY</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1</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2</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-3</v>
      </c>
      <c r="AG953" s="2">
        <f>Table2[[#This Row],[ActualHomeScore]]-Table2[[#This Row],[PredictedHomeScore]]</f>
        <v>1</v>
      </c>
      <c r="AH953" s="2">
        <f t="shared" si="77"/>
        <v>2</v>
      </c>
      <c r="AI953" s="2">
        <f t="shared" si="78"/>
        <v>-3</v>
      </c>
      <c r="AJ953" s="2">
        <v>4</v>
      </c>
      <c r="AK953" s="4">
        <v>45722</v>
      </c>
      <c r="AL953" s="2">
        <f>IF(Table2[[#This Row],[GameIsOver]]=0,0,IF(Table2[[#This Row],[ActualWinner]]=Table2[[#This Row],[AwayTeam]], 1, 0))</f>
        <v>0</v>
      </c>
      <c r="AM953" s="2">
        <f>IF(Table2[[#This Row],[GameIsOver]]=0,0,IF(Table2[[#This Row],[ActualWinner]]=Table2[[#This Row],[HomeTeam]], 1, 0))</f>
        <v>1</v>
      </c>
      <c r="AN953" s="2">
        <f>IF(IFERROR(FIND(Table2[[#This Row],[AwayTeam]], _xlfn.TEXTJOIN(";", 1, $BD$31:$BD$40)), 0) &gt; 0, 1, 0) + IF(IFERROR(FIND(Table2[[#This Row],[HomeTeam]], _xlfn.TEXTJOIN(";", 1, $BD$31:$BD$40)), 0) &gt; 0, 1, 0)</f>
        <v>0</v>
      </c>
      <c r="AO953" s="2" t="str">
        <f>INDEX(Sheet5!$B$2:$AG$33, MATCH(Table2[[#This Row],[AwayTeam]],Sheet5!$A$2:$A$33, 0), MATCH(Table2[[#This Row],[HomeTeam]],Sheet5!$A$2:$A$33, 0))</f>
        <v>1-1-0</v>
      </c>
      <c r="AP953" s="2" t="str">
        <f>INDEX(Sheet5!$B$2:$AG$33, MATCH(Table2[[#This Row],[HomeTeam]],Sheet5!$A$2:$A$33, 0), MATCH(Table2[[#This Row],[AwayTeam]],Sheet5!$A$2:$A$33, 0))</f>
        <v>1-1-0</v>
      </c>
      <c r="AQ953" s="2">
        <f>IF(Table2[[#This Row],[GameHasShutOut]], 1, 0)</f>
        <v>1</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A954" s="4">
        <v>45716</v>
      </c>
      <c r="B954" s="4">
        <v>45717</v>
      </c>
      <c r="C954" s="7" t="s">
        <v>1064</v>
      </c>
      <c r="D954" s="2" t="s">
        <v>15</v>
      </c>
      <c r="E954" s="2" t="s">
        <v>20</v>
      </c>
      <c r="F954" s="2">
        <v>3</v>
      </c>
      <c r="G954" s="2">
        <v>2</v>
      </c>
      <c r="H954" s="2" t="str">
        <f t="shared" si="74"/>
        <v>BOS</v>
      </c>
      <c r="I954" s="2" t="s">
        <v>39</v>
      </c>
      <c r="J954" s="2">
        <v>3</v>
      </c>
      <c r="K954" s="2">
        <v>2</v>
      </c>
      <c r="L954" s="2" t="str">
        <f t="shared" si="75"/>
        <v>BOS</v>
      </c>
      <c r="M954" s="2" t="s">
        <v>39</v>
      </c>
      <c r="N954" s="2">
        <f>IF(ISBLANK(Table2[[#This Row],[ActualResult]]), 0, 1)</f>
        <v>1</v>
      </c>
      <c r="O954" s="2" t="str">
        <f>IF(ISBLANK(Table2[[#This Row],[ActualResult]]), "_", IF(Table2[[#This Row],[ActualWinner]]=Table2[[#This Row],[PredictedWinner]], "Y", "N"))</f>
        <v>Y</v>
      </c>
      <c r="P954" s="2" t="str">
        <f>IF(Table2[[#This Row],[ActualAwayScore]]&gt;Table2[[#This Row],[PredictedAwayScore]], "N", IF(ISBLANK(Table2[[#This Row],[ActualResult]]), "_", IF(Table2[[#This Row],[ActualAwayScore]]=Table2[[#This Row],[PredictedAwayScore]], "Y", "N")))</f>
        <v>Y</v>
      </c>
      <c r="Q954" s="2" t="str">
        <f>IF(Table2[[#This Row],[ActualHomeScore]]&gt;Table2[[#This Row],[PredictedHomeScore]],"N", IF(ISBLANK(Table2[[#This Row],[ActualResult]]), "_", IF(Table2[[#This Row],[ActualHomeScore]]=Table2[[#This Row],[PredictedHomeScore]], "Y", "N")))</f>
        <v>Y</v>
      </c>
      <c r="R954" s="2">
        <v>1</v>
      </c>
      <c r="S954" s="2" t="str">
        <f t="shared" si="76"/>
        <v>PIT</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2</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1</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2</v>
      </c>
      <c r="AI954" s="2">
        <f t="shared" si="78"/>
        <v>-3</v>
      </c>
      <c r="AJ954" s="2">
        <v>5</v>
      </c>
      <c r="AK954" s="4">
        <v>45722</v>
      </c>
      <c r="AL954" s="2">
        <f>IF(Table2[[#This Row],[GameIsOver]]=0,0,IF(Table2[[#This Row],[ActualWinner]]=Table2[[#This Row],[AwayTeam]], 1, 0))</f>
        <v>1</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1-1-0</v>
      </c>
      <c r="AP954" s="2" t="str">
        <f>INDEX(Sheet5!$B$2:$AG$33, MATCH(Table2[[#This Row],[HomeTeam]],Sheet5!$A$2:$A$33, 0), MATCH(Table2[[#This Row],[AwayTeam]],Sheet5!$A$2:$A$33, 0))</f>
        <v>1-1-0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0</v>
      </c>
      <c r="AU954" s="2"/>
      <c r="AV954" s="2"/>
    </row>
    <row r="955" spans="1:48" x14ac:dyDescent="0.25">
      <c r="A955" s="4">
        <v>45716</v>
      </c>
      <c r="B955" s="4">
        <v>45717</v>
      </c>
      <c r="C955" s="7" t="s">
        <v>1066</v>
      </c>
      <c r="D955" s="2" t="s">
        <v>18</v>
      </c>
      <c r="E955" s="2" t="s">
        <v>28</v>
      </c>
      <c r="F955" s="2">
        <v>3</v>
      </c>
      <c r="G955" s="2">
        <v>5</v>
      </c>
      <c r="H955" s="2" t="str">
        <f t="shared" si="74"/>
        <v>BUF</v>
      </c>
      <c r="I955" s="2" t="s">
        <v>39</v>
      </c>
      <c r="J955" s="2">
        <v>4</v>
      </c>
      <c r="K955" s="2">
        <v>2</v>
      </c>
      <c r="L955" s="2" t="str">
        <f t="shared" si="75"/>
        <v>MTL</v>
      </c>
      <c r="M955" s="2" t="s">
        <v>39</v>
      </c>
      <c r="N955" s="2">
        <f>IF(ISBLANK(Table2[[#This Row],[ActualResult]]), 0, 1)</f>
        <v>1</v>
      </c>
      <c r="O955" s="2" t="str">
        <f>IF(ISBLANK(Table2[[#This Row],[ActualResult]]), "_", IF(Table2[[#This Row],[ActualWinner]]=Table2[[#This Row],[PredictedWinner]], "Y", "N"))</f>
        <v>N</v>
      </c>
      <c r="P955" s="2" t="str">
        <f>IF(Table2[[#This Row],[ActualAwayScore]]&gt;Table2[[#This Row],[PredictedAwayScore]], "N", IF(ISBLANK(Table2[[#This Row],[ActualResult]]), "_", IF(Table2[[#This Row],[ActualAwayScore]]=Table2[[#This Row],[PredictedAwayScore]], "Y", "N")))</f>
        <v>N</v>
      </c>
      <c r="Q955" s="2" t="str">
        <f>IF(Table2[[#This Row],[ActualHomeScore]]&gt;Table2[[#This Row],[PredictedHomeScore]],"N", IF(ISBLANK(Table2[[#This Row],[ActualResult]]), "_", IF(Table2[[#This Row],[ActualHomeScore]]=Table2[[#This Row],[PredictedHomeScore]], "Y", "N")))</f>
        <v>N</v>
      </c>
      <c r="R955" s="2">
        <v>1</v>
      </c>
      <c r="S955" s="2" t="str">
        <f t="shared" si="76"/>
        <v>BUF</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2</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1</v>
      </c>
      <c r="AG955" s="2">
        <f>Table2[[#This Row],[ActualHomeScore]]-Table2[[#This Row],[PredictedHomeScore]]</f>
        <v>-3</v>
      </c>
      <c r="AH955" s="2">
        <f t="shared" si="77"/>
        <v>2</v>
      </c>
      <c r="AI955" s="2">
        <f t="shared" si="78"/>
        <v>-3</v>
      </c>
      <c r="AJ955" s="2">
        <v>6</v>
      </c>
      <c r="AK955" s="4">
        <v>45722</v>
      </c>
      <c r="AL955" s="2">
        <f>IF(Table2[[#This Row],[GameIsOver]]=0,0,IF(Table2[[#This Row],[ActualWinner]]=Table2[[#This Row],[AwayTeam]], 1, 0))</f>
        <v>1</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4-0-0</v>
      </c>
      <c r="AP955" s="2" t="str">
        <f>INDEX(Sheet5!$B$2:$AG$33, MATCH(Table2[[#This Row],[HomeTeam]],Sheet5!$A$2:$A$33, 0), MATCH(Table2[[#This Row],[AwayTeam]],Sheet5!$A$2:$A$33, 0))</f>
        <v>0-3-1</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0</v>
      </c>
      <c r="AU955" s="2"/>
      <c r="AV955" s="2"/>
    </row>
    <row r="956" spans="1:48" x14ac:dyDescent="0.25">
      <c r="A956" s="4">
        <v>45716</v>
      </c>
      <c r="B956" s="4">
        <v>45717</v>
      </c>
      <c r="C956" s="7" t="s">
        <v>1067</v>
      </c>
      <c r="D956" s="2" t="s">
        <v>37</v>
      </c>
      <c r="E956" s="2" t="s">
        <v>29</v>
      </c>
      <c r="F956" s="2">
        <v>2</v>
      </c>
      <c r="G956" s="2">
        <v>4</v>
      </c>
      <c r="H956" s="2" t="str">
        <f t="shared" si="74"/>
        <v>OTT</v>
      </c>
      <c r="I956" s="2" t="s">
        <v>39</v>
      </c>
      <c r="J956" s="2">
        <v>3</v>
      </c>
      <c r="K956" s="2">
        <v>5</v>
      </c>
      <c r="L956" s="2" t="str">
        <f t="shared" si="75"/>
        <v>OTT</v>
      </c>
      <c r="M956" s="2" t="s">
        <v>39</v>
      </c>
      <c r="N956" s="2">
        <f>IF(ISBLANK(Table2[[#This Row],[ActualResult]]), 0, 1)</f>
        <v>1</v>
      </c>
      <c r="O956" s="2" t="str">
        <f>IF(ISBLANK(Table2[[#This Row],[ActualResult]]), "_", IF(Table2[[#This Row],[ActualWinner]]=Table2[[#This Row],[PredictedWinner]], "Y", "N"))</f>
        <v>Y</v>
      </c>
      <c r="P956" s="2" t="str">
        <f>IF(Table2[[#This Row],[ActualAwayScore]]&gt;Table2[[#This Row],[PredictedAwayScore]], "N", IF(ISBLANK(Table2[[#This Row],[ActualResult]]), "_", IF(Table2[[#This Row],[ActualAwayScore]]=Table2[[#This Row],[PredictedAwayScore]], "Y", "N")))</f>
        <v>N</v>
      </c>
      <c r="Q956" s="2" t="str">
        <f>IF(Table2[[#This Row],[ActualHomeScore]]&gt;Table2[[#This Row],[PredictedHomeScore]],"N", IF(ISBLANK(Table2[[#This Row],[ActualResult]]), "_", IF(Table2[[#This Row],[ActualHomeScore]]=Table2[[#This Row],[PredictedHomeScore]], "Y", "N")))</f>
        <v>N</v>
      </c>
      <c r="R956" s="2">
        <v>1</v>
      </c>
      <c r="S956" s="2" t="str">
        <f t="shared" si="76"/>
        <v>SJS</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2</v>
      </c>
      <c r="AC956" s="32">
        <f>(($BF$11)*IF(Table2[[#This Row],[CorrectWinnerPrediction]]="Y", 1, 0))+(($BF$12)*IF(Table2[[#This Row],[CorrectAwayScorePrediction]]="Y", 1, 0))+(($BF$13)*IF(Table2[[#This Row],[CorrectHomeScorePrediction]]="Y", 1, 0))</f>
        <v>0.8</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1</v>
      </c>
      <c r="AG956" s="2">
        <f>Table2[[#This Row],[ActualHomeScore]]-Table2[[#This Row],[PredictedHomeScore]]</f>
        <v>1</v>
      </c>
      <c r="AH956" s="2">
        <f t="shared" si="77"/>
        <v>2</v>
      </c>
      <c r="AI956" s="2">
        <f t="shared" si="78"/>
        <v>-3</v>
      </c>
      <c r="AJ956" s="2">
        <v>7</v>
      </c>
      <c r="AK956" s="4">
        <v>45722</v>
      </c>
      <c r="AL956" s="2">
        <f>IF(Table2[[#This Row],[GameIsOver]]=0,0,IF(Table2[[#This Row],[ActualWinner]]=Table2[[#This Row],[AwayTeam]], 1, 0))</f>
        <v>0</v>
      </c>
      <c r="AM956" s="2">
        <f>IF(Table2[[#This Row],[GameIsOver]]=0,0,IF(Table2[[#This Row],[ActualWinner]]=Table2[[#This Row],[HomeTeam]], 1, 0))</f>
        <v>1</v>
      </c>
      <c r="AN956" s="2">
        <f>IF(IFERROR(FIND(Table2[[#This Row],[AwayTeam]], _xlfn.TEXTJOIN(";", 1, $BD$31:$BD$40)), 0) &gt; 0, 1, 0) + IF(IFERROR(FIND(Table2[[#This Row],[HomeTeam]], _xlfn.TEXTJOIN(";", 1, $BD$31:$BD$40)), 0) &gt; 0, 1, 0)</f>
        <v>1</v>
      </c>
      <c r="AO956" s="2" t="str">
        <f>INDEX(Sheet5!$B$2:$AG$33, MATCH(Table2[[#This Row],[AwayTeam]],Sheet5!$A$2:$A$33, 0), MATCH(Table2[[#This Row],[HomeTeam]],Sheet5!$A$2:$A$33, 0))</f>
        <v>0-2-0</v>
      </c>
      <c r="AP956" s="2" t="str">
        <f>INDEX(Sheet5!$B$2:$AG$33, MATCH(Table2[[#This Row],[HomeTeam]],Sheet5!$A$2:$A$33, 0), MATCH(Table2[[#This Row],[AwayTeam]],Sheet5!$A$2:$A$33, 0))</f>
        <v>2-0-0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0</v>
      </c>
      <c r="AU956" s="2"/>
      <c r="AV956" s="2"/>
    </row>
    <row r="957" spans="1:48" x14ac:dyDescent="0.25">
      <c r="A957" s="4">
        <v>45716</v>
      </c>
      <c r="B957" s="4">
        <v>45717</v>
      </c>
      <c r="C957" s="7" t="s">
        <v>1068</v>
      </c>
      <c r="D957" s="2" t="s">
        <v>22</v>
      </c>
      <c r="E957" s="2" t="s">
        <v>43</v>
      </c>
      <c r="F957" s="2">
        <v>4</v>
      </c>
      <c r="G957" s="2">
        <v>3</v>
      </c>
      <c r="H957" s="2" t="str">
        <f t="shared" si="74"/>
        <v>EDM</v>
      </c>
      <c r="I957" s="2" t="s">
        <v>76</v>
      </c>
      <c r="J957" s="2">
        <v>3</v>
      </c>
      <c r="K957" s="2">
        <v>1</v>
      </c>
      <c r="L957" s="2" t="str">
        <f t="shared" si="75"/>
        <v>EDM</v>
      </c>
      <c r="M957" s="2" t="s">
        <v>39</v>
      </c>
      <c r="N957" s="2">
        <f>IF(ISBLANK(Table2[[#This Row],[ActualResult]]), 0, 1)</f>
        <v>1</v>
      </c>
      <c r="O957" s="2" t="str">
        <f>IF(ISBLANK(Table2[[#This Row],[ActualResult]]), "_", IF(Table2[[#This Row],[ActualWinner]]=Table2[[#This Row],[PredictedWinner]], "Y", "N"))</f>
        <v>Y</v>
      </c>
      <c r="P957" s="2" t="str">
        <f>IF(Table2[[#This Row],[ActualAwayScore]]&gt;Table2[[#This Row],[PredictedAwayScore]], "N", IF(ISBLANK(Table2[[#This Row],[ActualResult]]), "_", IF(Table2[[#This Row],[ActualAwayScore]]=Table2[[#This Row],[PredictedAwayScore]], "Y", "N")))</f>
        <v>N</v>
      </c>
      <c r="Q957" s="2" t="str">
        <f>IF(Table2[[#This Row],[ActualHomeScore]]&gt;Table2[[#This Row],[PredictedHomeScore]],"N", IF(ISBLANK(Table2[[#This Row],[ActualResult]]), "_", IF(Table2[[#This Row],[ActualHomeScore]]=Table2[[#This Row],[PredictedHomeScore]], "Y", "N")))</f>
        <v>N</v>
      </c>
      <c r="R957" s="2">
        <v>1</v>
      </c>
      <c r="S957" s="2" t="str">
        <f t="shared" si="76"/>
        <v>CAR</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2</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0.8</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-1</v>
      </c>
      <c r="AG957" s="2">
        <f>Table2[[#This Row],[ActualHomeScore]]-Table2[[#This Row],[PredictedHomeScore]]</f>
        <v>-2</v>
      </c>
      <c r="AH957" s="2">
        <f t="shared" si="77"/>
        <v>2</v>
      </c>
      <c r="AI957" s="2">
        <f t="shared" si="78"/>
        <v>-3</v>
      </c>
      <c r="AJ957" s="2">
        <v>8</v>
      </c>
      <c r="AK957" s="4">
        <v>45722</v>
      </c>
      <c r="AL957" s="2">
        <f>IF(Table2[[#This Row],[GameIsOver]]=0,0,IF(Table2[[#This Row],[ActualWinner]]=Table2[[#This Row],[AwayTeam]], 1, 0))</f>
        <v>1</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1-0-1</v>
      </c>
      <c r="AP957" s="2" t="str">
        <f>INDEX(Sheet5!$B$2:$AG$33, MATCH(Table2[[#This Row],[HomeTeam]],Sheet5!$A$2:$A$33, 0), MATCH(Table2[[#This Row],[AwayTeam]],Sheet5!$A$2:$A$33, 0))</f>
        <v>1-1-0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0</v>
      </c>
      <c r="AU957" s="2"/>
      <c r="AV957" s="2"/>
    </row>
    <row r="958" spans="1:48" x14ac:dyDescent="0.25">
      <c r="A958" s="4">
        <v>45716</v>
      </c>
      <c r="B958" s="4">
        <v>45717</v>
      </c>
      <c r="C958" s="7" t="s">
        <v>1069</v>
      </c>
      <c r="D958" s="2" t="s">
        <v>44</v>
      </c>
      <c r="E958" s="2" t="s">
        <v>21</v>
      </c>
      <c r="F958" s="2">
        <v>1</v>
      </c>
      <c r="G958" s="2">
        <v>3</v>
      </c>
      <c r="H958" s="2" t="str">
        <f t="shared" si="74"/>
        <v>WPG</v>
      </c>
      <c r="I958" s="2" t="s">
        <v>39</v>
      </c>
      <c r="J958" s="2">
        <v>2</v>
      </c>
      <c r="K958" s="2">
        <v>1</v>
      </c>
      <c r="L958" s="2" t="str">
        <f t="shared" si="75"/>
        <v>PHI</v>
      </c>
      <c r="M958" s="2" t="s">
        <v>38</v>
      </c>
      <c r="N958" s="2">
        <f>IF(ISBLANK(Table2[[#This Row],[ActualResult]]), 0, 1)</f>
        <v>1</v>
      </c>
      <c r="O958" s="2" t="str">
        <f>IF(ISBLANK(Table2[[#This Row],[ActualResult]]), "_", IF(Table2[[#This Row],[ActualWinner]]=Table2[[#This Row],[PredictedWinner]], "Y", "N"))</f>
        <v>N</v>
      </c>
      <c r="P958" s="2" t="str">
        <f>IF(Table2[[#This Row],[ActualAwayScore]]&gt;Table2[[#This Row],[PredictedAwayScore]], "N", IF(ISBLANK(Table2[[#This Row],[ActualResult]]), "_", IF(Table2[[#This Row],[ActualAwayScore]]=Table2[[#This Row],[PredictedAwayScore]], "Y", "N")))</f>
        <v>N</v>
      </c>
      <c r="Q958" s="2" t="str">
        <f>IF(Table2[[#This Row],[ActualHomeScore]]&gt;Table2[[#This Row],[PredictedHomeScore]],"N", IF(ISBLANK(Table2[[#This Row],[ActualResult]]), "_", IF(Table2[[#This Row],[ActualHomeScore]]=Table2[[#This Row],[PredictedHomeScore]], "Y", "N")))</f>
        <v>N</v>
      </c>
      <c r="R958" s="2">
        <v>1</v>
      </c>
      <c r="S958" s="2" t="str">
        <f t="shared" si="76"/>
        <v>WPG</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2</v>
      </c>
      <c r="AB958" s="2">
        <f>IF(Table2[[#This Row],[GameIsOver]]= 0, 0, IF(Table2[[#This Row],[ActualWinner]]=Table2[[#This Row],[HomeTeam]], 2, IF(OR(Table2[[#This Row],[ActualResult]]="OT", Table2[[#This Row],[ActualResult]]="SO"), 1, 0)))</f>
        <v>1</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1</v>
      </c>
      <c r="AG958" s="2">
        <f>Table2[[#This Row],[ActualHomeScore]]-Table2[[#This Row],[PredictedHomeScore]]</f>
        <v>-2</v>
      </c>
      <c r="AH958" s="2">
        <f t="shared" si="77"/>
        <v>2</v>
      </c>
      <c r="AI958" s="2">
        <f t="shared" si="78"/>
        <v>-3</v>
      </c>
      <c r="AJ958" s="2">
        <v>9</v>
      </c>
      <c r="AK958" s="4">
        <v>45723</v>
      </c>
      <c r="AL958" s="2">
        <f>IF(Table2[[#This Row],[GameIsOver]]=0,0,IF(Table2[[#This Row],[ActualWinner]]=Table2[[#This Row],[AwayTeam]], 1, 0))</f>
        <v>1</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1-1-0</v>
      </c>
      <c r="AP958" s="2" t="str">
        <f>INDEX(Sheet5!$B$2:$AG$33, MATCH(Table2[[#This Row],[HomeTeam]],Sheet5!$A$2:$A$33, 0), MATCH(Table2[[#This Row],[AwayTeam]],Sheet5!$A$2:$A$33, 0))</f>
        <v>1-0-1</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A959" s="4">
        <v>45716</v>
      </c>
      <c r="B959" s="4">
        <v>45717</v>
      </c>
      <c r="C959" s="7" t="s">
        <v>1070</v>
      </c>
      <c r="D959" s="2" t="s">
        <v>27</v>
      </c>
      <c r="E959" s="2" t="s">
        <v>12</v>
      </c>
      <c r="F959" s="2">
        <v>4</v>
      </c>
      <c r="G959" s="2">
        <v>2</v>
      </c>
      <c r="H959" s="2" t="str">
        <f t="shared" si="74"/>
        <v>LAK</v>
      </c>
      <c r="I959" s="2" t="s">
        <v>39</v>
      </c>
      <c r="J959" s="2">
        <v>1</v>
      </c>
      <c r="K959" s="2">
        <v>4</v>
      </c>
      <c r="L959" s="2" t="str">
        <f t="shared" si="75"/>
        <v>STL</v>
      </c>
      <c r="M959" s="2" t="s">
        <v>39</v>
      </c>
      <c r="N959" s="2">
        <f>IF(ISBLANK(Table2[[#This Row],[ActualResult]]), 0, 1)</f>
        <v>1</v>
      </c>
      <c r="O959" s="2" t="str">
        <f>IF(ISBLANK(Table2[[#This Row],[ActualResult]]), "_", IF(Table2[[#This Row],[ActualWinner]]=Table2[[#This Row],[PredictedWinner]], "Y", "N"))</f>
        <v>N</v>
      </c>
      <c r="P959" s="2" t="str">
        <f>IF(Table2[[#This Row],[ActualAwayScore]]&gt;Table2[[#This Row],[PredictedAwayScore]], "N", IF(ISBLANK(Table2[[#This Row],[ActualResult]]), "_", IF(Table2[[#This Row],[ActualAwayScore]]=Table2[[#This Row],[PredictedAwayScore]], "Y", "N")))</f>
        <v>N</v>
      </c>
      <c r="Q959" s="2" t="str">
        <f>IF(Table2[[#This Row],[ActualHomeScore]]&gt;Table2[[#This Row],[PredictedHomeScore]],"N", IF(ISBLANK(Table2[[#This Row],[ActualResult]]), "_", IF(Table2[[#This Row],[ActualHomeScore]]=Table2[[#This Row],[PredictedHomeScore]], "Y", "N")))</f>
        <v>N</v>
      </c>
      <c r="R959" s="2">
        <v>1</v>
      </c>
      <c r="S959" s="2" t="str">
        <f t="shared" si="76"/>
        <v>LAK</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2</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-3</v>
      </c>
      <c r="AG959" s="2">
        <f>Table2[[#This Row],[ActualHomeScore]]-Table2[[#This Row],[PredictedHomeScore]]</f>
        <v>2</v>
      </c>
      <c r="AH959" s="2">
        <f t="shared" si="77"/>
        <v>2</v>
      </c>
      <c r="AI959" s="2">
        <f t="shared" si="78"/>
        <v>-3</v>
      </c>
      <c r="AJ959" s="2">
        <v>10</v>
      </c>
      <c r="AK959" s="4">
        <v>45723</v>
      </c>
      <c r="AL959" s="2">
        <f>IF(Table2[[#This Row],[GameIsOver]]=0,0,IF(Table2[[#This Row],[ActualWinner]]=Table2[[#This Row],[AwayTeam]], 1, 0))</f>
        <v>0</v>
      </c>
      <c r="AM959" s="2">
        <f>IF(Table2[[#This Row],[GameIsOver]]=0,0,IF(Table2[[#This Row],[ActualWinner]]=Table2[[#This Row],[HomeTeam]], 1, 0))</f>
        <v>1</v>
      </c>
      <c r="AN959" s="2">
        <f>IF(IFERROR(FIND(Table2[[#This Row],[AwayTeam]], _xlfn.TEXTJOIN(";", 1, $BD$31:$BD$40)), 0) &gt; 0, 1, 0) + IF(IFERROR(FIND(Table2[[#This Row],[HomeTeam]], _xlfn.TEXTJOIN(";", 1, $BD$31:$BD$40)), 0) &gt; 0, 1, 0)</f>
        <v>0</v>
      </c>
      <c r="AO959" s="2" t="str">
        <f>INDEX(Sheet5!$B$2:$AG$33, MATCH(Table2[[#This Row],[AwayTeam]],Sheet5!$A$2:$A$33, 0), MATCH(Table2[[#This Row],[HomeTeam]],Sheet5!$A$2:$A$33, 0))</f>
        <v>1-1-1</v>
      </c>
      <c r="AP959" s="2" t="str">
        <f>INDEX(Sheet5!$B$2:$AG$33, MATCH(Table2[[#This Row],[HomeTeam]],Sheet5!$A$2:$A$33, 0), MATCH(Table2[[#This Row],[AwayTeam]],Sheet5!$A$2:$A$33, 0))</f>
        <v>2-0-1</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0</v>
      </c>
      <c r="AU959" s="2"/>
      <c r="AV959" s="2"/>
    </row>
    <row r="960" spans="1:48" x14ac:dyDescent="0.25">
      <c r="A960" s="4">
        <v>45716</v>
      </c>
      <c r="B960" s="4">
        <v>45717</v>
      </c>
      <c r="C960" s="7" t="s">
        <v>1071</v>
      </c>
      <c r="D960" s="2" t="s">
        <v>31</v>
      </c>
      <c r="E960" s="2" t="s">
        <v>14</v>
      </c>
      <c r="F960" s="2">
        <v>2</v>
      </c>
      <c r="G960" s="2">
        <v>3</v>
      </c>
      <c r="H960" s="2" t="str">
        <f t="shared" si="74"/>
        <v>UTA</v>
      </c>
      <c r="I960" s="2" t="s">
        <v>39</v>
      </c>
      <c r="J960" s="2">
        <v>3</v>
      </c>
      <c r="K960" s="2">
        <v>1</v>
      </c>
      <c r="L960" s="2" t="str">
        <f t="shared" si="75"/>
        <v>NJD</v>
      </c>
      <c r="M960" s="2" t="s">
        <v>39</v>
      </c>
      <c r="N960" s="2">
        <f>IF(ISBLANK(Table2[[#This Row],[ActualResult]]), 0, 1)</f>
        <v>1</v>
      </c>
      <c r="O960" s="2" t="str">
        <f>IF(ISBLANK(Table2[[#This Row],[ActualResult]]), "_", IF(Table2[[#This Row],[ActualWinner]]=Table2[[#This Row],[PredictedWinner]], "Y", "N"))</f>
        <v>N</v>
      </c>
      <c r="P960" s="2" t="str">
        <f>IF(Table2[[#This Row],[ActualAwayScore]]&gt;Table2[[#This Row],[PredictedAwayScore]], "N", IF(ISBLANK(Table2[[#This Row],[ActualResult]]), "_", IF(Table2[[#This Row],[ActualAwayScore]]=Table2[[#This Row],[PredictedAwayScore]], "Y", "N")))</f>
        <v>N</v>
      </c>
      <c r="Q960" s="2" t="str">
        <f>IF(Table2[[#This Row],[ActualHomeScore]]&gt;Table2[[#This Row],[PredictedHomeScore]],"N", IF(ISBLANK(Table2[[#This Row],[ActualResult]]), "_", IF(Table2[[#This Row],[ActualHomeScore]]=Table2[[#This Row],[PredictedHomeScore]], "Y", "N")))</f>
        <v>N</v>
      </c>
      <c r="R960" s="2">
        <v>1</v>
      </c>
      <c r="S960" s="2" t="str">
        <f t="shared" si="76"/>
        <v>UTA</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2</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1</v>
      </c>
      <c r="AG960" s="2">
        <f>Table2[[#This Row],[ActualHomeScore]]-Table2[[#This Row],[PredictedHomeScore]]</f>
        <v>-2</v>
      </c>
      <c r="AH960" s="2">
        <f t="shared" si="77"/>
        <v>2</v>
      </c>
      <c r="AI960" s="2">
        <f t="shared" si="78"/>
        <v>-3</v>
      </c>
      <c r="AJ960" s="2">
        <v>11</v>
      </c>
      <c r="AK960" s="4">
        <v>45724</v>
      </c>
      <c r="AL960" s="2">
        <f>IF(Table2[[#This Row],[GameIsOver]]=0,0,IF(Table2[[#This Row],[ActualWinner]]=Table2[[#This Row],[AwayTeam]], 1, 0))</f>
        <v>1</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2-0-0</v>
      </c>
      <c r="AP960" s="2" t="str">
        <f>INDEX(Sheet5!$B$2:$AG$33, MATCH(Table2[[#This Row],[HomeTeam]],Sheet5!$A$2:$A$33, 0), MATCH(Table2[[#This Row],[AwayTeam]],Sheet5!$A$2:$A$33, 0))</f>
        <v>0-2-0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0</v>
      </c>
      <c r="AU960" s="2"/>
      <c r="AV960" s="2"/>
    </row>
    <row r="961" spans="1:48" x14ac:dyDescent="0.25">
      <c r="A961" s="4">
        <v>45716</v>
      </c>
      <c r="B961" s="4">
        <v>45717</v>
      </c>
      <c r="C961" s="7" t="s">
        <v>1072</v>
      </c>
      <c r="D961" s="2" t="s">
        <v>16</v>
      </c>
      <c r="E961" s="2" t="s">
        <v>46</v>
      </c>
      <c r="F961" s="2">
        <v>2</v>
      </c>
      <c r="G961" s="2">
        <v>5</v>
      </c>
      <c r="H961" s="2" t="str">
        <f t="shared" si="74"/>
        <v>ANA</v>
      </c>
      <c r="I961" s="2" t="s">
        <v>39</v>
      </c>
      <c r="J961" s="2">
        <v>6</v>
      </c>
      <c r="K961" s="2">
        <v>3</v>
      </c>
      <c r="L961" s="2" t="str">
        <f t="shared" si="75"/>
        <v>CHI</v>
      </c>
      <c r="M961" s="2" t="s">
        <v>39</v>
      </c>
      <c r="N961" s="2">
        <f>IF(ISBLANK(Table2[[#This Row],[ActualResult]]), 0, 1)</f>
        <v>1</v>
      </c>
      <c r="O961" s="2" t="str">
        <f>IF(ISBLANK(Table2[[#This Row],[ActualResult]]), "_", IF(Table2[[#This Row],[ActualWinner]]=Table2[[#This Row],[PredictedWinner]], "Y", "N"))</f>
        <v>N</v>
      </c>
      <c r="P961" s="2" t="str">
        <f>IF(Table2[[#This Row],[ActualAwayScore]]&gt;Table2[[#This Row],[PredictedAwayScore]], "N", IF(ISBLANK(Table2[[#This Row],[ActualResult]]), "_", IF(Table2[[#This Row],[ActualAwayScore]]=Table2[[#This Row],[PredictedAwayScore]], "Y", "N")))</f>
        <v>N</v>
      </c>
      <c r="Q961" s="2" t="str">
        <f>IF(Table2[[#This Row],[ActualHomeScore]]&gt;Table2[[#This Row],[PredictedHomeScore]],"N", IF(ISBLANK(Table2[[#This Row],[ActualResult]]), "_", IF(Table2[[#This Row],[ActualHomeScore]]=Table2[[#This Row],[PredictedHomeScore]], "Y", "N")))</f>
        <v>N</v>
      </c>
      <c r="R961" s="2">
        <v>1</v>
      </c>
      <c r="S961" s="2" t="str">
        <f t="shared" si="76"/>
        <v>ANA</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2</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4</v>
      </c>
      <c r="AG961" s="2">
        <f>Table2[[#This Row],[ActualHomeScore]]-Table2[[#This Row],[PredictedHomeScore]]</f>
        <v>-2</v>
      </c>
      <c r="AH961" s="2">
        <f t="shared" si="77"/>
        <v>2</v>
      </c>
      <c r="AI961" s="2">
        <f t="shared" si="78"/>
        <v>-3</v>
      </c>
      <c r="AJ961" s="2">
        <v>12</v>
      </c>
      <c r="AK961" s="4">
        <v>45724</v>
      </c>
      <c r="AL961" s="2">
        <f>IF(Table2[[#This Row],[GameIsOver]]=0,0,IF(Table2[[#This Row],[ActualWinner]]=Table2[[#This Row],[AwayTeam]], 1, 0))</f>
        <v>1</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2-1-0</v>
      </c>
      <c r="AP961" s="2" t="str">
        <f>INDEX(Sheet5!$B$2:$AG$33, MATCH(Table2[[#This Row],[HomeTeam]],Sheet5!$A$2:$A$33, 0), MATCH(Table2[[#This Row],[AwayTeam]],Sheet5!$A$2:$A$33, 0))</f>
        <v>1-2-0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0</v>
      </c>
      <c r="AU961" s="2"/>
      <c r="AV961" s="2"/>
    </row>
    <row r="962" spans="1:48" x14ac:dyDescent="0.25">
      <c r="A962" s="5">
        <v>45716</v>
      </c>
      <c r="B962" s="5">
        <v>45717</v>
      </c>
      <c r="C962" s="8" t="s">
        <v>1073</v>
      </c>
      <c r="D962" s="3" t="s">
        <v>24</v>
      </c>
      <c r="E962" s="3" t="s">
        <v>11</v>
      </c>
      <c r="F962" s="3">
        <v>2</v>
      </c>
      <c r="G962" s="3">
        <v>4</v>
      </c>
      <c r="H962" s="3" t="str">
        <f t="shared" si="74"/>
        <v>SEA</v>
      </c>
      <c r="I962" s="3" t="s">
        <v>39</v>
      </c>
      <c r="J962" s="3">
        <v>3</v>
      </c>
      <c r="K962" s="3">
        <v>6</v>
      </c>
      <c r="L962" s="2" t="str">
        <f t="shared" si="75"/>
        <v>SEA</v>
      </c>
      <c r="M962" s="3" t="s">
        <v>39</v>
      </c>
      <c r="N962" s="3">
        <f>IF(ISBLANK(Table2[[#This Row],[ActualResult]]), 0, 1)</f>
        <v>1</v>
      </c>
      <c r="O962" s="3" t="str">
        <f>IF(ISBLANK(Table2[[#This Row],[ActualResult]]), "_", IF(Table2[[#This Row],[ActualWinner]]=Table2[[#This Row],[PredictedWinner]], "Y", "N"))</f>
        <v>Y</v>
      </c>
      <c r="P962" s="3" t="str">
        <f>IF(Table2[[#This Row],[ActualAwayScore]]&gt;Table2[[#This Row],[PredictedAwayScore]], "N", IF(ISBLANK(Table2[[#This Row],[ActualResult]]), "_", IF(Table2[[#This Row],[ActualAwayScore]]=Table2[[#This Row],[PredictedAwayScore]], "Y", "N")))</f>
        <v>N</v>
      </c>
      <c r="Q962" s="3" t="str">
        <f>IF(Table2[[#This Row],[ActualHomeScore]]&gt;Table2[[#This Row],[PredictedHomeScore]],"N", IF(ISBLANK(Table2[[#This Row],[ActualResult]]), "_", IF(Table2[[#This Row],[ActualHomeScore]]=Table2[[#This Row],[PredictedHomeScore]], "Y", "N")))</f>
        <v>N</v>
      </c>
      <c r="R962" s="3">
        <v>1</v>
      </c>
      <c r="S962" s="3" t="str">
        <f t="shared" si="76"/>
        <v>VAN</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2</v>
      </c>
      <c r="AC962" s="51">
        <f>(($BF$11)*IF(Table2[[#This Row],[CorrectWinnerPrediction]]="Y", 1, 0))+(($BF$12)*IF(Table2[[#This Row],[CorrectAwayScorePrediction]]="Y", 1, 0))+(($BF$13)*IF(Table2[[#This Row],[CorrectHomeScorePrediction]]="Y", 1, 0))</f>
        <v>0.8</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1</v>
      </c>
      <c r="AG962" s="3">
        <f>Table2[[#This Row],[ActualHomeScore]]-Table2[[#This Row],[PredictedHomeScore]]</f>
        <v>2</v>
      </c>
      <c r="AH962" s="3">
        <f t="shared" si="77"/>
        <v>2</v>
      </c>
      <c r="AI962" s="3">
        <f t="shared" si="78"/>
        <v>-3</v>
      </c>
      <c r="AJ962" s="3">
        <v>13</v>
      </c>
      <c r="AK962" s="4">
        <v>45724</v>
      </c>
      <c r="AL962" s="2">
        <f>IF(Table2[[#This Row],[GameIsOver]]=0,0,IF(Table2[[#This Row],[ActualWinner]]=Table2[[#This Row],[AwayTeam]], 1, 0))</f>
        <v>0</v>
      </c>
      <c r="AM962" s="2">
        <f>IF(Table2[[#This Row],[GameIsOver]]=0,0,IF(Table2[[#This Row],[ActualWinner]]=Table2[[#This Row],[HomeTeam]], 1, 0))</f>
        <v>1</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1-1-1</v>
      </c>
      <c r="AP962" s="2" t="str">
        <f>INDEX(Sheet5!$B$2:$AG$33, MATCH(Table2[[#This Row],[HomeTeam]],Sheet5!$A$2:$A$33, 0), MATCH(Table2[[#This Row],[AwayTeam]],Sheet5!$A$2:$A$33, 0))</f>
        <v>2-0-1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0</v>
      </c>
      <c r="AU962" s="2"/>
      <c r="AV962" s="2"/>
    </row>
    <row r="963" spans="1:48" x14ac:dyDescent="0.25">
      <c r="A963" s="4">
        <v>45716</v>
      </c>
      <c r="B963" s="4">
        <v>45718</v>
      </c>
      <c r="C963" s="7" t="s">
        <v>1074</v>
      </c>
      <c r="D963" s="2" t="s">
        <v>17</v>
      </c>
      <c r="E963" s="2" t="s">
        <v>20</v>
      </c>
      <c r="F963" s="2">
        <v>4</v>
      </c>
      <c r="G963" s="2">
        <v>3</v>
      </c>
      <c r="H963" s="2" t="str">
        <f t="shared" ref="H963:H1026" si="79">IF(AND(ISBLANK($F963),ISBLANK($G963)),"_",IF($F963&gt;$G963,$D963,$E963))</f>
        <v>TOR</v>
      </c>
      <c r="I963" s="2" t="s">
        <v>39</v>
      </c>
      <c r="J963" s="2">
        <v>6</v>
      </c>
      <c r="K963" s="2">
        <v>5</v>
      </c>
      <c r="L963" s="13" t="str">
        <f t="shared" ref="L963:L1026" si="80">IF(OR($J963=$K963,AND(ISBLANK($J963),ISBLANK($K963))),"_",IF($J963&gt;$K963,$D963,$E963))</f>
        <v>TOR</v>
      </c>
      <c r="M963" s="2" t="s">
        <v>76</v>
      </c>
      <c r="N963" s="2">
        <f>IF(ISBLANK(Table2[[#This Row],[ActualResult]]), 0, 1)</f>
        <v>1</v>
      </c>
      <c r="O963" s="2" t="str">
        <f>IF(ISBLANK(Table2[[#This Row],[ActualResult]]), "_", IF(Table2[[#This Row],[ActualWinner]]=Table2[[#This Row],[PredictedWinner]], "Y", "N"))</f>
        <v>Y</v>
      </c>
      <c r="P963" s="2" t="str">
        <f>IF(Table2[[#This Row],[ActualAwayScore]]&gt;Table2[[#This Row],[PredictedAwayScore]], "N", IF(ISBLANK(Table2[[#This Row],[ActualResult]]), "_", IF(Table2[[#This Row],[ActualAwayScore]]=Table2[[#This Row],[PredictedAwayScore]], "Y", "N")))</f>
        <v>N</v>
      </c>
      <c r="Q963" s="2" t="str">
        <f>IF(Table2[[#This Row],[ActualHomeScore]]&gt;Table2[[#This Row],[PredictedHomeScore]],"N", IF(ISBLANK(Table2[[#This Row],[ActualResult]]), "_", IF(Table2[[#This Row],[ActualHomeScore]]=Table2[[#This Row],[PredictedHomeScore]], "Y", "N")))</f>
        <v>N</v>
      </c>
      <c r="R963" s="2">
        <v>1</v>
      </c>
      <c r="S963" s="2" t="str">
        <f t="shared" ref="S963:S1026" si="81">IF($L963="_", "_", IF($L963=$D963,$E963,$D963))</f>
        <v>PIT</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2</v>
      </c>
      <c r="AB963" s="2">
        <f>IF(Table2[[#This Row],[GameIsOver]]= 0, 0, IF(Table2[[#This Row],[ActualWinner]]=Table2[[#This Row],[HomeTeam]], 2, IF(OR(Table2[[#This Row],[ActualResult]]="OT", Table2[[#This Row],[ActualResult]]="SO"), 1, 0)))</f>
        <v>1</v>
      </c>
      <c r="AC963" s="32">
        <f>(($BF$11)*IF(Table2[[#This Row],[CorrectWinnerPrediction]]="Y", 1, 0))+(($BF$12)*IF(Table2[[#This Row],[CorrectAwayScorePrediction]]="Y", 1, 0))+(($BF$13)*IF(Table2[[#This Row],[CorrectHomeScorePrediction]]="Y", 1, 0))</f>
        <v>0.8</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2</v>
      </c>
      <c r="AG963" s="2">
        <f>Table2[[#This Row],[ActualHomeScore]]-Table2[[#This Row],[PredictedHomeScore]]</f>
        <v>2</v>
      </c>
      <c r="AH963" s="2">
        <f t="shared" ref="AH963:AH1026" si="82">SUMIF($B$3:$B$1315, $B963, $AF$3:$AF$1315)</f>
        <v>-8</v>
      </c>
      <c r="AI963" s="2">
        <f t="shared" ref="AI963:AI1026" si="83">SUMIF($B$3:$B$1315, $B963, $AG$3:$AG$1315)</f>
        <v>1</v>
      </c>
      <c r="AJ963" s="2">
        <v>1</v>
      </c>
      <c r="AK963" s="4">
        <v>45724</v>
      </c>
      <c r="AL963" s="2">
        <f>IF(Table2[[#This Row],[GameIsOver]]=0,0,IF(Table2[[#This Row],[ActualWinner]]=Table2[[#This Row],[AwayTeam]], 1, 0))</f>
        <v>1</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2-1-0</v>
      </c>
      <c r="AP963" s="2" t="str">
        <f>INDEX(Sheet5!$B$2:$AG$33, MATCH(Table2[[#This Row],[HomeTeam]],Sheet5!$A$2:$A$33, 0), MATCH(Table2[[#This Row],[AwayTeam]],Sheet5!$A$2:$A$33, 0))</f>
        <v>1-1-1</v>
      </c>
      <c r="AQ963" s="2">
        <f>IF(Table2[[#This Row],[GameHasShutOut]], 1, 0)</f>
        <v>0</v>
      </c>
      <c r="AR963" s="2">
        <f>IF(Table2[[#This Row],[ActualAwayScore]] + Table2[[#This Row],[ActualHomeScore]] &gt;= 10, 1, 0)</f>
        <v>1</v>
      </c>
      <c r="AS963" s="2">
        <f>IF(ABS(Table2[[#This Row],[ActualAwayScore]]-Table2[[#This Row],[ActualHomeScore]])&gt;=5, 1, 0)</f>
        <v>0</v>
      </c>
      <c r="AT963" s="2">
        <f>IF(Table2[[#This Row],[ActualAwayScore]] + Table2[[#This Row],[ActualHomeScore]] &lt;= 3, 1, 0)</f>
        <v>0</v>
      </c>
      <c r="AU963" s="2"/>
      <c r="AV963" s="2"/>
    </row>
    <row r="964" spans="1:48" x14ac:dyDescent="0.25">
      <c r="A964" s="4">
        <v>45716</v>
      </c>
      <c r="B964" s="4">
        <v>45718</v>
      </c>
      <c r="C964" s="7" t="s">
        <v>1075</v>
      </c>
      <c r="D964" s="2" t="s">
        <v>15</v>
      </c>
      <c r="E964" s="2" t="s">
        <v>36</v>
      </c>
      <c r="F964" s="2">
        <v>3</v>
      </c>
      <c r="G964" s="2">
        <v>2</v>
      </c>
      <c r="H964" s="2" t="str">
        <f t="shared" si="79"/>
        <v>BOS</v>
      </c>
      <c r="I964" s="2" t="s">
        <v>39</v>
      </c>
      <c r="J964" s="2">
        <v>0</v>
      </c>
      <c r="K964" s="2">
        <v>1</v>
      </c>
      <c r="L964" s="2" t="str">
        <f t="shared" si="80"/>
        <v>MIN</v>
      </c>
      <c r="M964" s="2" t="s">
        <v>39</v>
      </c>
      <c r="N964" s="2">
        <f>IF(ISBLANK(Table2[[#This Row],[ActualResult]]), 0, 1)</f>
        <v>1</v>
      </c>
      <c r="O964" s="2" t="str">
        <f>IF(ISBLANK(Table2[[#This Row],[ActualResult]]), "_", IF(Table2[[#This Row],[ActualWinner]]=Table2[[#This Row],[PredictedWinner]], "Y", "N"))</f>
        <v>N</v>
      </c>
      <c r="P964" s="2" t="str">
        <f>IF(Table2[[#This Row],[ActualAwayScore]]&gt;Table2[[#This Row],[PredictedAwayScore]], "N", IF(ISBLANK(Table2[[#This Row],[ActualResult]]), "_", IF(Table2[[#This Row],[ActualAwayScore]]=Table2[[#This Row],[PredictedAwayScore]], "Y", "N")))</f>
        <v>N</v>
      </c>
      <c r="Q964" s="2" t="str">
        <f>IF(Table2[[#This Row],[ActualHomeScore]]&gt;Table2[[#This Row],[PredictedHomeScore]],"N", IF(ISBLANK(Table2[[#This Row],[ActualResult]]), "_", IF(Table2[[#This Row],[ActualHomeScore]]=Table2[[#This Row],[PredictedHomeScore]], "Y", "N")))</f>
        <v>N</v>
      </c>
      <c r="R964" s="2">
        <v>1</v>
      </c>
      <c r="S964" s="2" t="str">
        <f t="shared" si="81"/>
        <v>BOS</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1</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2</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-3</v>
      </c>
      <c r="AG964" s="2">
        <f>Table2[[#This Row],[ActualHomeScore]]-Table2[[#This Row],[PredictedHomeScore]]</f>
        <v>-1</v>
      </c>
      <c r="AH964" s="2">
        <f t="shared" si="82"/>
        <v>-8</v>
      </c>
      <c r="AI964" s="2">
        <f t="shared" si="83"/>
        <v>1</v>
      </c>
      <c r="AJ964" s="2">
        <v>2</v>
      </c>
      <c r="AK964" s="4">
        <v>45724</v>
      </c>
      <c r="AL964" s="2">
        <f>IF(Table2[[#This Row],[GameIsOver]]=0,0,IF(Table2[[#This Row],[ActualWinner]]=Table2[[#This Row],[AwayTeam]], 1, 0))</f>
        <v>0</v>
      </c>
      <c r="AM964" s="2">
        <f>IF(Table2[[#This Row],[GameIsOver]]=0,0,IF(Table2[[#This Row],[ActualWinner]]=Table2[[#This Row],[HomeTeam]], 1, 0))</f>
        <v>1</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1-1-0</v>
      </c>
      <c r="AP964" s="2" t="str">
        <f>INDEX(Sheet5!$B$2:$AG$33, MATCH(Table2[[#This Row],[HomeTeam]],Sheet5!$A$2:$A$33, 0), MATCH(Table2[[#This Row],[AwayTeam]],Sheet5!$A$2:$A$33, 0))</f>
        <v>1-1-0</v>
      </c>
      <c r="AQ964" s="2">
        <f>IF(Table2[[#This Row],[GameHasShutOut]], 1, 0)</f>
        <v>1</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A965" s="4">
        <v>45716</v>
      </c>
      <c r="B965" s="4">
        <v>45718</v>
      </c>
      <c r="C965" s="7" t="s">
        <v>1076</v>
      </c>
      <c r="D965" s="2" t="s">
        <v>23</v>
      </c>
      <c r="E965" s="2" t="s">
        <v>43</v>
      </c>
      <c r="F965" s="2">
        <v>4</v>
      </c>
      <c r="G965" s="2">
        <v>3</v>
      </c>
      <c r="H965" s="2" t="str">
        <f t="shared" si="79"/>
        <v>CGY</v>
      </c>
      <c r="I965" s="2" t="s">
        <v>76</v>
      </c>
      <c r="J965" s="2">
        <v>1</v>
      </c>
      <c r="K965" s="2">
        <v>2</v>
      </c>
      <c r="L965" s="2" t="str">
        <f t="shared" si="80"/>
        <v>CAR</v>
      </c>
      <c r="M965" s="2" t="s">
        <v>76</v>
      </c>
      <c r="N965" s="2">
        <f>IF(ISBLANK(Table2[[#This Row],[ActualResult]]), 0, 1)</f>
        <v>1</v>
      </c>
      <c r="O965" s="2" t="str">
        <f>IF(ISBLANK(Table2[[#This Row],[ActualResult]]), "_", IF(Table2[[#This Row],[ActualWinner]]=Table2[[#This Row],[PredictedWinner]], "Y", "N"))</f>
        <v>N</v>
      </c>
      <c r="P965" s="2" t="str">
        <f>IF(Table2[[#This Row],[ActualAwayScore]]&gt;Table2[[#This Row],[PredictedAwayScore]], "N", IF(ISBLANK(Table2[[#This Row],[ActualResult]]), "_", IF(Table2[[#This Row],[ActualAwayScore]]=Table2[[#This Row],[PredictedAwayScore]], "Y", "N")))</f>
        <v>N</v>
      </c>
      <c r="Q965" s="2" t="str">
        <f>IF(Table2[[#This Row],[ActualHomeScore]]&gt;Table2[[#This Row],[PredictedHomeScore]],"N", IF(ISBLANK(Table2[[#This Row],[ActualResult]]), "_", IF(Table2[[#This Row],[ActualHomeScore]]=Table2[[#This Row],[PredictedHomeScore]], "Y", "N")))</f>
        <v>N</v>
      </c>
      <c r="R965" s="2">
        <v>1</v>
      </c>
      <c r="S965" s="2" t="str">
        <f t="shared" si="81"/>
        <v>CGY</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1</v>
      </c>
      <c r="AB965" s="2">
        <f>IF(Table2[[#This Row],[GameIsOver]]= 0, 0, IF(Table2[[#This Row],[ActualWinner]]=Table2[[#This Row],[HomeTeam]], 2, IF(OR(Table2[[#This Row],[ActualResult]]="OT", Table2[[#This Row],[ActualResult]]="SO"), 1, 0)))</f>
        <v>2</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-3</v>
      </c>
      <c r="AG965" s="2">
        <f>Table2[[#This Row],[ActualHomeScore]]-Table2[[#This Row],[PredictedHomeScore]]</f>
        <v>-1</v>
      </c>
      <c r="AH965" s="2">
        <f t="shared" si="82"/>
        <v>-8</v>
      </c>
      <c r="AI965" s="2">
        <f t="shared" si="83"/>
        <v>1</v>
      </c>
      <c r="AJ965" s="2">
        <v>3</v>
      </c>
      <c r="AK965" s="4">
        <v>45724</v>
      </c>
      <c r="AL965" s="2">
        <f>IF(Table2[[#This Row],[GameIsOver]]=0,0,IF(Table2[[#This Row],[ActualWinner]]=Table2[[#This Row],[AwayTeam]], 1, 0))</f>
        <v>0</v>
      </c>
      <c r="AM965" s="2">
        <f>IF(Table2[[#This Row],[GameIsOver]]=0,0,IF(Table2[[#This Row],[ActualWinner]]=Table2[[#This Row],[HomeTeam]], 1, 0))</f>
        <v>1</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0-1-1</v>
      </c>
      <c r="AP965" s="2" t="str">
        <f>INDEX(Sheet5!$B$2:$AG$33, MATCH(Table2[[#This Row],[HomeTeam]],Sheet5!$A$2:$A$33, 0), MATCH(Table2[[#This Row],[AwayTeam]],Sheet5!$A$2:$A$33, 0))</f>
        <v>2-0-0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A966" s="4">
        <v>45716</v>
      </c>
      <c r="B966" s="4">
        <v>45718</v>
      </c>
      <c r="C966" s="7" t="s">
        <v>1077</v>
      </c>
      <c r="D966" s="2" t="s">
        <v>12</v>
      </c>
      <c r="E966" s="2" t="s">
        <v>33</v>
      </c>
      <c r="F966" s="2">
        <v>2</v>
      </c>
      <c r="G966" s="2">
        <v>3</v>
      </c>
      <c r="H966" s="2" t="str">
        <f t="shared" si="79"/>
        <v>DAL</v>
      </c>
      <c r="I966" s="2" t="s">
        <v>39</v>
      </c>
      <c r="J966" s="2">
        <v>3</v>
      </c>
      <c r="K966" s="2">
        <v>6</v>
      </c>
      <c r="L966" s="2" t="str">
        <f t="shared" si="80"/>
        <v>DAL</v>
      </c>
      <c r="M966" s="2" t="s">
        <v>39</v>
      </c>
      <c r="N966" s="2">
        <f>IF(ISBLANK(Table2[[#This Row],[ActualResult]]), 0, 1)</f>
        <v>1</v>
      </c>
      <c r="O966" s="2" t="str">
        <f>IF(ISBLANK(Table2[[#This Row],[ActualResult]]), "_", IF(Table2[[#This Row],[ActualWinner]]=Table2[[#This Row],[PredictedWinner]], "Y", "N"))</f>
        <v>Y</v>
      </c>
      <c r="P966" s="2" t="str">
        <f>IF(Table2[[#This Row],[ActualAwayScore]]&gt;Table2[[#This Row],[PredictedAwayScore]], "N", IF(ISBLANK(Table2[[#This Row],[ActualResult]]), "_", IF(Table2[[#This Row],[ActualAwayScore]]=Table2[[#This Row],[PredictedAwayScore]], "Y", "N")))</f>
        <v>N</v>
      </c>
      <c r="Q966" s="2" t="str">
        <f>IF(Table2[[#This Row],[ActualHomeScore]]&gt;Table2[[#This Row],[PredictedHomeScore]],"N", IF(ISBLANK(Table2[[#This Row],[ActualResult]]), "_", IF(Table2[[#This Row],[ActualHomeScore]]=Table2[[#This Row],[PredictedHomeScore]], "Y", "N")))</f>
        <v>N</v>
      </c>
      <c r="R966" s="2">
        <v>1</v>
      </c>
      <c r="S966" s="2" t="str">
        <f t="shared" si="81"/>
        <v>STL</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2</v>
      </c>
      <c r="AC966" s="32">
        <f>(($BF$11)*IF(Table2[[#This Row],[CorrectWinnerPrediction]]="Y", 1, 0))+(($BF$12)*IF(Table2[[#This Row],[CorrectAwayScorePrediction]]="Y", 1, 0))+(($BF$13)*IF(Table2[[#This Row],[CorrectHomeScorePrediction]]="Y", 1, 0))</f>
        <v>0.8</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1</v>
      </c>
      <c r="AG966" s="2">
        <f>Table2[[#This Row],[ActualHomeScore]]-Table2[[#This Row],[PredictedHomeScore]]</f>
        <v>3</v>
      </c>
      <c r="AH966" s="2">
        <f t="shared" si="82"/>
        <v>-8</v>
      </c>
      <c r="AI966" s="2">
        <f t="shared" si="83"/>
        <v>1</v>
      </c>
      <c r="AJ966" s="2">
        <v>4</v>
      </c>
      <c r="AK966" s="4">
        <v>45724</v>
      </c>
      <c r="AL966" s="2">
        <f>IF(Table2[[#This Row],[GameIsOver]]=0,0,IF(Table2[[#This Row],[ActualWinner]]=Table2[[#This Row],[AwayTeam]], 1, 0))</f>
        <v>0</v>
      </c>
      <c r="AM966" s="2">
        <f>IF(Table2[[#This Row],[GameIsOver]]=0,0,IF(Table2[[#This Row],[ActualWinner]]=Table2[[#This Row],[HomeTeam]], 1, 0))</f>
        <v>1</v>
      </c>
      <c r="AN966" s="2">
        <f>IF(IFERROR(FIND(Table2[[#This Row],[AwayTeam]], _xlfn.TEXTJOIN(";", 1, $BD$31:$BD$40)), 0) &gt; 0, 1, 0) + IF(IFERROR(FIND(Table2[[#This Row],[HomeTeam]], _xlfn.TEXTJOIN(";", 1, $BD$31:$BD$40)), 0) &gt; 0, 1, 0)</f>
        <v>0</v>
      </c>
      <c r="AO966" s="2" t="str">
        <f>INDEX(Sheet5!$B$2:$AG$33, MATCH(Table2[[#This Row],[AwayTeam]],Sheet5!$A$2:$A$33, 0), MATCH(Table2[[#This Row],[HomeTeam]],Sheet5!$A$2:$A$33, 0))</f>
        <v>0-2-1</v>
      </c>
      <c r="AP966" s="2" t="str">
        <f>INDEX(Sheet5!$B$2:$AG$33, MATCH(Table2[[#This Row],[HomeTeam]],Sheet5!$A$2:$A$33, 0), MATCH(Table2[[#This Row],[AwayTeam]],Sheet5!$A$2:$A$33, 0))</f>
        <v>3-0-0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0</v>
      </c>
      <c r="AU966" s="2"/>
      <c r="AV966" s="2"/>
    </row>
    <row r="967" spans="1:48" x14ac:dyDescent="0.25">
      <c r="A967" s="4">
        <v>45716</v>
      </c>
      <c r="B967" s="4">
        <v>45718</v>
      </c>
      <c r="C967" s="7" t="s">
        <v>1078</v>
      </c>
      <c r="D967" s="2" t="s">
        <v>34</v>
      </c>
      <c r="E967" s="2" t="s">
        <v>19</v>
      </c>
      <c r="F967" s="2">
        <v>2</v>
      </c>
      <c r="G967" s="2">
        <v>4</v>
      </c>
      <c r="H967" s="2" t="str">
        <f t="shared" si="79"/>
        <v>NYR</v>
      </c>
      <c r="I967" s="2" t="s">
        <v>39</v>
      </c>
      <c r="J967" s="2">
        <v>0</v>
      </c>
      <c r="K967" s="2">
        <v>4</v>
      </c>
      <c r="L967" s="2" t="str">
        <f t="shared" si="80"/>
        <v>NYR</v>
      </c>
      <c r="M967" s="2" t="s">
        <v>39</v>
      </c>
      <c r="N967" s="2">
        <f>IF(ISBLANK(Table2[[#This Row],[ActualResult]]), 0, 1)</f>
        <v>1</v>
      </c>
      <c r="O967" s="2" t="str">
        <f>IF(ISBLANK(Table2[[#This Row],[ActualResult]]), "_", IF(Table2[[#This Row],[ActualWinner]]=Table2[[#This Row],[PredictedWinner]], "Y", "N"))</f>
        <v>Y</v>
      </c>
      <c r="P967" s="2" t="str">
        <f>IF(Table2[[#This Row],[ActualAwayScore]]&gt;Table2[[#This Row],[PredictedAwayScore]], "N", IF(ISBLANK(Table2[[#This Row],[ActualResult]]), "_", IF(Table2[[#This Row],[ActualAwayScore]]=Table2[[#This Row],[PredictedAwayScore]], "Y", "N")))</f>
        <v>N</v>
      </c>
      <c r="Q967" s="2" t="str">
        <f>IF(Table2[[#This Row],[ActualHomeScore]]&gt;Table2[[#This Row],[PredictedHomeScore]],"N", IF(ISBLANK(Table2[[#This Row],[ActualResult]]), "_", IF(Table2[[#This Row],[ActualHomeScore]]=Table2[[#This Row],[PredictedHomeScore]], "Y", "N")))</f>
        <v>Y</v>
      </c>
      <c r="R967" s="2">
        <v>1</v>
      </c>
      <c r="S967" s="2" t="str">
        <f t="shared" si="81"/>
        <v>NSH</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1</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2</v>
      </c>
      <c r="AC967" s="32">
        <f>(($BF$11)*IF(Table2[[#This Row],[CorrectWinnerPrediction]]="Y", 1, 0))+(($BF$12)*IF(Table2[[#This Row],[CorrectAwayScorePrediction]]="Y", 1, 0))+(($BF$13)*IF(Table2[[#This Row],[CorrectHomeScorePrediction]]="Y", 1, 0))</f>
        <v>0.9</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-2</v>
      </c>
      <c r="AG967" s="2">
        <f>Table2[[#This Row],[ActualHomeScore]]-Table2[[#This Row],[PredictedHomeScore]]</f>
        <v>0</v>
      </c>
      <c r="AH967" s="2">
        <f t="shared" si="82"/>
        <v>-8</v>
      </c>
      <c r="AI967" s="2">
        <f t="shared" si="83"/>
        <v>1</v>
      </c>
      <c r="AJ967" s="2">
        <v>5</v>
      </c>
      <c r="AK967" s="4">
        <v>45724</v>
      </c>
      <c r="AL967" s="2">
        <f>IF(Table2[[#This Row],[GameIsOver]]=0,0,IF(Table2[[#This Row],[ActualWinner]]=Table2[[#This Row],[AwayTeam]], 1, 0))</f>
        <v>0</v>
      </c>
      <c r="AM967" s="2">
        <f>IF(Table2[[#This Row],[GameIsOver]]=0,0,IF(Table2[[#This Row],[ActualWinner]]=Table2[[#This Row],[HomeTeam]], 1, 0))</f>
        <v>1</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1-1-0</v>
      </c>
      <c r="AP967" s="2" t="str">
        <f>INDEX(Sheet5!$B$2:$AG$33, MATCH(Table2[[#This Row],[HomeTeam]],Sheet5!$A$2:$A$33, 0), MATCH(Table2[[#This Row],[AwayTeam]],Sheet5!$A$2:$A$33, 0))</f>
        <v>1-1-0</v>
      </c>
      <c r="AQ967" s="2">
        <f>IF(Table2[[#This Row],[GameHasShutOut]], 1, 0)</f>
        <v>1</v>
      </c>
      <c r="AR967" s="2">
        <f>IF(Table2[[#This Row],[ActualAwayScore]] + Table2[[#This Row],[ActualHomeScore]] &gt;= 10, 1, 0)</f>
        <v>0</v>
      </c>
      <c r="AS967" s="2">
        <f>IF(ABS(Table2[[#This Row],[ActualAwayScore]]-Table2[[#This Row],[ActualHomeScore]])&gt;=5, 1, 0)</f>
        <v>0</v>
      </c>
      <c r="AT967" s="2">
        <f>IF(Table2[[#This Row],[ActualAwayScore]] + Table2[[#This Row],[ActualHomeScore]] &lt;= 3, 1, 0)</f>
        <v>0</v>
      </c>
      <c r="AU967" s="2"/>
      <c r="AV967" s="2"/>
    </row>
    <row r="968" spans="1:48" x14ac:dyDescent="0.25">
      <c r="A968" s="5">
        <v>45716</v>
      </c>
      <c r="B968" s="5">
        <v>45718</v>
      </c>
      <c r="C968" s="8" t="s">
        <v>1079</v>
      </c>
      <c r="D968" s="3" t="s">
        <v>31</v>
      </c>
      <c r="E968" s="3" t="s">
        <v>26</v>
      </c>
      <c r="F968" s="3">
        <v>3</v>
      </c>
      <c r="G968" s="3">
        <v>4</v>
      </c>
      <c r="H968" s="3" t="str">
        <f t="shared" si="79"/>
        <v>VGK</v>
      </c>
      <c r="I968" s="3" t="s">
        <v>39</v>
      </c>
      <c r="J968" s="3">
        <v>0</v>
      </c>
      <c r="K968" s="3">
        <v>2</v>
      </c>
      <c r="L968" s="2" t="str">
        <f t="shared" si="80"/>
        <v>VGK</v>
      </c>
      <c r="M968" s="3" t="s">
        <v>39</v>
      </c>
      <c r="N968" s="3">
        <f>IF(ISBLANK(Table2[[#This Row],[ActualResult]]), 0, 1)</f>
        <v>1</v>
      </c>
      <c r="O968" s="3" t="str">
        <f>IF(ISBLANK(Table2[[#This Row],[ActualResult]]), "_", IF(Table2[[#This Row],[ActualWinner]]=Table2[[#This Row],[PredictedWinner]], "Y", "N"))</f>
        <v>Y</v>
      </c>
      <c r="P968" s="3" t="str">
        <f>IF(Table2[[#This Row],[ActualAwayScore]]&gt;Table2[[#This Row],[PredictedAwayScore]], "N", IF(ISBLANK(Table2[[#This Row],[ActualResult]]), "_", IF(Table2[[#This Row],[ActualAwayScore]]=Table2[[#This Row],[PredictedAwayScore]], "Y", "N")))</f>
        <v>N</v>
      </c>
      <c r="Q968" s="3" t="str">
        <f>IF(Table2[[#This Row],[ActualHomeScore]]&gt;Table2[[#This Row],[PredictedHomeScore]],"N", IF(ISBLANK(Table2[[#This Row],[ActualResult]]), "_", IF(Table2[[#This Row],[ActualHomeScore]]=Table2[[#This Row],[PredictedHomeScore]], "Y", "N")))</f>
        <v>N</v>
      </c>
      <c r="R968" s="3">
        <v>1</v>
      </c>
      <c r="S968" s="3" t="str">
        <f t="shared" si="81"/>
        <v>NJD</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1</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2</v>
      </c>
      <c r="AC968" s="51">
        <f>(($BF$11)*IF(Table2[[#This Row],[CorrectWinnerPrediction]]="Y", 1, 0))+(($BF$12)*IF(Table2[[#This Row],[CorrectAwayScorePrediction]]="Y", 1, 0))+(($BF$13)*IF(Table2[[#This Row],[CorrectHomeScorePrediction]]="Y", 1, 0))</f>
        <v>0.8</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-3</v>
      </c>
      <c r="AG968" s="3">
        <f>Table2[[#This Row],[ActualHomeScore]]-Table2[[#This Row],[PredictedHomeScore]]</f>
        <v>-2</v>
      </c>
      <c r="AH968" s="3">
        <f t="shared" si="82"/>
        <v>-8</v>
      </c>
      <c r="AI968" s="3">
        <f t="shared" si="83"/>
        <v>1</v>
      </c>
      <c r="AJ968" s="3">
        <v>6</v>
      </c>
      <c r="AK968" s="4">
        <v>45725</v>
      </c>
      <c r="AL968" s="2">
        <f>IF(Table2[[#This Row],[GameIsOver]]=0,0,IF(Table2[[#This Row],[ActualWinner]]=Table2[[#This Row],[AwayTeam]], 1, 0))</f>
        <v>0</v>
      </c>
      <c r="AM968" s="2">
        <f>IF(Table2[[#This Row],[GameIsOver]]=0,0,IF(Table2[[#This Row],[ActualWinner]]=Table2[[#This Row],[HomeTeam]], 1, 0))</f>
        <v>1</v>
      </c>
      <c r="AN968" s="2">
        <f>IF(IFERROR(FIND(Table2[[#This Row],[AwayTeam]], _xlfn.TEXTJOIN(";", 1, $BD$31:$BD$40)), 0) &gt; 0, 1, 0) + IF(IFERROR(FIND(Table2[[#This Row],[HomeTeam]], _xlfn.TEXTJOIN(";", 1, $BD$31:$BD$40)), 0) &gt; 0, 1, 0)</f>
        <v>0</v>
      </c>
      <c r="AO968" s="2" t="str">
        <f>INDEX(Sheet5!$B$2:$AG$33, MATCH(Table2[[#This Row],[AwayTeam]],Sheet5!$A$2:$A$33, 0), MATCH(Table2[[#This Row],[HomeTeam]],Sheet5!$A$2:$A$33, 0))</f>
        <v>0-2-0</v>
      </c>
      <c r="AP968" s="2" t="str">
        <f>INDEX(Sheet5!$B$2:$AG$33, MATCH(Table2[[#This Row],[HomeTeam]],Sheet5!$A$2:$A$33, 0), MATCH(Table2[[#This Row],[AwayTeam]],Sheet5!$A$2:$A$33, 0))</f>
        <v>2-0-0</v>
      </c>
      <c r="AQ968" s="2">
        <f>IF(Table2[[#This Row],[GameHasShutOut]], 1, 0)</f>
        <v>1</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A969" s="4">
        <v>45719</v>
      </c>
      <c r="B969" s="4">
        <v>45719</v>
      </c>
      <c r="C969" s="7" t="s">
        <v>1080</v>
      </c>
      <c r="D969" s="2" t="s">
        <v>29</v>
      </c>
      <c r="E969" s="2" t="s">
        <v>45</v>
      </c>
      <c r="F969" s="2">
        <v>3</v>
      </c>
      <c r="G969" s="2">
        <v>4</v>
      </c>
      <c r="H969" s="2" t="str">
        <f t="shared" si="79"/>
        <v>WSH</v>
      </c>
      <c r="I969" s="2" t="s">
        <v>76</v>
      </c>
      <c r="J969" s="2">
        <v>4</v>
      </c>
      <c r="K969" s="2">
        <v>5</v>
      </c>
      <c r="L969" s="13" t="str">
        <f t="shared" si="80"/>
        <v>WSH</v>
      </c>
      <c r="M969" s="2" t="s">
        <v>38</v>
      </c>
      <c r="N969" s="2">
        <f>IF(ISBLANK(Table2[[#This Row],[ActualResult]]), 0, 1)</f>
        <v>1</v>
      </c>
      <c r="O969" s="2" t="str">
        <f>IF(ISBLANK(Table2[[#This Row],[ActualResult]]), "_", IF(Table2[[#This Row],[ActualWinner]]=Table2[[#This Row],[PredictedWinner]], "Y", "N"))</f>
        <v>Y</v>
      </c>
      <c r="P969" s="2" t="str">
        <f>IF(Table2[[#This Row],[ActualAwayScore]]&gt;Table2[[#This Row],[PredictedAwayScore]], "N", IF(ISBLANK(Table2[[#This Row],[ActualResult]]), "_", IF(Table2[[#This Row],[ActualAwayScore]]=Table2[[#This Row],[PredictedAwayScore]], "Y", "N")))</f>
        <v>N</v>
      </c>
      <c r="Q969" s="2" t="str">
        <f>IF(Table2[[#This Row],[ActualHomeScore]]&gt;Table2[[#This Row],[PredictedHomeScore]],"N", IF(ISBLANK(Table2[[#This Row],[ActualResult]]), "_", IF(Table2[[#This Row],[ActualHomeScore]]=Table2[[#This Row],[PredictedHomeScore]], "Y", "N")))</f>
        <v>N</v>
      </c>
      <c r="R969" s="2">
        <v>0</v>
      </c>
      <c r="S969" s="2" t="str">
        <f t="shared" si="81"/>
        <v>OTT</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t="s">
        <v>1775</v>
      </c>
      <c r="Z969" s="2">
        <f>IF(AND(Table2[[#This Row],[GameIsOver]]=1,Table2[[#This Row],[ActualHomeScore]]*Table2[[#This Row],[ActualAwayScore]]=0), 1,0)</f>
        <v>0</v>
      </c>
      <c r="AA969" s="2">
        <f>IF(Table2[[#This Row],[GameIsOver]]=0,0, IF(Table2[[#This Row],[ActualWinner]]=Table2[[#This Row],[AwayTeam]], 2, IF(OR(Table2[[#This Row],[ActualResult]]="OT", Table2[[#This Row],[ActualResult]]="SO"), 1, 0)))</f>
        <v>1</v>
      </c>
      <c r="AB969" s="2">
        <f>IF(Table2[[#This Row],[GameIsOver]]= 0, 0, IF(Table2[[#This Row],[ActualWinner]]=Table2[[#This Row],[HomeTeam]], 2, IF(OR(Table2[[#This Row],[ActualResult]]="OT", Table2[[#This Row],[ActualResult]]="SO"), 1, 0)))</f>
        <v>2</v>
      </c>
      <c r="AC969" s="32">
        <f>(($BF$11)*IF(Table2[[#This Row],[CorrectWinnerPrediction]]="Y", 1, 0))+(($BF$12)*IF(Table2[[#This Row],[CorrectAwayScorePrediction]]="Y", 1, 0))+(($BF$13)*IF(Table2[[#This Row],[CorrectHomeScorePrediction]]="Y", 1, 0))</f>
        <v>0.8</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1</v>
      </c>
      <c r="AG969" s="2">
        <f>Table2[[#This Row],[ActualHomeScore]]-Table2[[#This Row],[PredictedHomeScore]]</f>
        <v>1</v>
      </c>
      <c r="AH969" s="2">
        <f t="shared" si="82"/>
        <v>-7</v>
      </c>
      <c r="AI969" s="2">
        <f t="shared" si="83"/>
        <v>1</v>
      </c>
      <c r="AJ969" s="2">
        <v>1</v>
      </c>
      <c r="AK969" s="4">
        <v>45725</v>
      </c>
      <c r="AL969" s="2">
        <f>IF(Table2[[#This Row],[GameIsOver]]=0,0,IF(Table2[[#This Row],[ActualWinner]]=Table2[[#This Row],[AwayTeam]], 1, 0))</f>
        <v>0</v>
      </c>
      <c r="AM969" s="2">
        <f>IF(Table2[[#This Row],[GameIsOver]]=0,0,IF(Table2[[#This Row],[ActualWinner]]=Table2[[#This Row],[HomeTeam]], 1, 0))</f>
        <v>1</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1-0-2</v>
      </c>
      <c r="AP969" s="2" t="str">
        <f>INDEX(Sheet5!$B$2:$AG$33, MATCH(Table2[[#This Row],[HomeTeam]],Sheet5!$A$2:$A$33, 0), MATCH(Table2[[#This Row],[AwayTeam]],Sheet5!$A$2:$A$33, 0))</f>
        <v>2-0-1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0</v>
      </c>
      <c r="AU969" s="2"/>
      <c r="AV969" s="2"/>
    </row>
    <row r="970" spans="1:48" x14ac:dyDescent="0.25">
      <c r="A970" s="4">
        <v>45719</v>
      </c>
      <c r="B970" s="4">
        <v>45719</v>
      </c>
      <c r="C970" s="7" t="s">
        <v>1081</v>
      </c>
      <c r="D970" s="2" t="s">
        <v>28</v>
      </c>
      <c r="E970" s="2" t="s">
        <v>18</v>
      </c>
      <c r="F970" s="2">
        <v>2</v>
      </c>
      <c r="G970" s="2">
        <v>4</v>
      </c>
      <c r="H970" s="2" t="str">
        <f t="shared" si="79"/>
        <v>MTL</v>
      </c>
      <c r="I970" s="2" t="s">
        <v>39</v>
      </c>
      <c r="J970" s="2">
        <v>3</v>
      </c>
      <c r="K970" s="2">
        <v>4</v>
      </c>
      <c r="L970" s="2" t="str">
        <f t="shared" si="80"/>
        <v>MTL</v>
      </c>
      <c r="M970" s="2" t="s">
        <v>76</v>
      </c>
      <c r="N970" s="2">
        <f>IF(ISBLANK(Table2[[#This Row],[ActualResult]]), 0, 1)</f>
        <v>1</v>
      </c>
      <c r="O970" s="2" t="str">
        <f>IF(ISBLANK(Table2[[#This Row],[ActualResult]]), "_", IF(Table2[[#This Row],[ActualWinner]]=Table2[[#This Row],[PredictedWinner]], "Y", "N"))</f>
        <v>Y</v>
      </c>
      <c r="P970" s="2" t="str">
        <f>IF(Table2[[#This Row],[ActualAwayScore]]&gt;Table2[[#This Row],[PredictedAwayScore]], "N", IF(ISBLANK(Table2[[#This Row],[ActualResult]]), "_", IF(Table2[[#This Row],[ActualAwayScore]]=Table2[[#This Row],[PredictedAwayScore]], "Y", "N")))</f>
        <v>N</v>
      </c>
      <c r="Q970" s="2" t="str">
        <f>IF(Table2[[#This Row],[ActualHomeScore]]&gt;Table2[[#This Row],[PredictedHomeScore]],"N", IF(ISBLANK(Table2[[#This Row],[ActualResult]]), "_", IF(Table2[[#This Row],[ActualHomeScore]]=Table2[[#This Row],[PredictedHomeScore]], "Y", "N")))</f>
        <v>Y</v>
      </c>
      <c r="R970" s="2">
        <v>0</v>
      </c>
      <c r="S970" s="2" t="str">
        <f t="shared" si="81"/>
        <v>BUF</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t="s">
        <v>1776</v>
      </c>
      <c r="Z970" s="2">
        <f>IF(AND(Table2[[#This Row],[GameIsOver]]=1,Table2[[#This Row],[ActualHomeScore]]*Table2[[#This Row],[ActualAwayScore]]=0), 1,0)</f>
        <v>0</v>
      </c>
      <c r="AA970" s="2">
        <f>IF(Table2[[#This Row],[GameIsOver]]=0,0, IF(Table2[[#This Row],[ActualWinner]]=Table2[[#This Row],[AwayTeam]], 2, IF(OR(Table2[[#This Row],[ActualResult]]="OT", Table2[[#This Row],[ActualResult]]="SO"), 1, 0)))</f>
        <v>1</v>
      </c>
      <c r="AB970" s="2">
        <f>IF(Table2[[#This Row],[GameIsOver]]= 0, 0, IF(Table2[[#This Row],[ActualWinner]]=Table2[[#This Row],[HomeTeam]], 2, IF(OR(Table2[[#This Row],[ActualResult]]="OT", Table2[[#This Row],[ActualResult]]="SO"), 1, 0)))</f>
        <v>2</v>
      </c>
      <c r="AC970" s="32">
        <f>(($BF$11)*IF(Table2[[#This Row],[CorrectWinnerPrediction]]="Y", 1, 0))+(($BF$12)*IF(Table2[[#This Row],[CorrectAwayScorePrediction]]="Y", 1, 0))+(($BF$13)*IF(Table2[[#This Row],[CorrectHomeScorePrediction]]="Y", 1, 0))</f>
        <v>0.9</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1</v>
      </c>
      <c r="AG970" s="2">
        <f>Table2[[#This Row],[ActualHomeScore]]-Table2[[#This Row],[PredictedHomeScore]]</f>
        <v>0</v>
      </c>
      <c r="AH970" s="2">
        <f t="shared" si="82"/>
        <v>-7</v>
      </c>
      <c r="AI970" s="2">
        <f t="shared" si="83"/>
        <v>1</v>
      </c>
      <c r="AJ970" s="2">
        <v>2</v>
      </c>
      <c r="AK970" s="4">
        <v>45725</v>
      </c>
      <c r="AL970" s="2">
        <f>IF(Table2[[#This Row],[GameIsOver]]=0,0,IF(Table2[[#This Row],[ActualWinner]]=Table2[[#This Row],[AwayTeam]], 1, 0))</f>
        <v>0</v>
      </c>
      <c r="AM970" s="2">
        <f>IF(Table2[[#This Row],[GameIsOver]]=0,0,IF(Table2[[#This Row],[ActualWinner]]=Table2[[#This Row],[HomeTeam]], 1, 0))</f>
        <v>1</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0-3-1</v>
      </c>
      <c r="AP970" s="2" t="str">
        <f>INDEX(Sheet5!$B$2:$AG$33, MATCH(Table2[[#This Row],[HomeTeam]],Sheet5!$A$2:$A$33, 0), MATCH(Table2[[#This Row],[AwayTeam]],Sheet5!$A$2:$A$33, 0))</f>
        <v>4-0-0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0</v>
      </c>
      <c r="AU970" s="2"/>
      <c r="AV970" s="2"/>
    </row>
    <row r="971" spans="1:48" x14ac:dyDescent="0.25">
      <c r="A971" s="4">
        <v>45719</v>
      </c>
      <c r="B971" s="4">
        <v>45719</v>
      </c>
      <c r="C971" s="7" t="s">
        <v>1082</v>
      </c>
      <c r="D971" s="2" t="s">
        <v>42</v>
      </c>
      <c r="E971" s="2" t="s">
        <v>13</v>
      </c>
      <c r="F971" s="2">
        <v>4</v>
      </c>
      <c r="G971" s="2">
        <v>3</v>
      </c>
      <c r="H971" s="2" t="str">
        <f t="shared" si="79"/>
        <v>TBL</v>
      </c>
      <c r="I971" s="2" t="s">
        <v>39</v>
      </c>
      <c r="J971" s="2">
        <v>1</v>
      </c>
      <c r="K971" s="2">
        <v>2</v>
      </c>
      <c r="L971" s="2" t="str">
        <f t="shared" si="80"/>
        <v>FLA</v>
      </c>
      <c r="M971" s="2" t="s">
        <v>39</v>
      </c>
      <c r="N971" s="2">
        <f>IF(ISBLANK(Table2[[#This Row],[ActualResult]]), 0, 1)</f>
        <v>1</v>
      </c>
      <c r="O971" s="2" t="str">
        <f>IF(ISBLANK(Table2[[#This Row],[ActualResult]]), "_", IF(Table2[[#This Row],[ActualWinner]]=Table2[[#This Row],[PredictedWinner]], "Y", "N"))</f>
        <v>N</v>
      </c>
      <c r="P971" s="2" t="str">
        <f>IF(Table2[[#This Row],[ActualAwayScore]]&gt;Table2[[#This Row],[PredictedAwayScore]], "N", IF(ISBLANK(Table2[[#This Row],[ActualResult]]), "_", IF(Table2[[#This Row],[ActualAwayScore]]=Table2[[#This Row],[PredictedAwayScore]], "Y", "N")))</f>
        <v>N</v>
      </c>
      <c r="Q971" s="2" t="str">
        <f>IF(Table2[[#This Row],[ActualHomeScore]]&gt;Table2[[#This Row],[PredictedHomeScore]],"N", IF(ISBLANK(Table2[[#This Row],[ActualResult]]), "_", IF(Table2[[#This Row],[ActualHomeScore]]=Table2[[#This Row],[PredictedHomeScore]], "Y", "N")))</f>
        <v>N</v>
      </c>
      <c r="R971" s="2">
        <v>1</v>
      </c>
      <c r="S971" s="2" t="str">
        <f t="shared" si="81"/>
        <v>TBL</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2</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-3</v>
      </c>
      <c r="AG971" s="2">
        <f>Table2[[#This Row],[ActualHomeScore]]-Table2[[#This Row],[PredictedHomeScore]]</f>
        <v>-1</v>
      </c>
      <c r="AH971" s="2">
        <f t="shared" si="82"/>
        <v>-7</v>
      </c>
      <c r="AI971" s="2">
        <f t="shared" si="83"/>
        <v>1</v>
      </c>
      <c r="AJ971" s="2">
        <v>3</v>
      </c>
      <c r="AK971" s="4">
        <v>45725</v>
      </c>
      <c r="AL971" s="2">
        <f>IF(Table2[[#This Row],[GameIsOver]]=0,0,IF(Table2[[#This Row],[ActualWinner]]=Table2[[#This Row],[AwayTeam]], 1, 0))</f>
        <v>0</v>
      </c>
      <c r="AM971" s="2">
        <f>IF(Table2[[#This Row],[GameIsOver]]=0,0,IF(Table2[[#This Row],[ActualWinner]]=Table2[[#This Row],[HomeTeam]], 1, 0))</f>
        <v>1</v>
      </c>
      <c r="AN971" s="2">
        <f>IF(IFERROR(FIND(Table2[[#This Row],[AwayTeam]], _xlfn.TEXTJOIN(";", 1, $BD$31:$BD$40)), 0) &gt; 0, 1, 0) + IF(IFERROR(FIND(Table2[[#This Row],[HomeTeam]], _xlfn.TEXTJOIN(";", 1, $BD$31:$BD$40)), 0) &gt; 0, 1, 0)</f>
        <v>0</v>
      </c>
      <c r="AO971" s="2" t="str">
        <f>INDEX(Sheet5!$B$2:$AG$33, MATCH(Table2[[#This Row],[AwayTeam]],Sheet5!$A$2:$A$33, 0), MATCH(Table2[[#This Row],[HomeTeam]],Sheet5!$A$2:$A$33, 0))</f>
        <v>1-2-0</v>
      </c>
      <c r="AP971" s="2" t="str">
        <f>INDEX(Sheet5!$B$2:$AG$33, MATCH(Table2[[#This Row],[HomeTeam]],Sheet5!$A$2:$A$33, 0), MATCH(Table2[[#This Row],[AwayTeam]],Sheet5!$A$2:$A$33, 0))</f>
        <v>2-1-0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A972" s="4">
        <v>45719</v>
      </c>
      <c r="B972" s="4">
        <v>45719</v>
      </c>
      <c r="C972" s="7" t="s">
        <v>1083</v>
      </c>
      <c r="D972" s="2" t="s">
        <v>32</v>
      </c>
      <c r="E972" s="2" t="s">
        <v>19</v>
      </c>
      <c r="F972" s="2">
        <v>4</v>
      </c>
      <c r="G972" s="2">
        <v>3</v>
      </c>
      <c r="H972" s="2" t="str">
        <f t="shared" si="79"/>
        <v>NYI</v>
      </c>
      <c r="I972" s="2" t="s">
        <v>38</v>
      </c>
      <c r="J972" s="2">
        <v>0</v>
      </c>
      <c r="K972" s="2">
        <v>4</v>
      </c>
      <c r="L972" s="2" t="str">
        <f t="shared" si="80"/>
        <v>NYR</v>
      </c>
      <c r="M972" s="2" t="s">
        <v>39</v>
      </c>
      <c r="N972" s="2">
        <f>IF(ISBLANK(Table2[[#This Row],[ActualResult]]), 0, 1)</f>
        <v>1</v>
      </c>
      <c r="O972" s="2" t="str">
        <f>IF(ISBLANK(Table2[[#This Row],[ActualResult]]), "_", IF(Table2[[#This Row],[ActualWinner]]=Table2[[#This Row],[PredictedWinner]], "Y", "N"))</f>
        <v>N</v>
      </c>
      <c r="P972" s="2" t="str">
        <f>IF(Table2[[#This Row],[ActualAwayScore]]&gt;Table2[[#This Row],[PredictedAwayScore]], "N", IF(ISBLANK(Table2[[#This Row],[ActualResult]]), "_", IF(Table2[[#This Row],[ActualAwayScore]]=Table2[[#This Row],[PredictedAwayScore]], "Y", "N")))</f>
        <v>N</v>
      </c>
      <c r="Q972" s="2" t="str">
        <f>IF(Table2[[#This Row],[ActualHomeScore]]&gt;Table2[[#This Row],[PredictedHomeScore]],"N", IF(ISBLANK(Table2[[#This Row],[ActualResult]]), "_", IF(Table2[[#This Row],[ActualHomeScore]]=Table2[[#This Row],[PredictedHomeScore]], "Y", "N")))</f>
        <v>N</v>
      </c>
      <c r="R972" s="2">
        <v>1</v>
      </c>
      <c r="S972" s="2" t="str">
        <f t="shared" si="81"/>
        <v>NYI</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1</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2</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-4</v>
      </c>
      <c r="AG972" s="2">
        <f>Table2[[#This Row],[ActualHomeScore]]-Table2[[#This Row],[PredictedHomeScore]]</f>
        <v>1</v>
      </c>
      <c r="AH972" s="2">
        <f t="shared" si="82"/>
        <v>-7</v>
      </c>
      <c r="AI972" s="2">
        <f t="shared" si="83"/>
        <v>1</v>
      </c>
      <c r="AJ972" s="2">
        <v>4</v>
      </c>
      <c r="AK972" s="4">
        <v>45725</v>
      </c>
      <c r="AL972" s="2">
        <f>IF(Table2[[#This Row],[GameIsOver]]=0,0,IF(Table2[[#This Row],[ActualWinner]]=Table2[[#This Row],[AwayTeam]], 1, 0))</f>
        <v>0</v>
      </c>
      <c r="AM972" s="2">
        <f>IF(Table2[[#This Row],[GameIsOver]]=0,0,IF(Table2[[#This Row],[ActualWinner]]=Table2[[#This Row],[HomeTeam]], 1, 0))</f>
        <v>1</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0-3-0</v>
      </c>
      <c r="AP972" s="2" t="str">
        <f>INDEX(Sheet5!$B$2:$AG$33, MATCH(Table2[[#This Row],[HomeTeam]],Sheet5!$A$2:$A$33, 0), MATCH(Table2[[#This Row],[AwayTeam]],Sheet5!$A$2:$A$33, 0))</f>
        <v>3-0-0</v>
      </c>
      <c r="AQ972" s="2">
        <f>IF(Table2[[#This Row],[GameHasShutOut]], 1, 0)</f>
        <v>1</v>
      </c>
      <c r="AR972" s="2">
        <f>IF(Table2[[#This Row],[ActualAwayScore]] + Table2[[#This Row],[ActualHomeScore]] &gt;= 10, 1, 0)</f>
        <v>0</v>
      </c>
      <c r="AS972" s="2">
        <f>IF(ABS(Table2[[#This Row],[ActualAwayScore]]-Table2[[#This Row],[ActualHomeScore]])&gt;=5, 1, 0)</f>
        <v>0</v>
      </c>
      <c r="AT972" s="2">
        <f>IF(Table2[[#This Row],[ActualAwayScore]] + Table2[[#This Row],[ActualHomeScore]] &lt;= 3, 1, 0)</f>
        <v>0</v>
      </c>
      <c r="AU972" s="2"/>
      <c r="AV972" s="2"/>
    </row>
    <row r="973" spans="1:48" x14ac:dyDescent="0.25">
      <c r="A973" s="4">
        <v>45719</v>
      </c>
      <c r="B973" s="4">
        <v>45719</v>
      </c>
      <c r="C973" s="7" t="s">
        <v>1084</v>
      </c>
      <c r="D973" s="2" t="s">
        <v>37</v>
      </c>
      <c r="E973" s="2" t="s">
        <v>17</v>
      </c>
      <c r="F973" s="2">
        <v>2</v>
      </c>
      <c r="G973" s="2">
        <v>5</v>
      </c>
      <c r="H973" s="2" t="str">
        <f t="shared" si="79"/>
        <v>TOR</v>
      </c>
      <c r="I973" s="2" t="s">
        <v>39</v>
      </c>
      <c r="J973" s="2">
        <v>3</v>
      </c>
      <c r="K973" s="2">
        <v>2</v>
      </c>
      <c r="L973" s="2" t="str">
        <f t="shared" si="80"/>
        <v>SJS</v>
      </c>
      <c r="M973" s="2" t="s">
        <v>38</v>
      </c>
      <c r="N973" s="2">
        <f>IF(ISBLANK(Table2[[#This Row],[ActualResult]]), 0, 1)</f>
        <v>1</v>
      </c>
      <c r="O973" s="2" t="str">
        <f>IF(ISBLANK(Table2[[#This Row],[ActualResult]]), "_", IF(Table2[[#This Row],[ActualWinner]]=Table2[[#This Row],[PredictedWinner]], "Y", "N"))</f>
        <v>N</v>
      </c>
      <c r="P973" s="2" t="str">
        <f>IF(Table2[[#This Row],[ActualAwayScore]]&gt;Table2[[#This Row],[PredictedAwayScore]], "N", IF(ISBLANK(Table2[[#This Row],[ActualResult]]), "_", IF(Table2[[#This Row],[ActualAwayScore]]=Table2[[#This Row],[PredictedAwayScore]], "Y", "N")))</f>
        <v>N</v>
      </c>
      <c r="Q973" s="2" t="str">
        <f>IF(Table2[[#This Row],[ActualHomeScore]]&gt;Table2[[#This Row],[PredictedHomeScore]],"N", IF(ISBLANK(Table2[[#This Row],[ActualResult]]), "_", IF(Table2[[#This Row],[ActualHomeScore]]=Table2[[#This Row],[PredictedHomeScore]], "Y", "N")))</f>
        <v>N</v>
      </c>
      <c r="R973" s="2">
        <v>1</v>
      </c>
      <c r="S973" s="2" t="str">
        <f t="shared" si="81"/>
        <v>TOR</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t="s">
        <v>1795</v>
      </c>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2</v>
      </c>
      <c r="AB973" s="2">
        <f>IF(Table2[[#This Row],[GameIsOver]]= 0, 0, IF(Table2[[#This Row],[ActualWinner]]=Table2[[#This Row],[HomeTeam]], 2, IF(OR(Table2[[#This Row],[ActualResult]]="OT", Table2[[#This Row],[ActualResult]]="SO"), 1, 0)))</f>
        <v>1</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1</v>
      </c>
      <c r="AG973" s="2">
        <f>Table2[[#This Row],[ActualHomeScore]]-Table2[[#This Row],[PredictedHomeScore]]</f>
        <v>-3</v>
      </c>
      <c r="AH973" s="2">
        <f t="shared" si="82"/>
        <v>-7</v>
      </c>
      <c r="AI973" s="2">
        <f t="shared" si="83"/>
        <v>1</v>
      </c>
      <c r="AJ973" s="2">
        <v>5</v>
      </c>
      <c r="AK973" s="4">
        <v>45725</v>
      </c>
      <c r="AL973" s="2">
        <f>IF(Table2[[#This Row],[GameIsOver]]=0,0,IF(Table2[[#This Row],[ActualWinner]]=Table2[[#This Row],[AwayTeam]], 1, 0))</f>
        <v>1</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1-0-0</v>
      </c>
      <c r="AP973" s="2" t="str">
        <f>INDEX(Sheet5!$B$2:$AG$33, MATCH(Table2[[#This Row],[HomeTeam]],Sheet5!$A$2:$A$33, 0), MATCH(Table2[[#This Row],[AwayTeam]],Sheet5!$A$2:$A$33, 0))</f>
        <v>0-0-1</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0</v>
      </c>
      <c r="AU973" s="2"/>
      <c r="AV973" s="2"/>
    </row>
    <row r="974" spans="1:48" x14ac:dyDescent="0.25">
      <c r="A974" s="5">
        <v>45719</v>
      </c>
      <c r="B974" s="5">
        <v>45719</v>
      </c>
      <c r="C974" s="8" t="s">
        <v>1085</v>
      </c>
      <c r="D974" s="3" t="s">
        <v>27</v>
      </c>
      <c r="E974" s="3" t="s">
        <v>16</v>
      </c>
      <c r="F974" s="3">
        <v>4</v>
      </c>
      <c r="G974" s="3">
        <v>2</v>
      </c>
      <c r="H974" s="3" t="str">
        <f t="shared" si="79"/>
        <v>LAK</v>
      </c>
      <c r="I974" s="3" t="s">
        <v>39</v>
      </c>
      <c r="J974" s="3">
        <v>1</v>
      </c>
      <c r="K974" s="3">
        <v>5</v>
      </c>
      <c r="L974" s="2" t="str">
        <f t="shared" si="80"/>
        <v>CHI</v>
      </c>
      <c r="M974" s="3" t="s">
        <v>39</v>
      </c>
      <c r="N974" s="3">
        <f>IF(ISBLANK(Table2[[#This Row],[ActualResult]]), 0, 1)</f>
        <v>1</v>
      </c>
      <c r="O974" s="3" t="str">
        <f>IF(ISBLANK(Table2[[#This Row],[ActualResult]]), "_", IF(Table2[[#This Row],[ActualWinner]]=Table2[[#This Row],[PredictedWinner]], "Y", "N"))</f>
        <v>N</v>
      </c>
      <c r="P974" s="3" t="str">
        <f>IF(Table2[[#This Row],[ActualAwayScore]]&gt;Table2[[#This Row],[PredictedAwayScore]], "N", IF(ISBLANK(Table2[[#This Row],[ActualResult]]), "_", IF(Table2[[#This Row],[ActualAwayScore]]=Table2[[#This Row],[PredictedAwayScore]], "Y", "N")))</f>
        <v>N</v>
      </c>
      <c r="Q974" s="3" t="str">
        <f>IF(Table2[[#This Row],[ActualHomeScore]]&gt;Table2[[#This Row],[PredictedHomeScore]],"N", IF(ISBLANK(Table2[[#This Row],[ActualResult]]), "_", IF(Table2[[#This Row],[ActualHomeScore]]=Table2[[#This Row],[PredictedHomeScore]], "Y", "N")))</f>
        <v>N</v>
      </c>
      <c r="R974" s="3">
        <v>1</v>
      </c>
      <c r="S974" s="3" t="str">
        <f t="shared" si="81"/>
        <v>LAK</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2</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-3</v>
      </c>
      <c r="AG974" s="3">
        <f>Table2[[#This Row],[ActualHomeScore]]-Table2[[#This Row],[PredictedHomeScore]]</f>
        <v>3</v>
      </c>
      <c r="AH974" s="3">
        <f t="shared" si="82"/>
        <v>-7</v>
      </c>
      <c r="AI974" s="3">
        <f t="shared" si="83"/>
        <v>1</v>
      </c>
      <c r="AJ974" s="3">
        <v>6</v>
      </c>
      <c r="AK974" s="4">
        <v>45725</v>
      </c>
      <c r="AL974" s="2">
        <f>IF(Table2[[#This Row],[GameIsOver]]=0,0,IF(Table2[[#This Row],[ActualWinner]]=Table2[[#This Row],[AwayTeam]], 1, 0))</f>
        <v>0</v>
      </c>
      <c r="AM974" s="2">
        <f>IF(Table2[[#This Row],[GameIsOver]]=0,0,IF(Table2[[#This Row],[ActualWinner]]=Table2[[#This Row],[HomeTeam]], 1, 0))</f>
        <v>1</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0-1-1</v>
      </c>
      <c r="AP974" s="2" t="str">
        <f>INDEX(Sheet5!$B$2:$AG$33, MATCH(Table2[[#This Row],[HomeTeam]],Sheet5!$A$2:$A$33, 0), MATCH(Table2[[#This Row],[AwayTeam]],Sheet5!$A$2:$A$33, 0))</f>
        <v>2-0-0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0</v>
      </c>
      <c r="AU974" s="2"/>
      <c r="AV974" s="2"/>
    </row>
    <row r="975" spans="1:48" x14ac:dyDescent="0.25">
      <c r="A975" s="4">
        <v>45720</v>
      </c>
      <c r="B975" s="4">
        <v>45720</v>
      </c>
      <c r="C975" s="7" t="s">
        <v>1086</v>
      </c>
      <c r="D975" s="2" t="s">
        <v>34</v>
      </c>
      <c r="E975" s="2" t="s">
        <v>15</v>
      </c>
      <c r="F975" s="2">
        <v>2</v>
      </c>
      <c r="G975" s="2">
        <v>3</v>
      </c>
      <c r="H975" s="2" t="str">
        <f t="shared" si="79"/>
        <v>BOS</v>
      </c>
      <c r="I975" s="2" t="s">
        <v>39</v>
      </c>
      <c r="J975" s="2">
        <v>6</v>
      </c>
      <c r="K975" s="2">
        <v>3</v>
      </c>
      <c r="L975" s="13" t="str">
        <f t="shared" si="80"/>
        <v>NSH</v>
      </c>
      <c r="M975" s="2" t="s">
        <v>39</v>
      </c>
      <c r="N975" s="2">
        <f>IF(ISBLANK(Table2[[#This Row],[ActualResult]]), 0, 1)</f>
        <v>1</v>
      </c>
      <c r="O975" s="2" t="str">
        <f>IF(ISBLANK(Table2[[#This Row],[ActualResult]]), "_", IF(Table2[[#This Row],[ActualWinner]]=Table2[[#This Row],[PredictedWinner]], "Y", "N"))</f>
        <v>N</v>
      </c>
      <c r="P975" s="2" t="str">
        <f>IF(Table2[[#This Row],[ActualAwayScore]]&gt;Table2[[#This Row],[PredictedAwayScore]], "N", IF(ISBLANK(Table2[[#This Row],[ActualResult]]), "_", IF(Table2[[#This Row],[ActualAwayScore]]=Table2[[#This Row],[PredictedAwayScore]], "Y", "N")))</f>
        <v>N</v>
      </c>
      <c r="Q975" s="2" t="str">
        <f>IF(Table2[[#This Row],[ActualHomeScore]]&gt;Table2[[#This Row],[PredictedHomeScore]],"N", IF(ISBLANK(Table2[[#This Row],[ActualResult]]), "_", IF(Table2[[#This Row],[ActualHomeScore]]=Table2[[#This Row],[PredictedHomeScore]], "Y", "N")))</f>
        <v>Y</v>
      </c>
      <c r="R975" s="2">
        <v>1</v>
      </c>
      <c r="S975" s="2" t="str">
        <f t="shared" si="81"/>
        <v>BOS</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2</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0.1</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4</v>
      </c>
      <c r="AG975" s="2">
        <f>Table2[[#This Row],[ActualHomeScore]]-Table2[[#This Row],[PredictedHomeScore]]</f>
        <v>0</v>
      </c>
      <c r="AH975" s="2">
        <f t="shared" si="82"/>
        <v>11</v>
      </c>
      <c r="AI975" s="2">
        <f t="shared" si="83"/>
        <v>-3</v>
      </c>
      <c r="AJ975" s="2">
        <v>1</v>
      </c>
      <c r="AK975" s="4">
        <v>45725</v>
      </c>
      <c r="AL975" s="2">
        <f>IF(Table2[[#This Row],[GameIsOver]]=0,0,IF(Table2[[#This Row],[ActualWinner]]=Table2[[#This Row],[AwayTeam]], 1, 0))</f>
        <v>1</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2-0-0</v>
      </c>
      <c r="AP975" s="2" t="str">
        <f>INDEX(Sheet5!$B$2:$AG$33, MATCH(Table2[[#This Row],[HomeTeam]],Sheet5!$A$2:$A$33, 0), MATCH(Table2[[#This Row],[AwayTeam]],Sheet5!$A$2:$A$33, 0))</f>
        <v>0-2-0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0</v>
      </c>
      <c r="AU975" s="2"/>
      <c r="AV975" s="2"/>
    </row>
    <row r="976" spans="1:48" x14ac:dyDescent="0.25">
      <c r="A976" s="4">
        <v>45720</v>
      </c>
      <c r="B976" s="4">
        <v>45720</v>
      </c>
      <c r="C976" s="7" t="s">
        <v>1087</v>
      </c>
      <c r="D976" s="2" t="s">
        <v>37</v>
      </c>
      <c r="E976" s="2" t="s">
        <v>28</v>
      </c>
      <c r="F976" s="2">
        <v>2</v>
      </c>
      <c r="G976" s="2">
        <v>4</v>
      </c>
      <c r="H976" s="2" t="str">
        <f t="shared" si="79"/>
        <v>BUF</v>
      </c>
      <c r="I976" s="2" t="s">
        <v>39</v>
      </c>
      <c r="J976" s="2">
        <v>6</v>
      </c>
      <c r="K976" s="2">
        <v>2</v>
      </c>
      <c r="L976" s="2" t="str">
        <f t="shared" si="80"/>
        <v>SJS</v>
      </c>
      <c r="M976" s="2" t="s">
        <v>39</v>
      </c>
      <c r="N976" s="2">
        <f>IF(ISBLANK(Table2[[#This Row],[ActualResult]]), 0, 1)</f>
        <v>1</v>
      </c>
      <c r="O976" s="2" t="str">
        <f>IF(ISBLANK(Table2[[#This Row],[ActualResult]]), "_", IF(Table2[[#This Row],[ActualWinner]]=Table2[[#This Row],[PredictedWinner]], "Y", "N"))</f>
        <v>N</v>
      </c>
      <c r="P976" s="2" t="str">
        <f>IF(Table2[[#This Row],[ActualAwayScore]]&gt;Table2[[#This Row],[PredictedAwayScore]], "N", IF(ISBLANK(Table2[[#This Row],[ActualResult]]), "_", IF(Table2[[#This Row],[ActualAwayScore]]=Table2[[#This Row],[PredictedAwayScore]], "Y", "N")))</f>
        <v>N</v>
      </c>
      <c r="Q976" s="2" t="str">
        <f>IF(Table2[[#This Row],[ActualHomeScore]]&gt;Table2[[#This Row],[PredictedHomeScore]],"N", IF(ISBLANK(Table2[[#This Row],[ActualResult]]), "_", IF(Table2[[#This Row],[ActualHomeScore]]=Table2[[#This Row],[PredictedHomeScore]], "Y", "N")))</f>
        <v>N</v>
      </c>
      <c r="R976" s="2">
        <v>1</v>
      </c>
      <c r="S976" s="2" t="str">
        <f t="shared" si="81"/>
        <v>BUF</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2</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4</v>
      </c>
      <c r="AG976" s="2">
        <f>Table2[[#This Row],[ActualHomeScore]]-Table2[[#This Row],[PredictedHomeScore]]</f>
        <v>-2</v>
      </c>
      <c r="AH976" s="2">
        <f t="shared" si="82"/>
        <v>11</v>
      </c>
      <c r="AI976" s="2">
        <f t="shared" si="83"/>
        <v>-3</v>
      </c>
      <c r="AJ976" s="2">
        <v>2</v>
      </c>
      <c r="AK976" s="4">
        <v>45726</v>
      </c>
      <c r="AL976" s="2">
        <f>IF(Table2[[#This Row],[GameIsOver]]=0,0,IF(Table2[[#This Row],[ActualWinner]]=Table2[[#This Row],[AwayTeam]], 1, 0))</f>
        <v>1</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1-1-0</v>
      </c>
      <c r="AP976" s="2" t="str">
        <f>INDEX(Sheet5!$B$2:$AG$33, MATCH(Table2[[#This Row],[HomeTeam]],Sheet5!$A$2:$A$33, 0), MATCH(Table2[[#This Row],[AwayTeam]],Sheet5!$A$2:$A$33, 0))</f>
        <v>1-1-0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0</v>
      </c>
      <c r="AU976" s="2"/>
      <c r="AV976" s="2"/>
    </row>
    <row r="977" spans="1:48" x14ac:dyDescent="0.25">
      <c r="A977" s="4">
        <v>45720</v>
      </c>
      <c r="B977" s="4">
        <v>45720</v>
      </c>
      <c r="C977" s="7" t="s">
        <v>1088</v>
      </c>
      <c r="D977" s="2" t="s">
        <v>43</v>
      </c>
      <c r="E977" s="2" t="s">
        <v>30</v>
      </c>
      <c r="F977" s="2">
        <v>4</v>
      </c>
      <c r="G977" s="2">
        <v>5</v>
      </c>
      <c r="H977" s="2" t="str">
        <f t="shared" si="79"/>
        <v>DET</v>
      </c>
      <c r="I977" s="2" t="s">
        <v>76</v>
      </c>
      <c r="J977" s="2">
        <v>2</v>
      </c>
      <c r="K977" s="2">
        <v>1</v>
      </c>
      <c r="L977" s="2" t="str">
        <f t="shared" si="80"/>
        <v>CAR</v>
      </c>
      <c r="M977" s="2" t="s">
        <v>39</v>
      </c>
      <c r="N977" s="2">
        <f>IF(ISBLANK(Table2[[#This Row],[ActualResult]]), 0, 1)</f>
        <v>1</v>
      </c>
      <c r="O977" s="2" t="str">
        <f>IF(ISBLANK(Table2[[#This Row],[ActualResult]]), "_", IF(Table2[[#This Row],[ActualWinner]]=Table2[[#This Row],[PredictedWinner]], "Y", "N"))</f>
        <v>N</v>
      </c>
      <c r="P977" s="2" t="str">
        <f>IF(Table2[[#This Row],[ActualAwayScore]]&gt;Table2[[#This Row],[PredictedAwayScore]], "N", IF(ISBLANK(Table2[[#This Row],[ActualResult]]), "_", IF(Table2[[#This Row],[ActualAwayScore]]=Table2[[#This Row],[PredictedAwayScore]], "Y", "N")))</f>
        <v>N</v>
      </c>
      <c r="Q977" s="2" t="str">
        <f>IF(Table2[[#This Row],[ActualHomeScore]]&gt;Table2[[#This Row],[PredictedHomeScore]],"N", IF(ISBLANK(Table2[[#This Row],[ActualResult]]), "_", IF(Table2[[#This Row],[ActualHomeScore]]=Table2[[#This Row],[PredictedHomeScore]], "Y", "N")))</f>
        <v>N</v>
      </c>
      <c r="R977" s="2">
        <v>1</v>
      </c>
      <c r="S977" s="2" t="str">
        <f t="shared" si="81"/>
        <v>DET</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2</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-2</v>
      </c>
      <c r="AG977" s="2">
        <f>Table2[[#This Row],[ActualHomeScore]]-Table2[[#This Row],[PredictedHomeScore]]</f>
        <v>-4</v>
      </c>
      <c r="AH977" s="2">
        <f t="shared" si="82"/>
        <v>11</v>
      </c>
      <c r="AI977" s="2">
        <f t="shared" si="83"/>
        <v>-3</v>
      </c>
      <c r="AJ977" s="2">
        <v>4</v>
      </c>
      <c r="AK977" s="4">
        <v>45726</v>
      </c>
      <c r="AL977" s="2">
        <f>IF(Table2[[#This Row],[GameIsOver]]=0,0,IF(Table2[[#This Row],[ActualWinner]]=Table2[[#This Row],[AwayTeam]], 1, 0))</f>
        <v>1</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1-0-0</v>
      </c>
      <c r="AP977" s="2" t="str">
        <f>INDEX(Sheet5!$B$2:$AG$33, MATCH(Table2[[#This Row],[HomeTeam]],Sheet5!$A$2:$A$33, 0), MATCH(Table2[[#This Row],[AwayTeam]],Sheet5!$A$2:$A$33, 0))</f>
        <v>0-1-0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A978" s="4">
        <v>45720</v>
      </c>
      <c r="B978" s="4">
        <v>45720</v>
      </c>
      <c r="C978" s="7" t="s">
        <v>1089</v>
      </c>
      <c r="D978" s="2" t="s">
        <v>35</v>
      </c>
      <c r="E978" s="2" t="s">
        <v>42</v>
      </c>
      <c r="F978" s="2">
        <v>4</v>
      </c>
      <c r="G978" s="2">
        <v>3</v>
      </c>
      <c r="H978" s="2" t="str">
        <f t="shared" si="79"/>
        <v>CBJ</v>
      </c>
      <c r="I978" s="2" t="s">
        <v>39</v>
      </c>
      <c r="J978" s="2">
        <v>2</v>
      </c>
      <c r="K978" s="2">
        <v>6</v>
      </c>
      <c r="L978" s="2" t="str">
        <f t="shared" si="80"/>
        <v>TBL</v>
      </c>
      <c r="M978" s="2" t="s">
        <v>39</v>
      </c>
      <c r="N978" s="2">
        <f>IF(ISBLANK(Table2[[#This Row],[ActualResult]]), 0, 1)</f>
        <v>1</v>
      </c>
      <c r="O978" s="2" t="str">
        <f>IF(ISBLANK(Table2[[#This Row],[ActualResult]]), "_", IF(Table2[[#This Row],[ActualWinner]]=Table2[[#This Row],[PredictedWinner]], "Y", "N"))</f>
        <v>N</v>
      </c>
      <c r="P978" s="2" t="str">
        <f>IF(Table2[[#This Row],[ActualAwayScore]]&gt;Table2[[#This Row],[PredictedAwayScore]], "N", IF(ISBLANK(Table2[[#This Row],[ActualResult]]), "_", IF(Table2[[#This Row],[ActualAwayScore]]=Table2[[#This Row],[PredictedAwayScore]], "Y", "N")))</f>
        <v>N</v>
      </c>
      <c r="Q978" s="2" t="str">
        <f>IF(Table2[[#This Row],[ActualHomeScore]]&gt;Table2[[#This Row],[PredictedHomeScore]],"N", IF(ISBLANK(Table2[[#This Row],[ActualResult]]), "_", IF(Table2[[#This Row],[ActualHomeScore]]=Table2[[#This Row],[PredictedHomeScore]], "Y", "N")))</f>
        <v>N</v>
      </c>
      <c r="R978" s="2">
        <v>1</v>
      </c>
      <c r="S978" s="2" t="str">
        <f t="shared" si="81"/>
        <v>CBJ</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2</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-2</v>
      </c>
      <c r="AG978" s="2">
        <f>Table2[[#This Row],[ActualHomeScore]]-Table2[[#This Row],[PredictedHomeScore]]</f>
        <v>3</v>
      </c>
      <c r="AH978" s="2">
        <f t="shared" si="82"/>
        <v>11</v>
      </c>
      <c r="AI978" s="2">
        <f t="shared" si="83"/>
        <v>-3</v>
      </c>
      <c r="AJ978" s="2">
        <v>5</v>
      </c>
      <c r="AK978" s="4">
        <v>45726</v>
      </c>
      <c r="AL978" s="2">
        <f>IF(Table2[[#This Row],[GameIsOver]]=0,0,IF(Table2[[#This Row],[ActualWinner]]=Table2[[#This Row],[AwayTeam]], 1, 0))</f>
        <v>0</v>
      </c>
      <c r="AM978" s="2">
        <f>IF(Table2[[#This Row],[GameIsOver]]=0,0,IF(Table2[[#This Row],[ActualWinner]]=Table2[[#This Row],[HomeTeam]], 1, 0))</f>
        <v>1</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1-2-0</v>
      </c>
      <c r="AP978" s="2" t="str">
        <f>INDEX(Sheet5!$B$2:$AG$33, MATCH(Table2[[#This Row],[HomeTeam]],Sheet5!$A$2:$A$33, 0), MATCH(Table2[[#This Row],[AwayTeam]],Sheet5!$A$2:$A$33, 0))</f>
        <v>2-0-1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0</v>
      </c>
      <c r="AU978" s="2"/>
      <c r="AV978" s="2"/>
    </row>
    <row r="979" spans="1:48" x14ac:dyDescent="0.25">
      <c r="A979" s="4">
        <v>45720</v>
      </c>
      <c r="B979" s="4">
        <v>45720</v>
      </c>
      <c r="C979" s="7" t="s">
        <v>1090</v>
      </c>
      <c r="D979" s="2" t="s">
        <v>23</v>
      </c>
      <c r="E979" s="2" t="s">
        <v>44</v>
      </c>
      <c r="F979" s="2">
        <v>2</v>
      </c>
      <c r="G979" s="2">
        <v>1</v>
      </c>
      <c r="H979" s="2" t="str">
        <f t="shared" si="79"/>
        <v>CGY</v>
      </c>
      <c r="I979" s="2" t="s">
        <v>38</v>
      </c>
      <c r="J979" s="2">
        <v>6</v>
      </c>
      <c r="K979" s="2">
        <v>3</v>
      </c>
      <c r="L979" s="2" t="str">
        <f t="shared" si="80"/>
        <v>CGY</v>
      </c>
      <c r="M979" s="2" t="s">
        <v>39</v>
      </c>
      <c r="N979" s="2">
        <f>IF(ISBLANK(Table2[[#This Row],[ActualResult]]), 0, 1)</f>
        <v>1</v>
      </c>
      <c r="O979" s="2" t="str">
        <f>IF(ISBLANK(Table2[[#This Row],[ActualResult]]), "_", IF(Table2[[#This Row],[ActualWinner]]=Table2[[#This Row],[PredictedWinner]], "Y", "N"))</f>
        <v>Y</v>
      </c>
      <c r="P979" s="2" t="str">
        <f>IF(Table2[[#This Row],[ActualAwayScore]]&gt;Table2[[#This Row],[PredictedAwayScore]], "N", IF(ISBLANK(Table2[[#This Row],[ActualResult]]), "_", IF(Table2[[#This Row],[ActualAwayScore]]=Table2[[#This Row],[PredictedAwayScore]], "Y", "N")))</f>
        <v>N</v>
      </c>
      <c r="Q979" s="2" t="str">
        <f>IF(Table2[[#This Row],[ActualHomeScore]]&gt;Table2[[#This Row],[PredictedHomeScore]],"N", IF(ISBLANK(Table2[[#This Row],[ActualResult]]), "_", IF(Table2[[#This Row],[ActualHomeScore]]=Table2[[#This Row],[PredictedHomeScore]], "Y", "N")))</f>
        <v>N</v>
      </c>
      <c r="R979" s="2">
        <v>1</v>
      </c>
      <c r="S979" s="2" t="str">
        <f t="shared" si="81"/>
        <v>PHI</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2</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0.8</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4</v>
      </c>
      <c r="AG979" s="2">
        <f>Table2[[#This Row],[ActualHomeScore]]-Table2[[#This Row],[PredictedHomeScore]]</f>
        <v>2</v>
      </c>
      <c r="AH979" s="2">
        <f t="shared" si="82"/>
        <v>11</v>
      </c>
      <c r="AI979" s="2">
        <f t="shared" si="83"/>
        <v>-3</v>
      </c>
      <c r="AJ979" s="2">
        <v>3</v>
      </c>
      <c r="AK979" s="4">
        <v>45726</v>
      </c>
      <c r="AL979" s="2">
        <f>IF(Table2[[#This Row],[GameIsOver]]=0,0,IF(Table2[[#This Row],[ActualWinner]]=Table2[[#This Row],[AwayTeam]], 1, 0))</f>
        <v>1</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2-0-0</v>
      </c>
      <c r="AP979" s="2" t="str">
        <f>INDEX(Sheet5!$B$2:$AG$33, MATCH(Table2[[#This Row],[HomeTeam]],Sheet5!$A$2:$A$33, 0), MATCH(Table2[[#This Row],[AwayTeam]],Sheet5!$A$2:$A$33, 0))</f>
        <v>0-2-0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0</v>
      </c>
      <c r="AU979" s="2"/>
      <c r="AV979" s="2"/>
    </row>
    <row r="980" spans="1:48" x14ac:dyDescent="0.25">
      <c r="A980" s="4">
        <v>45720</v>
      </c>
      <c r="B980" s="4">
        <v>45720</v>
      </c>
      <c r="C980" s="7" t="s">
        <v>1091</v>
      </c>
      <c r="D980" s="2" t="s">
        <v>21</v>
      </c>
      <c r="E980" s="2" t="s">
        <v>32</v>
      </c>
      <c r="F980" s="2">
        <v>4</v>
      </c>
      <c r="G980" s="2">
        <v>2</v>
      </c>
      <c r="H980" s="2" t="str">
        <f t="shared" si="79"/>
        <v>WPG</v>
      </c>
      <c r="I980" s="2" t="s">
        <v>39</v>
      </c>
      <c r="J980" s="2">
        <v>2</v>
      </c>
      <c r="K980" s="2">
        <v>3</v>
      </c>
      <c r="L980" s="2" t="str">
        <f t="shared" si="80"/>
        <v>NYI</v>
      </c>
      <c r="M980" s="2" t="s">
        <v>39</v>
      </c>
      <c r="N980" s="2">
        <f>IF(ISBLANK(Table2[[#This Row],[ActualResult]]), 0, 1)</f>
        <v>1</v>
      </c>
      <c r="O980" s="2" t="str">
        <f>IF(ISBLANK(Table2[[#This Row],[ActualResult]]), "_", IF(Table2[[#This Row],[ActualWinner]]=Table2[[#This Row],[PredictedWinner]], "Y", "N"))</f>
        <v>N</v>
      </c>
      <c r="P980" s="2" t="str">
        <f>IF(Table2[[#This Row],[ActualAwayScore]]&gt;Table2[[#This Row],[PredictedAwayScore]], "N", IF(ISBLANK(Table2[[#This Row],[ActualResult]]), "_", IF(Table2[[#This Row],[ActualAwayScore]]=Table2[[#This Row],[PredictedAwayScore]], "Y", "N")))</f>
        <v>N</v>
      </c>
      <c r="Q980" s="2" t="str">
        <f>IF(Table2[[#This Row],[ActualHomeScore]]&gt;Table2[[#This Row],[PredictedHomeScore]],"N", IF(ISBLANK(Table2[[#This Row],[ActualResult]]), "_", IF(Table2[[#This Row],[ActualHomeScore]]=Table2[[#This Row],[PredictedHomeScore]], "Y", "N")))</f>
        <v>N</v>
      </c>
      <c r="R980" s="2">
        <v>1</v>
      </c>
      <c r="S980" s="2" t="str">
        <f t="shared" si="81"/>
        <v>WPG</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2</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-2</v>
      </c>
      <c r="AG980" s="2">
        <f>Table2[[#This Row],[ActualHomeScore]]-Table2[[#This Row],[PredictedHomeScore]]</f>
        <v>1</v>
      </c>
      <c r="AH980" s="2">
        <f t="shared" si="82"/>
        <v>11</v>
      </c>
      <c r="AI980" s="2">
        <f t="shared" si="83"/>
        <v>-3</v>
      </c>
      <c r="AJ980" s="2">
        <v>6</v>
      </c>
      <c r="AK980" s="4">
        <v>45726</v>
      </c>
      <c r="AL980" s="2">
        <f>IF(Table2[[#This Row],[GameIsOver]]=0,0,IF(Table2[[#This Row],[ActualWinner]]=Table2[[#This Row],[AwayTeam]], 1, 0))</f>
        <v>0</v>
      </c>
      <c r="AM980" s="2">
        <f>IF(Table2[[#This Row],[GameIsOver]]=0,0,IF(Table2[[#This Row],[ActualWinner]]=Table2[[#This Row],[HomeTeam]], 1, 0))</f>
        <v>1</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1-1-0</v>
      </c>
      <c r="AP980" s="2" t="str">
        <f>INDEX(Sheet5!$B$2:$AG$33, MATCH(Table2[[#This Row],[HomeTeam]],Sheet5!$A$2:$A$33, 0), MATCH(Table2[[#This Row],[AwayTeam]],Sheet5!$A$2:$A$33, 0))</f>
        <v>1-1-0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0</v>
      </c>
      <c r="AU980" s="2"/>
      <c r="AV980" s="2"/>
    </row>
    <row r="981" spans="1:48" x14ac:dyDescent="0.25">
      <c r="A981" s="4">
        <v>45720</v>
      </c>
      <c r="B981" s="4">
        <v>45720</v>
      </c>
      <c r="C981" s="7" t="s">
        <v>1092</v>
      </c>
      <c r="D981" s="2" t="s">
        <v>31</v>
      </c>
      <c r="E981" s="2" t="s">
        <v>33</v>
      </c>
      <c r="F981" s="2">
        <v>1</v>
      </c>
      <c r="G981" s="2">
        <v>3</v>
      </c>
      <c r="H981" s="2" t="str">
        <f t="shared" si="79"/>
        <v>DAL</v>
      </c>
      <c r="I981" s="2" t="s">
        <v>39</v>
      </c>
      <c r="J981" s="2">
        <v>3</v>
      </c>
      <c r="K981" s="2">
        <v>4</v>
      </c>
      <c r="L981" s="2" t="str">
        <f t="shared" si="80"/>
        <v>DAL</v>
      </c>
      <c r="M981" s="2" t="s">
        <v>39</v>
      </c>
      <c r="N981" s="2">
        <f>IF(ISBLANK(Table2[[#This Row],[ActualResult]]), 0, 1)</f>
        <v>1</v>
      </c>
      <c r="O981" s="2" t="str">
        <f>IF(ISBLANK(Table2[[#This Row],[ActualResult]]), "_", IF(Table2[[#This Row],[ActualWinner]]=Table2[[#This Row],[PredictedWinner]], "Y", "N"))</f>
        <v>Y</v>
      </c>
      <c r="P981" s="2" t="str">
        <f>IF(Table2[[#This Row],[ActualAwayScore]]&gt;Table2[[#This Row],[PredictedAwayScore]], "N", IF(ISBLANK(Table2[[#This Row],[ActualResult]]), "_", IF(Table2[[#This Row],[ActualAwayScore]]=Table2[[#This Row],[PredictedAwayScore]], "Y", "N")))</f>
        <v>N</v>
      </c>
      <c r="Q981" s="2" t="str">
        <f>IF(Table2[[#This Row],[ActualHomeScore]]&gt;Table2[[#This Row],[PredictedHomeScore]],"N", IF(ISBLANK(Table2[[#This Row],[ActualResult]]), "_", IF(Table2[[#This Row],[ActualHomeScore]]=Table2[[#This Row],[PredictedHomeScore]], "Y", "N")))</f>
        <v>N</v>
      </c>
      <c r="R981" s="2">
        <v>1</v>
      </c>
      <c r="S981" s="2" t="str">
        <f t="shared" si="81"/>
        <v>NJD</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t="s">
        <v>1895</v>
      </c>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2</v>
      </c>
      <c r="AC981" s="32">
        <f>(($BF$11)*IF(Table2[[#This Row],[CorrectWinnerPrediction]]="Y", 1, 0))+(($BF$12)*IF(Table2[[#This Row],[CorrectAwayScorePrediction]]="Y", 1, 0))+(($BF$13)*IF(Table2[[#This Row],[CorrectHomeScorePrediction]]="Y", 1, 0))</f>
        <v>0.8</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2</v>
      </c>
      <c r="AG981" s="2">
        <f>Table2[[#This Row],[ActualHomeScore]]-Table2[[#This Row],[PredictedHomeScore]]</f>
        <v>1</v>
      </c>
      <c r="AH981" s="2">
        <f t="shared" si="82"/>
        <v>11</v>
      </c>
      <c r="AI981" s="2">
        <f t="shared" si="83"/>
        <v>-3</v>
      </c>
      <c r="AJ981" s="2">
        <v>7</v>
      </c>
      <c r="AK981" s="4">
        <v>45726</v>
      </c>
      <c r="AL981" s="2">
        <f>IF(Table2[[#This Row],[GameIsOver]]=0,0,IF(Table2[[#This Row],[ActualWinner]]=Table2[[#This Row],[AwayTeam]], 1, 0))</f>
        <v>0</v>
      </c>
      <c r="AM981" s="2">
        <f>IF(Table2[[#This Row],[GameIsOver]]=0,0,IF(Table2[[#This Row],[ActualWinner]]=Table2[[#This Row],[HomeTeam]], 1, 0))</f>
        <v>1</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0-2-0</v>
      </c>
      <c r="AP981" s="2" t="str">
        <f>INDEX(Sheet5!$B$2:$AG$33, MATCH(Table2[[#This Row],[HomeTeam]],Sheet5!$A$2:$A$33, 0), MATCH(Table2[[#This Row],[AwayTeam]],Sheet5!$A$2:$A$33, 0))</f>
        <v>2-0-0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0</v>
      </c>
      <c r="AU981" s="2"/>
      <c r="AV981" s="2"/>
    </row>
    <row r="982" spans="1:48" x14ac:dyDescent="0.25">
      <c r="A982" s="4">
        <v>45720</v>
      </c>
      <c r="B982" s="4">
        <v>45720</v>
      </c>
      <c r="C982" s="7" t="s">
        <v>1093</v>
      </c>
      <c r="D982" s="2" t="s">
        <v>20</v>
      </c>
      <c r="E982" s="2" t="s">
        <v>25</v>
      </c>
      <c r="F982" s="2">
        <v>2</v>
      </c>
      <c r="G982" s="2">
        <v>4</v>
      </c>
      <c r="H982" s="2" t="str">
        <f t="shared" si="79"/>
        <v>COL</v>
      </c>
      <c r="I982" s="2" t="s">
        <v>39</v>
      </c>
      <c r="J982" s="2">
        <v>1</v>
      </c>
      <c r="K982" s="2">
        <v>4</v>
      </c>
      <c r="L982" s="2" t="str">
        <f t="shared" si="80"/>
        <v>COL</v>
      </c>
      <c r="M982" s="2" t="s">
        <v>39</v>
      </c>
      <c r="N982" s="2">
        <f>IF(ISBLANK(Table2[[#This Row],[ActualResult]]), 0, 1)</f>
        <v>1</v>
      </c>
      <c r="O982" s="2" t="str">
        <f>IF(ISBLANK(Table2[[#This Row],[ActualResult]]), "_", IF(Table2[[#This Row],[ActualWinner]]=Table2[[#This Row],[PredictedWinner]], "Y", "N"))</f>
        <v>Y</v>
      </c>
      <c r="P982" s="2" t="str">
        <f>IF(Table2[[#This Row],[ActualAwayScore]]&gt;Table2[[#This Row],[PredictedAwayScore]], "N", IF(ISBLANK(Table2[[#This Row],[ActualResult]]), "_", IF(Table2[[#This Row],[ActualAwayScore]]=Table2[[#This Row],[PredictedAwayScore]], "Y", "N")))</f>
        <v>N</v>
      </c>
      <c r="Q982" s="2" t="str">
        <f>IF(Table2[[#This Row],[ActualHomeScore]]&gt;Table2[[#This Row],[PredictedHomeScore]],"N", IF(ISBLANK(Table2[[#This Row],[ActualResult]]), "_", IF(Table2[[#This Row],[ActualHomeScore]]=Table2[[#This Row],[PredictedHomeScore]], "Y", "N")))</f>
        <v>Y</v>
      </c>
      <c r="R982" s="2">
        <v>1</v>
      </c>
      <c r="S982" s="2" t="str">
        <f t="shared" si="81"/>
        <v>PIT</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2</v>
      </c>
      <c r="AC982" s="32">
        <f>(($BF$11)*IF(Table2[[#This Row],[CorrectWinnerPrediction]]="Y", 1, 0))+(($BF$12)*IF(Table2[[#This Row],[CorrectAwayScorePrediction]]="Y", 1, 0))+(($BF$13)*IF(Table2[[#This Row],[CorrectHomeScorePrediction]]="Y", 1, 0))</f>
        <v>0.9</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-1</v>
      </c>
      <c r="AG982" s="2">
        <f>Table2[[#This Row],[ActualHomeScore]]-Table2[[#This Row],[PredictedHomeScore]]</f>
        <v>0</v>
      </c>
      <c r="AH982" s="2">
        <f t="shared" si="82"/>
        <v>11</v>
      </c>
      <c r="AI982" s="2">
        <f t="shared" si="83"/>
        <v>-3</v>
      </c>
      <c r="AJ982" s="2">
        <v>8</v>
      </c>
      <c r="AK982" s="4">
        <v>45726</v>
      </c>
      <c r="AL982" s="2">
        <f>IF(Table2[[#This Row],[GameIsOver]]=0,0,IF(Table2[[#This Row],[ActualWinner]]=Table2[[#This Row],[AwayTeam]], 1, 0))</f>
        <v>0</v>
      </c>
      <c r="AM982" s="2">
        <f>IF(Table2[[#This Row],[GameIsOver]]=0,0,IF(Table2[[#This Row],[ActualWinner]]=Table2[[#This Row],[HomeTeam]], 1, 0))</f>
        <v>1</v>
      </c>
      <c r="AN982" s="2">
        <f>IF(IFERROR(FIND(Table2[[#This Row],[AwayTeam]], _xlfn.TEXTJOIN(";", 1, $BD$31:$BD$40)), 0) &gt; 0, 1, 0) + IF(IFERROR(FIND(Table2[[#This Row],[HomeTeam]], _xlfn.TEXTJOIN(";", 1, $BD$31:$BD$40)), 0) &gt; 0, 1, 0)</f>
        <v>0</v>
      </c>
      <c r="AO982" s="2" t="str">
        <f>INDEX(Sheet5!$B$2:$AG$33, MATCH(Table2[[#This Row],[AwayTeam]],Sheet5!$A$2:$A$33, 0), MATCH(Table2[[#This Row],[HomeTeam]],Sheet5!$A$2:$A$33, 0))</f>
        <v>0-2-0</v>
      </c>
      <c r="AP982" s="2" t="str">
        <f>INDEX(Sheet5!$B$2:$AG$33, MATCH(Table2[[#This Row],[HomeTeam]],Sheet5!$A$2:$A$33, 0), MATCH(Table2[[#This Row],[AwayTeam]],Sheet5!$A$2:$A$33, 0))</f>
        <v>2-0-0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0</v>
      </c>
      <c r="AU982" s="2"/>
      <c r="AV982" s="2"/>
    </row>
    <row r="983" spans="1:48" x14ac:dyDescent="0.25">
      <c r="A983" s="4">
        <v>45720</v>
      </c>
      <c r="B983" s="4">
        <v>45720</v>
      </c>
      <c r="C983" s="7" t="s">
        <v>1094</v>
      </c>
      <c r="D983" s="2" t="s">
        <v>46</v>
      </c>
      <c r="E983" s="2" t="s">
        <v>22</v>
      </c>
      <c r="F983" s="2">
        <v>3</v>
      </c>
      <c r="G983" s="2">
        <v>4</v>
      </c>
      <c r="H983" s="2" t="str">
        <f t="shared" si="79"/>
        <v>EDM</v>
      </c>
      <c r="I983" s="2" t="s">
        <v>76</v>
      </c>
      <c r="J983" s="2">
        <v>6</v>
      </c>
      <c r="K983" s="2">
        <v>2</v>
      </c>
      <c r="L983" s="2" t="str">
        <f t="shared" si="80"/>
        <v>ANA</v>
      </c>
      <c r="M983" s="2" t="s">
        <v>39</v>
      </c>
      <c r="N983" s="2">
        <f>IF(ISBLANK(Table2[[#This Row],[ActualResult]]), 0, 1)</f>
        <v>1</v>
      </c>
      <c r="O983" s="2" t="str">
        <f>IF(ISBLANK(Table2[[#This Row],[ActualResult]]), "_", IF(Table2[[#This Row],[ActualWinner]]=Table2[[#This Row],[PredictedWinner]], "Y", "N"))</f>
        <v>N</v>
      </c>
      <c r="P983" s="2" t="str">
        <f>IF(Table2[[#This Row],[ActualAwayScore]]&gt;Table2[[#This Row],[PredictedAwayScore]], "N", IF(ISBLANK(Table2[[#This Row],[ActualResult]]), "_", IF(Table2[[#This Row],[ActualAwayScore]]=Table2[[#This Row],[PredictedAwayScore]], "Y", "N")))</f>
        <v>N</v>
      </c>
      <c r="Q983" s="2" t="str">
        <f>IF(Table2[[#This Row],[ActualHomeScore]]&gt;Table2[[#This Row],[PredictedHomeScore]],"N", IF(ISBLANK(Table2[[#This Row],[ActualResult]]), "_", IF(Table2[[#This Row],[ActualHomeScore]]=Table2[[#This Row],[PredictedHomeScore]], "Y", "N")))</f>
        <v>N</v>
      </c>
      <c r="R983" s="2">
        <v>1</v>
      </c>
      <c r="S983" s="2" t="str">
        <f t="shared" si="81"/>
        <v>EDM</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2</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3</v>
      </c>
      <c r="AG983" s="2">
        <f>Table2[[#This Row],[ActualHomeScore]]-Table2[[#This Row],[PredictedHomeScore]]</f>
        <v>-2</v>
      </c>
      <c r="AH983" s="2">
        <f t="shared" si="82"/>
        <v>11</v>
      </c>
      <c r="AI983" s="2">
        <f t="shared" si="83"/>
        <v>-3</v>
      </c>
      <c r="AJ983" s="2">
        <v>9</v>
      </c>
      <c r="AK983" s="4">
        <v>45726</v>
      </c>
      <c r="AL983" s="2">
        <f>IF(Table2[[#This Row],[GameIsOver]]=0,0,IF(Table2[[#This Row],[ActualWinner]]=Table2[[#This Row],[AwayTeam]], 1, 0))</f>
        <v>1</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2-1-0</v>
      </c>
      <c r="AP983" s="2" t="str">
        <f>INDEX(Sheet5!$B$2:$AG$33, MATCH(Table2[[#This Row],[HomeTeam]],Sheet5!$A$2:$A$33, 0), MATCH(Table2[[#This Row],[AwayTeam]],Sheet5!$A$2:$A$33, 0))</f>
        <v>1-2-0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0</v>
      </c>
      <c r="AU983" s="2"/>
      <c r="AV983" s="2"/>
    </row>
    <row r="984" spans="1:48" x14ac:dyDescent="0.25">
      <c r="A984" s="5">
        <v>45720</v>
      </c>
      <c r="B984" s="5">
        <v>45720</v>
      </c>
      <c r="C984" s="8" t="s">
        <v>1095</v>
      </c>
      <c r="D984" s="3" t="s">
        <v>36</v>
      </c>
      <c r="E984" s="3" t="s">
        <v>11</v>
      </c>
      <c r="F984" s="3">
        <v>3</v>
      </c>
      <c r="G984" s="3">
        <v>5</v>
      </c>
      <c r="H984" s="3" t="str">
        <f t="shared" si="79"/>
        <v>SEA</v>
      </c>
      <c r="I984" s="3" t="s">
        <v>39</v>
      </c>
      <c r="J984" s="3">
        <v>4</v>
      </c>
      <c r="K984" s="3">
        <v>3</v>
      </c>
      <c r="L984" s="3" t="str">
        <f t="shared" si="80"/>
        <v>MIN</v>
      </c>
      <c r="M984" s="3" t="s">
        <v>39</v>
      </c>
      <c r="N984" s="3">
        <f>IF(ISBLANK(Table2[[#This Row],[ActualResult]]), 0, 1)</f>
        <v>1</v>
      </c>
      <c r="O984" s="3" t="str">
        <f>IF(ISBLANK(Table2[[#This Row],[ActualResult]]), "_", IF(Table2[[#This Row],[ActualWinner]]=Table2[[#This Row],[PredictedWinner]], "Y", "N"))</f>
        <v>N</v>
      </c>
      <c r="P984" s="3" t="str">
        <f>IF(Table2[[#This Row],[ActualAwayScore]]&gt;Table2[[#This Row],[PredictedAwayScore]], "N", IF(ISBLANK(Table2[[#This Row],[ActualResult]]), "_", IF(Table2[[#This Row],[ActualAwayScore]]=Table2[[#This Row],[PredictedAwayScore]], "Y", "N")))</f>
        <v>N</v>
      </c>
      <c r="Q984" s="3" t="str">
        <f>IF(Table2[[#This Row],[ActualHomeScore]]&gt;Table2[[#This Row],[PredictedHomeScore]],"N", IF(ISBLANK(Table2[[#This Row],[ActualResult]]), "_", IF(Table2[[#This Row],[ActualHomeScore]]=Table2[[#This Row],[PredictedHomeScore]], "Y", "N")))</f>
        <v>N</v>
      </c>
      <c r="R984" s="3">
        <v>1</v>
      </c>
      <c r="S984" s="3" t="str">
        <f t="shared" si="81"/>
        <v>SEA</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2</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1</v>
      </c>
      <c r="AG984" s="3">
        <f>Table2[[#This Row],[ActualHomeScore]]-Table2[[#This Row],[PredictedHomeScore]]</f>
        <v>-2</v>
      </c>
      <c r="AH984" s="3">
        <f t="shared" si="82"/>
        <v>11</v>
      </c>
      <c r="AI984" s="3">
        <f t="shared" si="83"/>
        <v>-3</v>
      </c>
      <c r="AJ984" s="3">
        <v>10</v>
      </c>
      <c r="AK984" s="4">
        <v>45726</v>
      </c>
      <c r="AL984" s="2">
        <f>IF(Table2[[#This Row],[GameIsOver]]=0,0,IF(Table2[[#This Row],[ActualWinner]]=Table2[[#This Row],[AwayTeam]], 1, 0))</f>
        <v>1</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1-0-1</v>
      </c>
      <c r="AP984" s="2" t="str">
        <f>INDEX(Sheet5!$B$2:$AG$33, MATCH(Table2[[#This Row],[HomeTeam]],Sheet5!$A$2:$A$33, 0), MATCH(Table2[[#This Row],[AwayTeam]],Sheet5!$A$2:$A$33, 0))</f>
        <v>1-1-0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0</v>
      </c>
      <c r="AU984" s="2"/>
      <c r="AV984" s="2"/>
    </row>
    <row r="985" spans="1:48" x14ac:dyDescent="0.25">
      <c r="A985" s="4">
        <v>45721</v>
      </c>
      <c r="B985" s="4">
        <v>45721</v>
      </c>
      <c r="C985" s="7" t="s">
        <v>1096</v>
      </c>
      <c r="D985" s="2" t="s">
        <v>45</v>
      </c>
      <c r="E985" s="2" t="s">
        <v>19</v>
      </c>
      <c r="F985" s="2">
        <v>4</v>
      </c>
      <c r="G985" s="2">
        <v>2</v>
      </c>
      <c r="H985" s="2" t="str">
        <f t="shared" si="79"/>
        <v>WSH</v>
      </c>
      <c r="I985" s="2" t="s">
        <v>39</v>
      </c>
      <c r="J985" s="2">
        <v>3</v>
      </c>
      <c r="K985" s="2">
        <v>2</v>
      </c>
      <c r="L985" s="2" t="str">
        <f t="shared" si="80"/>
        <v>WSH</v>
      </c>
      <c r="M985" s="2" t="s">
        <v>76</v>
      </c>
      <c r="N985" s="2">
        <f>IF(ISBLANK(Table2[[#This Row],[ActualResult]]), 0, 1)</f>
        <v>1</v>
      </c>
      <c r="O985" s="2" t="str">
        <f>IF(ISBLANK(Table2[[#This Row],[ActualResult]]), "_", IF(Table2[[#This Row],[ActualWinner]]=Table2[[#This Row],[PredictedWinner]], "Y", "N"))</f>
        <v>Y</v>
      </c>
      <c r="P985" s="2" t="str">
        <f>IF(Table2[[#This Row],[ActualAwayScore]]&gt;Table2[[#This Row],[PredictedAwayScore]], "N", IF(ISBLANK(Table2[[#This Row],[ActualResult]]), "_", IF(Table2[[#This Row],[ActualAwayScore]]=Table2[[#This Row],[PredictedAwayScore]], "Y", "N")))</f>
        <v>N</v>
      </c>
      <c r="Q985" s="2" t="str">
        <f>IF(Table2[[#This Row],[ActualHomeScore]]&gt;Table2[[#This Row],[PredictedHomeScore]],"N", IF(ISBLANK(Table2[[#This Row],[ActualResult]]), "_", IF(Table2[[#This Row],[ActualHomeScore]]=Table2[[#This Row],[PredictedHomeScore]], "Y", "N")))</f>
        <v>Y</v>
      </c>
      <c r="R985" s="2">
        <v>1</v>
      </c>
      <c r="S985" s="2" t="str">
        <f t="shared" si="81"/>
        <v>NYR</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2</v>
      </c>
      <c r="AB985" s="2">
        <f>IF(Table2[[#This Row],[GameIsOver]]= 0, 0, IF(Table2[[#This Row],[ActualWinner]]=Table2[[#This Row],[HomeTeam]], 2, IF(OR(Table2[[#This Row],[ActualResult]]="OT", Table2[[#This Row],[ActualResult]]="SO"), 1, 0)))</f>
        <v>1</v>
      </c>
      <c r="AC985" s="32">
        <f>(($BF$11)*IF(Table2[[#This Row],[CorrectWinnerPrediction]]="Y", 1, 0))+(($BF$12)*IF(Table2[[#This Row],[CorrectAwayScorePrediction]]="Y", 1, 0))+(($BF$13)*IF(Table2[[#This Row],[CorrectHomeScorePrediction]]="Y", 1, 0))</f>
        <v>0.9</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-1</v>
      </c>
      <c r="AG985" s="2">
        <f>Table2[[#This Row],[ActualHomeScore]]-Table2[[#This Row],[PredictedHomeScore]]</f>
        <v>0</v>
      </c>
      <c r="AH985" s="2">
        <f t="shared" si="82"/>
        <v>-5</v>
      </c>
      <c r="AI985" s="2">
        <f t="shared" si="83"/>
        <v>-3</v>
      </c>
      <c r="AJ985" s="2">
        <v>1</v>
      </c>
      <c r="AK985" s="4">
        <v>45727</v>
      </c>
      <c r="AL985" s="2">
        <f>IF(Table2[[#This Row],[GameIsOver]]=0,0,IF(Table2[[#This Row],[ActualWinner]]=Table2[[#This Row],[AwayTeam]], 1, 0))</f>
        <v>1</v>
      </c>
      <c r="AM985" s="2">
        <f>IF(Table2[[#This Row],[GameIsOver]]=0,0,IF(Table2[[#This Row],[ActualWinner]]=Table2[[#This Row],[HomeTeam]], 1, 0))</f>
        <v>0</v>
      </c>
      <c r="AN985" s="2">
        <f>IF(IFERROR(FIND(Table2[[#This Row],[AwayTeam]], _xlfn.TEXTJOIN(";", 1, $BD$31:$BD$40)), 0) &gt; 0, 1, 0) + IF(IFERROR(FIND(Table2[[#This Row],[HomeTeam]], _xlfn.TEXTJOIN(";", 1, $BD$31:$BD$40)), 0) &gt; 0, 1, 0)</f>
        <v>0</v>
      </c>
      <c r="AO985" s="2" t="str">
        <f>INDEX(Sheet5!$B$2:$AG$33, MATCH(Table2[[#This Row],[AwayTeam]],Sheet5!$A$2:$A$33, 0), MATCH(Table2[[#This Row],[HomeTeam]],Sheet5!$A$2:$A$33, 0))</f>
        <v>3-0-0</v>
      </c>
      <c r="AP985" s="2" t="str">
        <f>INDEX(Sheet5!$B$2:$AG$33, MATCH(Table2[[#This Row],[HomeTeam]],Sheet5!$A$2:$A$33, 0), MATCH(Table2[[#This Row],[AwayTeam]],Sheet5!$A$2:$A$33, 0))</f>
        <v>0-2-1</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0</v>
      </c>
      <c r="AU985" s="2"/>
      <c r="AV985" s="2"/>
    </row>
    <row r="986" spans="1:48" x14ac:dyDescent="0.25">
      <c r="A986" s="4">
        <v>45721</v>
      </c>
      <c r="B986" s="4">
        <v>45721</v>
      </c>
      <c r="C986" s="7" t="s">
        <v>1097</v>
      </c>
      <c r="D986" s="2" t="s">
        <v>29</v>
      </c>
      <c r="E986" s="2" t="s">
        <v>16</v>
      </c>
      <c r="F986" s="2">
        <v>4</v>
      </c>
      <c r="G986" s="2">
        <v>3</v>
      </c>
      <c r="H986" s="2" t="str">
        <f t="shared" si="79"/>
        <v>OTT</v>
      </c>
      <c r="I986" s="2" t="s">
        <v>76</v>
      </c>
      <c r="J986" s="2">
        <v>4</v>
      </c>
      <c r="K986" s="2">
        <v>3</v>
      </c>
      <c r="L986" s="2" t="str">
        <f t="shared" si="80"/>
        <v>OTT</v>
      </c>
      <c r="M986" s="2" t="s">
        <v>76</v>
      </c>
      <c r="N986" s="2">
        <f>IF(ISBLANK(Table2[[#This Row],[ActualResult]]), 0, 1)</f>
        <v>1</v>
      </c>
      <c r="O986" s="2" t="str">
        <f>IF(ISBLANK(Table2[[#This Row],[ActualResult]]), "_", IF(Table2[[#This Row],[ActualWinner]]=Table2[[#This Row],[PredictedWinner]], "Y", "N"))</f>
        <v>Y</v>
      </c>
      <c r="P986" s="2" t="str">
        <f>IF(Table2[[#This Row],[ActualAwayScore]]&gt;Table2[[#This Row],[PredictedAwayScore]], "N", IF(ISBLANK(Table2[[#This Row],[ActualResult]]), "_", IF(Table2[[#This Row],[ActualAwayScore]]=Table2[[#This Row],[PredictedAwayScore]], "Y", "N")))</f>
        <v>Y</v>
      </c>
      <c r="Q986" s="2" t="str">
        <f>IF(Table2[[#This Row],[ActualHomeScore]]&gt;Table2[[#This Row],[PredictedHomeScore]],"N", IF(ISBLANK(Table2[[#This Row],[ActualResult]]), "_", IF(Table2[[#This Row],[ActualHomeScore]]=Table2[[#This Row],[PredictedHomeScore]], "Y", "N")))</f>
        <v>Y</v>
      </c>
      <c r="R986" s="2">
        <v>1</v>
      </c>
      <c r="S986" s="2" t="str">
        <f t="shared" si="81"/>
        <v>CHI</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2</v>
      </c>
      <c r="AB986" s="2">
        <f>IF(Table2[[#This Row],[GameIsOver]]= 0, 0, IF(Table2[[#This Row],[ActualWinner]]=Table2[[#This Row],[HomeTeam]], 2, IF(OR(Table2[[#This Row],[ActualResult]]="OT", Table2[[#This Row],[ActualResult]]="SO"), 1, 0)))</f>
        <v>1</v>
      </c>
      <c r="AC986" s="32">
        <f>(($BF$11)*IF(Table2[[#This Row],[CorrectWinnerPrediction]]="Y", 1, 0))+(($BF$12)*IF(Table2[[#This Row],[CorrectAwayScorePrediction]]="Y", 1, 0))+(($BF$13)*IF(Table2[[#This Row],[CorrectHomeScorePrediction]]="Y", 1, 0))</f>
        <v>1</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-5</v>
      </c>
      <c r="AI986" s="2">
        <f t="shared" si="83"/>
        <v>-3</v>
      </c>
      <c r="AJ986" s="2">
        <v>2</v>
      </c>
      <c r="AK986" s="4">
        <v>45727</v>
      </c>
      <c r="AL986" s="2">
        <f>IF(Table2[[#This Row],[GameIsOver]]=0,0,IF(Table2[[#This Row],[ActualWinner]]=Table2[[#This Row],[AwayTeam]], 1, 0))</f>
        <v>1</v>
      </c>
      <c r="AM986" s="2">
        <f>IF(Table2[[#This Row],[GameIsOver]]=0,0,IF(Table2[[#This Row],[ActualWinner]]=Table2[[#This Row],[HomeTeam]], 1, 0))</f>
        <v>0</v>
      </c>
      <c r="AN986" s="2">
        <f>IF(IFERROR(FIND(Table2[[#This Row],[AwayTeam]], _xlfn.TEXTJOIN(";", 1, $BD$31:$BD$40)), 0) &gt; 0, 1, 0) + IF(IFERROR(FIND(Table2[[#This Row],[HomeTeam]], _xlfn.TEXTJOIN(";", 1, $BD$31:$BD$40)), 0) &gt; 0, 1, 0)</f>
        <v>1</v>
      </c>
      <c r="AO986" s="2" t="str">
        <f>INDEX(Sheet5!$B$2:$AG$33, MATCH(Table2[[#This Row],[AwayTeam]],Sheet5!$A$2:$A$33, 0), MATCH(Table2[[#This Row],[HomeTeam]],Sheet5!$A$2:$A$33, 0))</f>
        <v>1-0-0</v>
      </c>
      <c r="AP986" s="2" t="str">
        <f>INDEX(Sheet5!$B$2:$AG$33, MATCH(Table2[[#This Row],[HomeTeam]],Sheet5!$A$2:$A$33, 0), MATCH(Table2[[#This Row],[AwayTeam]],Sheet5!$A$2:$A$33, 0))</f>
        <v>0-0-1</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0</v>
      </c>
      <c r="AU986" s="2"/>
      <c r="AV986" s="2"/>
    </row>
    <row r="987" spans="1:48" x14ac:dyDescent="0.25">
      <c r="A987" s="4">
        <v>45721</v>
      </c>
      <c r="B987" s="4">
        <v>45721</v>
      </c>
      <c r="C987" s="7" t="s">
        <v>1098</v>
      </c>
      <c r="D987" s="2" t="s">
        <v>17</v>
      </c>
      <c r="E987" s="2" t="s">
        <v>26</v>
      </c>
      <c r="F987" s="2">
        <v>3</v>
      </c>
      <c r="G987" s="2">
        <v>5</v>
      </c>
      <c r="H987" s="2" t="str">
        <f t="shared" si="79"/>
        <v>VGK</v>
      </c>
      <c r="I987" s="2" t="s">
        <v>39</v>
      </c>
      <c r="J987" s="2">
        <v>2</v>
      </c>
      <c r="K987" s="2">
        <v>5</v>
      </c>
      <c r="L987" s="2" t="str">
        <f t="shared" si="80"/>
        <v>VGK</v>
      </c>
      <c r="M987" s="2" t="s">
        <v>39</v>
      </c>
      <c r="N987" s="2">
        <f>IF(ISBLANK(Table2[[#This Row],[ActualResult]]), 0, 1)</f>
        <v>1</v>
      </c>
      <c r="O987" s="2" t="str">
        <f>IF(ISBLANK(Table2[[#This Row],[ActualResult]]), "_", IF(Table2[[#This Row],[ActualWinner]]=Table2[[#This Row],[PredictedWinner]], "Y", "N"))</f>
        <v>Y</v>
      </c>
      <c r="P987" s="2" t="str">
        <f>IF(Table2[[#This Row],[ActualAwayScore]]&gt;Table2[[#This Row],[PredictedAwayScore]], "N", IF(ISBLANK(Table2[[#This Row],[ActualResult]]), "_", IF(Table2[[#This Row],[ActualAwayScore]]=Table2[[#This Row],[PredictedAwayScore]], "Y", "N")))</f>
        <v>N</v>
      </c>
      <c r="Q987" s="2" t="str">
        <f>IF(Table2[[#This Row],[ActualHomeScore]]&gt;Table2[[#This Row],[PredictedHomeScore]],"N", IF(ISBLANK(Table2[[#This Row],[ActualResult]]), "_", IF(Table2[[#This Row],[ActualHomeScore]]=Table2[[#This Row],[PredictedHomeScore]], "Y", "N")))</f>
        <v>Y</v>
      </c>
      <c r="R987" s="2">
        <v>1</v>
      </c>
      <c r="S987" s="2" t="str">
        <f t="shared" si="81"/>
        <v>TOR</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2</v>
      </c>
      <c r="AC987" s="32">
        <f>(($BF$11)*IF(Table2[[#This Row],[CorrectWinnerPrediction]]="Y", 1, 0))+(($BF$12)*IF(Table2[[#This Row],[CorrectAwayScorePrediction]]="Y", 1, 0))+(($BF$13)*IF(Table2[[#This Row],[CorrectHomeScorePrediction]]="Y", 1, 0))</f>
        <v>0.9</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-1</v>
      </c>
      <c r="AG987" s="2">
        <f>Table2[[#This Row],[ActualHomeScore]]-Table2[[#This Row],[PredictedHomeScore]]</f>
        <v>0</v>
      </c>
      <c r="AH987" s="2">
        <f t="shared" si="82"/>
        <v>-5</v>
      </c>
      <c r="AI987" s="2">
        <f t="shared" si="83"/>
        <v>-3</v>
      </c>
      <c r="AJ987" s="2">
        <v>3</v>
      </c>
      <c r="AK987" s="4">
        <v>45727</v>
      </c>
      <c r="AL987" s="2">
        <f>IF(Table2[[#This Row],[GameIsOver]]=0,0,IF(Table2[[#This Row],[ActualWinner]]=Table2[[#This Row],[AwayTeam]], 1, 0))</f>
        <v>0</v>
      </c>
      <c r="AM987" s="2">
        <f>IF(Table2[[#This Row],[GameIsOver]]=0,0,IF(Table2[[#This Row],[ActualWinner]]=Table2[[#This Row],[HomeTeam]], 1, 0))</f>
        <v>1</v>
      </c>
      <c r="AN987" s="2">
        <f>IF(IFERROR(FIND(Table2[[#This Row],[AwayTeam]], _xlfn.TEXTJOIN(";", 1, $BD$31:$BD$40)), 0) &gt; 0, 1, 0) + IF(IFERROR(FIND(Table2[[#This Row],[HomeTeam]], _xlfn.TEXTJOIN(";", 1, $BD$31:$BD$40)), 0) &gt; 0, 1, 0)</f>
        <v>0</v>
      </c>
      <c r="AO987" s="2" t="str">
        <f>INDEX(Sheet5!$B$2:$AG$33, MATCH(Table2[[#This Row],[AwayTeam]],Sheet5!$A$2:$A$33, 0), MATCH(Table2[[#This Row],[HomeTeam]],Sheet5!$A$2:$A$33, 0))</f>
        <v>1-1-0</v>
      </c>
      <c r="AP987" s="2" t="str">
        <f>INDEX(Sheet5!$B$2:$AG$33, MATCH(Table2[[#This Row],[HomeTeam]],Sheet5!$A$2:$A$33, 0), MATCH(Table2[[#This Row],[AwayTeam]],Sheet5!$A$2:$A$33, 0))</f>
        <v>1-1-0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0</v>
      </c>
      <c r="AU987" s="2"/>
      <c r="AV987" s="2"/>
    </row>
    <row r="988" spans="1:48" x14ac:dyDescent="0.25">
      <c r="A988" s="4">
        <v>45721</v>
      </c>
      <c r="B988" s="4">
        <v>45721</v>
      </c>
      <c r="C988" s="7" t="s">
        <v>1099</v>
      </c>
      <c r="D988" s="2" t="s">
        <v>46</v>
      </c>
      <c r="E988" s="2" t="s">
        <v>24</v>
      </c>
      <c r="F988" s="2">
        <v>5</v>
      </c>
      <c r="G988" s="2">
        <v>4</v>
      </c>
      <c r="H988" s="2" t="str">
        <f t="shared" si="79"/>
        <v>ANA</v>
      </c>
      <c r="I988" s="2" t="s">
        <v>39</v>
      </c>
      <c r="J988" s="2">
        <v>2</v>
      </c>
      <c r="K988" s="2">
        <v>3</v>
      </c>
      <c r="L988" s="2" t="str">
        <f t="shared" si="80"/>
        <v>VAN</v>
      </c>
      <c r="M988" s="2" t="s">
        <v>39</v>
      </c>
      <c r="N988" s="2">
        <f>IF(ISBLANK(Table2[[#This Row],[ActualResult]]), 0, 1)</f>
        <v>1</v>
      </c>
      <c r="O988" s="2" t="str">
        <f>IF(ISBLANK(Table2[[#This Row],[ActualResult]]), "_", IF(Table2[[#This Row],[ActualWinner]]=Table2[[#This Row],[PredictedWinner]], "Y", "N"))</f>
        <v>N</v>
      </c>
      <c r="P988" s="2" t="str">
        <f>IF(Table2[[#This Row],[ActualAwayScore]]&gt;Table2[[#This Row],[PredictedAwayScore]], "N", IF(ISBLANK(Table2[[#This Row],[ActualResult]]), "_", IF(Table2[[#This Row],[ActualAwayScore]]=Table2[[#This Row],[PredictedAwayScore]], "Y", "N")))</f>
        <v>N</v>
      </c>
      <c r="Q988" s="2" t="str">
        <f>IF(Table2[[#This Row],[ActualHomeScore]]&gt;Table2[[#This Row],[PredictedHomeScore]],"N", IF(ISBLANK(Table2[[#This Row],[ActualResult]]), "_", IF(Table2[[#This Row],[ActualHomeScore]]=Table2[[#This Row],[PredictedHomeScore]], "Y", "N")))</f>
        <v>N</v>
      </c>
      <c r="R988" s="2">
        <v>1</v>
      </c>
      <c r="S988" s="2" t="str">
        <f t="shared" si="81"/>
        <v>ANA</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2</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-3</v>
      </c>
      <c r="AG988" s="2">
        <f>Table2[[#This Row],[ActualHomeScore]]-Table2[[#This Row],[PredictedHomeScore]]</f>
        <v>-1</v>
      </c>
      <c r="AH988" s="2">
        <f t="shared" si="82"/>
        <v>-5</v>
      </c>
      <c r="AI988" s="2">
        <f t="shared" si="83"/>
        <v>-3</v>
      </c>
      <c r="AJ988" s="2">
        <v>4</v>
      </c>
      <c r="AK988" s="4">
        <v>45727</v>
      </c>
      <c r="AL988" s="2">
        <f>IF(Table2[[#This Row],[GameIsOver]]=0,0,IF(Table2[[#This Row],[ActualWinner]]=Table2[[#This Row],[AwayTeam]], 1, 0))</f>
        <v>0</v>
      </c>
      <c r="AM988" s="2">
        <f>IF(Table2[[#This Row],[GameIsOver]]=0,0,IF(Table2[[#This Row],[ActualWinner]]=Table2[[#This Row],[HomeTeam]], 1, 0))</f>
        <v>1</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1-2-0</v>
      </c>
      <c r="AP988" s="2" t="str">
        <f>INDEX(Sheet5!$B$2:$AG$33, MATCH(Table2[[#This Row],[HomeTeam]],Sheet5!$A$2:$A$33, 0), MATCH(Table2[[#This Row],[AwayTeam]],Sheet5!$A$2:$A$33, 0))</f>
        <v>2-1-0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0</v>
      </c>
      <c r="AU988" s="2"/>
      <c r="AV988" s="2"/>
    </row>
    <row r="989" spans="1:48" x14ac:dyDescent="0.25">
      <c r="A989" s="5">
        <v>45721</v>
      </c>
      <c r="B989" s="5">
        <v>45721</v>
      </c>
      <c r="C989" s="8" t="s">
        <v>1100</v>
      </c>
      <c r="D989" s="3" t="s">
        <v>12</v>
      </c>
      <c r="E989" s="3" t="s">
        <v>27</v>
      </c>
      <c r="F989" s="3">
        <v>3</v>
      </c>
      <c r="G989" s="3">
        <v>4</v>
      </c>
      <c r="H989" s="3" t="str">
        <f t="shared" si="79"/>
        <v>LAK</v>
      </c>
      <c r="I989" s="3" t="s">
        <v>38</v>
      </c>
      <c r="J989" s="3">
        <v>3</v>
      </c>
      <c r="K989" s="3">
        <v>2</v>
      </c>
      <c r="L989" s="2" t="str">
        <f t="shared" si="80"/>
        <v>STL</v>
      </c>
      <c r="M989" s="3" t="s">
        <v>38</v>
      </c>
      <c r="N989" s="3">
        <f>IF(ISBLANK(Table2[[#This Row],[ActualResult]]), 0, 1)</f>
        <v>1</v>
      </c>
      <c r="O989" s="3" t="str">
        <f>IF(ISBLANK(Table2[[#This Row],[ActualResult]]), "_", IF(Table2[[#This Row],[ActualWinner]]=Table2[[#This Row],[PredictedWinner]], "Y", "N"))</f>
        <v>N</v>
      </c>
      <c r="P989" s="3" t="str">
        <f>IF(Table2[[#This Row],[ActualAwayScore]]&gt;Table2[[#This Row],[PredictedAwayScore]], "N", IF(ISBLANK(Table2[[#This Row],[ActualResult]]), "_", IF(Table2[[#This Row],[ActualAwayScore]]=Table2[[#This Row],[PredictedAwayScore]], "Y", "N")))</f>
        <v>Y</v>
      </c>
      <c r="Q989" s="3" t="str">
        <f>IF(Table2[[#This Row],[ActualHomeScore]]&gt;Table2[[#This Row],[PredictedHomeScore]],"N", IF(ISBLANK(Table2[[#This Row],[ActualResult]]), "_", IF(Table2[[#This Row],[ActualHomeScore]]=Table2[[#This Row],[PredictedHomeScore]], "Y", "N")))</f>
        <v>N</v>
      </c>
      <c r="R989" s="3">
        <v>1</v>
      </c>
      <c r="S989" s="3" t="str">
        <f t="shared" si="81"/>
        <v>LAK</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2</v>
      </c>
      <c r="AB989" s="3">
        <f>IF(Table2[[#This Row],[GameIsOver]]= 0, 0, IF(Table2[[#This Row],[ActualWinner]]=Table2[[#This Row],[HomeTeam]], 2, IF(OR(Table2[[#This Row],[ActualResult]]="OT", Table2[[#This Row],[ActualResult]]="SO"), 1, 0)))</f>
        <v>1</v>
      </c>
      <c r="AC989" s="51">
        <f>(($BF$11)*IF(Table2[[#This Row],[CorrectWinnerPrediction]]="Y", 1, 0))+(($BF$12)*IF(Table2[[#This Row],[CorrectAwayScorePrediction]]="Y", 1, 0))+(($BF$13)*IF(Table2[[#This Row],[CorrectHomeScorePrediction]]="Y", 1, 0))</f>
        <v>0.1</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-2</v>
      </c>
      <c r="AH989" s="3">
        <f t="shared" si="82"/>
        <v>-5</v>
      </c>
      <c r="AI989" s="3">
        <f t="shared" si="83"/>
        <v>-3</v>
      </c>
      <c r="AJ989" s="3">
        <v>5</v>
      </c>
      <c r="AK989" s="4">
        <v>45727</v>
      </c>
      <c r="AL989" s="2">
        <f>IF(Table2[[#This Row],[GameIsOver]]=0,0,IF(Table2[[#This Row],[ActualWinner]]=Table2[[#This Row],[AwayTeam]], 1, 0))</f>
        <v>1</v>
      </c>
      <c r="AM989" s="2">
        <f>IF(Table2[[#This Row],[GameIsOver]]=0,0,IF(Table2[[#This Row],[ActualWinner]]=Table2[[#This Row],[HomeTeam]], 1, 0))</f>
        <v>0</v>
      </c>
      <c r="AN989" s="2">
        <f>IF(IFERROR(FIND(Table2[[#This Row],[AwayTeam]], _xlfn.TEXTJOIN(";", 1, $BD$31:$BD$40)), 0) &gt; 0, 1, 0) + IF(IFERROR(FIND(Table2[[#This Row],[HomeTeam]], _xlfn.TEXTJOIN(";", 1, $BD$31:$BD$40)), 0) &gt; 0, 1, 0)</f>
        <v>0</v>
      </c>
      <c r="AO989" s="2" t="str">
        <f>INDEX(Sheet5!$B$2:$AG$33, MATCH(Table2[[#This Row],[AwayTeam]],Sheet5!$A$2:$A$33, 0), MATCH(Table2[[#This Row],[HomeTeam]],Sheet5!$A$2:$A$33, 0))</f>
        <v>2-0-1</v>
      </c>
      <c r="AP989" s="2" t="str">
        <f>INDEX(Sheet5!$B$2:$AG$33, MATCH(Table2[[#This Row],[HomeTeam]],Sheet5!$A$2:$A$33, 0), MATCH(Table2[[#This Row],[AwayTeam]],Sheet5!$A$2:$A$33, 0))</f>
        <v>1-1-1</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0</v>
      </c>
      <c r="AU989" s="2"/>
      <c r="AV989" s="2"/>
    </row>
    <row r="990" spans="1:48" x14ac:dyDescent="0.25">
      <c r="A990" s="4">
        <v>45722</v>
      </c>
      <c r="B990" s="4">
        <v>45722</v>
      </c>
      <c r="C990" s="7" t="s">
        <v>1101</v>
      </c>
      <c r="D990" s="2" t="s">
        <v>14</v>
      </c>
      <c r="E990" s="2" t="s">
        <v>30</v>
      </c>
      <c r="F990" s="2">
        <v>3</v>
      </c>
      <c r="G990" s="2">
        <v>4</v>
      </c>
      <c r="H990" s="2" t="str">
        <f t="shared" si="79"/>
        <v>DET</v>
      </c>
      <c r="I990" s="2" t="s">
        <v>76</v>
      </c>
      <c r="J990" s="2">
        <v>4</v>
      </c>
      <c r="K990" s="2">
        <v>2</v>
      </c>
      <c r="L990" s="13" t="str">
        <f t="shared" si="80"/>
        <v>UTA</v>
      </c>
      <c r="M990" s="2" t="s">
        <v>39</v>
      </c>
      <c r="N990" s="2">
        <f>IF(ISBLANK(Table2[[#This Row],[ActualResult]]), 0, 1)</f>
        <v>1</v>
      </c>
      <c r="O990" s="2" t="str">
        <f>IF(ISBLANK(Table2[[#This Row],[ActualResult]]), "_", IF(Table2[[#This Row],[ActualWinner]]=Table2[[#This Row],[PredictedWinner]], "Y", "N"))</f>
        <v>N</v>
      </c>
      <c r="P990" s="2" t="str">
        <f>IF(Table2[[#This Row],[ActualAwayScore]]&gt;Table2[[#This Row],[PredictedAwayScore]], "N", IF(ISBLANK(Table2[[#This Row],[ActualResult]]), "_", IF(Table2[[#This Row],[ActualAwayScore]]=Table2[[#This Row],[PredictedAwayScore]], "Y", "N")))</f>
        <v>N</v>
      </c>
      <c r="Q990" s="2" t="str">
        <f>IF(Table2[[#This Row],[ActualHomeScore]]&gt;Table2[[#This Row],[PredictedHomeScore]],"N", IF(ISBLANK(Table2[[#This Row],[ActualResult]]), "_", IF(Table2[[#This Row],[ActualHomeScore]]=Table2[[#This Row],[PredictedHomeScore]], "Y", "N")))</f>
        <v>N</v>
      </c>
      <c r="R990" s="2">
        <v>1</v>
      </c>
      <c r="S990" s="2" t="str">
        <f t="shared" si="81"/>
        <v>DET</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2</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1</v>
      </c>
      <c r="AG990" s="2">
        <f>Table2[[#This Row],[ActualHomeScore]]-Table2[[#This Row],[PredictedHomeScore]]</f>
        <v>-2</v>
      </c>
      <c r="AH990" s="2">
        <f t="shared" si="82"/>
        <v>1</v>
      </c>
      <c r="AI990" s="2">
        <f t="shared" si="83"/>
        <v>2</v>
      </c>
      <c r="AJ990" s="2">
        <v>2</v>
      </c>
      <c r="AK990" s="4">
        <v>45727</v>
      </c>
      <c r="AL990" s="2">
        <f>IF(Table2[[#This Row],[GameIsOver]]=0,0,IF(Table2[[#This Row],[ActualWinner]]=Table2[[#This Row],[AwayTeam]], 1, 0))</f>
        <v>1</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1-0-0</v>
      </c>
      <c r="AP990" s="2" t="str">
        <f>INDEX(Sheet5!$B$2:$AG$33, MATCH(Table2[[#This Row],[HomeTeam]],Sheet5!$A$2:$A$33, 0), MATCH(Table2[[#This Row],[AwayTeam]],Sheet5!$A$2:$A$33, 0))</f>
        <v>0-1-0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0</v>
      </c>
      <c r="AU990" s="2"/>
      <c r="AV990" s="2"/>
    </row>
    <row r="991" spans="1:48" x14ac:dyDescent="0.25">
      <c r="A991" s="4">
        <v>45722</v>
      </c>
      <c r="B991" s="4">
        <v>45722</v>
      </c>
      <c r="C991" s="7" t="s">
        <v>1102</v>
      </c>
      <c r="D991" s="2" t="s">
        <v>28</v>
      </c>
      <c r="E991" s="2" t="s">
        <v>42</v>
      </c>
      <c r="F991" s="2">
        <v>2</v>
      </c>
      <c r="G991" s="2">
        <v>5</v>
      </c>
      <c r="H991" s="2" t="str">
        <f t="shared" si="79"/>
        <v>TBL</v>
      </c>
      <c r="I991" s="2" t="s">
        <v>39</v>
      </c>
      <c r="J991" s="2">
        <v>5</v>
      </c>
      <c r="K991" s="2">
        <v>6</v>
      </c>
      <c r="L991" s="2" t="str">
        <f t="shared" si="80"/>
        <v>TBL</v>
      </c>
      <c r="M991" s="2" t="s">
        <v>39</v>
      </c>
      <c r="N991" s="2">
        <f>IF(ISBLANK(Table2[[#This Row],[ActualResult]]), 0, 1)</f>
        <v>1</v>
      </c>
      <c r="O991" s="2" t="str">
        <f>IF(ISBLANK(Table2[[#This Row],[ActualResult]]), "_", IF(Table2[[#This Row],[ActualWinner]]=Table2[[#This Row],[PredictedWinner]], "Y", "N"))</f>
        <v>Y</v>
      </c>
      <c r="P991" s="2" t="str">
        <f>IF(Table2[[#This Row],[ActualAwayScore]]&gt;Table2[[#This Row],[PredictedAwayScore]], "N", IF(ISBLANK(Table2[[#This Row],[ActualResult]]), "_", IF(Table2[[#This Row],[ActualAwayScore]]=Table2[[#This Row],[PredictedAwayScore]], "Y", "N")))</f>
        <v>N</v>
      </c>
      <c r="Q991" s="2" t="str">
        <f>IF(Table2[[#This Row],[ActualHomeScore]]&gt;Table2[[#This Row],[PredictedHomeScore]],"N", IF(ISBLANK(Table2[[#This Row],[ActualResult]]), "_", IF(Table2[[#This Row],[ActualHomeScore]]=Table2[[#This Row],[PredictedHomeScore]], "Y", "N")))</f>
        <v>N</v>
      </c>
      <c r="R991" s="2">
        <v>1</v>
      </c>
      <c r="S991" s="2" t="str">
        <f t="shared" si="81"/>
        <v>BUF</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2</v>
      </c>
      <c r="AC991" s="32">
        <f>(($BF$11)*IF(Table2[[#This Row],[CorrectWinnerPrediction]]="Y", 1, 0))+(($BF$12)*IF(Table2[[#This Row],[CorrectAwayScorePrediction]]="Y", 1, 0))+(($BF$13)*IF(Table2[[#This Row],[CorrectHomeScorePrediction]]="Y", 1, 0))</f>
        <v>0.8</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3</v>
      </c>
      <c r="AG991" s="2">
        <f>Table2[[#This Row],[ActualHomeScore]]-Table2[[#This Row],[PredictedHomeScore]]</f>
        <v>1</v>
      </c>
      <c r="AH991" s="2">
        <f t="shared" si="82"/>
        <v>1</v>
      </c>
      <c r="AI991" s="2">
        <f t="shared" si="83"/>
        <v>2</v>
      </c>
      <c r="AJ991" s="2">
        <v>3</v>
      </c>
      <c r="AK991" s="4">
        <v>45728</v>
      </c>
      <c r="AL991" s="2">
        <f>IF(Table2[[#This Row],[GameIsOver]]=0,0,IF(Table2[[#This Row],[ActualWinner]]=Table2[[#This Row],[AwayTeam]], 1, 0))</f>
        <v>0</v>
      </c>
      <c r="AM991" s="2">
        <f>IF(Table2[[#This Row],[GameIsOver]]=0,0,IF(Table2[[#This Row],[ActualWinner]]=Table2[[#This Row],[HomeTeam]], 1, 0))</f>
        <v>1</v>
      </c>
      <c r="AN991" s="2">
        <f>IF(IFERROR(FIND(Table2[[#This Row],[AwayTeam]], _xlfn.TEXTJOIN(";", 1, $BD$31:$BD$40)), 0) &gt; 0, 1, 0) + IF(IFERROR(FIND(Table2[[#This Row],[HomeTeam]], _xlfn.TEXTJOIN(";", 1, $BD$31:$BD$40)), 0) &gt; 0, 1, 0)</f>
        <v>0</v>
      </c>
      <c r="AO991" s="2" t="str">
        <f>INDEX(Sheet5!$B$2:$AG$33, MATCH(Table2[[#This Row],[AwayTeam]],Sheet5!$A$2:$A$33, 0), MATCH(Table2[[#This Row],[HomeTeam]],Sheet5!$A$2:$A$33, 0))</f>
        <v>0-1-0</v>
      </c>
      <c r="AP991" s="2" t="str">
        <f>INDEX(Sheet5!$B$2:$AG$33, MATCH(Table2[[#This Row],[HomeTeam]],Sheet5!$A$2:$A$33, 0), MATCH(Table2[[#This Row],[AwayTeam]],Sheet5!$A$2:$A$33, 0))</f>
        <v>1-0-0</v>
      </c>
      <c r="AQ991" s="2">
        <f>IF(Table2[[#This Row],[GameHasShutOut]], 1, 0)</f>
        <v>0</v>
      </c>
      <c r="AR991" s="2">
        <f>IF(Table2[[#This Row],[ActualAwayScore]] + Table2[[#This Row],[ActualHomeScore]] &gt;= 10, 1, 0)</f>
        <v>1</v>
      </c>
      <c r="AS991" s="2">
        <f>IF(ABS(Table2[[#This Row],[ActualAwayScore]]-Table2[[#This Row],[ActualHomeScore]])&gt;=5, 1, 0)</f>
        <v>0</v>
      </c>
      <c r="AT991" s="2">
        <f>IF(Table2[[#This Row],[ActualAwayScore]] + Table2[[#This Row],[ActualHomeScore]] &lt;= 3, 1, 0)</f>
        <v>0</v>
      </c>
      <c r="AU991" s="2"/>
      <c r="AV991" s="2"/>
    </row>
    <row r="992" spans="1:48" x14ac:dyDescent="0.25">
      <c r="A992" s="4">
        <v>45722</v>
      </c>
      <c r="B992" s="4">
        <v>45722</v>
      </c>
      <c r="C992" s="7" t="s">
        <v>1103</v>
      </c>
      <c r="D992" s="2" t="s">
        <v>35</v>
      </c>
      <c r="E992" s="2" t="s">
        <v>13</v>
      </c>
      <c r="F992" s="2">
        <v>3</v>
      </c>
      <c r="G992" s="2">
        <v>5</v>
      </c>
      <c r="H992" s="2" t="str">
        <f t="shared" si="79"/>
        <v>FLA</v>
      </c>
      <c r="I992" s="2" t="s">
        <v>39</v>
      </c>
      <c r="J992" s="2">
        <v>0</v>
      </c>
      <c r="K992" s="2">
        <v>3</v>
      </c>
      <c r="L992" s="2" t="str">
        <f t="shared" si="80"/>
        <v>FLA</v>
      </c>
      <c r="M992" s="2" t="s">
        <v>39</v>
      </c>
      <c r="N992" s="2">
        <f>IF(ISBLANK(Table2[[#This Row],[ActualResult]]), 0, 1)</f>
        <v>1</v>
      </c>
      <c r="O992" s="2" t="str">
        <f>IF(ISBLANK(Table2[[#This Row],[ActualResult]]), "_", IF(Table2[[#This Row],[ActualWinner]]=Table2[[#This Row],[PredictedWinner]], "Y", "N"))</f>
        <v>Y</v>
      </c>
      <c r="P992" s="2" t="str">
        <f>IF(Table2[[#This Row],[ActualAwayScore]]&gt;Table2[[#This Row],[PredictedAwayScore]], "N", IF(ISBLANK(Table2[[#This Row],[ActualResult]]), "_", IF(Table2[[#This Row],[ActualAwayScore]]=Table2[[#This Row],[PredictedAwayScore]], "Y", "N")))</f>
        <v>N</v>
      </c>
      <c r="Q992" s="2" t="str">
        <f>IF(Table2[[#This Row],[ActualHomeScore]]&gt;Table2[[#This Row],[PredictedHomeScore]],"N", IF(ISBLANK(Table2[[#This Row],[ActualResult]]), "_", IF(Table2[[#This Row],[ActualHomeScore]]=Table2[[#This Row],[PredictedHomeScore]], "Y", "N")))</f>
        <v>N</v>
      </c>
      <c r="R992" s="2">
        <v>1</v>
      </c>
      <c r="S992" s="2" t="str">
        <f t="shared" si="81"/>
        <v>CBJ</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1</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2</v>
      </c>
      <c r="AC992" s="32">
        <f>(($BF$11)*IF(Table2[[#This Row],[CorrectWinnerPrediction]]="Y", 1, 0))+(($BF$12)*IF(Table2[[#This Row],[CorrectAwayScorePrediction]]="Y", 1, 0))+(($BF$13)*IF(Table2[[#This Row],[CorrectHomeScorePrediction]]="Y", 1, 0))</f>
        <v>0.8</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-3</v>
      </c>
      <c r="AG992" s="2">
        <f>Table2[[#This Row],[ActualHomeScore]]-Table2[[#This Row],[PredictedHomeScore]]</f>
        <v>-2</v>
      </c>
      <c r="AH992" s="2">
        <f t="shared" si="82"/>
        <v>1</v>
      </c>
      <c r="AI992" s="2">
        <f t="shared" si="83"/>
        <v>2</v>
      </c>
      <c r="AJ992" s="2">
        <v>4</v>
      </c>
      <c r="AK992" s="4">
        <v>45728</v>
      </c>
      <c r="AL992" s="2">
        <f>IF(Table2[[#This Row],[GameIsOver]]=0,0,IF(Table2[[#This Row],[ActualWinner]]=Table2[[#This Row],[AwayTeam]], 1, 0))</f>
        <v>0</v>
      </c>
      <c r="AM992" s="2">
        <f>IF(Table2[[#This Row],[GameIsOver]]=0,0,IF(Table2[[#This Row],[ActualWinner]]=Table2[[#This Row],[HomeTeam]], 1, 0))</f>
        <v>1</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0-2-0</v>
      </c>
      <c r="AP992" s="2" t="str">
        <f>INDEX(Sheet5!$B$2:$AG$33, MATCH(Table2[[#This Row],[HomeTeam]],Sheet5!$A$2:$A$33, 0), MATCH(Table2[[#This Row],[AwayTeam]],Sheet5!$A$2:$A$33, 0))</f>
        <v>2-0-0</v>
      </c>
      <c r="AQ992" s="2">
        <f>IF(Table2[[#This Row],[GameHasShutOut]], 1, 0)</f>
        <v>1</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A993" s="4">
        <v>45722</v>
      </c>
      <c r="B993" s="4">
        <v>45722</v>
      </c>
      <c r="C993" s="7" t="s">
        <v>1104</v>
      </c>
      <c r="D993" s="2" t="s">
        <v>21</v>
      </c>
      <c r="E993" s="2" t="s">
        <v>44</v>
      </c>
      <c r="F993" s="2">
        <v>3</v>
      </c>
      <c r="G993" s="2">
        <v>1</v>
      </c>
      <c r="H993" s="2" t="str">
        <f t="shared" si="79"/>
        <v>WPG</v>
      </c>
      <c r="I993" s="2" t="s">
        <v>39</v>
      </c>
      <c r="J993" s="2">
        <v>4</v>
      </c>
      <c r="K993" s="2">
        <v>1</v>
      </c>
      <c r="L993" s="2" t="str">
        <f t="shared" si="80"/>
        <v>WPG</v>
      </c>
      <c r="M993" s="2" t="s">
        <v>39</v>
      </c>
      <c r="N993" s="2">
        <f>IF(ISBLANK(Table2[[#This Row],[ActualResult]]), 0, 1)</f>
        <v>1</v>
      </c>
      <c r="O993" s="2" t="str">
        <f>IF(ISBLANK(Table2[[#This Row],[ActualResult]]), "_", IF(Table2[[#This Row],[ActualWinner]]=Table2[[#This Row],[PredictedWinner]], "Y", "N"))</f>
        <v>Y</v>
      </c>
      <c r="P993" s="2" t="str">
        <f>IF(Table2[[#This Row],[ActualAwayScore]]&gt;Table2[[#This Row],[PredictedAwayScore]], "N", IF(ISBLANK(Table2[[#This Row],[ActualResult]]), "_", IF(Table2[[#This Row],[ActualAwayScore]]=Table2[[#This Row],[PredictedAwayScore]], "Y", "N")))</f>
        <v>N</v>
      </c>
      <c r="Q993" s="2" t="str">
        <f>IF(Table2[[#This Row],[ActualHomeScore]]&gt;Table2[[#This Row],[PredictedHomeScore]],"N", IF(ISBLANK(Table2[[#This Row],[ActualResult]]), "_", IF(Table2[[#This Row],[ActualHomeScore]]=Table2[[#This Row],[PredictedHomeScore]], "Y", "N")))</f>
        <v>Y</v>
      </c>
      <c r="R993" s="2">
        <v>1</v>
      </c>
      <c r="S993" s="2" t="str">
        <f t="shared" si="81"/>
        <v>PHI</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2</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0.9</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1</v>
      </c>
      <c r="AG993" s="2">
        <f>Table2[[#This Row],[ActualHomeScore]]-Table2[[#This Row],[PredictedHomeScore]]</f>
        <v>0</v>
      </c>
      <c r="AH993" s="2">
        <f t="shared" si="82"/>
        <v>1</v>
      </c>
      <c r="AI993" s="2">
        <f t="shared" si="83"/>
        <v>2</v>
      </c>
      <c r="AJ993" s="2">
        <v>5</v>
      </c>
      <c r="AK993" s="4">
        <v>45728</v>
      </c>
      <c r="AL993" s="2">
        <f>IF(Table2[[#This Row],[GameIsOver]]=0,0,IF(Table2[[#This Row],[ActualWinner]]=Table2[[#This Row],[AwayTeam]], 1, 0))</f>
        <v>1</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1-0-1</v>
      </c>
      <c r="AP993" s="2" t="str">
        <f>INDEX(Sheet5!$B$2:$AG$33, MATCH(Table2[[#This Row],[HomeTeam]],Sheet5!$A$2:$A$33, 0), MATCH(Table2[[#This Row],[AwayTeam]],Sheet5!$A$2:$A$33, 0))</f>
        <v>1-1-0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0</v>
      </c>
      <c r="AU993" s="2"/>
      <c r="AV993" s="2"/>
    </row>
    <row r="994" spans="1:48" x14ac:dyDescent="0.25">
      <c r="A994" s="4">
        <v>45722</v>
      </c>
      <c r="B994" s="4">
        <v>45722</v>
      </c>
      <c r="C994" s="7" t="s">
        <v>1105</v>
      </c>
      <c r="D994" s="2" t="s">
        <v>15</v>
      </c>
      <c r="E994" s="2" t="s">
        <v>43</v>
      </c>
      <c r="F994" s="2">
        <v>1</v>
      </c>
      <c r="G994" s="2">
        <v>3</v>
      </c>
      <c r="H994" s="2" t="str">
        <f t="shared" si="79"/>
        <v>CAR</v>
      </c>
      <c r="I994" s="2" t="s">
        <v>39</v>
      </c>
      <c r="J994" s="2">
        <v>2</v>
      </c>
      <c r="K994" s="2">
        <v>3</v>
      </c>
      <c r="L994" s="2" t="str">
        <f t="shared" si="80"/>
        <v>CAR</v>
      </c>
      <c r="M994" s="2" t="s">
        <v>39</v>
      </c>
      <c r="N994" s="2">
        <f>IF(ISBLANK(Table2[[#This Row],[ActualResult]]), 0, 1)</f>
        <v>1</v>
      </c>
      <c r="O994" s="2" t="str">
        <f>IF(ISBLANK(Table2[[#This Row],[ActualResult]]), "_", IF(Table2[[#This Row],[ActualWinner]]=Table2[[#This Row],[PredictedWinner]], "Y", "N"))</f>
        <v>Y</v>
      </c>
      <c r="P994" s="2" t="str">
        <f>IF(Table2[[#This Row],[ActualAwayScore]]&gt;Table2[[#This Row],[PredictedAwayScore]], "N", IF(ISBLANK(Table2[[#This Row],[ActualResult]]), "_", IF(Table2[[#This Row],[ActualAwayScore]]=Table2[[#This Row],[PredictedAwayScore]], "Y", "N")))</f>
        <v>N</v>
      </c>
      <c r="Q994" s="2" t="str">
        <f>IF(Table2[[#This Row],[ActualHomeScore]]&gt;Table2[[#This Row],[PredictedHomeScore]],"N", IF(ISBLANK(Table2[[#This Row],[ActualResult]]), "_", IF(Table2[[#This Row],[ActualHomeScore]]=Table2[[#This Row],[PredictedHomeScore]], "Y", "N")))</f>
        <v>Y</v>
      </c>
      <c r="R994" s="2">
        <v>1</v>
      </c>
      <c r="S994" s="2" t="str">
        <f t="shared" si="81"/>
        <v>BOS</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t="s">
        <v>1896</v>
      </c>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2</v>
      </c>
      <c r="AC994" s="32">
        <f>(($BF$11)*IF(Table2[[#This Row],[CorrectWinnerPrediction]]="Y", 1, 0))+(($BF$12)*IF(Table2[[#This Row],[CorrectAwayScorePrediction]]="Y", 1, 0))+(($BF$13)*IF(Table2[[#This Row],[CorrectHomeScorePrediction]]="Y", 1, 0))</f>
        <v>0.9</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1</v>
      </c>
      <c r="AG994" s="2">
        <f>Table2[[#This Row],[ActualHomeScore]]-Table2[[#This Row],[PredictedHomeScore]]</f>
        <v>0</v>
      </c>
      <c r="AH994" s="2">
        <f t="shared" si="82"/>
        <v>1</v>
      </c>
      <c r="AI994" s="2">
        <f t="shared" si="83"/>
        <v>2</v>
      </c>
      <c r="AJ994" s="2">
        <v>6</v>
      </c>
      <c r="AK994" s="4">
        <v>45728</v>
      </c>
      <c r="AL994" s="2">
        <f>IF(Table2[[#This Row],[GameIsOver]]=0,0,IF(Table2[[#This Row],[ActualWinner]]=Table2[[#This Row],[AwayTeam]], 1, 0))</f>
        <v>0</v>
      </c>
      <c r="AM994" s="2">
        <f>IF(Table2[[#This Row],[GameIsOver]]=0,0,IF(Table2[[#This Row],[ActualWinner]]=Table2[[#This Row],[HomeTeam]], 1, 0))</f>
        <v>1</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0-2-0</v>
      </c>
      <c r="AP994" s="2" t="str">
        <f>INDEX(Sheet5!$B$2:$AG$33, MATCH(Table2[[#This Row],[HomeTeam]],Sheet5!$A$2:$A$33, 0), MATCH(Table2[[#This Row],[AwayTeam]],Sheet5!$A$2:$A$33, 0))</f>
        <v>2-0-0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0</v>
      </c>
      <c r="AU994" s="2"/>
      <c r="AV994" s="2"/>
    </row>
    <row r="995" spans="1:48" x14ac:dyDescent="0.25">
      <c r="A995" s="4">
        <v>45722</v>
      </c>
      <c r="B995" s="4">
        <v>45722</v>
      </c>
      <c r="C995" s="7" t="s">
        <v>1109</v>
      </c>
      <c r="D995" s="2" t="s">
        <v>11</v>
      </c>
      <c r="E995" s="2" t="s">
        <v>34</v>
      </c>
      <c r="F995" s="2">
        <v>3</v>
      </c>
      <c r="G995" s="2">
        <v>4</v>
      </c>
      <c r="H995" s="2" t="str">
        <f t="shared" si="79"/>
        <v>NSH</v>
      </c>
      <c r="I995" s="2" t="s">
        <v>76</v>
      </c>
      <c r="J995" s="2">
        <v>3</v>
      </c>
      <c r="K995" s="2">
        <v>5</v>
      </c>
      <c r="L995" s="2" t="str">
        <f t="shared" si="80"/>
        <v>NSH</v>
      </c>
      <c r="M995" s="2" t="s">
        <v>39</v>
      </c>
      <c r="N995" s="2">
        <f>IF(ISBLANK(Table2[[#This Row],[ActualResult]]), 0, 1)</f>
        <v>1</v>
      </c>
      <c r="O995" s="2" t="str">
        <f>IF(ISBLANK(Table2[[#This Row],[ActualResult]]), "_", IF(Table2[[#This Row],[ActualWinner]]=Table2[[#This Row],[PredictedWinner]], "Y", "N"))</f>
        <v>Y</v>
      </c>
      <c r="P995" s="2" t="str">
        <f>IF(Table2[[#This Row],[ActualAwayScore]]&gt;Table2[[#This Row],[PredictedAwayScore]], "N", IF(ISBLANK(Table2[[#This Row],[ActualResult]]), "_", IF(Table2[[#This Row],[ActualAwayScore]]=Table2[[#This Row],[PredictedAwayScore]], "Y", "N")))</f>
        <v>Y</v>
      </c>
      <c r="Q995" s="2" t="str">
        <f>IF(Table2[[#This Row],[ActualHomeScore]]&gt;Table2[[#This Row],[PredictedHomeScore]],"N", IF(ISBLANK(Table2[[#This Row],[ActualResult]]), "_", IF(Table2[[#This Row],[ActualHomeScore]]=Table2[[#This Row],[PredictedHomeScore]], "Y", "N")))</f>
        <v>N</v>
      </c>
      <c r="R995" s="2">
        <v>1</v>
      </c>
      <c r="S995" s="2" t="str">
        <f t="shared" si="81"/>
        <v>SEA</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2</v>
      </c>
      <c r="AC995" s="32">
        <f>(($BF$11)*IF(Table2[[#This Row],[CorrectWinnerPrediction]]="Y", 1, 0))+(($BF$12)*IF(Table2[[#This Row],[CorrectAwayScorePrediction]]="Y", 1, 0))+(($BF$13)*IF(Table2[[#This Row],[CorrectHomeScorePrediction]]="Y", 1, 0))</f>
        <v>0.9</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1</v>
      </c>
      <c r="AH995" s="2">
        <f t="shared" si="82"/>
        <v>1</v>
      </c>
      <c r="AI995" s="2">
        <f t="shared" si="83"/>
        <v>2</v>
      </c>
      <c r="AJ995" s="2">
        <v>7</v>
      </c>
      <c r="AK995" s="4">
        <v>45728</v>
      </c>
      <c r="AL995" s="2">
        <f>IF(Table2[[#This Row],[GameIsOver]]=0,0,IF(Table2[[#This Row],[ActualWinner]]=Table2[[#This Row],[AwayTeam]], 1, 0))</f>
        <v>0</v>
      </c>
      <c r="AM995" s="2">
        <f>IF(Table2[[#This Row],[GameIsOver]]=0,0,IF(Table2[[#This Row],[ActualWinner]]=Table2[[#This Row],[HomeTeam]], 1, 0))</f>
        <v>1</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2-1-0</v>
      </c>
      <c r="AP995" s="2" t="str">
        <f>INDEX(Sheet5!$B$2:$AG$33, MATCH(Table2[[#This Row],[HomeTeam]],Sheet5!$A$2:$A$33, 0), MATCH(Table2[[#This Row],[AwayTeam]],Sheet5!$A$2:$A$33, 0))</f>
        <v>1-2-0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0</v>
      </c>
      <c r="AU995" s="2"/>
      <c r="AV995" s="2"/>
    </row>
    <row r="996" spans="1:48" x14ac:dyDescent="0.25">
      <c r="A996" s="4">
        <v>45722</v>
      </c>
      <c r="B996" s="4">
        <v>45722</v>
      </c>
      <c r="C996" s="7" t="s">
        <v>1106</v>
      </c>
      <c r="D996" s="2" t="s">
        <v>23</v>
      </c>
      <c r="E996" s="2" t="s">
        <v>33</v>
      </c>
      <c r="F996" s="2">
        <v>3</v>
      </c>
      <c r="G996" s="2">
        <v>1</v>
      </c>
      <c r="H996" s="2" t="str">
        <f t="shared" si="79"/>
        <v>CGY</v>
      </c>
      <c r="I996" s="2" t="s">
        <v>39</v>
      </c>
      <c r="J996" s="2">
        <v>2</v>
      </c>
      <c r="K996" s="2">
        <v>3</v>
      </c>
      <c r="L996" s="2" t="str">
        <f t="shared" si="80"/>
        <v>DAL</v>
      </c>
      <c r="M996" s="2" t="s">
        <v>76</v>
      </c>
      <c r="N996" s="2">
        <f>IF(ISBLANK(Table2[[#This Row],[ActualResult]]), 0, 1)</f>
        <v>1</v>
      </c>
      <c r="O996" s="2" t="str">
        <f>IF(ISBLANK(Table2[[#This Row],[ActualResult]]), "_", IF(Table2[[#This Row],[ActualWinner]]=Table2[[#This Row],[PredictedWinner]], "Y", "N"))</f>
        <v>N</v>
      </c>
      <c r="P996" s="2" t="str">
        <f>IF(Table2[[#This Row],[ActualAwayScore]]&gt;Table2[[#This Row],[PredictedAwayScore]], "N", IF(ISBLANK(Table2[[#This Row],[ActualResult]]), "_", IF(Table2[[#This Row],[ActualAwayScore]]=Table2[[#This Row],[PredictedAwayScore]], "Y", "N")))</f>
        <v>N</v>
      </c>
      <c r="Q996" s="2" t="str">
        <f>IF(Table2[[#This Row],[ActualHomeScore]]&gt;Table2[[#This Row],[PredictedHomeScore]],"N", IF(ISBLANK(Table2[[#This Row],[ActualResult]]), "_", IF(Table2[[#This Row],[ActualHomeScore]]=Table2[[#This Row],[PredictedHomeScore]], "Y", "N")))</f>
        <v>N</v>
      </c>
      <c r="R996" s="2">
        <v>1</v>
      </c>
      <c r="S996" s="2" t="str">
        <f t="shared" si="81"/>
        <v>CGY</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1</v>
      </c>
      <c r="AB996" s="2">
        <f>IF(Table2[[#This Row],[GameIsOver]]= 0, 0, IF(Table2[[#This Row],[ActualWinner]]=Table2[[#This Row],[HomeTeam]], 2, IF(OR(Table2[[#This Row],[ActualResult]]="OT", Table2[[#This Row],[ActualResult]]="SO"), 1, 0)))</f>
        <v>2</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-1</v>
      </c>
      <c r="AG996" s="2">
        <f>Table2[[#This Row],[ActualHomeScore]]-Table2[[#This Row],[PredictedHomeScore]]</f>
        <v>2</v>
      </c>
      <c r="AH996" s="2">
        <f t="shared" si="82"/>
        <v>1</v>
      </c>
      <c r="AI996" s="2">
        <f t="shared" si="83"/>
        <v>2</v>
      </c>
      <c r="AJ996" s="2">
        <v>8</v>
      </c>
      <c r="AK996" s="4">
        <v>45728</v>
      </c>
      <c r="AL996" s="2">
        <f>IF(Table2[[#This Row],[GameIsOver]]=0,0,IF(Table2[[#This Row],[ActualWinner]]=Table2[[#This Row],[AwayTeam]], 1, 0))</f>
        <v>0</v>
      </c>
      <c r="AM996" s="2">
        <f>IF(Table2[[#This Row],[GameIsOver]]=0,0,IF(Table2[[#This Row],[ActualWinner]]=Table2[[#This Row],[HomeTeam]], 1, 0))</f>
        <v>1</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0-1-1</v>
      </c>
      <c r="AP996" s="2" t="str">
        <f>INDEX(Sheet5!$B$2:$AG$33, MATCH(Table2[[#This Row],[HomeTeam]],Sheet5!$A$2:$A$33, 0), MATCH(Table2[[#This Row],[AwayTeam]],Sheet5!$A$2:$A$33, 0))</f>
        <v>2-0-0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0</v>
      </c>
      <c r="AU996" s="2"/>
      <c r="AV996" s="2"/>
    </row>
    <row r="997" spans="1:48" x14ac:dyDescent="0.25">
      <c r="A997" s="4">
        <v>45722</v>
      </c>
      <c r="B997" s="4">
        <v>45722</v>
      </c>
      <c r="C997" s="7" t="s">
        <v>1107</v>
      </c>
      <c r="D997" s="2" t="s">
        <v>18</v>
      </c>
      <c r="E997" s="2" t="s">
        <v>22</v>
      </c>
      <c r="F997" s="2">
        <v>4</v>
      </c>
      <c r="G997" s="2">
        <v>3</v>
      </c>
      <c r="H997" s="2" t="str">
        <f t="shared" si="79"/>
        <v>MTL</v>
      </c>
      <c r="I997" s="2" t="s">
        <v>76</v>
      </c>
      <c r="J997" s="2">
        <v>2</v>
      </c>
      <c r="K997" s="2">
        <v>3</v>
      </c>
      <c r="L997" s="2" t="str">
        <f t="shared" si="80"/>
        <v>EDM</v>
      </c>
      <c r="M997" s="2" t="s">
        <v>76</v>
      </c>
      <c r="N997" s="2">
        <f>IF(ISBLANK(Table2[[#This Row],[ActualResult]]), 0, 1)</f>
        <v>1</v>
      </c>
      <c r="O997" s="2" t="str">
        <f>IF(ISBLANK(Table2[[#This Row],[ActualResult]]), "_", IF(Table2[[#This Row],[ActualWinner]]=Table2[[#This Row],[PredictedWinner]], "Y", "N"))</f>
        <v>N</v>
      </c>
      <c r="P997" s="2" t="str">
        <f>IF(Table2[[#This Row],[ActualAwayScore]]&gt;Table2[[#This Row],[PredictedAwayScore]], "N", IF(ISBLANK(Table2[[#This Row],[ActualResult]]), "_", IF(Table2[[#This Row],[ActualAwayScore]]=Table2[[#This Row],[PredictedAwayScore]], "Y", "N")))</f>
        <v>N</v>
      </c>
      <c r="Q997" s="2" t="str">
        <f>IF(Table2[[#This Row],[ActualHomeScore]]&gt;Table2[[#This Row],[PredictedHomeScore]],"N", IF(ISBLANK(Table2[[#This Row],[ActualResult]]), "_", IF(Table2[[#This Row],[ActualHomeScore]]=Table2[[#This Row],[PredictedHomeScore]], "Y", "N")))</f>
        <v>Y</v>
      </c>
      <c r="R997" s="2">
        <v>0</v>
      </c>
      <c r="S997" s="2" t="str">
        <f t="shared" si="81"/>
        <v>MTL</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t="s">
        <v>1776</v>
      </c>
      <c r="Z997" s="2">
        <f>IF(AND(Table2[[#This Row],[GameIsOver]]=1,Table2[[#This Row],[ActualHomeScore]]*Table2[[#This Row],[ActualAwayScore]]=0), 1,0)</f>
        <v>0</v>
      </c>
      <c r="AA997" s="2">
        <f>IF(Table2[[#This Row],[GameIsOver]]=0,0, IF(Table2[[#This Row],[ActualWinner]]=Table2[[#This Row],[AwayTeam]], 2, IF(OR(Table2[[#This Row],[ActualResult]]="OT", Table2[[#This Row],[ActualResult]]="SO"), 1, 0)))</f>
        <v>1</v>
      </c>
      <c r="AB997" s="2">
        <f>IF(Table2[[#This Row],[GameIsOver]]= 0, 0, IF(Table2[[#This Row],[ActualWinner]]=Table2[[#This Row],[HomeTeam]], 2, IF(OR(Table2[[#This Row],[ActualResult]]="OT", Table2[[#This Row],[ActualResult]]="SO"), 1, 0)))</f>
        <v>2</v>
      </c>
      <c r="AC997" s="32">
        <f>(($BF$11)*IF(Table2[[#This Row],[CorrectWinnerPrediction]]="Y", 1, 0))+(($BF$12)*IF(Table2[[#This Row],[CorrectAwayScorePrediction]]="Y", 1, 0))+(($BF$13)*IF(Table2[[#This Row],[CorrectHomeScorePrediction]]="Y", 1, 0))</f>
        <v>0.1</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-2</v>
      </c>
      <c r="AG997" s="2">
        <f>Table2[[#This Row],[ActualHomeScore]]-Table2[[#This Row],[PredictedHomeScore]]</f>
        <v>0</v>
      </c>
      <c r="AH997" s="2">
        <f t="shared" si="82"/>
        <v>1</v>
      </c>
      <c r="AI997" s="2">
        <f t="shared" si="83"/>
        <v>2</v>
      </c>
      <c r="AJ997" s="2">
        <v>1</v>
      </c>
      <c r="AK997" s="4">
        <v>45727</v>
      </c>
      <c r="AL997" s="2">
        <f>IF(Table2[[#This Row],[GameIsOver]]=0,0,IF(Table2[[#This Row],[ActualWinner]]=Table2[[#This Row],[AwayTeam]], 1, 0))</f>
        <v>0</v>
      </c>
      <c r="AM997" s="2">
        <f>IF(Table2[[#This Row],[GameIsOver]]=0,0,IF(Table2[[#This Row],[ActualWinner]]=Table2[[#This Row],[HomeTeam]], 1, 0))</f>
        <v>1</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1-0-1</v>
      </c>
      <c r="AP997" s="2" t="str">
        <f>INDEX(Sheet5!$B$2:$AG$33, MATCH(Table2[[#This Row],[HomeTeam]],Sheet5!$A$2:$A$33, 0), MATCH(Table2[[#This Row],[AwayTeam]],Sheet5!$A$2:$A$33, 0))</f>
        <v>1-1-0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0</v>
      </c>
      <c r="AU997" s="2"/>
      <c r="AV997" s="2"/>
    </row>
    <row r="998" spans="1:48" ht="15.75" thickBot="1" x14ac:dyDescent="0.3">
      <c r="A998" s="148">
        <v>45722</v>
      </c>
      <c r="B998" s="148">
        <v>45722</v>
      </c>
      <c r="C998" s="149" t="s">
        <v>1108</v>
      </c>
      <c r="D998" s="150" t="s">
        <v>37</v>
      </c>
      <c r="E998" s="150" t="s">
        <v>25</v>
      </c>
      <c r="F998" s="150">
        <v>2</v>
      </c>
      <c r="G998" s="150">
        <v>5</v>
      </c>
      <c r="H998" s="150" t="str">
        <f t="shared" si="79"/>
        <v>COL</v>
      </c>
      <c r="I998" s="150" t="s">
        <v>39</v>
      </c>
      <c r="J998" s="150">
        <v>3</v>
      </c>
      <c r="K998" s="150">
        <v>7</v>
      </c>
      <c r="L998" s="150" t="str">
        <f t="shared" si="80"/>
        <v>COL</v>
      </c>
      <c r="M998" s="150" t="s">
        <v>39</v>
      </c>
      <c r="N998" s="150">
        <f>IF(ISBLANK(Table2[[#This Row],[ActualResult]]), 0, 1)</f>
        <v>1</v>
      </c>
      <c r="O998" s="150" t="str">
        <f>IF(ISBLANK(Table2[[#This Row],[ActualResult]]), "_", IF(Table2[[#This Row],[ActualWinner]]=Table2[[#This Row],[PredictedWinner]], "Y", "N"))</f>
        <v>Y</v>
      </c>
      <c r="P998" s="150" t="str">
        <f>IF(Table2[[#This Row],[ActualAwayScore]]&gt;Table2[[#This Row],[PredictedAwayScore]], "N", IF(ISBLANK(Table2[[#This Row],[ActualResult]]), "_", IF(Table2[[#This Row],[ActualAwayScore]]=Table2[[#This Row],[PredictedAwayScore]], "Y", "N")))</f>
        <v>N</v>
      </c>
      <c r="Q998" s="150" t="str">
        <f>IF(Table2[[#This Row],[ActualHomeScore]]&gt;Table2[[#This Row],[PredictedHomeScore]],"N", IF(ISBLANK(Table2[[#This Row],[ActualResult]]), "_", IF(Table2[[#This Row],[ActualHomeScore]]=Table2[[#This Row],[PredictedHomeScore]], "Y", "N")))</f>
        <v>N</v>
      </c>
      <c r="R998" s="150">
        <v>1</v>
      </c>
      <c r="S998" s="150" t="str">
        <f t="shared" si="81"/>
        <v>SJS</v>
      </c>
      <c r="T998" s="150">
        <f>IF(INDEX(StatsRegularSeason20242025!$A$2:$C$33,MATCH(Table2[[#This Row],[AwayTeam]],StatsRegularSeason20242025!$A$2:$A$33,0),2)=INDEX(StatsRegularSeason20242025!$A$2:$C$33,MATCH(Table2[[#This Row],[HomeTeam]],StatsRegularSeason20242025!$A$2:$A$33,0),2),1,0)</f>
        <v>1</v>
      </c>
      <c r="U998" s="150">
        <f>IF(INDEX(StatsRegularSeason20242025!$A$2:$C$33,MATCH(Table2[[#This Row],[AwayTeam]],StatsRegularSeason20242025!$A$2:$A$33,0),3)=INDEX(StatsRegularSeason20242025!$A$2:$C$33,MATCH(Table2[[#This Row],[HomeTeam]],StatsRegularSeason20242025!$A$2:$A$33,0),3),1,0)</f>
        <v>0</v>
      </c>
      <c r="V998" s="150">
        <f>IF(Table2[[#This Row],[InterConf]]=1,IF(Table2[[#This Row],[InterDiv]]=0, 1, 0), 0)</f>
        <v>1</v>
      </c>
      <c r="W998" s="150">
        <f>IF(INDEX(StatsRegularSeason20242025!$A$2:$C$33,MATCH(Table2[[#This Row],[AwayTeam]],StatsRegularSeason20242025!$A$2:$A$33,0),2)&lt;&gt;INDEX(StatsRegularSeason20242025!$A$2:$C$33,MATCH(Table2[[#This Row],[HomeTeam]],StatsRegularSeason20242025!$A$2:$A$33,0),2),1,0)</f>
        <v>0</v>
      </c>
      <c r="X998" s="150"/>
      <c r="Y998" s="150"/>
      <c r="Z998" s="150">
        <f>IF(AND(Table2[[#This Row],[GameIsOver]]=1,Table2[[#This Row],[ActualHomeScore]]*Table2[[#This Row],[ActualAwayScore]]=0), 1,0)</f>
        <v>0</v>
      </c>
      <c r="AA998" s="150">
        <f>IF(Table2[[#This Row],[GameIsOver]]=0,0, IF(Table2[[#This Row],[ActualWinner]]=Table2[[#This Row],[AwayTeam]], 2, IF(OR(Table2[[#This Row],[ActualResult]]="OT", Table2[[#This Row],[ActualResult]]="SO"), 1, 0)))</f>
        <v>0</v>
      </c>
      <c r="AB998" s="150">
        <f>IF(Table2[[#This Row],[GameIsOver]]= 0, 0, IF(Table2[[#This Row],[ActualWinner]]=Table2[[#This Row],[HomeTeam]], 2, IF(OR(Table2[[#This Row],[ActualResult]]="OT", Table2[[#This Row],[ActualResult]]="SO"), 1, 0)))</f>
        <v>2</v>
      </c>
      <c r="AC998" s="151">
        <f>(($BF$11)*IF(Table2[[#This Row],[CorrectWinnerPrediction]]="Y", 1, 0))+(($BF$12)*IF(Table2[[#This Row],[CorrectAwayScorePrediction]]="Y", 1, 0))+(($BF$13)*IF(Table2[[#This Row],[CorrectHomeScorePrediction]]="Y", 1, 0))</f>
        <v>0.8</v>
      </c>
      <c r="AD998"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8" s="148" t="str">
        <f>IF(WEEKDAY(Table2[[#This Row],[GameDate]])=1,"SUN",IF(WEEKDAY(Table2[[#This Row],[GameDate]])=2,"MON",IF(WEEKDAY(Table2[[#This Row],[GameDate]])=3,"TUE",IF(WEEKDAY(Table2[[#This Row],[GameDate]])=4,"WED",IF(WEEKDAY(Table2[[#This Row],[GameDate]])=5,"THU",IF(WEEKDAY(Table2[[#This Row],[GameDate]])=6,"FRI", "SAT"))))))</f>
        <v>THU</v>
      </c>
      <c r="AF998" s="150">
        <f>Table2[[#This Row],[ActualAwayScore]]-Table2[[#This Row],[PredictedAwayScore]]</f>
        <v>1</v>
      </c>
      <c r="AG998" s="150">
        <f>Table2[[#This Row],[ActualHomeScore]]-Table2[[#This Row],[PredictedHomeScore]]</f>
        <v>2</v>
      </c>
      <c r="AH998" s="150">
        <f t="shared" si="82"/>
        <v>1</v>
      </c>
      <c r="AI998" s="150">
        <f t="shared" si="83"/>
        <v>2</v>
      </c>
      <c r="AJ998" s="150">
        <v>9</v>
      </c>
      <c r="AK998" s="148">
        <v>45728</v>
      </c>
      <c r="AL998" s="150">
        <f>IF(Table2[[#This Row],[GameIsOver]]=0,0,IF(Table2[[#This Row],[ActualWinner]]=Table2[[#This Row],[AwayTeam]], 1, 0))</f>
        <v>0</v>
      </c>
      <c r="AM998" s="150">
        <f>IF(Table2[[#This Row],[GameIsOver]]=0,0,IF(Table2[[#This Row],[ActualWinner]]=Table2[[#This Row],[HomeTeam]], 1, 0))</f>
        <v>1</v>
      </c>
      <c r="AN998" s="150">
        <f>IF(IFERROR(FIND(Table2[[#This Row],[AwayTeam]], _xlfn.TEXTJOIN(";", 1, $BD$31:$BD$40)), 0) &gt; 0, 1, 0) + IF(IFERROR(FIND(Table2[[#This Row],[HomeTeam]], _xlfn.TEXTJOIN(";", 1, $BD$31:$BD$40)), 0) &gt; 0, 1, 0)</f>
        <v>0</v>
      </c>
      <c r="AO998" s="150" t="str">
        <f>INDEX(Sheet5!$B$2:$AG$33, MATCH(Table2[[#This Row],[AwayTeam]],Sheet5!$A$2:$A$33, 0), MATCH(Table2[[#This Row],[HomeTeam]],Sheet5!$A$2:$A$33, 0))</f>
        <v>0-3-0</v>
      </c>
      <c r="AP998" s="150" t="str">
        <f>INDEX(Sheet5!$B$2:$AG$33, MATCH(Table2[[#This Row],[HomeTeam]],Sheet5!$A$2:$A$33, 0), MATCH(Table2[[#This Row],[AwayTeam]],Sheet5!$A$2:$A$33, 0))</f>
        <v>3-0-0</v>
      </c>
      <c r="AQ998" s="150">
        <f>IF(Table2[[#This Row],[GameHasShutOut]], 1, 0)</f>
        <v>0</v>
      </c>
      <c r="AR998" s="150">
        <f>IF(Table2[[#This Row],[ActualAwayScore]] + Table2[[#This Row],[ActualHomeScore]] &gt;= 10, 1, 0)</f>
        <v>1</v>
      </c>
      <c r="AS998" s="150">
        <f>IF(ABS(Table2[[#This Row],[ActualAwayScore]]-Table2[[#This Row],[ActualHomeScore]])&gt;=5, 1, 0)</f>
        <v>0</v>
      </c>
      <c r="AT998" s="150">
        <f>IF(Table2[[#This Row],[ActualAwayScore]] + Table2[[#This Row],[ActualHomeScore]] &lt;= 3, 1, 0)</f>
        <v>0</v>
      </c>
      <c r="AU998" s="2"/>
      <c r="AV998" s="2"/>
    </row>
    <row r="999" spans="1:48" ht="15.75" thickTop="1" x14ac:dyDescent="0.25">
      <c r="A999" s="4">
        <v>45723</v>
      </c>
      <c r="B999" s="4">
        <v>45723</v>
      </c>
      <c r="C999" s="7" t="s">
        <v>1110</v>
      </c>
      <c r="D999" s="2" t="s">
        <v>21</v>
      </c>
      <c r="E999" s="2" t="s">
        <v>31</v>
      </c>
      <c r="F999" s="2">
        <v>3</v>
      </c>
      <c r="G999" s="2">
        <v>2</v>
      </c>
      <c r="H999" s="2" t="str">
        <f t="shared" si="79"/>
        <v>WPG</v>
      </c>
      <c r="I999" s="2" t="s">
        <v>39</v>
      </c>
      <c r="J999" s="2">
        <v>6</v>
      </c>
      <c r="K999" s="2">
        <v>1</v>
      </c>
      <c r="L999" s="2" t="str">
        <f t="shared" si="80"/>
        <v>WPG</v>
      </c>
      <c r="M999" s="2" t="s">
        <v>39</v>
      </c>
      <c r="N999" s="2">
        <f>IF(ISBLANK(Table2[[#This Row],[ActualResult]]), 0, 1)</f>
        <v>1</v>
      </c>
      <c r="O999" s="2" t="str">
        <f>IF(ISBLANK(Table2[[#This Row],[ActualResult]]), "_", IF(Table2[[#This Row],[ActualWinner]]=Table2[[#This Row],[PredictedWinner]], "Y", "N"))</f>
        <v>Y</v>
      </c>
      <c r="P999" s="2" t="str">
        <f>IF(Table2[[#This Row],[ActualAwayScore]]&gt;Table2[[#This Row],[PredictedAwayScore]], "N", IF(ISBLANK(Table2[[#This Row],[ActualResult]]), "_", IF(Table2[[#This Row],[ActualAwayScore]]=Table2[[#This Row],[PredictedAwayScore]], "Y", "N")))</f>
        <v>N</v>
      </c>
      <c r="Q999" s="2" t="str">
        <f>IF(Table2[[#This Row],[ActualHomeScore]]&gt;Table2[[#This Row],[PredictedHomeScore]],"N", IF(ISBLANK(Table2[[#This Row],[ActualResult]]), "_", IF(Table2[[#This Row],[ActualHomeScore]]=Table2[[#This Row],[PredictedHomeScore]], "Y", "N")))</f>
        <v>N</v>
      </c>
      <c r="R999" s="2">
        <v>1</v>
      </c>
      <c r="S999" s="2" t="str">
        <f t="shared" si="81"/>
        <v>NJD</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2</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0.8</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3</v>
      </c>
      <c r="AG999" s="2">
        <f>Table2[[#This Row],[ActualHomeScore]]-Table2[[#This Row],[PredictedHomeScore]]</f>
        <v>-1</v>
      </c>
      <c r="AH999" s="2">
        <f t="shared" si="82"/>
        <v>2</v>
      </c>
      <c r="AI999" s="2">
        <f t="shared" si="83"/>
        <v>-6</v>
      </c>
      <c r="AJ999" s="2">
        <v>1</v>
      </c>
      <c r="AK999" s="4">
        <v>45728</v>
      </c>
      <c r="AL999" s="2">
        <f>IF(Table2[[#This Row],[GameIsOver]]=0,0,IF(Table2[[#This Row],[ActualWinner]]=Table2[[#This Row],[AwayTeam]], 1, 0))</f>
        <v>1</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1-0-0</v>
      </c>
      <c r="AP999" s="2" t="str">
        <f>INDEX(Sheet5!$B$2:$AG$33, MATCH(Table2[[#This Row],[HomeTeam]],Sheet5!$A$2:$A$33, 0), MATCH(Table2[[#This Row],[AwayTeam]],Sheet5!$A$2:$A$33, 0))</f>
        <v>0-1-0</v>
      </c>
      <c r="AQ999" s="2">
        <f>IF(Table2[[#This Row],[GameHasShutOut]], 1, 0)</f>
        <v>0</v>
      </c>
      <c r="AR999" s="2">
        <f>IF(Table2[[#This Row],[ActualAwayScore]] + Table2[[#This Row],[ActualHomeScore]] &gt;= 10, 1, 0)</f>
        <v>0</v>
      </c>
      <c r="AS999" s="2">
        <f>IF(ABS(Table2[[#This Row],[ActualAwayScore]]-Table2[[#This Row],[ActualHomeScore]])&gt;=5, 1, 0)</f>
        <v>1</v>
      </c>
      <c r="AT999" s="2">
        <f>IF(Table2[[#This Row],[ActualAwayScore]] + Table2[[#This Row],[ActualHomeScore]] &lt;= 3, 1, 0)</f>
        <v>0</v>
      </c>
      <c r="AU999" s="2"/>
      <c r="AV999" s="2"/>
    </row>
    <row r="1000" spans="1:48" x14ac:dyDescent="0.25">
      <c r="A1000" s="4">
        <v>45723</v>
      </c>
      <c r="B1000" s="4">
        <v>45723</v>
      </c>
      <c r="C1000" s="7" t="s">
        <v>1111</v>
      </c>
      <c r="D1000" s="2" t="s">
        <v>30</v>
      </c>
      <c r="E1000" s="2" t="s">
        <v>45</v>
      </c>
      <c r="F1000" s="2">
        <v>3</v>
      </c>
      <c r="G1000" s="2">
        <v>5</v>
      </c>
      <c r="H1000" s="2" t="str">
        <f t="shared" si="79"/>
        <v>WSH</v>
      </c>
      <c r="I1000" s="2" t="s">
        <v>39</v>
      </c>
      <c r="J1000" s="2">
        <v>5</v>
      </c>
      <c r="K1000" s="2">
        <v>2</v>
      </c>
      <c r="L1000" s="2" t="str">
        <f t="shared" si="80"/>
        <v>DET</v>
      </c>
      <c r="M1000" s="2" t="s">
        <v>39</v>
      </c>
      <c r="N1000" s="2">
        <f>IF(ISBLANK(Table2[[#This Row],[ActualResult]]), 0, 1)</f>
        <v>1</v>
      </c>
      <c r="O1000" s="2" t="str">
        <f>IF(ISBLANK(Table2[[#This Row],[ActualResult]]), "_", IF(Table2[[#This Row],[ActualWinner]]=Table2[[#This Row],[PredictedWinner]], "Y", "N"))</f>
        <v>N</v>
      </c>
      <c r="P1000" s="2" t="str">
        <f>IF(Table2[[#This Row],[ActualAwayScore]]&gt;Table2[[#This Row],[PredictedAwayScore]], "N", IF(ISBLANK(Table2[[#This Row],[ActualResult]]), "_", IF(Table2[[#This Row],[ActualAwayScore]]=Table2[[#This Row],[PredictedAwayScore]], "Y", "N")))</f>
        <v>N</v>
      </c>
      <c r="Q1000" s="2" t="str">
        <f>IF(Table2[[#This Row],[ActualHomeScore]]&gt;Table2[[#This Row],[PredictedHomeScore]],"N", IF(ISBLANK(Table2[[#This Row],[ActualResult]]), "_", IF(Table2[[#This Row],[ActualHomeScore]]=Table2[[#This Row],[PredictedHomeScore]], "Y", "N")))</f>
        <v>N</v>
      </c>
      <c r="R1000" s="2">
        <v>1</v>
      </c>
      <c r="S1000" s="2" t="str">
        <f t="shared" si="81"/>
        <v>WSH</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2</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2</v>
      </c>
      <c r="AG1000" s="2">
        <f>Table2[[#This Row],[ActualHomeScore]]-Table2[[#This Row],[PredictedHomeScore]]</f>
        <v>-3</v>
      </c>
      <c r="AH1000" s="2">
        <f t="shared" si="82"/>
        <v>2</v>
      </c>
      <c r="AI1000" s="2">
        <f t="shared" si="83"/>
        <v>-6</v>
      </c>
      <c r="AJ1000" s="2">
        <v>2</v>
      </c>
      <c r="AK1000" s="4">
        <v>45728</v>
      </c>
      <c r="AL1000" s="2">
        <f>IF(Table2[[#This Row],[GameIsOver]]=0,0,IF(Table2[[#This Row],[ActualWinner]]=Table2[[#This Row],[AwayTeam]], 1, 0))</f>
        <v>1</v>
      </c>
      <c r="AM1000" s="2">
        <f>IF(Table2[[#This Row],[GameIsOver]]=0,0,IF(Table2[[#This Row],[ActualWinner]]=Table2[[#This Row],[HomeTeam]], 1, 0))</f>
        <v>0</v>
      </c>
      <c r="AN1000" s="2">
        <f>IF(IFERROR(FIND(Table2[[#This Row],[AwayTeam]], _xlfn.TEXTJOIN(";", 1, $BD$31:$BD$40)), 0) &gt; 0, 1, 0) + IF(IFERROR(FIND(Table2[[#This Row],[HomeTeam]], _xlfn.TEXTJOIN(";", 1, $BD$31:$BD$40)), 0) &gt; 0, 1, 0)</f>
        <v>0</v>
      </c>
      <c r="AO1000" s="2" t="str">
        <f>INDEX(Sheet5!$B$2:$AG$33, MATCH(Table2[[#This Row],[AwayTeam]],Sheet5!$A$2:$A$33, 0), MATCH(Table2[[#This Row],[HomeTeam]],Sheet5!$A$2:$A$33, 0))</f>
        <v>2-0-0</v>
      </c>
      <c r="AP1000" s="2" t="str">
        <f>INDEX(Sheet5!$B$2:$AG$33, MATCH(Table2[[#This Row],[HomeTeam]],Sheet5!$A$2:$A$33, 0), MATCH(Table2[[#This Row],[AwayTeam]],Sheet5!$A$2:$A$33, 0))</f>
        <v>0-2-0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0</v>
      </c>
      <c r="AU1000" s="2"/>
      <c r="AV1000" s="2"/>
    </row>
    <row r="1001" spans="1:48" x14ac:dyDescent="0.25">
      <c r="A1001" s="4">
        <v>45723</v>
      </c>
      <c r="B1001" s="4">
        <v>45723</v>
      </c>
      <c r="C1001" s="7" t="s">
        <v>1112</v>
      </c>
      <c r="D1001" s="2" t="s">
        <v>14</v>
      </c>
      <c r="E1001" s="2" t="s">
        <v>16</v>
      </c>
      <c r="F1001" s="2">
        <v>3</v>
      </c>
      <c r="G1001" s="2">
        <v>4</v>
      </c>
      <c r="H1001" s="2" t="str">
        <f t="shared" si="79"/>
        <v>CHI</v>
      </c>
      <c r="I1001" s="2" t="s">
        <v>39</v>
      </c>
      <c r="J1001" s="2">
        <v>3</v>
      </c>
      <c r="K1001" s="2">
        <v>4</v>
      </c>
      <c r="L1001" s="2" t="str">
        <f t="shared" si="80"/>
        <v>CHI</v>
      </c>
      <c r="M1001" s="2" t="s">
        <v>76</v>
      </c>
      <c r="N1001" s="2">
        <f>IF(ISBLANK(Table2[[#This Row],[ActualResult]]), 0, 1)</f>
        <v>1</v>
      </c>
      <c r="O1001" s="2" t="str">
        <f>IF(ISBLANK(Table2[[#This Row],[ActualResult]]), "_", IF(Table2[[#This Row],[ActualWinner]]=Table2[[#This Row],[PredictedWinner]], "Y", "N"))</f>
        <v>Y</v>
      </c>
      <c r="P1001" s="2" t="str">
        <f>IF(Table2[[#This Row],[ActualAwayScore]]&gt;Table2[[#This Row],[PredictedAwayScore]], "N", IF(ISBLANK(Table2[[#This Row],[ActualResult]]), "_", IF(Table2[[#This Row],[ActualAwayScore]]=Table2[[#This Row],[PredictedAwayScore]], "Y", "N")))</f>
        <v>Y</v>
      </c>
      <c r="Q1001" s="2" t="str">
        <f>IF(Table2[[#This Row],[ActualHomeScore]]&gt;Table2[[#This Row],[PredictedHomeScore]],"N", IF(ISBLANK(Table2[[#This Row],[ActualResult]]), "_", IF(Table2[[#This Row],[ActualHomeScore]]=Table2[[#This Row],[PredictedHomeScore]], "Y", "N")))</f>
        <v>Y</v>
      </c>
      <c r="R1001" s="2">
        <v>1</v>
      </c>
      <c r="S1001" s="2" t="str">
        <f t="shared" si="81"/>
        <v>UTA</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1</v>
      </c>
      <c r="AB1001" s="2">
        <f>IF(Table2[[#This Row],[GameIsOver]]= 0, 0, IF(Table2[[#This Row],[ActualWinner]]=Table2[[#This Row],[HomeTeam]], 2, IF(OR(Table2[[#This Row],[ActualResult]]="OT", Table2[[#This Row],[ActualResult]]="SO"), 1, 0)))</f>
        <v>2</v>
      </c>
      <c r="AC1001" s="32">
        <f>(($BF$11)*IF(Table2[[#This Row],[CorrectWinnerPrediction]]="Y", 1, 0))+(($BF$12)*IF(Table2[[#This Row],[CorrectAwayScorePrediction]]="Y", 1, 0))+(($BF$13)*IF(Table2[[#This Row],[CorrectHomeScorePrediction]]="Y", 1, 0))</f>
        <v>1</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2</v>
      </c>
      <c r="AI1001" s="2">
        <f t="shared" si="83"/>
        <v>-6</v>
      </c>
      <c r="AJ1001" s="2">
        <v>3</v>
      </c>
      <c r="AK1001" s="4">
        <v>45728</v>
      </c>
      <c r="AL1001" s="2">
        <f>IF(Table2[[#This Row],[GameIsOver]]=0,0,IF(Table2[[#This Row],[ActualWinner]]=Table2[[#This Row],[AwayTeam]], 1, 0))</f>
        <v>0</v>
      </c>
      <c r="AM1001" s="2">
        <f>IF(Table2[[#This Row],[GameIsOver]]=0,0,IF(Table2[[#This Row],[ActualWinner]]=Table2[[#This Row],[HomeTeam]], 1, 0))</f>
        <v>1</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2-0-1</v>
      </c>
      <c r="AP1001" s="2" t="str">
        <f>INDEX(Sheet5!$B$2:$AG$33, MATCH(Table2[[#This Row],[HomeTeam]],Sheet5!$A$2:$A$33, 0), MATCH(Table2[[#This Row],[AwayTeam]],Sheet5!$A$2:$A$33, 0))</f>
        <v>1-2-0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0</v>
      </c>
      <c r="AU1001" s="2"/>
      <c r="AV1001" s="2"/>
    </row>
    <row r="1002" spans="1:48" x14ac:dyDescent="0.25">
      <c r="A1002" s="4">
        <v>45723</v>
      </c>
      <c r="B1002" s="4">
        <v>45723</v>
      </c>
      <c r="C1002" s="7" t="s">
        <v>1113</v>
      </c>
      <c r="D1002" s="2" t="s">
        <v>36</v>
      </c>
      <c r="E1002" s="2" t="s">
        <v>24</v>
      </c>
      <c r="F1002" s="2">
        <v>2</v>
      </c>
      <c r="G1002" s="2">
        <v>4</v>
      </c>
      <c r="H1002" s="2" t="str">
        <f t="shared" si="79"/>
        <v>VAN</v>
      </c>
      <c r="I1002" s="2" t="s">
        <v>39</v>
      </c>
      <c r="J1002" s="2">
        <v>1</v>
      </c>
      <c r="K1002" s="2">
        <v>3</v>
      </c>
      <c r="L1002" s="2" t="str">
        <f t="shared" si="80"/>
        <v>VAN</v>
      </c>
      <c r="M1002" s="2" t="s">
        <v>39</v>
      </c>
      <c r="N1002" s="2">
        <f>IF(ISBLANK(Table2[[#This Row],[ActualResult]]), 0, 1)</f>
        <v>1</v>
      </c>
      <c r="O1002" s="2" t="str">
        <f>IF(ISBLANK(Table2[[#This Row],[ActualResult]]), "_", IF(Table2[[#This Row],[ActualWinner]]=Table2[[#This Row],[PredictedWinner]], "Y", "N"))</f>
        <v>Y</v>
      </c>
      <c r="P1002" s="2" t="str">
        <f>IF(Table2[[#This Row],[ActualAwayScore]]&gt;Table2[[#This Row],[PredictedAwayScore]], "N", IF(ISBLANK(Table2[[#This Row],[ActualResult]]), "_", IF(Table2[[#This Row],[ActualAwayScore]]=Table2[[#This Row],[PredictedAwayScore]], "Y", "N")))</f>
        <v>N</v>
      </c>
      <c r="Q1002" s="2" t="str">
        <f>IF(Table2[[#This Row],[ActualHomeScore]]&gt;Table2[[#This Row],[PredictedHomeScore]],"N", IF(ISBLANK(Table2[[#This Row],[ActualResult]]), "_", IF(Table2[[#This Row],[ActualHomeScore]]=Table2[[#This Row],[PredictedHomeScore]], "Y", "N")))</f>
        <v>N</v>
      </c>
      <c r="R1002" s="2">
        <v>1</v>
      </c>
      <c r="S1002" s="2" t="str">
        <f t="shared" si="81"/>
        <v>MIN</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2</v>
      </c>
      <c r="AC1002" s="32">
        <f>(($BF$11)*IF(Table2[[#This Row],[CorrectWinnerPrediction]]="Y", 1, 0))+(($BF$12)*IF(Table2[[#This Row],[CorrectAwayScorePrediction]]="Y", 1, 0))+(($BF$13)*IF(Table2[[#This Row],[CorrectHomeScorePrediction]]="Y", 1, 0))</f>
        <v>0.8</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-1</v>
      </c>
      <c r="AG1002" s="2">
        <f>Table2[[#This Row],[ActualHomeScore]]-Table2[[#This Row],[PredictedHomeScore]]</f>
        <v>-1</v>
      </c>
      <c r="AH1002" s="2">
        <f t="shared" si="82"/>
        <v>2</v>
      </c>
      <c r="AI1002" s="2">
        <f t="shared" si="83"/>
        <v>-6</v>
      </c>
      <c r="AJ1002" s="2">
        <v>4</v>
      </c>
      <c r="AK1002" s="4">
        <v>45729</v>
      </c>
      <c r="AL1002" s="2">
        <f>IF(Table2[[#This Row],[GameIsOver]]=0,0,IF(Table2[[#This Row],[ActualWinner]]=Table2[[#This Row],[AwayTeam]], 1, 0))</f>
        <v>0</v>
      </c>
      <c r="AM1002" s="2">
        <f>IF(Table2[[#This Row],[GameIsOver]]=0,0,IF(Table2[[#This Row],[ActualWinner]]=Table2[[#This Row],[HomeTeam]], 1, 0))</f>
        <v>1</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1-1-0</v>
      </c>
      <c r="AP1002" s="2" t="str">
        <f>INDEX(Sheet5!$B$2:$AG$33, MATCH(Table2[[#This Row],[HomeTeam]],Sheet5!$A$2:$A$33, 0), MATCH(Table2[[#This Row],[AwayTeam]],Sheet5!$A$2:$A$33, 0))</f>
        <v>1-0-1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0</v>
      </c>
      <c r="AU1002" s="2"/>
      <c r="AV1002" s="2"/>
    </row>
    <row r="1003" spans="1:48" x14ac:dyDescent="0.25">
      <c r="A1003" s="4">
        <v>45723</v>
      </c>
      <c r="B1003" s="4">
        <v>45723</v>
      </c>
      <c r="C1003" s="7" t="s">
        <v>1114</v>
      </c>
      <c r="D1003" s="2" t="s">
        <v>20</v>
      </c>
      <c r="E1003" s="2" t="s">
        <v>26</v>
      </c>
      <c r="F1003" s="2">
        <v>2</v>
      </c>
      <c r="G1003" s="2">
        <v>5</v>
      </c>
      <c r="H1003" s="2" t="str">
        <f t="shared" si="79"/>
        <v>VGK</v>
      </c>
      <c r="I1003" s="2" t="s">
        <v>39</v>
      </c>
      <c r="J1003" s="2">
        <v>0</v>
      </c>
      <c r="K1003" s="2">
        <v>4</v>
      </c>
      <c r="L1003" s="2" t="str">
        <f t="shared" si="80"/>
        <v>VGK</v>
      </c>
      <c r="M1003" s="2" t="s">
        <v>39</v>
      </c>
      <c r="N1003" s="2">
        <f>IF(ISBLANK(Table2[[#This Row],[ActualResult]]), 0, 1)</f>
        <v>1</v>
      </c>
      <c r="O1003" s="2" t="str">
        <f>IF(ISBLANK(Table2[[#This Row],[ActualResult]]), "_", IF(Table2[[#This Row],[ActualWinner]]=Table2[[#This Row],[PredictedWinner]], "Y", "N"))</f>
        <v>Y</v>
      </c>
      <c r="P1003" s="2" t="str">
        <f>IF(Table2[[#This Row],[ActualAwayScore]]&gt;Table2[[#This Row],[PredictedAwayScore]], "N", IF(ISBLANK(Table2[[#This Row],[ActualResult]]), "_", IF(Table2[[#This Row],[ActualAwayScore]]=Table2[[#This Row],[PredictedAwayScore]], "Y", "N")))</f>
        <v>N</v>
      </c>
      <c r="Q1003" s="2" t="str">
        <f>IF(Table2[[#This Row],[ActualHomeScore]]&gt;Table2[[#This Row],[PredictedHomeScore]],"N", IF(ISBLANK(Table2[[#This Row],[ActualResult]]), "_", IF(Table2[[#This Row],[ActualHomeScore]]=Table2[[#This Row],[PredictedHomeScore]], "Y", "N")))</f>
        <v>N</v>
      </c>
      <c r="R1003" s="2">
        <v>1</v>
      </c>
      <c r="S1003" s="2" t="str">
        <f t="shared" si="81"/>
        <v>PIT</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t="s">
        <v>1900</v>
      </c>
      <c r="Z1003" s="2">
        <f>IF(AND(Table2[[#This Row],[GameIsOver]]=1,Table2[[#This Row],[ActualHomeScore]]*Table2[[#This Row],[ActualAwayScore]]=0), 1,0)</f>
        <v>1</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2</v>
      </c>
      <c r="AC1003" s="32">
        <f>(($BF$11)*IF(Table2[[#This Row],[CorrectWinnerPrediction]]="Y", 1, 0))+(($BF$12)*IF(Table2[[#This Row],[CorrectAwayScorePrediction]]="Y", 1, 0))+(($BF$13)*IF(Table2[[#This Row],[CorrectHomeScorePrediction]]="Y", 1, 0))</f>
        <v>0.8</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-2</v>
      </c>
      <c r="AG1003" s="2">
        <f>Table2[[#This Row],[ActualHomeScore]]-Table2[[#This Row],[PredictedHomeScore]]</f>
        <v>-1</v>
      </c>
      <c r="AH1003" s="2">
        <f t="shared" si="82"/>
        <v>2</v>
      </c>
      <c r="AI1003" s="2">
        <f t="shared" si="83"/>
        <v>-6</v>
      </c>
      <c r="AJ1003" s="2">
        <v>5</v>
      </c>
      <c r="AK1003" s="4">
        <v>45729</v>
      </c>
      <c r="AL1003" s="2">
        <f>IF(Table2[[#This Row],[GameIsOver]]=0,0,IF(Table2[[#This Row],[ActualWinner]]=Table2[[#This Row],[AwayTeam]], 1, 0))</f>
        <v>0</v>
      </c>
      <c r="AM1003" s="2">
        <f>IF(Table2[[#This Row],[GameIsOver]]=0,0,IF(Table2[[#This Row],[ActualWinner]]=Table2[[#This Row],[HomeTeam]], 1, 0))</f>
        <v>1</v>
      </c>
      <c r="AN1003" s="2">
        <f>IF(IFERROR(FIND(Table2[[#This Row],[AwayTeam]], _xlfn.TEXTJOIN(";", 1, $BD$31:$BD$40)), 0) &gt; 0, 1, 0) + IF(IFERROR(FIND(Table2[[#This Row],[HomeTeam]], _xlfn.TEXTJOIN(";", 1, $BD$31:$BD$40)), 0) &gt; 0, 1, 0)</f>
        <v>0</v>
      </c>
      <c r="AO1003" s="2" t="str">
        <f>INDEX(Sheet5!$B$2:$AG$33, MATCH(Table2[[#This Row],[AwayTeam]],Sheet5!$A$2:$A$33, 0), MATCH(Table2[[#This Row],[HomeTeam]],Sheet5!$A$2:$A$33, 0))</f>
        <v>1-1-0</v>
      </c>
      <c r="AP1003" s="2" t="str">
        <f>INDEX(Sheet5!$B$2:$AG$33, MATCH(Table2[[#This Row],[HomeTeam]],Sheet5!$A$2:$A$33, 0), MATCH(Table2[[#This Row],[AwayTeam]],Sheet5!$A$2:$A$33, 0))</f>
        <v>1-0-1</v>
      </c>
      <c r="AQ1003" s="2">
        <f>IF(Table2[[#This Row],[GameHasShutOut]], 1, 0)</f>
        <v>1</v>
      </c>
      <c r="AR1003" s="2">
        <f>IF(Table2[[#This Row],[ActualAwayScore]] + Table2[[#This Row],[ActualHomeScore]] &gt;= 10, 1, 0)</f>
        <v>0</v>
      </c>
      <c r="AS1003" s="2">
        <f>IF(ABS(Table2[[#This Row],[ActualAwayScore]]-Table2[[#This Row],[ActualHomeScore]])&gt;=5, 1, 0)</f>
        <v>0</v>
      </c>
      <c r="AT1003" s="2">
        <f>IF(Table2[[#This Row],[ActualAwayScore]] + Table2[[#This Row],[ActualHomeScore]] &lt;= 3, 1, 0)</f>
        <v>0</v>
      </c>
      <c r="AU1003" s="2"/>
      <c r="AV1003" s="2"/>
    </row>
    <row r="1004" spans="1:48" ht="15.75" thickBot="1" x14ac:dyDescent="0.3">
      <c r="A1004" s="148">
        <v>45723</v>
      </c>
      <c r="B1004" s="148">
        <v>45723</v>
      </c>
      <c r="C1004" s="149" t="s">
        <v>1115</v>
      </c>
      <c r="D1004" s="150" t="s">
        <v>12</v>
      </c>
      <c r="E1004" s="150" t="s">
        <v>46</v>
      </c>
      <c r="F1004" s="150">
        <v>4</v>
      </c>
      <c r="G1004" s="150">
        <v>3</v>
      </c>
      <c r="H1004" s="150" t="str">
        <f t="shared" si="79"/>
        <v>STL</v>
      </c>
      <c r="I1004" s="150" t="s">
        <v>76</v>
      </c>
      <c r="J1004" s="150">
        <v>4</v>
      </c>
      <c r="K1004" s="150">
        <v>3</v>
      </c>
      <c r="L1004" s="150" t="str">
        <f t="shared" si="80"/>
        <v>STL</v>
      </c>
      <c r="M1004" s="150" t="s">
        <v>39</v>
      </c>
      <c r="N1004" s="150">
        <f>IF(ISBLANK(Table2[[#This Row],[ActualResult]]), 0, 1)</f>
        <v>1</v>
      </c>
      <c r="O1004" s="150" t="str">
        <f>IF(ISBLANK(Table2[[#This Row],[ActualResult]]), "_", IF(Table2[[#This Row],[ActualWinner]]=Table2[[#This Row],[PredictedWinner]], "Y", "N"))</f>
        <v>Y</v>
      </c>
      <c r="P1004" s="150" t="str">
        <f>IF(Table2[[#This Row],[ActualAwayScore]]&gt;Table2[[#This Row],[PredictedAwayScore]], "N", IF(ISBLANK(Table2[[#This Row],[ActualResult]]), "_", IF(Table2[[#This Row],[ActualAwayScore]]=Table2[[#This Row],[PredictedAwayScore]], "Y", "N")))</f>
        <v>Y</v>
      </c>
      <c r="Q1004" s="150" t="str">
        <f>IF(Table2[[#This Row],[ActualHomeScore]]&gt;Table2[[#This Row],[PredictedHomeScore]],"N", IF(ISBLANK(Table2[[#This Row],[ActualResult]]), "_", IF(Table2[[#This Row],[ActualHomeScore]]=Table2[[#This Row],[PredictedHomeScore]], "Y", "N")))</f>
        <v>Y</v>
      </c>
      <c r="R1004" s="150">
        <v>1</v>
      </c>
      <c r="S1004" s="150" t="str">
        <f t="shared" si="81"/>
        <v>ANA</v>
      </c>
      <c r="T1004" s="150">
        <f>IF(INDEX(StatsRegularSeason20242025!$A$2:$C$33,MATCH(Table2[[#This Row],[AwayTeam]],StatsRegularSeason20242025!$A$2:$A$33,0),2)=INDEX(StatsRegularSeason20242025!$A$2:$C$33,MATCH(Table2[[#This Row],[HomeTeam]],StatsRegularSeason20242025!$A$2:$A$33,0),2),1,0)</f>
        <v>1</v>
      </c>
      <c r="U1004" s="150">
        <f>IF(INDEX(StatsRegularSeason20242025!$A$2:$C$33,MATCH(Table2[[#This Row],[AwayTeam]],StatsRegularSeason20242025!$A$2:$A$33,0),3)=INDEX(StatsRegularSeason20242025!$A$2:$C$33,MATCH(Table2[[#This Row],[HomeTeam]],StatsRegularSeason20242025!$A$2:$A$33,0),3),1,0)</f>
        <v>0</v>
      </c>
      <c r="V1004" s="150">
        <f>IF(Table2[[#This Row],[InterConf]]=1,IF(Table2[[#This Row],[InterDiv]]=0, 1, 0), 0)</f>
        <v>1</v>
      </c>
      <c r="W1004" s="150">
        <f>IF(INDEX(StatsRegularSeason20242025!$A$2:$C$33,MATCH(Table2[[#This Row],[AwayTeam]],StatsRegularSeason20242025!$A$2:$A$33,0),2)&lt;&gt;INDEX(StatsRegularSeason20242025!$A$2:$C$33,MATCH(Table2[[#This Row],[HomeTeam]],StatsRegularSeason20242025!$A$2:$A$33,0),2),1,0)</f>
        <v>0</v>
      </c>
      <c r="X1004" s="150"/>
      <c r="Y1004" s="150"/>
      <c r="Z1004" s="150">
        <f>IF(AND(Table2[[#This Row],[GameIsOver]]=1,Table2[[#This Row],[ActualHomeScore]]*Table2[[#This Row],[ActualAwayScore]]=0), 1,0)</f>
        <v>0</v>
      </c>
      <c r="AA1004" s="150">
        <f>IF(Table2[[#This Row],[GameIsOver]]=0,0, IF(Table2[[#This Row],[ActualWinner]]=Table2[[#This Row],[AwayTeam]], 2, IF(OR(Table2[[#This Row],[ActualResult]]="OT", Table2[[#This Row],[ActualResult]]="SO"), 1, 0)))</f>
        <v>2</v>
      </c>
      <c r="AB1004" s="150">
        <f>IF(Table2[[#This Row],[GameIsOver]]= 0, 0, IF(Table2[[#This Row],[ActualWinner]]=Table2[[#This Row],[HomeTeam]], 2, IF(OR(Table2[[#This Row],[ActualResult]]="OT", Table2[[#This Row],[ActualResult]]="SO"), 1, 0)))</f>
        <v>0</v>
      </c>
      <c r="AC1004" s="151">
        <f>(($BF$11)*IF(Table2[[#This Row],[CorrectWinnerPrediction]]="Y", 1, 0))+(($BF$12)*IF(Table2[[#This Row],[CorrectAwayScorePrediction]]="Y", 1, 0))+(($BF$13)*IF(Table2[[#This Row],[CorrectHomeScorePrediction]]="Y", 1, 0))</f>
        <v>1</v>
      </c>
      <c r="AD1004" s="1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04" s="148" t="str">
        <f>IF(WEEKDAY(Table2[[#This Row],[GameDate]])=1,"SUN",IF(WEEKDAY(Table2[[#This Row],[GameDate]])=2,"MON",IF(WEEKDAY(Table2[[#This Row],[GameDate]])=3,"TUE",IF(WEEKDAY(Table2[[#This Row],[GameDate]])=4,"WED",IF(WEEKDAY(Table2[[#This Row],[GameDate]])=5,"THU",IF(WEEKDAY(Table2[[#This Row],[GameDate]])=6,"FRI", "SAT"))))))</f>
        <v>FRI</v>
      </c>
      <c r="AF1004" s="150">
        <f>Table2[[#This Row],[ActualAwayScore]]-Table2[[#This Row],[PredictedAwayScore]]</f>
        <v>0</v>
      </c>
      <c r="AG1004" s="150">
        <f>Table2[[#This Row],[ActualHomeScore]]-Table2[[#This Row],[PredictedHomeScore]]</f>
        <v>0</v>
      </c>
      <c r="AH1004" s="150">
        <f t="shared" si="82"/>
        <v>2</v>
      </c>
      <c r="AI1004" s="150">
        <f t="shared" si="83"/>
        <v>-6</v>
      </c>
      <c r="AJ1004" s="150">
        <v>6</v>
      </c>
      <c r="AK1004" s="148">
        <v>45729</v>
      </c>
      <c r="AL1004" s="150">
        <f>IF(Table2[[#This Row],[GameIsOver]]=0,0,IF(Table2[[#This Row],[ActualWinner]]=Table2[[#This Row],[AwayTeam]], 1, 0))</f>
        <v>1</v>
      </c>
      <c r="AM1004" s="150">
        <f>IF(Table2[[#This Row],[GameIsOver]]=0,0,IF(Table2[[#This Row],[ActualWinner]]=Table2[[#This Row],[HomeTeam]], 1, 0))</f>
        <v>0</v>
      </c>
      <c r="AN1004" s="150">
        <f>IF(IFERROR(FIND(Table2[[#This Row],[AwayTeam]], _xlfn.TEXTJOIN(";", 1, $BD$31:$BD$40)), 0) &gt; 0, 1, 0) + IF(IFERROR(FIND(Table2[[#This Row],[HomeTeam]], _xlfn.TEXTJOIN(";", 1, $BD$31:$BD$40)), 0) &gt; 0, 1, 0)</f>
        <v>0</v>
      </c>
      <c r="AO1004" s="150" t="str">
        <f>INDEX(Sheet5!$B$2:$AG$33, MATCH(Table2[[#This Row],[AwayTeam]],Sheet5!$A$2:$A$33, 0), MATCH(Table2[[#This Row],[HomeTeam]],Sheet5!$A$2:$A$33, 0))</f>
        <v>2-0-0</v>
      </c>
      <c r="AP1004" s="150" t="str">
        <f>INDEX(Sheet5!$B$2:$AG$33, MATCH(Table2[[#This Row],[HomeTeam]],Sheet5!$A$2:$A$33, 0), MATCH(Table2[[#This Row],[AwayTeam]],Sheet5!$A$2:$A$33, 0))</f>
        <v>0-2-0</v>
      </c>
      <c r="AQ1004" s="150">
        <f>IF(Table2[[#This Row],[GameHasShutOut]], 1, 0)</f>
        <v>0</v>
      </c>
      <c r="AR1004" s="150">
        <f>IF(Table2[[#This Row],[ActualAwayScore]] + Table2[[#This Row],[ActualHomeScore]] &gt;= 10, 1, 0)</f>
        <v>0</v>
      </c>
      <c r="AS1004" s="150">
        <f>IF(ABS(Table2[[#This Row],[ActualAwayScore]]-Table2[[#This Row],[ActualHomeScore]])&gt;=5, 1, 0)</f>
        <v>0</v>
      </c>
      <c r="AT1004" s="150">
        <f>IF(Table2[[#This Row],[ActualAwayScore]] + Table2[[#This Row],[ActualHomeScore]] &lt;= 3, 1, 0)</f>
        <v>0</v>
      </c>
      <c r="AU1004" s="2"/>
      <c r="AV1004" s="2"/>
    </row>
    <row r="1005" spans="1:48" ht="15.75" thickTop="1" x14ac:dyDescent="0.25">
      <c r="A1005" s="4">
        <v>45723</v>
      </c>
      <c r="B1005" s="4">
        <v>45724</v>
      </c>
      <c r="C1005" s="7" t="s">
        <v>1116</v>
      </c>
      <c r="D1005" s="2" t="s">
        <v>19</v>
      </c>
      <c r="E1005" s="2" t="s">
        <v>29</v>
      </c>
      <c r="F1005" s="2">
        <v>3</v>
      </c>
      <c r="G1005" s="2">
        <v>5</v>
      </c>
      <c r="H1005" s="2" t="str">
        <f t="shared" si="79"/>
        <v>OTT</v>
      </c>
      <c r="I1005" s="2" t="s">
        <v>39</v>
      </c>
      <c r="J1005" s="2">
        <v>3</v>
      </c>
      <c r="K1005" s="2">
        <v>4</v>
      </c>
      <c r="L1005" s="2" t="str">
        <f t="shared" si="80"/>
        <v>OTT</v>
      </c>
      <c r="M1005" s="2" t="s">
        <v>76</v>
      </c>
      <c r="N1005" s="2">
        <f>IF(ISBLANK(Table2[[#This Row],[ActualResult]]), 0, 1)</f>
        <v>1</v>
      </c>
      <c r="O1005" s="2" t="str">
        <f>IF(ISBLANK(Table2[[#This Row],[ActualResult]]), "_", IF(Table2[[#This Row],[ActualWinner]]=Table2[[#This Row],[PredictedWinner]], "Y", "N"))</f>
        <v>Y</v>
      </c>
      <c r="P1005" s="2" t="str">
        <f>IF(Table2[[#This Row],[ActualAwayScore]]&gt;Table2[[#This Row],[PredictedAwayScore]], "N", IF(ISBLANK(Table2[[#This Row],[ActualResult]]), "_", IF(Table2[[#This Row],[ActualAwayScore]]=Table2[[#This Row],[PredictedAwayScore]], "Y", "N")))</f>
        <v>Y</v>
      </c>
      <c r="Q1005" s="2" t="str">
        <f>IF(Table2[[#This Row],[ActualHomeScore]]&gt;Table2[[#This Row],[PredictedHomeScore]],"N", IF(ISBLANK(Table2[[#This Row],[ActualResult]]), "_", IF(Table2[[#This Row],[ActualHomeScore]]=Table2[[#This Row],[PredictedHomeScore]], "Y", "N")))</f>
        <v>N</v>
      </c>
      <c r="R1005" s="2">
        <v>0</v>
      </c>
      <c r="S1005" s="2" t="str">
        <f t="shared" si="81"/>
        <v>NYR</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t="s">
        <v>1775</v>
      </c>
      <c r="Z1005" s="2">
        <f>IF(AND(Table2[[#This Row],[GameIsOver]]=1,Table2[[#This Row],[ActualHomeScore]]*Table2[[#This Row],[ActualAwayScore]]=0), 1,0)</f>
        <v>0</v>
      </c>
      <c r="AA1005" s="2">
        <f>IF(Table2[[#This Row],[GameIsOver]]=0,0, IF(Table2[[#This Row],[ActualWinner]]=Table2[[#This Row],[AwayTeam]], 2, IF(OR(Table2[[#This Row],[ActualResult]]="OT", Table2[[#This Row],[ActualResult]]="SO"), 1, 0)))</f>
        <v>1</v>
      </c>
      <c r="AB1005" s="2">
        <f>IF(Table2[[#This Row],[GameIsOver]]= 0, 0, IF(Table2[[#This Row],[ActualWinner]]=Table2[[#This Row],[HomeTeam]], 2, IF(OR(Table2[[#This Row],[ActualResult]]="OT", Table2[[#This Row],[ActualResult]]="SO"), 1, 0)))</f>
        <v>2</v>
      </c>
      <c r="AC1005" s="32">
        <f>(($BF$11)*IF(Table2[[#This Row],[CorrectWinnerPrediction]]="Y", 1, 0))+(($BF$12)*IF(Table2[[#This Row],[CorrectAwayScorePrediction]]="Y", 1, 0))+(($BF$13)*IF(Table2[[#This Row],[CorrectHomeScorePrediction]]="Y", 1, 0))</f>
        <v>0.9</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-1</v>
      </c>
      <c r="AH1005" s="2">
        <f t="shared" si="82"/>
        <v>-2</v>
      </c>
      <c r="AI1005" s="2">
        <f t="shared" si="83"/>
        <v>-13</v>
      </c>
      <c r="AJ1005" s="2">
        <v>1</v>
      </c>
      <c r="AK1005" s="4">
        <v>45729</v>
      </c>
      <c r="AL1005" s="2">
        <f>IF(Table2[[#This Row],[GameIsOver]]=0,0,IF(Table2[[#This Row],[ActualWinner]]=Table2[[#This Row],[AwayTeam]], 1, 0))</f>
        <v>0</v>
      </c>
      <c r="AM1005" s="2">
        <f>IF(Table2[[#This Row],[GameIsOver]]=0,0,IF(Table2[[#This Row],[ActualWinner]]=Table2[[#This Row],[HomeTeam]], 1, 0))</f>
        <v>1</v>
      </c>
      <c r="AN1005" s="2">
        <f>IF(IFERROR(FIND(Table2[[#This Row],[AwayTeam]], _xlfn.TEXTJOIN(";", 1, $BD$31:$BD$40)), 0) &gt; 0, 1, 0) + IF(IFERROR(FIND(Table2[[#This Row],[HomeTeam]], _xlfn.TEXTJOIN(";", 1, $BD$31:$BD$40)), 0) &gt; 0, 1, 0)</f>
        <v>1</v>
      </c>
      <c r="AO1005" s="2" t="str">
        <f>INDEX(Sheet5!$B$2:$AG$33, MATCH(Table2[[#This Row],[AwayTeam]],Sheet5!$A$2:$A$33, 0), MATCH(Table2[[#This Row],[HomeTeam]],Sheet5!$A$2:$A$33, 0))</f>
        <v>2-0-1</v>
      </c>
      <c r="AP1005" s="2" t="str">
        <f>INDEX(Sheet5!$B$2:$AG$33, MATCH(Table2[[#This Row],[HomeTeam]],Sheet5!$A$2:$A$33, 0), MATCH(Table2[[#This Row],[AwayTeam]],Sheet5!$A$2:$A$33, 0))</f>
        <v>1-2-0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0</v>
      </c>
      <c r="AU1005" s="2"/>
      <c r="AV1005" s="2"/>
    </row>
    <row r="1006" spans="1:48" x14ac:dyDescent="0.25">
      <c r="A1006" s="4">
        <v>45723</v>
      </c>
      <c r="B1006" s="4">
        <v>45724</v>
      </c>
      <c r="C1006" s="7" t="s">
        <v>1117</v>
      </c>
      <c r="D1006" s="2" t="s">
        <v>11</v>
      </c>
      <c r="E1006" s="2" t="s">
        <v>44</v>
      </c>
      <c r="F1006" s="2">
        <v>3</v>
      </c>
      <c r="G1006" s="2">
        <v>4</v>
      </c>
      <c r="H1006" s="2" t="str">
        <f t="shared" si="79"/>
        <v>PHI</v>
      </c>
      <c r="I1006" s="2" t="s">
        <v>76</v>
      </c>
      <c r="J1006" s="2">
        <v>4</v>
      </c>
      <c r="K1006" s="2">
        <v>1</v>
      </c>
      <c r="L1006" s="2" t="str">
        <f t="shared" si="80"/>
        <v>SEA</v>
      </c>
      <c r="M1006" s="2" t="s">
        <v>39</v>
      </c>
      <c r="N1006" s="2">
        <f>IF(ISBLANK(Table2[[#This Row],[ActualResult]]), 0, 1)</f>
        <v>1</v>
      </c>
      <c r="O1006" s="2" t="str">
        <f>IF(ISBLANK(Table2[[#This Row],[ActualResult]]), "_", IF(Table2[[#This Row],[ActualWinner]]=Table2[[#This Row],[PredictedWinner]], "Y", "N"))</f>
        <v>N</v>
      </c>
      <c r="P1006" s="2" t="str">
        <f>IF(Table2[[#This Row],[ActualAwayScore]]&gt;Table2[[#This Row],[PredictedAwayScore]], "N", IF(ISBLANK(Table2[[#This Row],[ActualResult]]), "_", IF(Table2[[#This Row],[ActualAwayScore]]=Table2[[#This Row],[PredictedAwayScore]], "Y", "N")))</f>
        <v>N</v>
      </c>
      <c r="Q1006" s="2" t="str">
        <f>IF(Table2[[#This Row],[ActualHomeScore]]&gt;Table2[[#This Row],[PredictedHomeScore]],"N", IF(ISBLANK(Table2[[#This Row],[ActualResult]]), "_", IF(Table2[[#This Row],[ActualHomeScore]]=Table2[[#This Row],[PredictedHomeScore]], "Y", "N")))</f>
        <v>N</v>
      </c>
      <c r="R1006" s="2">
        <v>1</v>
      </c>
      <c r="S1006" s="2" t="str">
        <f t="shared" si="81"/>
        <v>PHI</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2</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1</v>
      </c>
      <c r="AG1006" s="2">
        <f>Table2[[#This Row],[ActualHomeScore]]-Table2[[#This Row],[PredictedHomeScore]]</f>
        <v>-3</v>
      </c>
      <c r="AH1006" s="2">
        <f t="shared" si="82"/>
        <v>-2</v>
      </c>
      <c r="AI1006" s="2">
        <f t="shared" si="83"/>
        <v>-13</v>
      </c>
      <c r="AJ1006" s="2">
        <v>2</v>
      </c>
      <c r="AK1006" s="4">
        <v>45729</v>
      </c>
      <c r="AL1006" s="2">
        <f>IF(Table2[[#This Row],[GameIsOver]]=0,0,IF(Table2[[#This Row],[ActualWinner]]=Table2[[#This Row],[AwayTeam]], 1, 0))</f>
        <v>1</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2-0-0</v>
      </c>
      <c r="AP1006" s="2" t="str">
        <f>INDEX(Sheet5!$B$2:$AG$33, MATCH(Table2[[#This Row],[HomeTeam]],Sheet5!$A$2:$A$33, 0), MATCH(Table2[[#This Row],[AwayTeam]],Sheet5!$A$2:$A$33, 0))</f>
        <v>0-2-0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0</v>
      </c>
      <c r="AU1006" s="2"/>
      <c r="AV1006" s="2"/>
    </row>
    <row r="1007" spans="1:48" x14ac:dyDescent="0.25">
      <c r="A1007" s="4">
        <v>45723</v>
      </c>
      <c r="B1007" s="4">
        <v>45724</v>
      </c>
      <c r="C1007" s="7" t="s">
        <v>1118</v>
      </c>
      <c r="D1007" s="2" t="s">
        <v>15</v>
      </c>
      <c r="E1007" s="2" t="s">
        <v>42</v>
      </c>
      <c r="F1007" s="2">
        <v>2</v>
      </c>
      <c r="G1007" s="2">
        <v>4</v>
      </c>
      <c r="H1007" s="2" t="str">
        <f t="shared" si="79"/>
        <v>TBL</v>
      </c>
      <c r="I1007" s="2" t="s">
        <v>39</v>
      </c>
      <c r="J1007" s="2">
        <v>4</v>
      </c>
      <c r="K1007" s="2">
        <v>0</v>
      </c>
      <c r="L1007" s="2" t="str">
        <f t="shared" si="80"/>
        <v>BOS</v>
      </c>
      <c r="M1007" s="2" t="s">
        <v>39</v>
      </c>
      <c r="N1007" s="2">
        <f>IF(ISBLANK(Table2[[#This Row],[ActualResult]]), 0, 1)</f>
        <v>1</v>
      </c>
      <c r="O1007" s="2" t="str">
        <f>IF(ISBLANK(Table2[[#This Row],[ActualResult]]), "_", IF(Table2[[#This Row],[ActualWinner]]=Table2[[#This Row],[PredictedWinner]], "Y", "N"))</f>
        <v>N</v>
      </c>
      <c r="P1007" s="2" t="str">
        <f>IF(Table2[[#This Row],[ActualAwayScore]]&gt;Table2[[#This Row],[PredictedAwayScore]], "N", IF(ISBLANK(Table2[[#This Row],[ActualResult]]), "_", IF(Table2[[#This Row],[ActualAwayScore]]=Table2[[#This Row],[PredictedAwayScore]], "Y", "N")))</f>
        <v>N</v>
      </c>
      <c r="Q1007" s="2" t="str">
        <f>IF(Table2[[#This Row],[ActualHomeScore]]&gt;Table2[[#This Row],[PredictedHomeScore]],"N", IF(ISBLANK(Table2[[#This Row],[ActualResult]]), "_", IF(Table2[[#This Row],[ActualHomeScore]]=Table2[[#This Row],[PredictedHomeScore]], "Y", "N")))</f>
        <v>N</v>
      </c>
      <c r="R1007" s="2">
        <v>1</v>
      </c>
      <c r="S1007" s="2" t="str">
        <f t="shared" si="81"/>
        <v>TBL</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1</v>
      </c>
      <c r="AA1007" s="2">
        <f>IF(Table2[[#This Row],[GameIsOver]]=0,0, IF(Table2[[#This Row],[ActualWinner]]=Table2[[#This Row],[AwayTeam]], 2, IF(OR(Table2[[#This Row],[ActualResult]]="OT", Table2[[#This Row],[ActualResult]]="SO"), 1, 0)))</f>
        <v>2</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2</v>
      </c>
      <c r="AG1007" s="2">
        <f>Table2[[#This Row],[ActualHomeScore]]-Table2[[#This Row],[PredictedHomeScore]]</f>
        <v>-4</v>
      </c>
      <c r="AH1007" s="2">
        <f t="shared" si="82"/>
        <v>-2</v>
      </c>
      <c r="AI1007" s="2">
        <f t="shared" si="83"/>
        <v>-13</v>
      </c>
      <c r="AJ1007" s="2">
        <v>3</v>
      </c>
      <c r="AK1007" s="4">
        <v>45730</v>
      </c>
      <c r="AL1007" s="2">
        <f>IF(Table2[[#This Row],[GameIsOver]]=0,0,IF(Table2[[#This Row],[ActualWinner]]=Table2[[#This Row],[AwayTeam]], 1, 0))</f>
        <v>1</v>
      </c>
      <c r="AM1007" s="2">
        <f>IF(Table2[[#This Row],[GameIsOver]]=0,0,IF(Table2[[#This Row],[ActualWinner]]=Table2[[#This Row],[HomeTeam]], 1, 0))</f>
        <v>0</v>
      </c>
      <c r="AN1007" s="2">
        <f>IF(IFERROR(FIND(Table2[[#This Row],[AwayTeam]], _xlfn.TEXTJOIN(";", 1, $BD$31:$BD$40)), 0) &gt; 0, 1, 0) + IF(IFERROR(FIND(Table2[[#This Row],[HomeTeam]], _xlfn.TEXTJOIN(";", 1, $BD$31:$BD$40)), 0) &gt; 0, 1, 0)</f>
        <v>0</v>
      </c>
      <c r="AO1007" s="2" t="str">
        <f>INDEX(Sheet5!$B$2:$AG$33, MATCH(Table2[[#This Row],[AwayTeam]],Sheet5!$A$2:$A$33, 0), MATCH(Table2[[#This Row],[HomeTeam]],Sheet5!$A$2:$A$33, 0))</f>
        <v>2-1-0</v>
      </c>
      <c r="AP1007" s="2" t="str">
        <f>INDEX(Sheet5!$B$2:$AG$33, MATCH(Table2[[#This Row],[HomeTeam]],Sheet5!$A$2:$A$33, 0), MATCH(Table2[[#This Row],[AwayTeam]],Sheet5!$A$2:$A$33, 0))</f>
        <v>1-2-0</v>
      </c>
      <c r="AQ1007" s="2">
        <f>IF(Table2[[#This Row],[GameHasShutOut]], 1, 0)</f>
        <v>1</v>
      </c>
      <c r="AR1007" s="2">
        <f>IF(Table2[[#This Row],[ActualAwayScore]] + Table2[[#This Row],[ActualHomeScore]] &gt;= 10, 1, 0)</f>
        <v>0</v>
      </c>
      <c r="AS1007" s="2">
        <f>IF(ABS(Table2[[#This Row],[ActualAwayScore]]-Table2[[#This Row],[ActualHomeScore]])&gt;=5, 1, 0)</f>
        <v>0</v>
      </c>
      <c r="AT1007" s="2">
        <f>IF(Table2[[#This Row],[ActualAwayScore]] + Table2[[#This Row],[ActualHomeScore]] &lt;= 3, 1, 0)</f>
        <v>0</v>
      </c>
      <c r="AU1007" s="2"/>
      <c r="AV1007" s="2"/>
    </row>
    <row r="1008" spans="1:48" x14ac:dyDescent="0.25">
      <c r="A1008" s="4">
        <v>45723</v>
      </c>
      <c r="B1008" s="4">
        <v>45724</v>
      </c>
      <c r="C1008" s="7" t="s">
        <v>1119</v>
      </c>
      <c r="D1008" s="2" t="s">
        <v>28</v>
      </c>
      <c r="E1008" s="2" t="s">
        <v>13</v>
      </c>
      <c r="F1008" s="2">
        <v>1</v>
      </c>
      <c r="G1008" s="2">
        <v>5</v>
      </c>
      <c r="H1008" s="2" t="str">
        <f t="shared" si="79"/>
        <v>FLA</v>
      </c>
      <c r="I1008" s="2" t="s">
        <v>39</v>
      </c>
      <c r="J1008" s="2">
        <v>0</v>
      </c>
      <c r="K1008" s="2">
        <v>4</v>
      </c>
      <c r="L1008" s="2" t="str">
        <f t="shared" si="80"/>
        <v>FLA</v>
      </c>
      <c r="M1008" s="2" t="s">
        <v>39</v>
      </c>
      <c r="N1008" s="2">
        <f>IF(ISBLANK(Table2[[#This Row],[ActualResult]]), 0, 1)</f>
        <v>1</v>
      </c>
      <c r="O1008" s="2" t="str">
        <f>IF(ISBLANK(Table2[[#This Row],[ActualResult]]), "_", IF(Table2[[#This Row],[ActualWinner]]=Table2[[#This Row],[PredictedWinner]], "Y", "N"))</f>
        <v>Y</v>
      </c>
      <c r="P1008" s="2" t="str">
        <f>IF(Table2[[#This Row],[ActualAwayScore]]&gt;Table2[[#This Row],[PredictedAwayScore]], "N", IF(ISBLANK(Table2[[#This Row],[ActualResult]]), "_", IF(Table2[[#This Row],[ActualAwayScore]]=Table2[[#This Row],[PredictedAwayScore]], "Y", "N")))</f>
        <v>N</v>
      </c>
      <c r="Q1008" s="2" t="str">
        <f>IF(Table2[[#This Row],[ActualHomeScore]]&gt;Table2[[#This Row],[PredictedHomeScore]],"N", IF(ISBLANK(Table2[[#This Row],[ActualResult]]), "_", IF(Table2[[#This Row],[ActualHomeScore]]=Table2[[#This Row],[PredictedHomeScore]], "Y", "N")))</f>
        <v>N</v>
      </c>
      <c r="R1008" s="2">
        <v>1</v>
      </c>
      <c r="S1008" s="2" t="str">
        <f t="shared" si="81"/>
        <v>BUF</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1</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2</v>
      </c>
      <c r="AC1008" s="32">
        <f>(($BF$11)*IF(Table2[[#This Row],[CorrectWinnerPrediction]]="Y", 1, 0))+(($BF$12)*IF(Table2[[#This Row],[CorrectAwayScorePrediction]]="Y", 1, 0))+(($BF$13)*IF(Table2[[#This Row],[CorrectHomeScorePrediction]]="Y", 1, 0))</f>
        <v>0.8</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-1</v>
      </c>
      <c r="AG1008" s="2">
        <f>Table2[[#This Row],[ActualHomeScore]]-Table2[[#This Row],[PredictedHomeScore]]</f>
        <v>-1</v>
      </c>
      <c r="AH1008" s="2">
        <f t="shared" si="82"/>
        <v>-2</v>
      </c>
      <c r="AI1008" s="2">
        <f t="shared" si="83"/>
        <v>-13</v>
      </c>
      <c r="AJ1008" s="2">
        <v>4</v>
      </c>
      <c r="AK1008" s="4">
        <v>45730</v>
      </c>
      <c r="AL1008" s="2">
        <f>IF(Table2[[#This Row],[GameIsOver]]=0,0,IF(Table2[[#This Row],[ActualWinner]]=Table2[[#This Row],[AwayTeam]], 1, 0))</f>
        <v>0</v>
      </c>
      <c r="AM1008" s="2">
        <f>IF(Table2[[#This Row],[GameIsOver]]=0,0,IF(Table2[[#This Row],[ActualWinner]]=Table2[[#This Row],[HomeTeam]], 1, 0))</f>
        <v>1</v>
      </c>
      <c r="AN1008" s="2">
        <f>IF(IFERROR(FIND(Table2[[#This Row],[AwayTeam]], _xlfn.TEXTJOIN(";", 1, $BD$31:$BD$40)), 0) &gt; 0, 1, 0) + IF(IFERROR(FIND(Table2[[#This Row],[HomeTeam]], _xlfn.TEXTJOIN(";", 1, $BD$31:$BD$40)), 0) &gt; 0, 1, 0)</f>
        <v>0</v>
      </c>
      <c r="AO1008" s="2" t="str">
        <f>INDEX(Sheet5!$B$2:$AG$33, MATCH(Table2[[#This Row],[AwayTeam]],Sheet5!$A$2:$A$33, 0), MATCH(Table2[[#This Row],[HomeTeam]],Sheet5!$A$2:$A$33, 0))</f>
        <v>1-2-0</v>
      </c>
      <c r="AP1008" s="2" t="str">
        <f>INDEX(Sheet5!$B$2:$AG$33, MATCH(Table2[[#This Row],[HomeTeam]],Sheet5!$A$2:$A$33, 0), MATCH(Table2[[#This Row],[AwayTeam]],Sheet5!$A$2:$A$33, 0))</f>
        <v>2-1-0</v>
      </c>
      <c r="AQ1008" s="2">
        <f>IF(Table2[[#This Row],[GameHasShutOut]], 1, 0)</f>
        <v>1</v>
      </c>
      <c r="AR1008" s="2">
        <f>IF(Table2[[#This Row],[ActualAwayScore]] + Table2[[#This Row],[ActualHomeScore]] &gt;= 10, 1, 0)</f>
        <v>0</v>
      </c>
      <c r="AS1008" s="2">
        <f>IF(ABS(Table2[[#This Row],[ActualAwayScore]]-Table2[[#This Row],[ActualHomeScore]])&gt;=5, 1, 0)</f>
        <v>0</v>
      </c>
      <c r="AT1008" s="2">
        <f>IF(Table2[[#This Row],[ActualAwayScore]] + Table2[[#This Row],[ActualHomeScore]] &lt;= 3, 1, 0)</f>
        <v>0</v>
      </c>
      <c r="AU1008" s="2"/>
      <c r="AV1008" s="2"/>
    </row>
    <row r="1009" spans="1:48" x14ac:dyDescent="0.25">
      <c r="A1009" s="4">
        <v>45723</v>
      </c>
      <c r="B1009" s="4">
        <v>45724</v>
      </c>
      <c r="C1009" s="7" t="s">
        <v>1120</v>
      </c>
      <c r="D1009" s="2" t="s">
        <v>17</v>
      </c>
      <c r="E1009" s="2" t="s">
        <v>25</v>
      </c>
      <c r="F1009" s="2">
        <v>3</v>
      </c>
      <c r="G1009" s="2">
        <v>4</v>
      </c>
      <c r="H1009" s="2" t="str">
        <f t="shared" si="79"/>
        <v>COL</v>
      </c>
      <c r="I1009" s="2" t="s">
        <v>39</v>
      </c>
      <c r="J1009" s="2">
        <v>4</v>
      </c>
      <c r="K1009" s="2">
        <v>7</v>
      </c>
      <c r="L1009" s="2" t="str">
        <f t="shared" si="80"/>
        <v>COL</v>
      </c>
      <c r="M1009" s="2" t="s">
        <v>39</v>
      </c>
      <c r="N1009" s="2">
        <f>IF(ISBLANK(Table2[[#This Row],[ActualResult]]), 0, 1)</f>
        <v>1</v>
      </c>
      <c r="O1009" s="2" t="str">
        <f>IF(ISBLANK(Table2[[#This Row],[ActualResult]]), "_", IF(Table2[[#This Row],[ActualWinner]]=Table2[[#This Row],[PredictedWinner]], "Y", "N"))</f>
        <v>Y</v>
      </c>
      <c r="P1009" s="2" t="str">
        <f>IF(Table2[[#This Row],[ActualAwayScore]]&gt;Table2[[#This Row],[PredictedAwayScore]], "N", IF(ISBLANK(Table2[[#This Row],[ActualResult]]), "_", IF(Table2[[#This Row],[ActualAwayScore]]=Table2[[#This Row],[PredictedAwayScore]], "Y", "N")))</f>
        <v>N</v>
      </c>
      <c r="Q1009" s="2" t="str">
        <f>IF(Table2[[#This Row],[ActualHomeScore]]&gt;Table2[[#This Row],[PredictedHomeScore]],"N", IF(ISBLANK(Table2[[#This Row],[ActualResult]]), "_", IF(Table2[[#This Row],[ActualHomeScore]]=Table2[[#This Row],[PredictedHomeScore]], "Y", "N")))</f>
        <v>N</v>
      </c>
      <c r="R1009" s="2">
        <v>1</v>
      </c>
      <c r="S1009" s="2" t="str">
        <f t="shared" si="81"/>
        <v>TOR</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2</v>
      </c>
      <c r="AC1009" s="32">
        <f>(($BF$11)*IF(Table2[[#This Row],[CorrectWinnerPrediction]]="Y", 1, 0))+(($BF$12)*IF(Table2[[#This Row],[CorrectAwayScorePrediction]]="Y", 1, 0))+(($BF$13)*IF(Table2[[#This Row],[CorrectHomeScorePrediction]]="Y", 1, 0))</f>
        <v>0.8</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1</v>
      </c>
      <c r="AG1009" s="2">
        <f>Table2[[#This Row],[ActualHomeScore]]-Table2[[#This Row],[PredictedHomeScore]]</f>
        <v>3</v>
      </c>
      <c r="AH1009" s="2">
        <f t="shared" si="82"/>
        <v>-2</v>
      </c>
      <c r="AI1009" s="2">
        <f t="shared" si="83"/>
        <v>-13</v>
      </c>
      <c r="AJ1009" s="2">
        <v>5</v>
      </c>
      <c r="AK1009" s="4">
        <v>45730</v>
      </c>
      <c r="AL1009" s="2">
        <f>IF(Table2[[#This Row],[GameIsOver]]=0,0,IF(Table2[[#This Row],[ActualWinner]]=Table2[[#This Row],[AwayTeam]], 1, 0))</f>
        <v>0</v>
      </c>
      <c r="AM1009" s="2">
        <f>IF(Table2[[#This Row],[GameIsOver]]=0,0,IF(Table2[[#This Row],[ActualWinner]]=Table2[[#This Row],[HomeTeam]], 1, 0))</f>
        <v>1</v>
      </c>
      <c r="AN1009" s="2">
        <f>IF(IFERROR(FIND(Table2[[#This Row],[AwayTeam]], _xlfn.TEXTJOIN(";", 1, $BD$31:$BD$40)), 0) &gt; 0, 1, 0) + IF(IFERROR(FIND(Table2[[#This Row],[HomeTeam]], _xlfn.TEXTJOIN(";", 1, $BD$31:$BD$40)), 0) &gt; 0, 1, 0)</f>
        <v>0</v>
      </c>
      <c r="AO1009" s="2" t="str">
        <f>INDEX(Sheet5!$B$2:$AG$33, MATCH(Table2[[#This Row],[AwayTeam]],Sheet5!$A$2:$A$33, 0), MATCH(Table2[[#This Row],[HomeTeam]],Sheet5!$A$2:$A$33, 0))</f>
        <v>0-1-0</v>
      </c>
      <c r="AP1009" s="2" t="str">
        <f>INDEX(Sheet5!$B$2:$AG$33, MATCH(Table2[[#This Row],[HomeTeam]],Sheet5!$A$2:$A$33, 0), MATCH(Table2[[#This Row],[AwayTeam]],Sheet5!$A$2:$A$33, 0))</f>
        <v>1-0-0</v>
      </c>
      <c r="AQ1009" s="2">
        <f>IF(Table2[[#This Row],[GameHasShutOut]], 1, 0)</f>
        <v>0</v>
      </c>
      <c r="AR1009" s="2">
        <f>IF(Table2[[#This Row],[ActualAwayScore]] + Table2[[#This Row],[ActualHomeScore]] &gt;= 10, 1, 0)</f>
        <v>1</v>
      </c>
      <c r="AS1009" s="2">
        <f>IF(ABS(Table2[[#This Row],[ActualAwayScore]]-Table2[[#This Row],[ActualHomeScore]])&gt;=5, 1, 0)</f>
        <v>0</v>
      </c>
      <c r="AT1009" s="2">
        <f>IF(Table2[[#This Row],[ActualAwayScore]] + Table2[[#This Row],[ActualHomeScore]] &lt;= 3, 1, 0)</f>
        <v>0</v>
      </c>
      <c r="AU1009" s="2"/>
      <c r="AV1009" s="2"/>
    </row>
    <row r="1010" spans="1:48" x14ac:dyDescent="0.25">
      <c r="A1010" s="4">
        <v>45723</v>
      </c>
      <c r="B1010" s="4">
        <v>45724</v>
      </c>
      <c r="C1010" s="7" t="s">
        <v>1121</v>
      </c>
      <c r="D1010" s="2" t="s">
        <v>18</v>
      </c>
      <c r="E1010" s="2" t="s">
        <v>23</v>
      </c>
      <c r="F1010" s="2">
        <v>2</v>
      </c>
      <c r="G1010" s="2">
        <v>3</v>
      </c>
      <c r="H1010" s="2" t="str">
        <f t="shared" si="79"/>
        <v>CGY</v>
      </c>
      <c r="I1010" s="2" t="s">
        <v>76</v>
      </c>
      <c r="J1010" s="2">
        <v>0</v>
      </c>
      <c r="K1010" s="2">
        <v>1</v>
      </c>
      <c r="L1010" s="2" t="str">
        <f t="shared" si="80"/>
        <v>CGY</v>
      </c>
      <c r="M1010" s="2" t="s">
        <v>39</v>
      </c>
      <c r="N1010" s="2">
        <f>IF(ISBLANK(Table2[[#This Row],[ActualResult]]), 0, 1)</f>
        <v>1</v>
      </c>
      <c r="O1010" s="2" t="str">
        <f>IF(ISBLANK(Table2[[#This Row],[ActualResult]]), "_", IF(Table2[[#This Row],[ActualWinner]]=Table2[[#This Row],[PredictedWinner]], "Y", "N"))</f>
        <v>Y</v>
      </c>
      <c r="P1010" s="2" t="str">
        <f>IF(Table2[[#This Row],[ActualAwayScore]]&gt;Table2[[#This Row],[PredictedAwayScore]], "N", IF(ISBLANK(Table2[[#This Row],[ActualResult]]), "_", IF(Table2[[#This Row],[ActualAwayScore]]=Table2[[#This Row],[PredictedAwayScore]], "Y", "N")))</f>
        <v>N</v>
      </c>
      <c r="Q1010" s="2" t="str">
        <f>IF(Table2[[#This Row],[ActualHomeScore]]&gt;Table2[[#This Row],[PredictedHomeScore]],"N", IF(ISBLANK(Table2[[#This Row],[ActualResult]]), "_", IF(Table2[[#This Row],[ActualHomeScore]]=Table2[[#This Row],[PredictedHomeScore]], "Y", "N")))</f>
        <v>N</v>
      </c>
      <c r="R1010" s="2">
        <v>1</v>
      </c>
      <c r="S1010" s="2" t="str">
        <f t="shared" si="81"/>
        <v>MTL</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1</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2</v>
      </c>
      <c r="AC1010" s="32">
        <f>(($BF$11)*IF(Table2[[#This Row],[CorrectWinnerPrediction]]="Y", 1, 0))+(($BF$12)*IF(Table2[[#This Row],[CorrectAwayScorePrediction]]="Y", 1, 0))+(($BF$13)*IF(Table2[[#This Row],[CorrectHomeScorePrediction]]="Y", 1, 0))</f>
        <v>0.8</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-2</v>
      </c>
      <c r="AG1010" s="2">
        <f>Table2[[#This Row],[ActualHomeScore]]-Table2[[#This Row],[PredictedHomeScore]]</f>
        <v>-2</v>
      </c>
      <c r="AH1010" s="2">
        <f t="shared" si="82"/>
        <v>-2</v>
      </c>
      <c r="AI1010" s="2">
        <f t="shared" si="83"/>
        <v>-13</v>
      </c>
      <c r="AJ1010" s="2">
        <v>6</v>
      </c>
      <c r="AK1010" s="4">
        <v>45730</v>
      </c>
      <c r="AL1010" s="2">
        <f>IF(Table2[[#This Row],[GameIsOver]]=0,0,IF(Table2[[#This Row],[ActualWinner]]=Table2[[#This Row],[AwayTeam]], 1, 0))</f>
        <v>0</v>
      </c>
      <c r="AM1010" s="2">
        <f>IF(Table2[[#This Row],[GameIsOver]]=0,0,IF(Table2[[#This Row],[ActualWinner]]=Table2[[#This Row],[HomeTeam]], 1, 0))</f>
        <v>1</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0-1-1</v>
      </c>
      <c r="AP1010" s="2" t="str">
        <f>INDEX(Sheet5!$B$2:$AG$33, MATCH(Table2[[#This Row],[HomeTeam]],Sheet5!$A$2:$A$33, 0), MATCH(Table2[[#This Row],[AwayTeam]],Sheet5!$A$2:$A$33, 0))</f>
        <v>2-0-0</v>
      </c>
      <c r="AQ1010" s="2">
        <f>IF(Table2[[#This Row],[GameHasShutOut]], 1, 0)</f>
        <v>1</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A1011" s="4">
        <v>45723</v>
      </c>
      <c r="B1011" s="4">
        <v>45724</v>
      </c>
      <c r="C1011" s="7" t="s">
        <v>1122</v>
      </c>
      <c r="D1011" s="2" t="s">
        <v>16</v>
      </c>
      <c r="E1011" s="2" t="s">
        <v>34</v>
      </c>
      <c r="F1011" s="2">
        <v>4</v>
      </c>
      <c r="G1011" s="2">
        <v>5</v>
      </c>
      <c r="H1011" s="2" t="str">
        <f t="shared" si="79"/>
        <v>NSH</v>
      </c>
      <c r="I1011" s="2" t="s">
        <v>39</v>
      </c>
      <c r="J1011" s="2">
        <v>2</v>
      </c>
      <c r="K1011" s="2">
        <v>3</v>
      </c>
      <c r="L1011" s="2" t="str">
        <f t="shared" si="80"/>
        <v>NSH</v>
      </c>
      <c r="M1011" s="2" t="s">
        <v>76</v>
      </c>
      <c r="N1011" s="2">
        <f>IF(ISBLANK(Table2[[#This Row],[ActualResult]]), 0, 1)</f>
        <v>1</v>
      </c>
      <c r="O1011" s="2" t="str">
        <f>IF(ISBLANK(Table2[[#This Row],[ActualResult]]), "_", IF(Table2[[#This Row],[ActualWinner]]=Table2[[#This Row],[PredictedWinner]], "Y", "N"))</f>
        <v>Y</v>
      </c>
      <c r="P1011" s="2" t="str">
        <f>IF(Table2[[#This Row],[ActualAwayScore]]&gt;Table2[[#This Row],[PredictedAwayScore]], "N", IF(ISBLANK(Table2[[#This Row],[ActualResult]]), "_", IF(Table2[[#This Row],[ActualAwayScore]]=Table2[[#This Row],[PredictedAwayScore]], "Y", "N")))</f>
        <v>N</v>
      </c>
      <c r="Q1011" s="2" t="str">
        <f>IF(Table2[[#This Row],[ActualHomeScore]]&gt;Table2[[#This Row],[PredictedHomeScore]],"N", IF(ISBLANK(Table2[[#This Row],[ActualResult]]), "_", IF(Table2[[#This Row],[ActualHomeScore]]=Table2[[#This Row],[PredictedHomeScore]], "Y", "N")))</f>
        <v>N</v>
      </c>
      <c r="R1011" s="2">
        <v>1</v>
      </c>
      <c r="S1011" s="2" t="str">
        <f t="shared" si="81"/>
        <v>CHI</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1</v>
      </c>
      <c r="AB1011" s="2">
        <f>IF(Table2[[#This Row],[GameIsOver]]= 0, 0, IF(Table2[[#This Row],[ActualWinner]]=Table2[[#This Row],[HomeTeam]], 2, IF(OR(Table2[[#This Row],[ActualResult]]="OT", Table2[[#This Row],[ActualResult]]="SO"), 1, 0)))</f>
        <v>2</v>
      </c>
      <c r="AC1011" s="32">
        <f>(($BF$11)*IF(Table2[[#This Row],[CorrectWinnerPrediction]]="Y", 1, 0))+(($BF$12)*IF(Table2[[#This Row],[CorrectAwayScorePrediction]]="Y", 1, 0))+(($BF$13)*IF(Table2[[#This Row],[CorrectHomeScorePrediction]]="Y", 1, 0))</f>
        <v>0.8</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-2</v>
      </c>
      <c r="AG1011" s="2">
        <f>Table2[[#This Row],[ActualHomeScore]]-Table2[[#This Row],[PredictedHomeScore]]</f>
        <v>-2</v>
      </c>
      <c r="AH1011" s="2">
        <f t="shared" si="82"/>
        <v>-2</v>
      </c>
      <c r="AI1011" s="2">
        <f t="shared" si="83"/>
        <v>-13</v>
      </c>
      <c r="AJ1011" s="2">
        <v>7</v>
      </c>
      <c r="AK1011" s="4">
        <v>45730</v>
      </c>
      <c r="AL1011" s="2">
        <f>IF(Table2[[#This Row],[GameIsOver]]=0,0,IF(Table2[[#This Row],[ActualWinner]]=Table2[[#This Row],[AwayTeam]], 1, 0))</f>
        <v>0</v>
      </c>
      <c r="AM1011" s="2">
        <f>IF(Table2[[#This Row],[GameIsOver]]=0,0,IF(Table2[[#This Row],[ActualWinner]]=Table2[[#This Row],[HomeTeam]], 1, 0))</f>
        <v>1</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1-1-2</v>
      </c>
      <c r="AP1011" s="2" t="str">
        <f>INDEX(Sheet5!$B$2:$AG$33, MATCH(Table2[[#This Row],[HomeTeam]],Sheet5!$A$2:$A$33, 0), MATCH(Table2[[#This Row],[AwayTeam]],Sheet5!$A$2:$A$33, 0))</f>
        <v>3-1-0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0</v>
      </c>
      <c r="AU1011" s="2"/>
      <c r="AV1011" s="2"/>
    </row>
    <row r="1012" spans="1:48" x14ac:dyDescent="0.25">
      <c r="A1012" s="4">
        <v>45723</v>
      </c>
      <c r="B1012" s="4">
        <v>45724</v>
      </c>
      <c r="C1012" s="7" t="s">
        <v>1123</v>
      </c>
      <c r="D1012" s="2" t="s">
        <v>12</v>
      </c>
      <c r="E1012" s="2" t="s">
        <v>27</v>
      </c>
      <c r="F1012" s="2">
        <v>3</v>
      </c>
      <c r="G1012" s="2">
        <v>5</v>
      </c>
      <c r="H1012" s="2" t="str">
        <f t="shared" si="79"/>
        <v>LAK</v>
      </c>
      <c r="I1012" s="2" t="s">
        <v>39</v>
      </c>
      <c r="J1012" s="2">
        <v>1</v>
      </c>
      <c r="K1012" s="2">
        <v>2</v>
      </c>
      <c r="L1012" s="2" t="str">
        <f t="shared" si="80"/>
        <v>LAK</v>
      </c>
      <c r="M1012" s="2" t="s">
        <v>76</v>
      </c>
      <c r="N1012" s="2">
        <f>IF(ISBLANK(Table2[[#This Row],[ActualResult]]), 0, 1)</f>
        <v>1</v>
      </c>
      <c r="O1012" s="2" t="str">
        <f>IF(ISBLANK(Table2[[#This Row],[ActualResult]]), "_", IF(Table2[[#This Row],[ActualWinner]]=Table2[[#This Row],[PredictedWinner]], "Y", "N"))</f>
        <v>Y</v>
      </c>
      <c r="P1012" s="2" t="str">
        <f>IF(Table2[[#This Row],[ActualAwayScore]]&gt;Table2[[#This Row],[PredictedAwayScore]], "N", IF(ISBLANK(Table2[[#This Row],[ActualResult]]), "_", IF(Table2[[#This Row],[ActualAwayScore]]=Table2[[#This Row],[PredictedAwayScore]], "Y", "N")))</f>
        <v>N</v>
      </c>
      <c r="Q1012" s="2" t="str">
        <f>IF(Table2[[#This Row],[ActualHomeScore]]&gt;Table2[[#This Row],[PredictedHomeScore]],"N", IF(ISBLANK(Table2[[#This Row],[ActualResult]]), "_", IF(Table2[[#This Row],[ActualHomeScore]]=Table2[[#This Row],[PredictedHomeScore]], "Y", "N")))</f>
        <v>N</v>
      </c>
      <c r="R1012" s="2">
        <v>1</v>
      </c>
      <c r="S1012" s="2" t="str">
        <f t="shared" si="81"/>
        <v>STL</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1</v>
      </c>
      <c r="AB1012" s="2">
        <f>IF(Table2[[#This Row],[GameIsOver]]= 0, 0, IF(Table2[[#This Row],[ActualWinner]]=Table2[[#This Row],[HomeTeam]], 2, IF(OR(Table2[[#This Row],[ActualResult]]="OT", Table2[[#This Row],[ActualResult]]="SO"), 1, 0)))</f>
        <v>2</v>
      </c>
      <c r="AC1012" s="32">
        <f>(($BF$11)*IF(Table2[[#This Row],[CorrectWinnerPrediction]]="Y", 1, 0))+(($BF$12)*IF(Table2[[#This Row],[CorrectAwayScorePrediction]]="Y", 1, 0))+(($BF$13)*IF(Table2[[#This Row],[CorrectHomeScorePrediction]]="Y", 1, 0))</f>
        <v>0.8</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-2</v>
      </c>
      <c r="AG1012" s="2">
        <f>Table2[[#This Row],[ActualHomeScore]]-Table2[[#This Row],[PredictedHomeScore]]</f>
        <v>-3</v>
      </c>
      <c r="AH1012" s="2">
        <f t="shared" si="82"/>
        <v>-2</v>
      </c>
      <c r="AI1012" s="2">
        <f t="shared" si="83"/>
        <v>-13</v>
      </c>
      <c r="AJ1012" s="2">
        <v>8</v>
      </c>
      <c r="AK1012" s="4">
        <v>45731</v>
      </c>
      <c r="AL1012" s="2">
        <f>IF(Table2[[#This Row],[GameIsOver]]=0,0,IF(Table2[[#This Row],[ActualWinner]]=Table2[[#This Row],[AwayTeam]], 1, 0))</f>
        <v>0</v>
      </c>
      <c r="AM1012" s="2">
        <f>IF(Table2[[#This Row],[GameIsOver]]=0,0,IF(Table2[[#This Row],[ActualWinner]]=Table2[[#This Row],[HomeTeam]], 1, 0))</f>
        <v>1</v>
      </c>
      <c r="AN1012" s="2">
        <f>IF(IFERROR(FIND(Table2[[#This Row],[AwayTeam]], _xlfn.TEXTJOIN(";", 1, $BD$31:$BD$40)), 0) &gt; 0, 1, 0) + IF(IFERROR(FIND(Table2[[#This Row],[HomeTeam]], _xlfn.TEXTJOIN(";", 1, $BD$31:$BD$40)), 0) &gt; 0, 1, 0)</f>
        <v>0</v>
      </c>
      <c r="AO1012" s="2" t="str">
        <f>INDEX(Sheet5!$B$2:$AG$33, MATCH(Table2[[#This Row],[AwayTeam]],Sheet5!$A$2:$A$33, 0), MATCH(Table2[[#This Row],[HomeTeam]],Sheet5!$A$2:$A$33, 0))</f>
        <v>2-0-1</v>
      </c>
      <c r="AP1012" s="2" t="str">
        <f>INDEX(Sheet5!$B$2:$AG$33, MATCH(Table2[[#This Row],[HomeTeam]],Sheet5!$A$2:$A$33, 0), MATCH(Table2[[#This Row],[AwayTeam]],Sheet5!$A$2:$A$33, 0))</f>
        <v>1-1-1</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A1013" s="4">
        <v>45723</v>
      </c>
      <c r="B1013" s="4">
        <v>45724</v>
      </c>
      <c r="C1013" s="7" t="s">
        <v>1124</v>
      </c>
      <c r="D1013" s="2" t="s">
        <v>33</v>
      </c>
      <c r="E1013" s="2" t="s">
        <v>22</v>
      </c>
      <c r="F1013" s="2">
        <v>3</v>
      </c>
      <c r="G1013" s="2">
        <v>4</v>
      </c>
      <c r="H1013" s="2" t="str">
        <f t="shared" si="79"/>
        <v>EDM</v>
      </c>
      <c r="I1013" s="2" t="s">
        <v>76</v>
      </c>
      <c r="J1013" s="2">
        <v>4</v>
      </c>
      <c r="K1013" s="2">
        <v>5</v>
      </c>
      <c r="L1013" s="2" t="str">
        <f t="shared" si="80"/>
        <v>EDM</v>
      </c>
      <c r="M1013" s="2" t="s">
        <v>39</v>
      </c>
      <c r="N1013" s="2">
        <f>IF(ISBLANK(Table2[[#This Row],[ActualResult]]), 0, 1)</f>
        <v>1</v>
      </c>
      <c r="O1013" s="2" t="str">
        <f>IF(ISBLANK(Table2[[#This Row],[ActualResult]]), "_", IF(Table2[[#This Row],[ActualWinner]]=Table2[[#This Row],[PredictedWinner]], "Y", "N"))</f>
        <v>Y</v>
      </c>
      <c r="P1013" s="2" t="str">
        <f>IF(Table2[[#This Row],[ActualAwayScore]]&gt;Table2[[#This Row],[PredictedAwayScore]], "N", IF(ISBLANK(Table2[[#This Row],[ActualResult]]), "_", IF(Table2[[#This Row],[ActualAwayScore]]=Table2[[#This Row],[PredictedAwayScore]], "Y", "N")))</f>
        <v>N</v>
      </c>
      <c r="Q1013" s="2" t="str">
        <f>IF(Table2[[#This Row],[ActualHomeScore]]&gt;Table2[[#This Row],[PredictedHomeScore]],"N", IF(ISBLANK(Table2[[#This Row],[ActualResult]]), "_", IF(Table2[[#This Row],[ActualHomeScore]]=Table2[[#This Row],[PredictedHomeScore]], "Y", "N")))</f>
        <v>N</v>
      </c>
      <c r="R1013" s="2">
        <v>1</v>
      </c>
      <c r="S1013" s="2" t="str">
        <f t="shared" si="81"/>
        <v>DAL</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2</v>
      </c>
      <c r="AC1013" s="32">
        <f>(($BF$11)*IF(Table2[[#This Row],[CorrectWinnerPrediction]]="Y", 1, 0))+(($BF$12)*IF(Table2[[#This Row],[CorrectAwayScorePrediction]]="Y", 1, 0))+(($BF$13)*IF(Table2[[#This Row],[CorrectHomeScorePrediction]]="Y", 1, 0))</f>
        <v>0.8</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1</v>
      </c>
      <c r="AG1013" s="2">
        <f>Table2[[#This Row],[ActualHomeScore]]-Table2[[#This Row],[PredictedHomeScore]]</f>
        <v>1</v>
      </c>
      <c r="AH1013" s="2">
        <f t="shared" si="82"/>
        <v>-2</v>
      </c>
      <c r="AI1013" s="2">
        <f t="shared" si="83"/>
        <v>-13</v>
      </c>
      <c r="AJ1013" s="2">
        <v>9</v>
      </c>
      <c r="AK1013" s="4">
        <v>45731</v>
      </c>
      <c r="AL1013" s="2">
        <f>IF(Table2[[#This Row],[GameIsOver]]=0,0,IF(Table2[[#This Row],[ActualWinner]]=Table2[[#This Row],[AwayTeam]], 1, 0))</f>
        <v>0</v>
      </c>
      <c r="AM1013" s="2">
        <f>IF(Table2[[#This Row],[GameIsOver]]=0,0,IF(Table2[[#This Row],[ActualWinner]]=Table2[[#This Row],[HomeTeam]], 1, 0))</f>
        <v>1</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1-1-0</v>
      </c>
      <c r="AP1013" s="2" t="str">
        <f>INDEX(Sheet5!$B$2:$AG$33, MATCH(Table2[[#This Row],[HomeTeam]],Sheet5!$A$2:$A$33, 0), MATCH(Table2[[#This Row],[AwayTeam]],Sheet5!$A$2:$A$33, 0))</f>
        <v>1-1-0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0</v>
      </c>
      <c r="AU1013" s="2"/>
      <c r="AV1013" s="2"/>
    </row>
    <row r="1014" spans="1:48" x14ac:dyDescent="0.25">
      <c r="A1014" s="5">
        <v>45723</v>
      </c>
      <c r="B1014" s="5">
        <v>45724</v>
      </c>
      <c r="C1014" s="8" t="s">
        <v>1125</v>
      </c>
      <c r="D1014" s="3" t="s">
        <v>32</v>
      </c>
      <c r="E1014" s="3" t="s">
        <v>37</v>
      </c>
      <c r="F1014" s="3">
        <v>4</v>
      </c>
      <c r="G1014" s="3">
        <v>3</v>
      </c>
      <c r="H1014" s="3" t="str">
        <f t="shared" si="79"/>
        <v>NYI</v>
      </c>
      <c r="I1014" s="3" t="s">
        <v>39</v>
      </c>
      <c r="J1014" s="3">
        <v>4</v>
      </c>
      <c r="K1014" s="3">
        <v>2</v>
      </c>
      <c r="L1014" s="2" t="str">
        <f t="shared" si="80"/>
        <v>NYI</v>
      </c>
      <c r="M1014" s="3" t="s">
        <v>39</v>
      </c>
      <c r="N1014" s="3">
        <f>IF(ISBLANK(Table2[[#This Row],[ActualResult]]), 0, 1)</f>
        <v>1</v>
      </c>
      <c r="O1014" s="3" t="str">
        <f>IF(ISBLANK(Table2[[#This Row],[ActualResult]]), "_", IF(Table2[[#This Row],[ActualWinner]]=Table2[[#This Row],[PredictedWinner]], "Y", "N"))</f>
        <v>Y</v>
      </c>
      <c r="P1014" s="3" t="str">
        <f>IF(Table2[[#This Row],[ActualAwayScore]]&gt;Table2[[#This Row],[PredictedAwayScore]], "N", IF(ISBLANK(Table2[[#This Row],[ActualResult]]), "_", IF(Table2[[#This Row],[ActualAwayScore]]=Table2[[#This Row],[PredictedAwayScore]], "Y", "N")))</f>
        <v>Y</v>
      </c>
      <c r="Q1014" s="3" t="str">
        <f>IF(Table2[[#This Row],[ActualHomeScore]]&gt;Table2[[#This Row],[PredictedHomeScore]],"N", IF(ISBLANK(Table2[[#This Row],[ActualResult]]), "_", IF(Table2[[#This Row],[ActualHomeScore]]=Table2[[#This Row],[PredictedHomeScore]], "Y", "N")))</f>
        <v>N</v>
      </c>
      <c r="R1014" s="3">
        <v>1</v>
      </c>
      <c r="S1014" s="3" t="str">
        <f t="shared" si="81"/>
        <v>SJS</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2</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0.9</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-1</v>
      </c>
      <c r="AH1014" s="3">
        <f t="shared" si="82"/>
        <v>-2</v>
      </c>
      <c r="AI1014" s="3">
        <f t="shared" si="83"/>
        <v>-13</v>
      </c>
      <c r="AJ1014" s="3">
        <v>10</v>
      </c>
      <c r="AK1014" s="4">
        <v>45731</v>
      </c>
      <c r="AL1014" s="2">
        <f>IF(Table2[[#This Row],[GameIsOver]]=0,0,IF(Table2[[#This Row],[ActualWinner]]=Table2[[#This Row],[AwayTeam]], 1, 0))</f>
        <v>1</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2-0-0</v>
      </c>
      <c r="AP1014" s="2" t="str">
        <f>INDEX(Sheet5!$B$2:$AG$33, MATCH(Table2[[#This Row],[HomeTeam]],Sheet5!$A$2:$A$33, 0), MATCH(Table2[[#This Row],[AwayTeam]],Sheet5!$A$2:$A$33, 0))</f>
        <v>0-2-0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0</v>
      </c>
      <c r="AU1014" s="2"/>
      <c r="AV1014" s="2"/>
    </row>
    <row r="1015" spans="1:48" x14ac:dyDescent="0.25">
      <c r="A1015" s="4">
        <v>45723</v>
      </c>
      <c r="B1015" s="4">
        <v>45725</v>
      </c>
      <c r="C1015" s="7" t="s">
        <v>1126</v>
      </c>
      <c r="D1015" s="2" t="s">
        <v>31</v>
      </c>
      <c r="E1015" s="2" t="s">
        <v>44</v>
      </c>
      <c r="F1015" s="2">
        <v>5</v>
      </c>
      <c r="G1015" s="2">
        <v>3</v>
      </c>
      <c r="H1015" s="2" t="str">
        <f t="shared" si="79"/>
        <v>NJD</v>
      </c>
      <c r="I1015" s="2" t="s">
        <v>39</v>
      </c>
      <c r="J1015" s="2">
        <v>3</v>
      </c>
      <c r="K1015" s="2">
        <v>1</v>
      </c>
      <c r="L1015" s="13" t="str">
        <f t="shared" si="80"/>
        <v>NJD</v>
      </c>
      <c r="M1015" s="2" t="s">
        <v>39</v>
      </c>
      <c r="N1015" s="2">
        <f>IF(ISBLANK(Table2[[#This Row],[ActualResult]]), 0, 1)</f>
        <v>1</v>
      </c>
      <c r="O1015" s="2" t="str">
        <f>IF(ISBLANK(Table2[[#This Row],[ActualResult]]), "_", IF(Table2[[#This Row],[ActualWinner]]=Table2[[#This Row],[PredictedWinner]], "Y", "N"))</f>
        <v>Y</v>
      </c>
      <c r="P1015" s="2" t="str">
        <f>IF(Table2[[#This Row],[ActualAwayScore]]&gt;Table2[[#This Row],[PredictedAwayScore]], "N", IF(ISBLANK(Table2[[#This Row],[ActualResult]]), "_", IF(Table2[[#This Row],[ActualAwayScore]]=Table2[[#This Row],[PredictedAwayScore]], "Y", "N")))</f>
        <v>N</v>
      </c>
      <c r="Q1015" s="2" t="str">
        <f>IF(Table2[[#This Row],[ActualHomeScore]]&gt;Table2[[#This Row],[PredictedHomeScore]],"N", IF(ISBLANK(Table2[[#This Row],[ActualResult]]), "_", IF(Table2[[#This Row],[ActualHomeScore]]=Table2[[#This Row],[PredictedHomeScore]], "Y", "N")))</f>
        <v>N</v>
      </c>
      <c r="R1015" s="2">
        <v>1</v>
      </c>
      <c r="S1015" s="2" t="str">
        <f t="shared" si="81"/>
        <v>PHI</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2</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0.8</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-2</v>
      </c>
      <c r="AG1015" s="2">
        <f>Table2[[#This Row],[ActualHomeScore]]-Table2[[#This Row],[PredictedHomeScore]]</f>
        <v>-2</v>
      </c>
      <c r="AH1015" s="2">
        <f t="shared" si="82"/>
        <v>7</v>
      </c>
      <c r="AI1015" s="2">
        <f t="shared" si="83"/>
        <v>-6</v>
      </c>
      <c r="AJ1015" s="2">
        <v>1</v>
      </c>
      <c r="AK1015" s="4">
        <v>45731</v>
      </c>
      <c r="AL1015" s="2">
        <f>IF(Table2[[#This Row],[GameIsOver]]=0,0,IF(Table2[[#This Row],[ActualWinner]]=Table2[[#This Row],[AwayTeam]], 1, 0))</f>
        <v>1</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2-2-0</v>
      </c>
      <c r="AP1015" s="2" t="str">
        <f>INDEX(Sheet5!$B$2:$AG$33, MATCH(Table2[[#This Row],[HomeTeam]],Sheet5!$A$2:$A$33, 0), MATCH(Table2[[#This Row],[AwayTeam]],Sheet5!$A$2:$A$33, 0))</f>
        <v>2-2-0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0</v>
      </c>
      <c r="AU1015" s="2"/>
      <c r="AV1015" s="2"/>
    </row>
    <row r="1016" spans="1:48" x14ac:dyDescent="0.25">
      <c r="A1016" s="4">
        <v>45723</v>
      </c>
      <c r="B1016" s="4">
        <v>45725</v>
      </c>
      <c r="C1016" s="7" t="s">
        <v>1127</v>
      </c>
      <c r="D1016" s="2" t="s">
        <v>11</v>
      </c>
      <c r="E1016" s="2" t="s">
        <v>45</v>
      </c>
      <c r="F1016" s="2">
        <v>1</v>
      </c>
      <c r="G1016" s="2">
        <v>4</v>
      </c>
      <c r="H1016" s="2" t="str">
        <f t="shared" si="79"/>
        <v>WSH</v>
      </c>
      <c r="I1016" s="2" t="s">
        <v>39</v>
      </c>
      <c r="J1016" s="2">
        <v>2</v>
      </c>
      <c r="K1016" s="2">
        <v>4</v>
      </c>
      <c r="L1016" s="2" t="str">
        <f t="shared" si="80"/>
        <v>WSH</v>
      </c>
      <c r="M1016" s="2" t="s">
        <v>39</v>
      </c>
      <c r="N1016" s="2">
        <f>IF(ISBLANK(Table2[[#This Row],[ActualResult]]), 0, 1)</f>
        <v>1</v>
      </c>
      <c r="O1016" s="2" t="str">
        <f>IF(ISBLANK(Table2[[#This Row],[ActualResult]]), "_", IF(Table2[[#This Row],[ActualWinner]]=Table2[[#This Row],[PredictedWinner]], "Y", "N"))</f>
        <v>Y</v>
      </c>
      <c r="P1016" s="2" t="str">
        <f>IF(Table2[[#This Row],[ActualAwayScore]]&gt;Table2[[#This Row],[PredictedAwayScore]], "N", IF(ISBLANK(Table2[[#This Row],[ActualResult]]), "_", IF(Table2[[#This Row],[ActualAwayScore]]=Table2[[#This Row],[PredictedAwayScore]], "Y", "N")))</f>
        <v>N</v>
      </c>
      <c r="Q1016" s="2" t="str">
        <f>IF(Table2[[#This Row],[ActualHomeScore]]&gt;Table2[[#This Row],[PredictedHomeScore]],"N", IF(ISBLANK(Table2[[#This Row],[ActualResult]]), "_", IF(Table2[[#This Row],[ActualHomeScore]]=Table2[[#This Row],[PredictedHomeScore]], "Y", "N")))</f>
        <v>Y</v>
      </c>
      <c r="R1016" s="2">
        <v>1</v>
      </c>
      <c r="S1016" s="2" t="str">
        <f t="shared" si="81"/>
        <v>SEA</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t="s">
        <v>1899</v>
      </c>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2</v>
      </c>
      <c r="AC1016" s="32">
        <f>(($BF$11)*IF(Table2[[#This Row],[CorrectWinnerPrediction]]="Y", 1, 0))+(($BF$12)*IF(Table2[[#This Row],[CorrectAwayScorePrediction]]="Y", 1, 0))+(($BF$13)*IF(Table2[[#This Row],[CorrectHomeScorePrediction]]="Y", 1, 0))</f>
        <v>0.9</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1</v>
      </c>
      <c r="AG1016" s="2">
        <f>Table2[[#This Row],[ActualHomeScore]]-Table2[[#This Row],[PredictedHomeScore]]</f>
        <v>0</v>
      </c>
      <c r="AH1016" s="2">
        <f t="shared" si="82"/>
        <v>7</v>
      </c>
      <c r="AI1016" s="2">
        <f t="shared" si="83"/>
        <v>-6</v>
      </c>
      <c r="AJ1016" s="2">
        <v>2</v>
      </c>
      <c r="AK1016" s="4">
        <v>45731</v>
      </c>
      <c r="AL1016" s="2">
        <f>IF(Table2[[#This Row],[GameIsOver]]=0,0,IF(Table2[[#This Row],[ActualWinner]]=Table2[[#This Row],[AwayTeam]], 1, 0))</f>
        <v>0</v>
      </c>
      <c r="AM1016" s="2">
        <f>IF(Table2[[#This Row],[GameIsOver]]=0,0,IF(Table2[[#This Row],[ActualWinner]]=Table2[[#This Row],[HomeTeam]], 1, 0))</f>
        <v>1</v>
      </c>
      <c r="AN1016" s="2">
        <f>IF(IFERROR(FIND(Table2[[#This Row],[AwayTeam]], _xlfn.TEXTJOIN(";", 1, $BD$31:$BD$40)), 0) &gt; 0, 1, 0) + IF(IFERROR(FIND(Table2[[#This Row],[HomeTeam]], _xlfn.TEXTJOIN(";", 1, $BD$31:$BD$40)), 0) &gt; 0, 1, 0)</f>
        <v>0</v>
      </c>
      <c r="AO1016" s="2" t="str">
        <f>INDEX(Sheet5!$B$2:$AG$33, MATCH(Table2[[#This Row],[AwayTeam]],Sheet5!$A$2:$A$33, 0), MATCH(Table2[[#This Row],[HomeTeam]],Sheet5!$A$2:$A$33, 0))</f>
        <v>0-2-0</v>
      </c>
      <c r="AP1016" s="2" t="str">
        <f>INDEX(Sheet5!$B$2:$AG$33, MATCH(Table2[[#This Row],[HomeTeam]],Sheet5!$A$2:$A$33, 0), MATCH(Table2[[#This Row],[AwayTeam]],Sheet5!$A$2:$A$33, 0))</f>
        <v>2-0-0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0</v>
      </c>
      <c r="AU1016" s="2"/>
      <c r="AV1016" s="2"/>
    </row>
    <row r="1017" spans="1:48" x14ac:dyDescent="0.25">
      <c r="A1017" s="4">
        <v>45723</v>
      </c>
      <c r="B1017" s="4">
        <v>45725</v>
      </c>
      <c r="C1017" s="7" t="s">
        <v>1128</v>
      </c>
      <c r="D1017" s="2" t="s">
        <v>20</v>
      </c>
      <c r="E1017" s="2" t="s">
        <v>36</v>
      </c>
      <c r="F1017" s="2">
        <v>3</v>
      </c>
      <c r="G1017" s="2">
        <v>5</v>
      </c>
      <c r="H1017" s="2" t="str">
        <f t="shared" si="79"/>
        <v>MIN</v>
      </c>
      <c r="I1017" s="2" t="s">
        <v>39</v>
      </c>
      <c r="J1017" s="2">
        <v>3</v>
      </c>
      <c r="K1017" s="2">
        <v>1</v>
      </c>
      <c r="L1017" s="2" t="str">
        <f t="shared" si="80"/>
        <v>PIT</v>
      </c>
      <c r="M1017" s="2" t="s">
        <v>39</v>
      </c>
      <c r="N1017" s="2">
        <f>IF(ISBLANK(Table2[[#This Row],[ActualResult]]), 0, 1)</f>
        <v>1</v>
      </c>
      <c r="O1017" s="2" t="str">
        <f>IF(ISBLANK(Table2[[#This Row],[ActualResult]]), "_", IF(Table2[[#This Row],[ActualWinner]]=Table2[[#This Row],[PredictedWinner]], "Y", "N"))</f>
        <v>N</v>
      </c>
      <c r="P1017" s="2" t="str">
        <f>IF(Table2[[#This Row],[ActualAwayScore]]&gt;Table2[[#This Row],[PredictedAwayScore]], "N", IF(ISBLANK(Table2[[#This Row],[ActualResult]]), "_", IF(Table2[[#This Row],[ActualAwayScore]]=Table2[[#This Row],[PredictedAwayScore]], "Y", "N")))</f>
        <v>Y</v>
      </c>
      <c r="Q1017" s="2" t="str">
        <f>IF(Table2[[#This Row],[ActualHomeScore]]&gt;Table2[[#This Row],[PredictedHomeScore]],"N", IF(ISBLANK(Table2[[#This Row],[ActualResult]]), "_", IF(Table2[[#This Row],[ActualHomeScore]]=Table2[[#This Row],[PredictedHomeScore]], "Y", "N")))</f>
        <v>N</v>
      </c>
      <c r="R1017" s="2">
        <v>1</v>
      </c>
      <c r="S1017" s="2" t="str">
        <f t="shared" si="81"/>
        <v>MIN</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2</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0.1</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-4</v>
      </c>
      <c r="AH1017" s="2">
        <f t="shared" si="82"/>
        <v>7</v>
      </c>
      <c r="AI1017" s="2">
        <f t="shared" si="83"/>
        <v>-6</v>
      </c>
      <c r="AJ1017" s="2">
        <v>3</v>
      </c>
      <c r="AK1017" s="4">
        <v>45731</v>
      </c>
      <c r="AL1017" s="2">
        <f>IF(Table2[[#This Row],[GameIsOver]]=0,0,IF(Table2[[#This Row],[ActualWinner]]=Table2[[#This Row],[AwayTeam]], 1, 0))</f>
        <v>1</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1-1-0</v>
      </c>
      <c r="AP1017" s="2" t="str">
        <f>INDEX(Sheet5!$B$2:$AG$33, MATCH(Table2[[#This Row],[HomeTeam]],Sheet5!$A$2:$A$33, 0), MATCH(Table2[[#This Row],[AwayTeam]],Sheet5!$A$2:$A$33, 0))</f>
        <v>1-1-0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0</v>
      </c>
      <c r="AU1017" s="2"/>
      <c r="AV1017" s="2"/>
    </row>
    <row r="1018" spans="1:48" x14ac:dyDescent="0.25">
      <c r="A1018" s="4">
        <v>45723</v>
      </c>
      <c r="B1018" s="4">
        <v>45725</v>
      </c>
      <c r="C1018" s="7" t="s">
        <v>1129</v>
      </c>
      <c r="D1018" s="2" t="s">
        <v>21</v>
      </c>
      <c r="E1018" s="2" t="s">
        <v>43</v>
      </c>
      <c r="F1018" s="2">
        <v>3</v>
      </c>
      <c r="G1018" s="2">
        <v>2</v>
      </c>
      <c r="H1018" s="2" t="str">
        <f t="shared" si="79"/>
        <v>WPG</v>
      </c>
      <c r="I1018" s="2" t="s">
        <v>39</v>
      </c>
      <c r="J1018" s="2">
        <v>2</v>
      </c>
      <c r="K1018" s="2">
        <v>4</v>
      </c>
      <c r="L1018" s="2" t="str">
        <f t="shared" si="80"/>
        <v>CAR</v>
      </c>
      <c r="M1018" s="2" t="s">
        <v>39</v>
      </c>
      <c r="N1018" s="2">
        <f>IF(ISBLANK(Table2[[#This Row],[ActualResult]]), 0, 1)</f>
        <v>1</v>
      </c>
      <c r="O1018" s="2" t="str">
        <f>IF(ISBLANK(Table2[[#This Row],[ActualResult]]), "_", IF(Table2[[#This Row],[ActualWinner]]=Table2[[#This Row],[PredictedWinner]], "Y", "N"))</f>
        <v>N</v>
      </c>
      <c r="P1018" s="2" t="str">
        <f>IF(Table2[[#This Row],[ActualAwayScore]]&gt;Table2[[#This Row],[PredictedAwayScore]], "N", IF(ISBLANK(Table2[[#This Row],[ActualResult]]), "_", IF(Table2[[#This Row],[ActualAwayScore]]=Table2[[#This Row],[PredictedAwayScore]], "Y", "N")))</f>
        <v>N</v>
      </c>
      <c r="Q1018" s="2" t="str">
        <f>IF(Table2[[#This Row],[ActualHomeScore]]&gt;Table2[[#This Row],[PredictedHomeScore]],"N", IF(ISBLANK(Table2[[#This Row],[ActualResult]]), "_", IF(Table2[[#This Row],[ActualHomeScore]]=Table2[[#This Row],[PredictedHomeScore]], "Y", "N")))</f>
        <v>N</v>
      </c>
      <c r="R1018" s="2">
        <v>1</v>
      </c>
      <c r="S1018" s="2" t="str">
        <f t="shared" si="81"/>
        <v>WPG</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2</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-1</v>
      </c>
      <c r="AG1018" s="2">
        <f>Table2[[#This Row],[ActualHomeScore]]-Table2[[#This Row],[PredictedHomeScore]]</f>
        <v>2</v>
      </c>
      <c r="AH1018" s="2">
        <f t="shared" si="82"/>
        <v>7</v>
      </c>
      <c r="AI1018" s="2">
        <f t="shared" si="83"/>
        <v>-6</v>
      </c>
      <c r="AJ1018" s="2">
        <v>4</v>
      </c>
      <c r="AK1018" s="4">
        <v>45731</v>
      </c>
      <c r="AL1018" s="2">
        <f>IF(Table2[[#This Row],[GameIsOver]]=0,0,IF(Table2[[#This Row],[ActualWinner]]=Table2[[#This Row],[AwayTeam]], 1, 0))</f>
        <v>0</v>
      </c>
      <c r="AM1018" s="2">
        <f>IF(Table2[[#This Row],[GameIsOver]]=0,0,IF(Table2[[#This Row],[ActualWinner]]=Table2[[#This Row],[HomeTeam]], 1, 0))</f>
        <v>1</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1-1-0</v>
      </c>
      <c r="AP1018" s="2" t="str">
        <f>INDEX(Sheet5!$B$2:$AG$33, MATCH(Table2[[#This Row],[HomeTeam]],Sheet5!$A$2:$A$33, 0), MATCH(Table2[[#This Row],[AwayTeam]],Sheet5!$A$2:$A$33, 0))</f>
        <v>1-1-0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0</v>
      </c>
      <c r="AU1018" s="2"/>
      <c r="AV1018" s="2"/>
    </row>
    <row r="1019" spans="1:48" x14ac:dyDescent="0.25">
      <c r="A1019" s="4">
        <v>45723</v>
      </c>
      <c r="B1019" s="4">
        <v>45725</v>
      </c>
      <c r="C1019" s="7" t="s">
        <v>1130</v>
      </c>
      <c r="D1019" s="2" t="s">
        <v>35</v>
      </c>
      <c r="E1019" s="2" t="s">
        <v>19</v>
      </c>
      <c r="F1019" s="2">
        <v>2</v>
      </c>
      <c r="G1019" s="2">
        <v>5</v>
      </c>
      <c r="H1019" s="2" t="str">
        <f t="shared" si="79"/>
        <v>NYR</v>
      </c>
      <c r="I1019" s="2" t="s">
        <v>39</v>
      </c>
      <c r="J1019" s="2">
        <v>7</v>
      </c>
      <c r="K1019" s="2">
        <v>3</v>
      </c>
      <c r="L1019" s="2" t="str">
        <f t="shared" si="80"/>
        <v>CBJ</v>
      </c>
      <c r="M1019" s="2" t="s">
        <v>39</v>
      </c>
      <c r="N1019" s="2">
        <f>IF(ISBLANK(Table2[[#This Row],[ActualResult]]), 0, 1)</f>
        <v>1</v>
      </c>
      <c r="O1019" s="2" t="str">
        <f>IF(ISBLANK(Table2[[#This Row],[ActualResult]]), "_", IF(Table2[[#This Row],[ActualWinner]]=Table2[[#This Row],[PredictedWinner]], "Y", "N"))</f>
        <v>N</v>
      </c>
      <c r="P1019" s="2" t="str">
        <f>IF(Table2[[#This Row],[ActualAwayScore]]&gt;Table2[[#This Row],[PredictedAwayScore]], "N", IF(ISBLANK(Table2[[#This Row],[ActualResult]]), "_", IF(Table2[[#This Row],[ActualAwayScore]]=Table2[[#This Row],[PredictedAwayScore]], "Y", "N")))</f>
        <v>N</v>
      </c>
      <c r="Q1019" s="2" t="str">
        <f>IF(Table2[[#This Row],[ActualHomeScore]]&gt;Table2[[#This Row],[PredictedHomeScore]],"N", IF(ISBLANK(Table2[[#This Row],[ActualResult]]), "_", IF(Table2[[#This Row],[ActualHomeScore]]=Table2[[#This Row],[PredictedHomeScore]], "Y", "N")))</f>
        <v>N</v>
      </c>
      <c r="R1019" s="2">
        <v>1</v>
      </c>
      <c r="S1019" s="2" t="str">
        <f t="shared" si="81"/>
        <v>NYR</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2</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5</v>
      </c>
      <c r="AG1019" s="2">
        <f>Table2[[#This Row],[ActualHomeScore]]-Table2[[#This Row],[PredictedHomeScore]]</f>
        <v>-2</v>
      </c>
      <c r="AH1019" s="2">
        <f t="shared" si="82"/>
        <v>7</v>
      </c>
      <c r="AI1019" s="2">
        <f t="shared" si="83"/>
        <v>-6</v>
      </c>
      <c r="AJ1019" s="2">
        <v>5</v>
      </c>
      <c r="AK1019" s="4">
        <v>45731</v>
      </c>
      <c r="AL1019" s="2">
        <f>IF(Table2[[#This Row],[GameIsOver]]=0,0,IF(Table2[[#This Row],[ActualWinner]]=Table2[[#This Row],[AwayTeam]], 1, 0))</f>
        <v>1</v>
      </c>
      <c r="AM1019" s="2">
        <f>IF(Table2[[#This Row],[GameIsOver]]=0,0,IF(Table2[[#This Row],[ActualWinner]]=Table2[[#This Row],[HomeTeam]], 1, 0))</f>
        <v>0</v>
      </c>
      <c r="AN1019" s="2">
        <f>IF(IFERROR(FIND(Table2[[#This Row],[AwayTeam]], _xlfn.TEXTJOIN(";", 1, $BD$31:$BD$40)), 0) &gt; 0, 1, 0) + IF(IFERROR(FIND(Table2[[#This Row],[HomeTeam]], _xlfn.TEXTJOIN(";", 1, $BD$31:$BD$40)), 0) &gt; 0, 1, 0)</f>
        <v>1</v>
      </c>
      <c r="AO1019" s="2" t="str">
        <f>INDEX(Sheet5!$B$2:$AG$33, MATCH(Table2[[#This Row],[AwayTeam]],Sheet5!$A$2:$A$33, 0), MATCH(Table2[[#This Row],[HomeTeam]],Sheet5!$A$2:$A$33, 0))</f>
        <v>1-1-1</v>
      </c>
      <c r="AP1019" s="2" t="str">
        <f>INDEX(Sheet5!$B$2:$AG$33, MATCH(Table2[[#This Row],[HomeTeam]],Sheet5!$A$2:$A$33, 0), MATCH(Table2[[#This Row],[AwayTeam]],Sheet5!$A$2:$A$33, 0))</f>
        <v>2-1-0</v>
      </c>
      <c r="AQ1019" s="2">
        <f>IF(Table2[[#This Row],[GameHasShutOut]], 1, 0)</f>
        <v>0</v>
      </c>
      <c r="AR1019" s="2">
        <f>IF(Table2[[#This Row],[ActualAwayScore]] + Table2[[#This Row],[ActualHomeScore]] &gt;= 10, 1, 0)</f>
        <v>1</v>
      </c>
      <c r="AS1019" s="2">
        <f>IF(ABS(Table2[[#This Row],[ActualAwayScore]]-Table2[[#This Row],[ActualHomeScore]])&gt;=5, 1, 0)</f>
        <v>0</v>
      </c>
      <c r="AT1019" s="2">
        <f>IF(Table2[[#This Row],[ActualAwayScore]] + Table2[[#This Row],[ActualHomeScore]] &lt;= 3, 1, 0)</f>
        <v>0</v>
      </c>
      <c r="AU1019" s="2"/>
      <c r="AV1019" s="2"/>
    </row>
    <row r="1020" spans="1:48" x14ac:dyDescent="0.25">
      <c r="A1020" s="4">
        <v>45723</v>
      </c>
      <c r="B1020" s="4">
        <v>45725</v>
      </c>
      <c r="C1020" s="7" t="s">
        <v>1131</v>
      </c>
      <c r="D1020" s="2" t="s">
        <v>27</v>
      </c>
      <c r="E1020" s="2" t="s">
        <v>26</v>
      </c>
      <c r="F1020" s="2">
        <v>3</v>
      </c>
      <c r="G1020" s="2">
        <v>4</v>
      </c>
      <c r="H1020" s="2" t="str">
        <f t="shared" si="79"/>
        <v>VGK</v>
      </c>
      <c r="I1020" s="2" t="s">
        <v>76</v>
      </c>
      <c r="J1020" s="2">
        <v>6</v>
      </c>
      <c r="K1020" s="2">
        <v>5</v>
      </c>
      <c r="L1020" s="2" t="str">
        <f t="shared" si="80"/>
        <v>LAK</v>
      </c>
      <c r="M1020" s="2" t="s">
        <v>39</v>
      </c>
      <c r="N1020" s="2">
        <f>IF(ISBLANK(Table2[[#This Row],[ActualResult]]), 0, 1)</f>
        <v>1</v>
      </c>
      <c r="O1020" s="2" t="str">
        <f>IF(ISBLANK(Table2[[#This Row],[ActualResult]]), "_", IF(Table2[[#This Row],[ActualWinner]]=Table2[[#This Row],[PredictedWinner]], "Y", "N"))</f>
        <v>N</v>
      </c>
      <c r="P1020" s="2" t="str">
        <f>IF(Table2[[#This Row],[ActualAwayScore]]&gt;Table2[[#This Row],[PredictedAwayScore]], "N", IF(ISBLANK(Table2[[#This Row],[ActualResult]]), "_", IF(Table2[[#This Row],[ActualAwayScore]]=Table2[[#This Row],[PredictedAwayScore]], "Y", "N")))</f>
        <v>N</v>
      </c>
      <c r="Q1020" s="2" t="str">
        <f>IF(Table2[[#This Row],[ActualHomeScore]]&gt;Table2[[#This Row],[PredictedHomeScore]],"N", IF(ISBLANK(Table2[[#This Row],[ActualResult]]), "_", IF(Table2[[#This Row],[ActualHomeScore]]=Table2[[#This Row],[PredictedHomeScore]], "Y", "N")))</f>
        <v>N</v>
      </c>
      <c r="R1020" s="2">
        <v>1</v>
      </c>
      <c r="S1020" s="2" t="str">
        <f t="shared" si="81"/>
        <v>VGK</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2</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3</v>
      </c>
      <c r="AG1020" s="2">
        <f>Table2[[#This Row],[ActualHomeScore]]-Table2[[#This Row],[PredictedHomeScore]]</f>
        <v>1</v>
      </c>
      <c r="AH1020" s="2">
        <f t="shared" si="82"/>
        <v>7</v>
      </c>
      <c r="AI1020" s="2">
        <f t="shared" si="83"/>
        <v>-6</v>
      </c>
      <c r="AJ1020" s="2">
        <v>6</v>
      </c>
      <c r="AK1020" s="4">
        <v>45731</v>
      </c>
      <c r="AL1020" s="2">
        <f>IF(Table2[[#This Row],[GameIsOver]]=0,0,IF(Table2[[#This Row],[ActualWinner]]=Table2[[#This Row],[AwayTeam]], 1, 0))</f>
        <v>1</v>
      </c>
      <c r="AM1020" s="2">
        <f>IF(Table2[[#This Row],[GameIsOver]]=0,0,IF(Table2[[#This Row],[ActualWinner]]=Table2[[#This Row],[HomeTeam]], 1, 0))</f>
        <v>0</v>
      </c>
      <c r="AN1020" s="2">
        <f>IF(IFERROR(FIND(Table2[[#This Row],[AwayTeam]], _xlfn.TEXTJOIN(";", 1, $BD$31:$BD$40)), 0) &gt; 0, 1, 0) + IF(IFERROR(FIND(Table2[[#This Row],[HomeTeam]], _xlfn.TEXTJOIN(";", 1, $BD$31:$BD$40)), 0) &gt; 0, 1, 0)</f>
        <v>0</v>
      </c>
      <c r="AO1020" s="2" t="str">
        <f>INDEX(Sheet5!$B$2:$AG$33, MATCH(Table2[[#This Row],[AwayTeam]],Sheet5!$A$2:$A$33, 0), MATCH(Table2[[#This Row],[HomeTeam]],Sheet5!$A$2:$A$33, 0))</f>
        <v>3-1-0</v>
      </c>
      <c r="AP1020" s="2" t="str">
        <f>INDEX(Sheet5!$B$2:$AG$33, MATCH(Table2[[#This Row],[HomeTeam]],Sheet5!$A$2:$A$33, 0), MATCH(Table2[[#This Row],[AwayTeam]],Sheet5!$A$2:$A$33, 0))</f>
        <v>1-3-0</v>
      </c>
      <c r="AQ1020" s="2">
        <f>IF(Table2[[#This Row],[GameHasShutOut]], 1, 0)</f>
        <v>0</v>
      </c>
      <c r="AR1020" s="2">
        <f>IF(Table2[[#This Row],[ActualAwayScore]] + Table2[[#This Row],[ActualHomeScore]] &gt;= 10, 1, 0)</f>
        <v>1</v>
      </c>
      <c r="AS1020" s="2">
        <f>IF(ABS(Table2[[#This Row],[ActualAwayScore]]-Table2[[#This Row],[ActualHomeScore]])&gt;=5, 1, 0)</f>
        <v>0</v>
      </c>
      <c r="AT1020" s="2">
        <f>IF(Table2[[#This Row],[ActualAwayScore]] + Table2[[#This Row],[ActualHomeScore]] &lt;= 3, 1, 0)</f>
        <v>0</v>
      </c>
      <c r="AU1020" s="2"/>
      <c r="AV1020" s="2"/>
    </row>
    <row r="1021" spans="1:48" x14ac:dyDescent="0.25">
      <c r="A1021" s="4">
        <v>45723</v>
      </c>
      <c r="B1021" s="4">
        <v>45725</v>
      </c>
      <c r="C1021" s="7" t="s">
        <v>1132</v>
      </c>
      <c r="D1021" s="2" t="s">
        <v>33</v>
      </c>
      <c r="E1021" s="2" t="s">
        <v>24</v>
      </c>
      <c r="F1021" s="2">
        <v>3</v>
      </c>
      <c r="G1021" s="2">
        <v>2</v>
      </c>
      <c r="H1021" s="2" t="str">
        <f t="shared" si="79"/>
        <v>DAL</v>
      </c>
      <c r="I1021" s="2" t="s">
        <v>39</v>
      </c>
      <c r="J1021" s="2">
        <v>4</v>
      </c>
      <c r="K1021" s="2">
        <v>1</v>
      </c>
      <c r="L1021" s="2" t="str">
        <f t="shared" si="80"/>
        <v>DAL</v>
      </c>
      <c r="M1021" s="2" t="s">
        <v>39</v>
      </c>
      <c r="N1021" s="2">
        <f>IF(ISBLANK(Table2[[#This Row],[ActualResult]]), 0, 1)</f>
        <v>1</v>
      </c>
      <c r="O1021" s="2" t="str">
        <f>IF(ISBLANK(Table2[[#This Row],[ActualResult]]), "_", IF(Table2[[#This Row],[ActualWinner]]=Table2[[#This Row],[PredictedWinner]], "Y", "N"))</f>
        <v>Y</v>
      </c>
      <c r="P1021" s="2" t="str">
        <f>IF(Table2[[#This Row],[ActualAwayScore]]&gt;Table2[[#This Row],[PredictedAwayScore]], "N", IF(ISBLANK(Table2[[#This Row],[ActualResult]]), "_", IF(Table2[[#This Row],[ActualAwayScore]]=Table2[[#This Row],[PredictedAwayScore]], "Y", "N")))</f>
        <v>N</v>
      </c>
      <c r="Q1021" s="2" t="str">
        <f>IF(Table2[[#This Row],[ActualHomeScore]]&gt;Table2[[#This Row],[PredictedHomeScore]],"N", IF(ISBLANK(Table2[[#This Row],[ActualResult]]), "_", IF(Table2[[#This Row],[ActualHomeScore]]=Table2[[#This Row],[PredictedHomeScore]], "Y", "N")))</f>
        <v>N</v>
      </c>
      <c r="R1021" s="2">
        <v>1</v>
      </c>
      <c r="S1021" s="2" t="str">
        <f t="shared" si="81"/>
        <v>VAN</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2</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0.8</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1</v>
      </c>
      <c r="AG1021" s="2">
        <f>Table2[[#This Row],[ActualHomeScore]]-Table2[[#This Row],[PredictedHomeScore]]</f>
        <v>-1</v>
      </c>
      <c r="AH1021" s="2">
        <f t="shared" si="82"/>
        <v>7</v>
      </c>
      <c r="AI1021" s="2">
        <f t="shared" si="83"/>
        <v>-6</v>
      </c>
      <c r="AJ1021" s="2">
        <v>7</v>
      </c>
      <c r="AK1021" s="4">
        <v>45731</v>
      </c>
      <c r="AL1021" s="2">
        <f>IF(Table2[[#This Row],[GameIsOver]]=0,0,IF(Table2[[#This Row],[ActualWinner]]=Table2[[#This Row],[AwayTeam]], 1, 0))</f>
        <v>1</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2-0-0</v>
      </c>
      <c r="AP1021" s="2" t="str">
        <f>INDEX(Sheet5!$B$2:$AG$33, MATCH(Table2[[#This Row],[HomeTeam]],Sheet5!$A$2:$A$33, 0), MATCH(Table2[[#This Row],[AwayTeam]],Sheet5!$A$2:$A$33, 0))</f>
        <v>0-2-0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0</v>
      </c>
      <c r="AU1021" s="2"/>
      <c r="AV1021" s="2"/>
    </row>
    <row r="1022" spans="1:48" x14ac:dyDescent="0.25">
      <c r="A1022" s="5">
        <v>45723</v>
      </c>
      <c r="B1022" s="5">
        <v>45725</v>
      </c>
      <c r="C1022" s="8" t="s">
        <v>1133</v>
      </c>
      <c r="D1022" s="3" t="s">
        <v>32</v>
      </c>
      <c r="E1022" s="3" t="s">
        <v>46</v>
      </c>
      <c r="F1022" s="3">
        <v>1</v>
      </c>
      <c r="G1022" s="3">
        <v>4</v>
      </c>
      <c r="H1022" s="3" t="str">
        <f t="shared" si="79"/>
        <v>ANA</v>
      </c>
      <c r="I1022" s="3" t="s">
        <v>39</v>
      </c>
      <c r="J1022" s="3">
        <v>1</v>
      </c>
      <c r="K1022" s="3">
        <v>4</v>
      </c>
      <c r="L1022" s="2" t="str">
        <f t="shared" si="80"/>
        <v>ANA</v>
      </c>
      <c r="M1022" s="3" t="s">
        <v>39</v>
      </c>
      <c r="N1022" s="3">
        <f>IF(ISBLANK(Table2[[#This Row],[ActualResult]]), 0, 1)</f>
        <v>1</v>
      </c>
      <c r="O1022" s="3" t="str">
        <f>IF(ISBLANK(Table2[[#This Row],[ActualResult]]), "_", IF(Table2[[#This Row],[ActualWinner]]=Table2[[#This Row],[PredictedWinner]], "Y", "N"))</f>
        <v>Y</v>
      </c>
      <c r="P1022" s="3" t="str">
        <f>IF(Table2[[#This Row],[ActualAwayScore]]&gt;Table2[[#This Row],[PredictedAwayScore]], "N", IF(ISBLANK(Table2[[#This Row],[ActualResult]]), "_", IF(Table2[[#This Row],[ActualAwayScore]]=Table2[[#This Row],[PredictedAwayScore]], "Y", "N")))</f>
        <v>Y</v>
      </c>
      <c r="Q1022" s="3" t="str">
        <f>IF(Table2[[#This Row],[ActualHomeScore]]&gt;Table2[[#This Row],[PredictedHomeScore]],"N", IF(ISBLANK(Table2[[#This Row],[ActualResult]]), "_", IF(Table2[[#This Row],[ActualHomeScore]]=Table2[[#This Row],[PredictedHomeScore]], "Y", "N")))</f>
        <v>Y</v>
      </c>
      <c r="R1022" s="3">
        <v>1</v>
      </c>
      <c r="S1022" s="3" t="str">
        <f t="shared" si="81"/>
        <v>NYI</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2</v>
      </c>
      <c r="AC1022" s="51">
        <f>(($BF$11)*IF(Table2[[#This Row],[CorrectWinnerPrediction]]="Y", 1, 0))+(($BF$12)*IF(Table2[[#This Row],[CorrectAwayScorePrediction]]="Y", 1, 0))+(($BF$13)*IF(Table2[[#This Row],[CorrectHomeScorePrediction]]="Y", 1, 0))</f>
        <v>1</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7</v>
      </c>
      <c r="AI1022" s="3">
        <f t="shared" si="83"/>
        <v>-6</v>
      </c>
      <c r="AJ1022" s="3">
        <v>8</v>
      </c>
      <c r="AK1022" s="4">
        <v>45731</v>
      </c>
      <c r="AL1022" s="2">
        <f>IF(Table2[[#This Row],[GameIsOver]]=0,0,IF(Table2[[#This Row],[ActualWinner]]=Table2[[#This Row],[AwayTeam]], 1, 0))</f>
        <v>0</v>
      </c>
      <c r="AM1022" s="2">
        <f>IF(Table2[[#This Row],[GameIsOver]]=0,0,IF(Table2[[#This Row],[ActualWinner]]=Table2[[#This Row],[HomeTeam]], 1, 0))</f>
        <v>1</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0-2-0</v>
      </c>
      <c r="AP1022" s="2" t="str">
        <f>INDEX(Sheet5!$B$2:$AG$33, MATCH(Table2[[#This Row],[HomeTeam]],Sheet5!$A$2:$A$33, 0), MATCH(Table2[[#This Row],[AwayTeam]],Sheet5!$A$2:$A$33, 0))</f>
        <v>2-0-0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0</v>
      </c>
      <c r="AU1022" s="2"/>
      <c r="AV1022" s="2"/>
    </row>
    <row r="1023" spans="1:48" x14ac:dyDescent="0.25">
      <c r="A1023" s="4">
        <v>45726</v>
      </c>
      <c r="B1023" s="4">
        <v>45726</v>
      </c>
      <c r="C1023" s="7" t="s">
        <v>1134</v>
      </c>
      <c r="D1023" s="2" t="s">
        <v>22</v>
      </c>
      <c r="E1023" s="2" t="s">
        <v>28</v>
      </c>
      <c r="F1023" s="2">
        <v>4</v>
      </c>
      <c r="G1023" s="2">
        <v>2</v>
      </c>
      <c r="H1023" s="2" t="str">
        <f t="shared" si="79"/>
        <v>EDM</v>
      </c>
      <c r="I1023" s="2" t="s">
        <v>39</v>
      </c>
      <c r="J1023" s="2">
        <v>2</v>
      </c>
      <c r="K1023" s="2">
        <v>3</v>
      </c>
      <c r="L1023" s="13" t="str">
        <f t="shared" si="80"/>
        <v>BUF</v>
      </c>
      <c r="M1023" s="2" t="s">
        <v>39</v>
      </c>
      <c r="N1023" s="2">
        <f>IF(ISBLANK(Table2[[#This Row],[ActualResult]]), 0, 1)</f>
        <v>1</v>
      </c>
      <c r="O1023" s="2" t="str">
        <f>IF(ISBLANK(Table2[[#This Row],[ActualResult]]), "_", IF(Table2[[#This Row],[ActualWinner]]=Table2[[#This Row],[PredictedWinner]], "Y", "N"))</f>
        <v>N</v>
      </c>
      <c r="P1023" s="2" t="str">
        <f>IF(Table2[[#This Row],[ActualAwayScore]]&gt;Table2[[#This Row],[PredictedAwayScore]], "N", IF(ISBLANK(Table2[[#This Row],[ActualResult]]), "_", IF(Table2[[#This Row],[ActualAwayScore]]=Table2[[#This Row],[PredictedAwayScore]], "Y", "N")))</f>
        <v>N</v>
      </c>
      <c r="Q1023" s="2" t="str">
        <f>IF(Table2[[#This Row],[ActualHomeScore]]&gt;Table2[[#This Row],[PredictedHomeScore]],"N", IF(ISBLANK(Table2[[#This Row],[ActualResult]]), "_", IF(Table2[[#This Row],[ActualHomeScore]]=Table2[[#This Row],[PredictedHomeScore]], "Y", "N")))</f>
        <v>N</v>
      </c>
      <c r="R1023" s="2">
        <v>1</v>
      </c>
      <c r="S1023" s="2" t="str">
        <f t="shared" si="81"/>
        <v>EDM</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2</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-2</v>
      </c>
      <c r="AG1023" s="2">
        <f>Table2[[#This Row],[ActualHomeScore]]-Table2[[#This Row],[PredictedHomeScore]]</f>
        <v>1</v>
      </c>
      <c r="AH1023" s="2">
        <f t="shared" si="82"/>
        <v>-6</v>
      </c>
      <c r="AI1023" s="2">
        <f t="shared" si="83"/>
        <v>-3</v>
      </c>
      <c r="AJ1023" s="2">
        <v>1</v>
      </c>
      <c r="AK1023" s="4">
        <v>45732</v>
      </c>
      <c r="AL1023" s="2">
        <f>IF(Table2[[#This Row],[GameIsOver]]=0,0,IF(Table2[[#This Row],[ActualWinner]]=Table2[[#This Row],[AwayTeam]], 1, 0))</f>
        <v>0</v>
      </c>
      <c r="AM1023" s="2">
        <f>IF(Table2[[#This Row],[GameIsOver]]=0,0,IF(Table2[[#This Row],[ActualWinner]]=Table2[[#This Row],[HomeTeam]], 1, 0))</f>
        <v>1</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1-1-0</v>
      </c>
      <c r="AP1023" s="2" t="str">
        <f>INDEX(Sheet5!$B$2:$AG$33, MATCH(Table2[[#This Row],[HomeTeam]],Sheet5!$A$2:$A$33, 0), MATCH(Table2[[#This Row],[AwayTeam]],Sheet5!$A$2:$A$33, 0))</f>
        <v>1-1-0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0</v>
      </c>
      <c r="AU1023" s="2"/>
      <c r="AV1023" s="2"/>
    </row>
    <row r="1024" spans="1:48" x14ac:dyDescent="0.25">
      <c r="A1024" s="4">
        <v>45726</v>
      </c>
      <c r="B1024" s="4">
        <v>45726</v>
      </c>
      <c r="C1024" s="7" t="s">
        <v>1135</v>
      </c>
      <c r="D1024" s="2" t="s">
        <v>30</v>
      </c>
      <c r="E1024" s="2" t="s">
        <v>29</v>
      </c>
      <c r="F1024" s="2">
        <v>3</v>
      </c>
      <c r="G1024" s="2">
        <v>4</v>
      </c>
      <c r="H1024" s="2" t="str">
        <f t="shared" si="79"/>
        <v>OTT</v>
      </c>
      <c r="I1024" s="2" t="s">
        <v>76</v>
      </c>
      <c r="J1024" s="2">
        <v>1</v>
      </c>
      <c r="K1024" s="2">
        <v>2</v>
      </c>
      <c r="L1024" s="2" t="str">
        <f t="shared" si="80"/>
        <v>OTT</v>
      </c>
      <c r="M1024" s="2" t="s">
        <v>39</v>
      </c>
      <c r="N1024" s="2">
        <f>IF(ISBLANK(Table2[[#This Row],[ActualResult]]), 0, 1)</f>
        <v>1</v>
      </c>
      <c r="O1024" s="2" t="str">
        <f>IF(ISBLANK(Table2[[#This Row],[ActualResult]]), "_", IF(Table2[[#This Row],[ActualWinner]]=Table2[[#This Row],[PredictedWinner]], "Y", "N"))</f>
        <v>Y</v>
      </c>
      <c r="P1024" s="2" t="str">
        <f>IF(Table2[[#This Row],[ActualAwayScore]]&gt;Table2[[#This Row],[PredictedAwayScore]], "N", IF(ISBLANK(Table2[[#This Row],[ActualResult]]), "_", IF(Table2[[#This Row],[ActualAwayScore]]=Table2[[#This Row],[PredictedAwayScore]], "Y", "N")))</f>
        <v>N</v>
      </c>
      <c r="Q1024" s="2" t="str">
        <f>IF(Table2[[#This Row],[ActualHomeScore]]&gt;Table2[[#This Row],[PredictedHomeScore]],"N", IF(ISBLANK(Table2[[#This Row],[ActualResult]]), "_", IF(Table2[[#This Row],[ActualHomeScore]]=Table2[[#This Row],[PredictedHomeScore]], "Y", "N")))</f>
        <v>N</v>
      </c>
      <c r="R1024" s="2">
        <v>1</v>
      </c>
      <c r="S1024" s="2" t="str">
        <f t="shared" si="81"/>
        <v>DET</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t="s">
        <v>1795</v>
      </c>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2</v>
      </c>
      <c r="AC1024" s="32">
        <f>(($BF$11)*IF(Table2[[#This Row],[CorrectWinnerPrediction]]="Y", 1, 0))+(($BF$12)*IF(Table2[[#This Row],[CorrectAwayScorePrediction]]="Y", 1, 0))+(($BF$13)*IF(Table2[[#This Row],[CorrectHomeScorePrediction]]="Y", 1, 0))</f>
        <v>0.8</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-2</v>
      </c>
      <c r="AG1024" s="2">
        <f>Table2[[#This Row],[ActualHomeScore]]-Table2[[#This Row],[PredictedHomeScore]]</f>
        <v>-2</v>
      </c>
      <c r="AH1024" s="2">
        <f t="shared" si="82"/>
        <v>-6</v>
      </c>
      <c r="AI1024" s="2">
        <f t="shared" si="83"/>
        <v>-3</v>
      </c>
      <c r="AJ1024" s="2">
        <v>2</v>
      </c>
      <c r="AK1024" s="4">
        <v>45732</v>
      </c>
      <c r="AL1024" s="2">
        <f>IF(Table2[[#This Row],[GameIsOver]]=0,0,IF(Table2[[#This Row],[ActualWinner]]=Table2[[#This Row],[AwayTeam]], 1, 0))</f>
        <v>0</v>
      </c>
      <c r="AM1024" s="2">
        <f>IF(Table2[[#This Row],[GameIsOver]]=0,0,IF(Table2[[#This Row],[ActualWinner]]=Table2[[#This Row],[HomeTeam]], 1, 0))</f>
        <v>1</v>
      </c>
      <c r="AN1024" s="2">
        <f>IF(IFERROR(FIND(Table2[[#This Row],[AwayTeam]], _xlfn.TEXTJOIN(";", 1, $BD$31:$BD$40)), 0) &gt; 0, 1, 0) + IF(IFERROR(FIND(Table2[[#This Row],[HomeTeam]], _xlfn.TEXTJOIN(";", 1, $BD$31:$BD$40)), 0) &gt; 0, 1, 0)</f>
        <v>1</v>
      </c>
      <c r="AO1024" s="2" t="str">
        <f>INDEX(Sheet5!$B$2:$AG$33, MATCH(Table2[[#This Row],[AwayTeam]],Sheet5!$A$2:$A$33, 0), MATCH(Table2[[#This Row],[HomeTeam]],Sheet5!$A$2:$A$33, 0))</f>
        <v>1-2-0</v>
      </c>
      <c r="AP1024" s="2" t="str">
        <f>INDEX(Sheet5!$B$2:$AG$33, MATCH(Table2[[#This Row],[HomeTeam]],Sheet5!$A$2:$A$33, 0), MATCH(Table2[[#This Row],[AwayTeam]],Sheet5!$A$2:$A$33, 0))</f>
        <v>2-0-1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A1025" s="4">
        <v>45726</v>
      </c>
      <c r="B1025" s="4">
        <v>45726</v>
      </c>
      <c r="C1025" s="7" t="s">
        <v>1136</v>
      </c>
      <c r="D1025" s="2" t="s">
        <v>16</v>
      </c>
      <c r="E1025" s="2" t="s">
        <v>25</v>
      </c>
      <c r="F1025" s="2">
        <v>2</v>
      </c>
      <c r="G1025" s="2">
        <v>5</v>
      </c>
      <c r="H1025" s="2" t="str">
        <f t="shared" si="79"/>
        <v>COL</v>
      </c>
      <c r="I1025" s="2" t="s">
        <v>39</v>
      </c>
      <c r="J1025" s="2">
        <v>0</v>
      </c>
      <c r="K1025" s="2">
        <v>3</v>
      </c>
      <c r="L1025" s="2" t="str">
        <f t="shared" si="80"/>
        <v>COL</v>
      </c>
      <c r="M1025" s="2" t="s">
        <v>39</v>
      </c>
      <c r="N1025" s="2">
        <f>IF(ISBLANK(Table2[[#This Row],[ActualResult]]), 0, 1)</f>
        <v>1</v>
      </c>
      <c r="O1025" s="2" t="str">
        <f>IF(ISBLANK(Table2[[#This Row],[ActualResult]]), "_", IF(Table2[[#This Row],[ActualWinner]]=Table2[[#This Row],[PredictedWinner]], "Y", "N"))</f>
        <v>Y</v>
      </c>
      <c r="P1025" s="2" t="str">
        <f>IF(Table2[[#This Row],[ActualAwayScore]]&gt;Table2[[#This Row],[PredictedAwayScore]], "N", IF(ISBLANK(Table2[[#This Row],[ActualResult]]), "_", IF(Table2[[#This Row],[ActualAwayScore]]=Table2[[#This Row],[PredictedAwayScore]], "Y", "N")))</f>
        <v>N</v>
      </c>
      <c r="Q1025" s="2" t="str">
        <f>IF(Table2[[#This Row],[ActualHomeScore]]&gt;Table2[[#This Row],[PredictedHomeScore]],"N", IF(ISBLANK(Table2[[#This Row],[ActualResult]]), "_", IF(Table2[[#This Row],[ActualHomeScore]]=Table2[[#This Row],[PredictedHomeScore]], "Y", "N")))</f>
        <v>N</v>
      </c>
      <c r="R1025" s="2">
        <v>1</v>
      </c>
      <c r="S1025" s="2" t="str">
        <f t="shared" si="81"/>
        <v>CHI</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1</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2</v>
      </c>
      <c r="AC1025" s="32">
        <f>(($BF$11)*IF(Table2[[#This Row],[CorrectWinnerPrediction]]="Y", 1, 0))+(($BF$12)*IF(Table2[[#This Row],[CorrectAwayScorePrediction]]="Y", 1, 0))+(($BF$13)*IF(Table2[[#This Row],[CorrectHomeScorePrediction]]="Y", 1, 0))</f>
        <v>0.8</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-2</v>
      </c>
      <c r="AG1025" s="2">
        <f>Table2[[#This Row],[ActualHomeScore]]-Table2[[#This Row],[PredictedHomeScore]]</f>
        <v>-2</v>
      </c>
      <c r="AH1025" s="2">
        <f t="shared" si="82"/>
        <v>-6</v>
      </c>
      <c r="AI1025" s="2">
        <f t="shared" si="83"/>
        <v>-3</v>
      </c>
      <c r="AJ1025" s="2">
        <v>3</v>
      </c>
      <c r="AK1025" s="4">
        <v>45732</v>
      </c>
      <c r="AL1025" s="2">
        <f>IF(Table2[[#This Row],[GameIsOver]]=0,0,IF(Table2[[#This Row],[ActualWinner]]=Table2[[#This Row],[AwayTeam]], 1, 0))</f>
        <v>0</v>
      </c>
      <c r="AM1025" s="2">
        <f>IF(Table2[[#This Row],[GameIsOver]]=0,0,IF(Table2[[#This Row],[ActualWinner]]=Table2[[#This Row],[HomeTeam]], 1, 0))</f>
        <v>1</v>
      </c>
      <c r="AN1025" s="2">
        <f>IF(IFERROR(FIND(Table2[[#This Row],[AwayTeam]], _xlfn.TEXTJOIN(";", 1, $BD$31:$BD$40)), 0) &gt; 0, 1, 0) + IF(IFERROR(FIND(Table2[[#This Row],[HomeTeam]], _xlfn.TEXTJOIN(";", 1, $BD$31:$BD$40)), 0) &gt; 0, 1, 0)</f>
        <v>0</v>
      </c>
      <c r="AO1025" s="2" t="str">
        <f>INDEX(Sheet5!$B$2:$AG$33, MATCH(Table2[[#This Row],[AwayTeam]],Sheet5!$A$2:$A$33, 0), MATCH(Table2[[#This Row],[HomeTeam]],Sheet5!$A$2:$A$33, 0))</f>
        <v>2-1-0</v>
      </c>
      <c r="AP1025" s="2" t="str">
        <f>INDEX(Sheet5!$B$2:$AG$33, MATCH(Table2[[#This Row],[HomeTeam]],Sheet5!$A$2:$A$33, 0), MATCH(Table2[[#This Row],[AwayTeam]],Sheet5!$A$2:$A$33, 0))</f>
        <v>1-2-0</v>
      </c>
      <c r="AQ1025" s="2">
        <f>IF(Table2[[#This Row],[GameHasShutOut]], 1, 0)</f>
        <v>1</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5">
        <v>45726</v>
      </c>
      <c r="B1026" s="5">
        <v>45726</v>
      </c>
      <c r="C1026" s="8" t="s">
        <v>1137</v>
      </c>
      <c r="D1026" s="3" t="s">
        <v>17</v>
      </c>
      <c r="E1026" s="3" t="s">
        <v>14</v>
      </c>
      <c r="F1026" s="3">
        <v>4</v>
      </c>
      <c r="G1026" s="3">
        <v>3</v>
      </c>
      <c r="H1026" s="3" t="str">
        <f t="shared" si="79"/>
        <v>TOR</v>
      </c>
      <c r="I1026" s="3" t="s">
        <v>39</v>
      </c>
      <c r="J1026" s="3">
        <v>4</v>
      </c>
      <c r="K1026" s="3">
        <v>3</v>
      </c>
      <c r="L1026" s="3" t="str">
        <f t="shared" si="80"/>
        <v>TOR</v>
      </c>
      <c r="M1026" s="3" t="s">
        <v>38</v>
      </c>
      <c r="N1026" s="3">
        <f>IF(ISBLANK(Table2[[#This Row],[ActualResult]]), 0, 1)</f>
        <v>1</v>
      </c>
      <c r="O1026" s="3" t="str">
        <f>IF(ISBLANK(Table2[[#This Row],[ActualResult]]), "_", IF(Table2[[#This Row],[ActualWinner]]=Table2[[#This Row],[PredictedWinner]], "Y", "N"))</f>
        <v>Y</v>
      </c>
      <c r="P1026" s="3" t="str">
        <f>IF(Table2[[#This Row],[ActualAwayScore]]&gt;Table2[[#This Row],[PredictedAwayScore]], "N", IF(ISBLANK(Table2[[#This Row],[ActualResult]]), "_", IF(Table2[[#This Row],[ActualAwayScore]]=Table2[[#This Row],[PredictedAwayScore]], "Y", "N")))</f>
        <v>Y</v>
      </c>
      <c r="Q1026" s="3" t="str">
        <f>IF(Table2[[#This Row],[ActualHomeScore]]&gt;Table2[[#This Row],[PredictedHomeScore]],"N", IF(ISBLANK(Table2[[#This Row],[ActualResult]]), "_", IF(Table2[[#This Row],[ActualHomeScore]]=Table2[[#This Row],[PredictedHomeScore]], "Y", "N")))</f>
        <v>Y</v>
      </c>
      <c r="R1026" s="3"/>
      <c r="S1026" s="3" t="str">
        <f t="shared" si="81"/>
        <v>UTA</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2</v>
      </c>
      <c r="AB1026" s="3">
        <f>IF(Table2[[#This Row],[GameIsOver]]= 0, 0, IF(Table2[[#This Row],[ActualWinner]]=Table2[[#This Row],[HomeTeam]], 2, IF(OR(Table2[[#This Row],[ActualResult]]="OT", Table2[[#This Row],[ActualResult]]="SO"), 1, 0)))</f>
        <v>1</v>
      </c>
      <c r="AC1026" s="51">
        <f>(($BF$11)*IF(Table2[[#This Row],[CorrectWinnerPrediction]]="Y", 1, 0))+(($BF$12)*IF(Table2[[#This Row],[CorrectAwayScorePrediction]]="Y", 1, 0))+(($BF$13)*IF(Table2[[#This Row],[CorrectHomeScorePrediction]]="Y", 1, 0))</f>
        <v>1</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-6</v>
      </c>
      <c r="AI1026" s="3">
        <f t="shared" si="83"/>
        <v>-3</v>
      </c>
      <c r="AJ1026" s="3">
        <v>4</v>
      </c>
      <c r="AK1026" s="4">
        <v>45732</v>
      </c>
      <c r="AL1026" s="2">
        <f>IF(Table2[[#This Row],[GameIsOver]]=0,0,IF(Table2[[#This Row],[ActualWinner]]=Table2[[#This Row],[AwayTeam]], 1, 0))</f>
        <v>1</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2-0-0</v>
      </c>
      <c r="AP1026" s="2" t="str">
        <f>INDEX(Sheet5!$B$2:$AG$33, MATCH(Table2[[#This Row],[HomeTeam]],Sheet5!$A$2:$A$33, 0), MATCH(Table2[[#This Row],[AwayTeam]],Sheet5!$A$2:$A$33, 0))</f>
        <v>0-1-1</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0</v>
      </c>
      <c r="AU1026" s="2"/>
      <c r="AV1026" s="2"/>
    </row>
    <row r="1027" spans="1:48" x14ac:dyDescent="0.25">
      <c r="A1027" s="4">
        <v>45727</v>
      </c>
      <c r="B1027" s="4">
        <v>45727</v>
      </c>
      <c r="C1027" s="7" t="s">
        <v>1138</v>
      </c>
      <c r="D1027" s="2" t="s">
        <v>13</v>
      </c>
      <c r="E1027" s="2" t="s">
        <v>15</v>
      </c>
      <c r="F1027" s="2">
        <v>4</v>
      </c>
      <c r="G1027" s="2">
        <v>2</v>
      </c>
      <c r="H1027" s="2" t="str">
        <f t="shared" ref="H1027:H1090" si="84">IF(AND(ISBLANK($F1027),ISBLANK($G1027)),"_",IF($F1027&gt;$G1027,$D1027,$E1027))</f>
        <v>FLA</v>
      </c>
      <c r="I1027" s="2" t="s">
        <v>39</v>
      </c>
      <c r="J1027" s="2">
        <v>2</v>
      </c>
      <c r="K1027" s="2">
        <v>3</v>
      </c>
      <c r="L1027" s="2" t="str">
        <f t="shared" ref="L1027:L1090" si="85">IF(OR($J1027=$K1027,AND(ISBLANK($J1027),ISBLANK($K1027))),"_",IF($J1027&gt;$K1027,$D1027,$E1027))</f>
        <v>BOS</v>
      </c>
      <c r="M1027" s="2" t="s">
        <v>39</v>
      </c>
      <c r="N1027" s="2">
        <f>IF(ISBLANK(Table2[[#This Row],[ActualResult]]), 0, 1)</f>
        <v>1</v>
      </c>
      <c r="O1027" s="2" t="str">
        <f>IF(ISBLANK(Table2[[#This Row],[ActualResult]]), "_", IF(Table2[[#This Row],[ActualWinner]]=Table2[[#This Row],[PredictedWinner]], "Y", "N"))</f>
        <v>N</v>
      </c>
      <c r="P1027" s="2" t="str">
        <f>IF(Table2[[#This Row],[ActualAwayScore]]&gt;Table2[[#This Row],[PredictedAwayScore]], "N", IF(ISBLANK(Table2[[#This Row],[ActualResult]]), "_", IF(Table2[[#This Row],[ActualAwayScore]]=Table2[[#This Row],[PredictedAwayScore]], "Y", "N")))</f>
        <v>N</v>
      </c>
      <c r="Q1027" s="2" t="str">
        <f>IF(Table2[[#This Row],[ActualHomeScore]]&gt;Table2[[#This Row],[PredictedHomeScore]],"N", IF(ISBLANK(Table2[[#This Row],[ActualResult]]), "_", IF(Table2[[#This Row],[ActualHomeScore]]=Table2[[#This Row],[PredictedHomeScore]], "Y", "N")))</f>
        <v>N</v>
      </c>
      <c r="R1027" s="2">
        <v>1</v>
      </c>
      <c r="S1027" s="2" t="str">
        <f t="shared" ref="S1027:S1090" si="86">IF($L1027="_", "_", IF($L1027=$D1027,$E1027,$D1027))</f>
        <v>FLA</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2</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-2</v>
      </c>
      <c r="AG1027" s="2">
        <f>Table2[[#This Row],[ActualHomeScore]]-Table2[[#This Row],[PredictedHomeScore]]</f>
        <v>1</v>
      </c>
      <c r="AH1027" s="2">
        <f t="shared" ref="AH1027:AH1090" si="87">SUMIF($B$3:$B$1315, $B1027, $AF$3:$AF$1315)</f>
        <v>-5</v>
      </c>
      <c r="AI1027" s="2">
        <f t="shared" ref="AI1027:AI1090" si="88">SUMIF($B$3:$B$1315, $B1027, $AG$3:$AG$1315)</f>
        <v>6</v>
      </c>
      <c r="AJ1027" s="2">
        <v>3</v>
      </c>
      <c r="AK1027" s="4">
        <v>45732</v>
      </c>
      <c r="AL1027" s="2">
        <f>IF(Table2[[#This Row],[GameIsOver]]=0,0,IF(Table2[[#This Row],[ActualWinner]]=Table2[[#This Row],[AwayTeam]], 1, 0))</f>
        <v>0</v>
      </c>
      <c r="AM1027" s="2">
        <f>IF(Table2[[#This Row],[GameIsOver]]=0,0,IF(Table2[[#This Row],[ActualWinner]]=Table2[[#This Row],[HomeTeam]], 1, 0))</f>
        <v>1</v>
      </c>
      <c r="AN1027" s="2">
        <f>IF(IFERROR(FIND(Table2[[#This Row],[AwayTeam]], _xlfn.TEXTJOIN(";", 1, $BD$31:$BD$40)), 0) &gt; 0, 1, 0) + IF(IFERROR(FIND(Table2[[#This Row],[HomeTeam]], _xlfn.TEXTJOIN(";", 1, $BD$31:$BD$40)), 0) &gt; 0, 1, 0)</f>
        <v>0</v>
      </c>
      <c r="AO1027" s="2" t="str">
        <f>INDEX(Sheet5!$B$2:$AG$33, MATCH(Table2[[#This Row],[AwayTeam]],Sheet5!$A$2:$A$33, 0), MATCH(Table2[[#This Row],[HomeTeam]],Sheet5!$A$2:$A$33, 0))</f>
        <v>2-1-1</v>
      </c>
      <c r="AP1027" s="2" t="str">
        <f>INDEX(Sheet5!$B$2:$AG$33, MATCH(Table2[[#This Row],[HomeTeam]],Sheet5!$A$2:$A$33, 0), MATCH(Table2[[#This Row],[AwayTeam]],Sheet5!$A$2:$A$33, 0))</f>
        <v>2-2-0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0</v>
      </c>
      <c r="AU1027" s="2"/>
      <c r="AV1027" s="2"/>
    </row>
    <row r="1028" spans="1:48" x14ac:dyDescent="0.25">
      <c r="A1028" s="4">
        <v>45727</v>
      </c>
      <c r="B1028" s="4">
        <v>45727</v>
      </c>
      <c r="C1028" s="7" t="s">
        <v>1139</v>
      </c>
      <c r="D1028" s="2" t="s">
        <v>35</v>
      </c>
      <c r="E1028" s="2" t="s">
        <v>31</v>
      </c>
      <c r="F1028" s="2">
        <v>5</v>
      </c>
      <c r="G1028" s="2">
        <v>3</v>
      </c>
      <c r="H1028" s="2" t="str">
        <f t="shared" si="84"/>
        <v>CBJ</v>
      </c>
      <c r="I1028" s="2" t="s">
        <v>39</v>
      </c>
      <c r="J1028" s="2">
        <v>3</v>
      </c>
      <c r="K1028" s="2">
        <v>5</v>
      </c>
      <c r="L1028" s="2" t="str">
        <f t="shared" si="85"/>
        <v>NJD</v>
      </c>
      <c r="M1028" s="2" t="s">
        <v>39</v>
      </c>
      <c r="N1028" s="2">
        <f>IF(ISBLANK(Table2[[#This Row],[ActualResult]]), 0, 1)</f>
        <v>1</v>
      </c>
      <c r="O1028" s="2" t="str">
        <f>IF(ISBLANK(Table2[[#This Row],[ActualResult]]), "_", IF(Table2[[#This Row],[ActualWinner]]=Table2[[#This Row],[PredictedWinner]], "Y", "N"))</f>
        <v>N</v>
      </c>
      <c r="P1028" s="2" t="str">
        <f>IF(Table2[[#This Row],[ActualAwayScore]]&gt;Table2[[#This Row],[PredictedAwayScore]], "N", IF(ISBLANK(Table2[[#This Row],[ActualResult]]), "_", IF(Table2[[#This Row],[ActualAwayScore]]=Table2[[#This Row],[PredictedAwayScore]], "Y", "N")))</f>
        <v>N</v>
      </c>
      <c r="Q1028" s="2" t="str">
        <f>IF(Table2[[#This Row],[ActualHomeScore]]&gt;Table2[[#This Row],[PredictedHomeScore]],"N", IF(ISBLANK(Table2[[#This Row],[ActualResult]]), "_", IF(Table2[[#This Row],[ActualHomeScore]]=Table2[[#This Row],[PredictedHomeScore]], "Y", "N")))</f>
        <v>N</v>
      </c>
      <c r="R1028" s="2">
        <v>1</v>
      </c>
      <c r="S1028" s="2" t="str">
        <f t="shared" si="86"/>
        <v>CBJ</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2</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-2</v>
      </c>
      <c r="AG1028" s="2">
        <f>Table2[[#This Row],[ActualHomeScore]]-Table2[[#This Row],[PredictedHomeScore]]</f>
        <v>2</v>
      </c>
      <c r="AH1028" s="2">
        <f t="shared" si="87"/>
        <v>-5</v>
      </c>
      <c r="AI1028" s="2">
        <f t="shared" si="88"/>
        <v>6</v>
      </c>
      <c r="AJ1028" s="2">
        <v>4</v>
      </c>
      <c r="AK1028" s="4">
        <v>45732</v>
      </c>
      <c r="AL1028" s="2">
        <f>IF(Table2[[#This Row],[GameIsOver]]=0,0,IF(Table2[[#This Row],[ActualWinner]]=Table2[[#This Row],[AwayTeam]], 1, 0))</f>
        <v>0</v>
      </c>
      <c r="AM1028" s="2">
        <f>IF(Table2[[#This Row],[GameIsOver]]=0,0,IF(Table2[[#This Row],[ActualWinner]]=Table2[[#This Row],[HomeTeam]], 1, 0))</f>
        <v>1</v>
      </c>
      <c r="AN1028" s="2">
        <f>IF(IFERROR(FIND(Table2[[#This Row],[AwayTeam]], _xlfn.TEXTJOIN(";", 1, $BD$31:$BD$40)), 0) &gt; 0, 1, 0) + IF(IFERROR(FIND(Table2[[#This Row],[HomeTeam]], _xlfn.TEXTJOIN(";", 1, $BD$31:$BD$40)), 0) &gt; 0, 1, 0)</f>
        <v>1</v>
      </c>
      <c r="AO1028" s="2" t="str">
        <f>INDEX(Sheet5!$B$2:$AG$33, MATCH(Table2[[#This Row],[AwayTeam]],Sheet5!$A$2:$A$33, 0), MATCH(Table2[[#This Row],[HomeTeam]],Sheet5!$A$2:$A$33, 0))</f>
        <v>1-1-0</v>
      </c>
      <c r="AP1028" s="2" t="str">
        <f>INDEX(Sheet5!$B$2:$AG$33, MATCH(Table2[[#This Row],[HomeTeam]],Sheet5!$A$2:$A$33, 0), MATCH(Table2[[#This Row],[AwayTeam]],Sheet5!$A$2:$A$33, 0))</f>
        <v>1-1-0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0</v>
      </c>
      <c r="AU1028" s="2"/>
      <c r="AV1028" s="2"/>
    </row>
    <row r="1029" spans="1:48" x14ac:dyDescent="0.25">
      <c r="A1029" s="4">
        <v>45727</v>
      </c>
      <c r="B1029" s="4">
        <v>45727</v>
      </c>
      <c r="C1029" s="7" t="s">
        <v>1140</v>
      </c>
      <c r="D1029" s="2" t="s">
        <v>29</v>
      </c>
      <c r="E1029" s="2" t="s">
        <v>44</v>
      </c>
      <c r="F1029" s="2">
        <v>3</v>
      </c>
      <c r="G1029" s="2">
        <v>2</v>
      </c>
      <c r="H1029" s="2" t="str">
        <f t="shared" si="84"/>
        <v>OTT</v>
      </c>
      <c r="I1029" s="2" t="s">
        <v>39</v>
      </c>
      <c r="J1029" s="2">
        <v>5</v>
      </c>
      <c r="K1029" s="2">
        <v>2</v>
      </c>
      <c r="L1029" s="2" t="str">
        <f t="shared" si="85"/>
        <v>OTT</v>
      </c>
      <c r="M1029" s="2" t="s">
        <v>39</v>
      </c>
      <c r="N1029" s="2">
        <f>IF(ISBLANK(Table2[[#This Row],[ActualResult]]), 0, 1)</f>
        <v>1</v>
      </c>
      <c r="O1029" s="2" t="str">
        <f>IF(ISBLANK(Table2[[#This Row],[ActualResult]]), "_", IF(Table2[[#This Row],[ActualWinner]]=Table2[[#This Row],[PredictedWinner]], "Y", "N"))</f>
        <v>Y</v>
      </c>
      <c r="P1029" s="2" t="str">
        <f>IF(Table2[[#This Row],[ActualAwayScore]]&gt;Table2[[#This Row],[PredictedAwayScore]], "N", IF(ISBLANK(Table2[[#This Row],[ActualResult]]), "_", IF(Table2[[#This Row],[ActualAwayScore]]=Table2[[#This Row],[PredictedAwayScore]], "Y", "N")))</f>
        <v>N</v>
      </c>
      <c r="Q1029" s="2" t="str">
        <f>IF(Table2[[#This Row],[ActualHomeScore]]&gt;Table2[[#This Row],[PredictedHomeScore]],"N", IF(ISBLANK(Table2[[#This Row],[ActualResult]]), "_", IF(Table2[[#This Row],[ActualHomeScore]]=Table2[[#This Row],[PredictedHomeScore]], "Y", "N")))</f>
        <v>Y</v>
      </c>
      <c r="R1029" s="2">
        <v>0</v>
      </c>
      <c r="S1029" s="2" t="str">
        <f t="shared" si="86"/>
        <v>PHI</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t="s">
        <v>1775</v>
      </c>
      <c r="Z1029" s="2">
        <f>IF(AND(Table2[[#This Row],[GameIsOver]]=1,Table2[[#This Row],[ActualHomeScore]]*Table2[[#This Row],[ActualAwayScore]]=0), 1,0)</f>
        <v>0</v>
      </c>
      <c r="AA1029" s="2">
        <f>IF(Table2[[#This Row],[GameIsOver]]=0,0, IF(Table2[[#This Row],[ActualWinner]]=Table2[[#This Row],[AwayTeam]], 2, IF(OR(Table2[[#This Row],[ActualResult]]="OT", Table2[[#This Row],[ActualResult]]="SO"), 1, 0)))</f>
        <v>2</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0.9</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2</v>
      </c>
      <c r="AG1029" s="2">
        <f>Table2[[#This Row],[ActualHomeScore]]-Table2[[#This Row],[PredictedHomeScore]]</f>
        <v>0</v>
      </c>
      <c r="AH1029" s="2">
        <f t="shared" si="87"/>
        <v>-5</v>
      </c>
      <c r="AI1029" s="2">
        <f t="shared" si="88"/>
        <v>6</v>
      </c>
      <c r="AJ1029" s="2">
        <v>1</v>
      </c>
      <c r="AK1029" s="4">
        <v>45732</v>
      </c>
      <c r="AL1029" s="2">
        <f>IF(Table2[[#This Row],[GameIsOver]]=0,0,IF(Table2[[#This Row],[ActualWinner]]=Table2[[#This Row],[AwayTeam]], 1, 0))</f>
        <v>1</v>
      </c>
      <c r="AM1029" s="2">
        <f>IF(Table2[[#This Row],[GameIsOver]]=0,0,IF(Table2[[#This Row],[ActualWinner]]=Table2[[#This Row],[HomeTeam]], 1, 0))</f>
        <v>0</v>
      </c>
      <c r="AN1029" s="2">
        <f>IF(IFERROR(FIND(Table2[[#This Row],[AwayTeam]], _xlfn.TEXTJOIN(";", 1, $BD$31:$BD$40)), 0) &gt; 0, 1, 0) + IF(IFERROR(FIND(Table2[[#This Row],[HomeTeam]], _xlfn.TEXTJOIN(";", 1, $BD$31:$BD$40)), 0) &gt; 0, 1, 0)</f>
        <v>1</v>
      </c>
      <c r="AO1029" s="2" t="str">
        <f>INDEX(Sheet5!$B$2:$AG$33, MATCH(Table2[[#This Row],[AwayTeam]],Sheet5!$A$2:$A$33, 0), MATCH(Table2[[#This Row],[HomeTeam]],Sheet5!$A$2:$A$33, 0))</f>
        <v>1-0-1</v>
      </c>
      <c r="AP1029" s="2" t="str">
        <f>INDEX(Sheet5!$B$2:$AG$33, MATCH(Table2[[#This Row],[HomeTeam]],Sheet5!$A$2:$A$33, 0), MATCH(Table2[[#This Row],[AwayTeam]],Sheet5!$A$2:$A$33, 0))</f>
        <v>1-1-0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0</v>
      </c>
      <c r="AU1029" s="2"/>
      <c r="AV1029" s="2"/>
    </row>
    <row r="1030" spans="1:48" x14ac:dyDescent="0.25">
      <c r="A1030" s="4">
        <v>45727</v>
      </c>
      <c r="B1030" s="4">
        <v>45727</v>
      </c>
      <c r="C1030" s="7" t="s">
        <v>1141</v>
      </c>
      <c r="D1030" s="2" t="s">
        <v>26</v>
      </c>
      <c r="E1030" s="2" t="s">
        <v>20</v>
      </c>
      <c r="F1030" s="2">
        <v>4</v>
      </c>
      <c r="G1030" s="2">
        <v>3</v>
      </c>
      <c r="H1030" s="2" t="str">
        <f t="shared" si="84"/>
        <v>VGK</v>
      </c>
      <c r="I1030" s="2" t="s">
        <v>39</v>
      </c>
      <c r="J1030" s="2">
        <v>2</v>
      </c>
      <c r="K1030" s="2">
        <v>3</v>
      </c>
      <c r="L1030" s="2" t="str">
        <f t="shared" si="85"/>
        <v>PIT</v>
      </c>
      <c r="M1030" s="2" t="s">
        <v>76</v>
      </c>
      <c r="N1030" s="2">
        <f>IF(ISBLANK(Table2[[#This Row],[ActualResult]]), 0, 1)</f>
        <v>1</v>
      </c>
      <c r="O1030" s="2" t="str">
        <f>IF(ISBLANK(Table2[[#This Row],[ActualResult]]), "_", IF(Table2[[#This Row],[ActualWinner]]=Table2[[#This Row],[PredictedWinner]], "Y", "N"))</f>
        <v>N</v>
      </c>
      <c r="P1030" s="2" t="str">
        <f>IF(Table2[[#This Row],[ActualAwayScore]]&gt;Table2[[#This Row],[PredictedAwayScore]], "N", IF(ISBLANK(Table2[[#This Row],[ActualResult]]), "_", IF(Table2[[#This Row],[ActualAwayScore]]=Table2[[#This Row],[PredictedAwayScore]], "Y", "N")))</f>
        <v>N</v>
      </c>
      <c r="Q1030" s="2" t="str">
        <f>IF(Table2[[#This Row],[ActualHomeScore]]&gt;Table2[[#This Row],[PredictedHomeScore]],"N", IF(ISBLANK(Table2[[#This Row],[ActualResult]]), "_", IF(Table2[[#This Row],[ActualHomeScore]]=Table2[[#This Row],[PredictedHomeScore]], "Y", "N")))</f>
        <v>Y</v>
      </c>
      <c r="R1030" s="2">
        <v>1</v>
      </c>
      <c r="S1030" s="2" t="str">
        <f t="shared" si="86"/>
        <v>VGK</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1</v>
      </c>
      <c r="AB1030" s="2">
        <f>IF(Table2[[#This Row],[GameIsOver]]= 0, 0, IF(Table2[[#This Row],[ActualWinner]]=Table2[[#This Row],[HomeTeam]], 2, IF(OR(Table2[[#This Row],[ActualResult]]="OT", Table2[[#This Row],[ActualResult]]="SO"), 1, 0)))</f>
        <v>2</v>
      </c>
      <c r="AC1030" s="32">
        <f>(($BF$11)*IF(Table2[[#This Row],[CorrectWinnerPrediction]]="Y", 1, 0))+(($BF$12)*IF(Table2[[#This Row],[CorrectAwayScorePrediction]]="Y", 1, 0))+(($BF$13)*IF(Table2[[#This Row],[CorrectHomeScorePrediction]]="Y", 1, 0))</f>
        <v>0.1</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-2</v>
      </c>
      <c r="AG1030" s="2">
        <f>Table2[[#This Row],[ActualHomeScore]]-Table2[[#This Row],[PredictedHomeScore]]</f>
        <v>0</v>
      </c>
      <c r="AH1030" s="2">
        <f t="shared" si="87"/>
        <v>-5</v>
      </c>
      <c r="AI1030" s="2">
        <f t="shared" si="88"/>
        <v>6</v>
      </c>
      <c r="AJ1030" s="2">
        <v>5</v>
      </c>
      <c r="AK1030" s="4">
        <v>45732</v>
      </c>
      <c r="AL1030" s="2">
        <f>IF(Table2[[#This Row],[GameIsOver]]=0,0,IF(Table2[[#This Row],[ActualWinner]]=Table2[[#This Row],[AwayTeam]], 1, 0))</f>
        <v>0</v>
      </c>
      <c r="AM1030" s="2">
        <f>IF(Table2[[#This Row],[GameIsOver]]=0,0,IF(Table2[[#This Row],[ActualWinner]]=Table2[[#This Row],[HomeTeam]], 1, 0))</f>
        <v>1</v>
      </c>
      <c r="AN1030" s="2">
        <f>IF(IFERROR(FIND(Table2[[#This Row],[AwayTeam]], _xlfn.TEXTJOIN(";", 1, $BD$31:$BD$40)), 0) &gt; 0, 1, 0) + IF(IFERROR(FIND(Table2[[#This Row],[HomeTeam]], _xlfn.TEXTJOIN(";", 1, $BD$31:$BD$40)), 0) &gt; 0, 1, 0)</f>
        <v>0</v>
      </c>
      <c r="AO1030" s="2" t="str">
        <f>INDEX(Sheet5!$B$2:$AG$33, MATCH(Table2[[#This Row],[AwayTeam]],Sheet5!$A$2:$A$33, 0), MATCH(Table2[[#This Row],[HomeTeam]],Sheet5!$A$2:$A$33, 0))</f>
        <v>1-0-1</v>
      </c>
      <c r="AP1030" s="2" t="str">
        <f>INDEX(Sheet5!$B$2:$AG$33, MATCH(Table2[[#This Row],[HomeTeam]],Sheet5!$A$2:$A$33, 0), MATCH(Table2[[#This Row],[AwayTeam]],Sheet5!$A$2:$A$33, 0))</f>
        <v>1-1-0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0</v>
      </c>
      <c r="AU1030" s="2"/>
      <c r="AV1030" s="2"/>
    </row>
    <row r="1031" spans="1:48" x14ac:dyDescent="0.25">
      <c r="A1031" s="4">
        <v>45727</v>
      </c>
      <c r="B1031" s="4">
        <v>45727</v>
      </c>
      <c r="C1031" s="7" t="s">
        <v>1142</v>
      </c>
      <c r="D1031" s="2" t="s">
        <v>42</v>
      </c>
      <c r="E1031" s="2" t="s">
        <v>43</v>
      </c>
      <c r="F1031" s="2">
        <v>2</v>
      </c>
      <c r="G1031" s="2">
        <v>1</v>
      </c>
      <c r="H1031" s="2" t="str">
        <f t="shared" si="84"/>
        <v>TBL</v>
      </c>
      <c r="I1031" s="2" t="s">
        <v>76</v>
      </c>
      <c r="J1031" s="2">
        <v>1</v>
      </c>
      <c r="K1031" s="2">
        <v>4</v>
      </c>
      <c r="L1031" s="2" t="str">
        <f t="shared" si="85"/>
        <v>CAR</v>
      </c>
      <c r="M1031" s="2" t="s">
        <v>39</v>
      </c>
      <c r="N1031" s="2">
        <f>IF(ISBLANK(Table2[[#This Row],[ActualResult]]), 0, 1)</f>
        <v>1</v>
      </c>
      <c r="O1031" s="2" t="str">
        <f>IF(ISBLANK(Table2[[#This Row],[ActualResult]]), "_", IF(Table2[[#This Row],[ActualWinner]]=Table2[[#This Row],[PredictedWinner]], "Y", "N"))</f>
        <v>N</v>
      </c>
      <c r="P1031" s="2" t="str">
        <f>IF(Table2[[#This Row],[ActualAwayScore]]&gt;Table2[[#This Row],[PredictedAwayScore]], "N", IF(ISBLANK(Table2[[#This Row],[ActualResult]]), "_", IF(Table2[[#This Row],[ActualAwayScore]]=Table2[[#This Row],[PredictedAwayScore]], "Y", "N")))</f>
        <v>N</v>
      </c>
      <c r="Q1031" s="2" t="str">
        <f>IF(Table2[[#This Row],[ActualHomeScore]]&gt;Table2[[#This Row],[PredictedHomeScore]],"N", IF(ISBLANK(Table2[[#This Row],[ActualResult]]), "_", IF(Table2[[#This Row],[ActualHomeScore]]=Table2[[#This Row],[PredictedHomeScore]], "Y", "N")))</f>
        <v>N</v>
      </c>
      <c r="R1031" s="2">
        <v>1</v>
      </c>
      <c r="S1031" s="2" t="str">
        <f t="shared" si="86"/>
        <v>TBL</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2</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-1</v>
      </c>
      <c r="AG1031" s="2">
        <f>Table2[[#This Row],[ActualHomeScore]]-Table2[[#This Row],[PredictedHomeScore]]</f>
        <v>3</v>
      </c>
      <c r="AH1031" s="2">
        <f t="shared" si="87"/>
        <v>-5</v>
      </c>
      <c r="AI1031" s="2">
        <f t="shared" si="88"/>
        <v>6</v>
      </c>
      <c r="AJ1031" s="2">
        <v>6</v>
      </c>
      <c r="AK1031" s="4">
        <v>45732</v>
      </c>
      <c r="AL1031" s="2">
        <f>IF(Table2[[#This Row],[GameIsOver]]=0,0,IF(Table2[[#This Row],[ActualWinner]]=Table2[[#This Row],[AwayTeam]], 1, 0))</f>
        <v>0</v>
      </c>
      <c r="AM1031" s="2">
        <f>IF(Table2[[#This Row],[GameIsOver]]=0,0,IF(Table2[[#This Row],[ActualWinner]]=Table2[[#This Row],[HomeTeam]], 1, 0))</f>
        <v>1</v>
      </c>
      <c r="AN1031" s="2">
        <f>IF(IFERROR(FIND(Table2[[#This Row],[AwayTeam]], _xlfn.TEXTJOIN(";", 1, $BD$31:$BD$40)), 0) &gt; 0, 1, 0) + IF(IFERROR(FIND(Table2[[#This Row],[HomeTeam]], _xlfn.TEXTJOIN(";", 1, $BD$31:$BD$40)), 0) &gt; 0, 1, 0)</f>
        <v>0</v>
      </c>
      <c r="AO1031" s="2" t="str">
        <f>INDEX(Sheet5!$B$2:$AG$33, MATCH(Table2[[#This Row],[AwayTeam]],Sheet5!$A$2:$A$33, 0), MATCH(Table2[[#This Row],[HomeTeam]],Sheet5!$A$2:$A$33, 0))</f>
        <v>2-1-0</v>
      </c>
      <c r="AP1031" s="2" t="str">
        <f>INDEX(Sheet5!$B$2:$AG$33, MATCH(Table2[[#This Row],[HomeTeam]],Sheet5!$A$2:$A$33, 0), MATCH(Table2[[#This Row],[AwayTeam]],Sheet5!$A$2:$A$33, 0))</f>
        <v>1-2-0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0</v>
      </c>
      <c r="AU1031" s="2"/>
      <c r="AV1031" s="2"/>
    </row>
    <row r="1032" spans="1:48" x14ac:dyDescent="0.25">
      <c r="A1032" s="4">
        <v>45727</v>
      </c>
      <c r="B1032" s="4">
        <v>45727</v>
      </c>
      <c r="C1032" s="7" t="s">
        <v>1143</v>
      </c>
      <c r="D1032" s="2" t="s">
        <v>25</v>
      </c>
      <c r="E1032" s="2" t="s">
        <v>36</v>
      </c>
      <c r="F1032" s="2">
        <v>4</v>
      </c>
      <c r="G1032" s="2">
        <v>2</v>
      </c>
      <c r="H1032" s="2" t="str">
        <f t="shared" si="84"/>
        <v>COL</v>
      </c>
      <c r="I1032" s="2" t="s">
        <v>39</v>
      </c>
      <c r="J1032" s="2">
        <v>1</v>
      </c>
      <c r="K1032" s="2">
        <v>2</v>
      </c>
      <c r="L1032" s="2" t="str">
        <f t="shared" si="85"/>
        <v>MIN</v>
      </c>
      <c r="M1032" s="2" t="s">
        <v>38</v>
      </c>
      <c r="N1032" s="2">
        <f>IF(ISBLANK(Table2[[#This Row],[ActualResult]]), 0, 1)</f>
        <v>1</v>
      </c>
      <c r="O1032" s="2" t="str">
        <f>IF(ISBLANK(Table2[[#This Row],[ActualResult]]), "_", IF(Table2[[#This Row],[ActualWinner]]=Table2[[#This Row],[PredictedWinner]], "Y", "N"))</f>
        <v>N</v>
      </c>
      <c r="P1032" s="2" t="str">
        <f>IF(Table2[[#This Row],[ActualAwayScore]]&gt;Table2[[#This Row],[PredictedAwayScore]], "N", IF(ISBLANK(Table2[[#This Row],[ActualResult]]), "_", IF(Table2[[#This Row],[ActualAwayScore]]=Table2[[#This Row],[PredictedAwayScore]], "Y", "N")))</f>
        <v>N</v>
      </c>
      <c r="Q1032" s="2" t="str">
        <f>IF(Table2[[#This Row],[ActualHomeScore]]&gt;Table2[[#This Row],[PredictedHomeScore]],"N", IF(ISBLANK(Table2[[#This Row],[ActualResult]]), "_", IF(Table2[[#This Row],[ActualHomeScore]]=Table2[[#This Row],[PredictedHomeScore]], "Y", "N")))</f>
        <v>Y</v>
      </c>
      <c r="R1032" s="2">
        <v>1</v>
      </c>
      <c r="S1032" s="2" t="str">
        <f t="shared" si="86"/>
        <v>COL</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1</v>
      </c>
      <c r="AB1032" s="2">
        <f>IF(Table2[[#This Row],[GameIsOver]]= 0, 0, IF(Table2[[#This Row],[ActualWinner]]=Table2[[#This Row],[HomeTeam]], 2, IF(OR(Table2[[#This Row],[ActualResult]]="OT", Table2[[#This Row],[ActualResult]]="SO"), 1, 0)))</f>
        <v>2</v>
      </c>
      <c r="AC1032" s="32">
        <f>(($BF$11)*IF(Table2[[#This Row],[CorrectWinnerPrediction]]="Y", 1, 0))+(($BF$12)*IF(Table2[[#This Row],[CorrectAwayScorePrediction]]="Y", 1, 0))+(($BF$13)*IF(Table2[[#This Row],[CorrectHomeScorePrediction]]="Y", 1, 0))</f>
        <v>0.1</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-3</v>
      </c>
      <c r="AG1032" s="2">
        <f>Table2[[#This Row],[ActualHomeScore]]-Table2[[#This Row],[PredictedHomeScore]]</f>
        <v>0</v>
      </c>
      <c r="AH1032" s="2">
        <f t="shared" si="87"/>
        <v>-5</v>
      </c>
      <c r="AI1032" s="2">
        <f t="shared" si="88"/>
        <v>6</v>
      </c>
      <c r="AJ1032" s="2">
        <v>7</v>
      </c>
      <c r="AK1032" s="4">
        <v>45732</v>
      </c>
      <c r="AL1032" s="2">
        <f>IF(Table2[[#This Row],[GameIsOver]]=0,0,IF(Table2[[#This Row],[ActualWinner]]=Table2[[#This Row],[AwayTeam]], 1, 0))</f>
        <v>0</v>
      </c>
      <c r="AM1032" s="2">
        <f>IF(Table2[[#This Row],[GameIsOver]]=0,0,IF(Table2[[#This Row],[ActualWinner]]=Table2[[#This Row],[HomeTeam]], 1, 0))</f>
        <v>1</v>
      </c>
      <c r="AN1032" s="2">
        <f>IF(IFERROR(FIND(Table2[[#This Row],[AwayTeam]], _xlfn.TEXTJOIN(";", 1, $BD$31:$BD$40)), 0) &gt; 0, 1, 0) + IF(IFERROR(FIND(Table2[[#This Row],[HomeTeam]], _xlfn.TEXTJOIN(";", 1, $BD$31:$BD$40)), 0) &gt; 0, 1, 0)</f>
        <v>0</v>
      </c>
      <c r="AO1032" s="2" t="str">
        <f>INDEX(Sheet5!$B$2:$AG$33, MATCH(Table2[[#This Row],[AwayTeam]],Sheet5!$A$2:$A$33, 0), MATCH(Table2[[#This Row],[HomeTeam]],Sheet5!$A$2:$A$33, 0))</f>
        <v>2-1-1</v>
      </c>
      <c r="AP1032" s="2" t="str">
        <f>INDEX(Sheet5!$B$2:$AG$33, MATCH(Table2[[#This Row],[HomeTeam]],Sheet5!$A$2:$A$33, 0), MATCH(Table2[[#This Row],[AwayTeam]],Sheet5!$A$2:$A$33, 0))</f>
        <v>2-2-0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A1033" s="4">
        <v>45727</v>
      </c>
      <c r="B1033" s="4">
        <v>45727</v>
      </c>
      <c r="C1033" s="7" t="s">
        <v>1144</v>
      </c>
      <c r="D1033" s="2" t="s">
        <v>19</v>
      </c>
      <c r="E1033" s="2" t="s">
        <v>21</v>
      </c>
      <c r="F1033" s="2">
        <v>2</v>
      </c>
      <c r="G1033" s="2">
        <v>4</v>
      </c>
      <c r="H1033" s="2" t="str">
        <f t="shared" si="84"/>
        <v>WPG</v>
      </c>
      <c r="I1033" s="2" t="s">
        <v>39</v>
      </c>
      <c r="J1033" s="2">
        <v>1</v>
      </c>
      <c r="K1033" s="2">
        <v>2</v>
      </c>
      <c r="L1033" s="2" t="str">
        <f t="shared" si="85"/>
        <v>WPG</v>
      </c>
      <c r="M1033" s="2" t="s">
        <v>39</v>
      </c>
      <c r="N1033" s="2">
        <f>IF(ISBLANK(Table2[[#This Row],[ActualResult]]), 0, 1)</f>
        <v>1</v>
      </c>
      <c r="O1033" s="2" t="str">
        <f>IF(ISBLANK(Table2[[#This Row],[ActualResult]]), "_", IF(Table2[[#This Row],[ActualWinner]]=Table2[[#This Row],[PredictedWinner]], "Y", "N"))</f>
        <v>Y</v>
      </c>
      <c r="P1033" s="2" t="str">
        <f>IF(Table2[[#This Row],[ActualAwayScore]]&gt;Table2[[#This Row],[PredictedAwayScore]], "N", IF(ISBLANK(Table2[[#This Row],[ActualResult]]), "_", IF(Table2[[#This Row],[ActualAwayScore]]=Table2[[#This Row],[PredictedAwayScore]], "Y", "N")))</f>
        <v>N</v>
      </c>
      <c r="Q1033" s="2" t="str">
        <f>IF(Table2[[#This Row],[ActualHomeScore]]&gt;Table2[[#This Row],[PredictedHomeScore]],"N", IF(ISBLANK(Table2[[#This Row],[ActualResult]]), "_", IF(Table2[[#This Row],[ActualHomeScore]]=Table2[[#This Row],[PredictedHomeScore]], "Y", "N")))</f>
        <v>N</v>
      </c>
      <c r="R1033" s="2">
        <v>1</v>
      </c>
      <c r="S1033" s="2" t="str">
        <f t="shared" si="86"/>
        <v>NYR</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2</v>
      </c>
      <c r="AC1033" s="32">
        <f>(($BF$11)*IF(Table2[[#This Row],[CorrectWinnerPrediction]]="Y", 1, 0))+(($BF$12)*IF(Table2[[#This Row],[CorrectAwayScorePrediction]]="Y", 1, 0))+(($BF$13)*IF(Table2[[#This Row],[CorrectHomeScorePrediction]]="Y", 1, 0))</f>
        <v>0.8</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-1</v>
      </c>
      <c r="AG1033" s="2">
        <f>Table2[[#This Row],[ActualHomeScore]]-Table2[[#This Row],[PredictedHomeScore]]</f>
        <v>-2</v>
      </c>
      <c r="AH1033" s="2">
        <f t="shared" si="87"/>
        <v>-5</v>
      </c>
      <c r="AI1033" s="2">
        <f t="shared" si="88"/>
        <v>6</v>
      </c>
      <c r="AJ1033" s="2">
        <v>8</v>
      </c>
      <c r="AK1033" s="4">
        <v>45732</v>
      </c>
      <c r="AL1033" s="2">
        <f>IF(Table2[[#This Row],[GameIsOver]]=0,0,IF(Table2[[#This Row],[ActualWinner]]=Table2[[#This Row],[AwayTeam]], 1, 0))</f>
        <v>0</v>
      </c>
      <c r="AM1033" s="2">
        <f>IF(Table2[[#This Row],[GameIsOver]]=0,0,IF(Table2[[#This Row],[ActualWinner]]=Table2[[#This Row],[HomeTeam]], 1, 0))</f>
        <v>1</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0-2-0</v>
      </c>
      <c r="AP1033" s="2" t="str">
        <f>INDEX(Sheet5!$B$2:$AG$33, MATCH(Table2[[#This Row],[HomeTeam]],Sheet5!$A$2:$A$33, 0), MATCH(Table2[[#This Row],[AwayTeam]],Sheet5!$A$2:$A$33, 0))</f>
        <v>2-0-0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A1034" s="4">
        <v>45727</v>
      </c>
      <c r="B1034" s="4">
        <v>45727</v>
      </c>
      <c r="C1034" s="7" t="s">
        <v>1145</v>
      </c>
      <c r="D1034" s="2" t="s">
        <v>18</v>
      </c>
      <c r="E1034" s="2" t="s">
        <v>24</v>
      </c>
      <c r="F1034" s="2">
        <v>4</v>
      </c>
      <c r="G1034" s="2">
        <v>3</v>
      </c>
      <c r="H1034" s="2" t="str">
        <f t="shared" si="84"/>
        <v>MTL</v>
      </c>
      <c r="I1034" s="2" t="s">
        <v>39</v>
      </c>
      <c r="J1034" s="2">
        <v>4</v>
      </c>
      <c r="K1034" s="2">
        <v>2</v>
      </c>
      <c r="L1034" s="2" t="str">
        <f t="shared" si="85"/>
        <v>MTL</v>
      </c>
      <c r="M1034" s="2" t="s">
        <v>39</v>
      </c>
      <c r="N1034" s="2">
        <f>IF(ISBLANK(Table2[[#This Row],[ActualResult]]), 0, 1)</f>
        <v>1</v>
      </c>
      <c r="O1034" s="2" t="str">
        <f>IF(ISBLANK(Table2[[#This Row],[ActualResult]]), "_", IF(Table2[[#This Row],[ActualWinner]]=Table2[[#This Row],[PredictedWinner]], "Y", "N"))</f>
        <v>Y</v>
      </c>
      <c r="P1034" s="2" t="str">
        <f>IF(Table2[[#This Row],[ActualAwayScore]]&gt;Table2[[#This Row],[PredictedAwayScore]], "N", IF(ISBLANK(Table2[[#This Row],[ActualResult]]), "_", IF(Table2[[#This Row],[ActualAwayScore]]=Table2[[#This Row],[PredictedAwayScore]], "Y", "N")))</f>
        <v>Y</v>
      </c>
      <c r="Q1034" s="2" t="str">
        <f>IF(Table2[[#This Row],[ActualHomeScore]]&gt;Table2[[#This Row],[PredictedHomeScore]],"N", IF(ISBLANK(Table2[[#This Row],[ActualResult]]), "_", IF(Table2[[#This Row],[ActualHomeScore]]=Table2[[#This Row],[PredictedHomeScore]], "Y", "N")))</f>
        <v>N</v>
      </c>
      <c r="R1034" s="2">
        <v>0</v>
      </c>
      <c r="S1034" s="2" t="str">
        <f t="shared" si="86"/>
        <v>VAN</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t="s">
        <v>1776</v>
      </c>
      <c r="Z1034" s="2">
        <f>IF(AND(Table2[[#This Row],[GameIsOver]]=1,Table2[[#This Row],[ActualHomeScore]]*Table2[[#This Row],[ActualAwayScore]]=0), 1,0)</f>
        <v>0</v>
      </c>
      <c r="AA1034" s="2">
        <f>IF(Table2[[#This Row],[GameIsOver]]=0,0, IF(Table2[[#This Row],[ActualWinner]]=Table2[[#This Row],[AwayTeam]], 2, IF(OR(Table2[[#This Row],[ActualResult]]="OT", Table2[[#This Row],[ActualResult]]="SO"), 1, 0)))</f>
        <v>2</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0.9</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-1</v>
      </c>
      <c r="AH1034" s="2">
        <f t="shared" si="87"/>
        <v>-5</v>
      </c>
      <c r="AI1034" s="2">
        <f t="shared" si="88"/>
        <v>6</v>
      </c>
      <c r="AJ1034" s="2">
        <v>2</v>
      </c>
      <c r="AK1034" s="4">
        <v>45732</v>
      </c>
      <c r="AL1034" s="2">
        <f>IF(Table2[[#This Row],[GameIsOver]]=0,0,IF(Table2[[#This Row],[ActualWinner]]=Table2[[#This Row],[AwayTeam]], 1, 0))</f>
        <v>1</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2-0-0</v>
      </c>
      <c r="AP1034" s="2" t="str">
        <f>INDEX(Sheet5!$B$2:$AG$33, MATCH(Table2[[#This Row],[HomeTeam]],Sheet5!$A$2:$A$33, 0), MATCH(Table2[[#This Row],[AwayTeam]],Sheet5!$A$2:$A$33, 0))</f>
        <v>0-1-1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0</v>
      </c>
      <c r="AU1034" s="2"/>
      <c r="AV1034" s="2"/>
    </row>
    <row r="1035" spans="1:48" x14ac:dyDescent="0.25">
      <c r="A1035" s="4">
        <v>45727</v>
      </c>
      <c r="B1035" s="4">
        <v>45727</v>
      </c>
      <c r="C1035" s="7" t="s">
        <v>1146</v>
      </c>
      <c r="D1035" s="2" t="s">
        <v>45</v>
      </c>
      <c r="E1035" s="2" t="s">
        <v>46</v>
      </c>
      <c r="F1035" s="2">
        <v>2</v>
      </c>
      <c r="G1035" s="2">
        <v>1</v>
      </c>
      <c r="H1035" s="2" t="str">
        <f t="shared" si="84"/>
        <v>WSH</v>
      </c>
      <c r="I1035" s="2" t="s">
        <v>39</v>
      </c>
      <c r="J1035" s="2">
        <v>7</v>
      </c>
      <c r="K1035" s="2">
        <v>4</v>
      </c>
      <c r="L1035" s="2" t="str">
        <f t="shared" si="85"/>
        <v>WSH</v>
      </c>
      <c r="M1035" s="2" t="s">
        <v>39</v>
      </c>
      <c r="N1035" s="2">
        <f>IF(ISBLANK(Table2[[#This Row],[ActualResult]]), 0, 1)</f>
        <v>1</v>
      </c>
      <c r="O1035" s="2" t="str">
        <f>IF(ISBLANK(Table2[[#This Row],[ActualResult]]), "_", IF(Table2[[#This Row],[ActualWinner]]=Table2[[#This Row],[PredictedWinner]], "Y", "N"))</f>
        <v>Y</v>
      </c>
      <c r="P1035" s="2" t="str">
        <f>IF(Table2[[#This Row],[ActualAwayScore]]&gt;Table2[[#This Row],[PredictedAwayScore]], "N", IF(ISBLANK(Table2[[#This Row],[ActualResult]]), "_", IF(Table2[[#This Row],[ActualAwayScore]]=Table2[[#This Row],[PredictedAwayScore]], "Y", "N")))</f>
        <v>N</v>
      </c>
      <c r="Q1035" s="2" t="str">
        <f>IF(Table2[[#This Row],[ActualHomeScore]]&gt;Table2[[#This Row],[PredictedHomeScore]],"N", IF(ISBLANK(Table2[[#This Row],[ActualResult]]), "_", IF(Table2[[#This Row],[ActualHomeScore]]=Table2[[#This Row],[PredictedHomeScore]], "Y", "N")))</f>
        <v>N</v>
      </c>
      <c r="R1035" s="2">
        <v>1</v>
      </c>
      <c r="S1035" s="2" t="str">
        <f t="shared" si="86"/>
        <v>ANA</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2</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0.8</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5</v>
      </c>
      <c r="AG1035" s="2">
        <f>Table2[[#This Row],[ActualHomeScore]]-Table2[[#This Row],[PredictedHomeScore]]</f>
        <v>3</v>
      </c>
      <c r="AH1035" s="2">
        <f t="shared" si="87"/>
        <v>-5</v>
      </c>
      <c r="AI1035" s="2">
        <f t="shared" si="88"/>
        <v>6</v>
      </c>
      <c r="AJ1035" s="2">
        <v>9</v>
      </c>
      <c r="AK1035" s="4">
        <v>45368</v>
      </c>
      <c r="AL1035" s="2">
        <f>IF(Table2[[#This Row],[GameIsOver]]=0,0,IF(Table2[[#This Row],[ActualWinner]]=Table2[[#This Row],[AwayTeam]], 1, 0))</f>
        <v>1</v>
      </c>
      <c r="AM1035" s="2">
        <f>IF(Table2[[#This Row],[GameIsOver]]=0,0,IF(Table2[[#This Row],[ActualWinner]]=Table2[[#This Row],[HomeTeam]], 1, 0))</f>
        <v>0</v>
      </c>
      <c r="AN1035" s="2">
        <f>IF(IFERROR(FIND(Table2[[#This Row],[AwayTeam]], _xlfn.TEXTJOIN(";", 1, $BD$31:$BD$40)), 0) &gt; 0, 1, 0) + IF(IFERROR(FIND(Table2[[#This Row],[HomeTeam]], _xlfn.TEXTJOIN(";", 1, $BD$31:$BD$40)), 0) &gt; 0, 1, 0)</f>
        <v>0</v>
      </c>
      <c r="AO1035" s="2" t="str">
        <f>INDEX(Sheet5!$B$2:$AG$33, MATCH(Table2[[#This Row],[AwayTeam]],Sheet5!$A$2:$A$33, 0), MATCH(Table2[[#This Row],[HomeTeam]],Sheet5!$A$2:$A$33, 0))</f>
        <v>2-0-0</v>
      </c>
      <c r="AP1035" s="2" t="str">
        <f>INDEX(Sheet5!$B$2:$AG$33, MATCH(Table2[[#This Row],[HomeTeam]],Sheet5!$A$2:$A$33, 0), MATCH(Table2[[#This Row],[AwayTeam]],Sheet5!$A$2:$A$33, 0))</f>
        <v>0-2-0</v>
      </c>
      <c r="AQ1035" s="2">
        <f>IF(Table2[[#This Row],[GameHasShutOut]], 1, 0)</f>
        <v>0</v>
      </c>
      <c r="AR1035" s="2">
        <f>IF(Table2[[#This Row],[ActualAwayScore]] + Table2[[#This Row],[ActualHomeScore]] &gt;= 10, 1, 0)</f>
        <v>1</v>
      </c>
      <c r="AS1035" s="2">
        <f>IF(ABS(Table2[[#This Row],[ActualAwayScore]]-Table2[[#This Row],[ActualHomeScore]])&gt;=5, 1, 0)</f>
        <v>0</v>
      </c>
      <c r="AT1035" s="2">
        <f>IF(Table2[[#This Row],[ActualAwayScore]] + Table2[[#This Row],[ActualHomeScore]] &lt;= 3, 1, 0)</f>
        <v>0</v>
      </c>
      <c r="AU1035" s="2"/>
      <c r="AV1035" s="2"/>
    </row>
    <row r="1036" spans="1:48" x14ac:dyDescent="0.25">
      <c r="A1036" s="4">
        <v>45727</v>
      </c>
      <c r="B1036" s="4">
        <v>45727</v>
      </c>
      <c r="C1036" s="7" t="s">
        <v>1147</v>
      </c>
      <c r="D1036" s="2" t="s">
        <v>32</v>
      </c>
      <c r="E1036" s="2" t="s">
        <v>27</v>
      </c>
      <c r="F1036" s="2">
        <v>2</v>
      </c>
      <c r="G1036" s="2">
        <v>4</v>
      </c>
      <c r="H1036" s="2" t="str">
        <f t="shared" si="84"/>
        <v>LAK</v>
      </c>
      <c r="I1036" s="2" t="s">
        <v>39</v>
      </c>
      <c r="J1036" s="2">
        <v>1</v>
      </c>
      <c r="K1036" s="2">
        <v>4</v>
      </c>
      <c r="L1036" s="2" t="str">
        <f t="shared" si="85"/>
        <v>LAK</v>
      </c>
      <c r="M1036" s="2" t="s">
        <v>39</v>
      </c>
      <c r="N1036" s="2">
        <f>IF(ISBLANK(Table2[[#This Row],[ActualResult]]), 0, 1)</f>
        <v>1</v>
      </c>
      <c r="O1036" s="2" t="str">
        <f>IF(ISBLANK(Table2[[#This Row],[ActualResult]]), "_", IF(Table2[[#This Row],[ActualWinner]]=Table2[[#This Row],[PredictedWinner]], "Y", "N"))</f>
        <v>Y</v>
      </c>
      <c r="P1036" s="2" t="str">
        <f>IF(Table2[[#This Row],[ActualAwayScore]]&gt;Table2[[#This Row],[PredictedAwayScore]], "N", IF(ISBLANK(Table2[[#This Row],[ActualResult]]), "_", IF(Table2[[#This Row],[ActualAwayScore]]=Table2[[#This Row],[PredictedAwayScore]], "Y", "N")))</f>
        <v>N</v>
      </c>
      <c r="Q1036" s="2" t="str">
        <f>IF(Table2[[#This Row],[ActualHomeScore]]&gt;Table2[[#This Row],[PredictedHomeScore]],"N", IF(ISBLANK(Table2[[#This Row],[ActualResult]]), "_", IF(Table2[[#This Row],[ActualHomeScore]]=Table2[[#This Row],[PredictedHomeScore]], "Y", "N")))</f>
        <v>Y</v>
      </c>
      <c r="R1036" s="2">
        <v>1</v>
      </c>
      <c r="S1036" s="2" t="str">
        <f t="shared" si="86"/>
        <v>NYI</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2</v>
      </c>
      <c r="AC1036" s="32">
        <f>(($BF$11)*IF(Table2[[#This Row],[CorrectWinnerPrediction]]="Y", 1, 0))+(($BF$12)*IF(Table2[[#This Row],[CorrectAwayScorePrediction]]="Y", 1, 0))+(($BF$13)*IF(Table2[[#This Row],[CorrectHomeScorePrediction]]="Y", 1, 0))</f>
        <v>0.9</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-1</v>
      </c>
      <c r="AG1036" s="2">
        <f>Table2[[#This Row],[ActualHomeScore]]-Table2[[#This Row],[PredictedHomeScore]]</f>
        <v>0</v>
      </c>
      <c r="AH1036" s="2">
        <f t="shared" si="87"/>
        <v>-5</v>
      </c>
      <c r="AI1036" s="2">
        <f t="shared" si="88"/>
        <v>6</v>
      </c>
      <c r="AJ1036" s="2">
        <v>10</v>
      </c>
      <c r="AK1036" s="4">
        <v>45368</v>
      </c>
      <c r="AL1036" s="2">
        <f>IF(Table2[[#This Row],[GameIsOver]]=0,0,IF(Table2[[#This Row],[ActualWinner]]=Table2[[#This Row],[AwayTeam]], 1, 0))</f>
        <v>0</v>
      </c>
      <c r="AM1036" s="2">
        <f>IF(Table2[[#This Row],[GameIsOver]]=0,0,IF(Table2[[#This Row],[ActualWinner]]=Table2[[#This Row],[HomeTeam]], 1, 0))</f>
        <v>1</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0-2-0</v>
      </c>
      <c r="AP1036" s="2" t="str">
        <f>INDEX(Sheet5!$B$2:$AG$33, MATCH(Table2[[#This Row],[HomeTeam]],Sheet5!$A$2:$A$33, 0), MATCH(Table2[[#This Row],[AwayTeam]],Sheet5!$A$2:$A$33, 0))</f>
        <v>2-0-0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0</v>
      </c>
      <c r="AU1036" s="2"/>
      <c r="AV1036" s="2"/>
    </row>
    <row r="1037" spans="1:48" x14ac:dyDescent="0.25">
      <c r="A1037" s="5">
        <v>45727</v>
      </c>
      <c r="B1037" s="5">
        <v>45727</v>
      </c>
      <c r="C1037" s="8" t="s">
        <v>1148</v>
      </c>
      <c r="D1037" s="3" t="s">
        <v>34</v>
      </c>
      <c r="E1037" s="3" t="s">
        <v>37</v>
      </c>
      <c r="F1037" s="3">
        <v>3</v>
      </c>
      <c r="G1037" s="3">
        <v>2</v>
      </c>
      <c r="H1037" s="3" t="str">
        <f t="shared" si="84"/>
        <v>NSH</v>
      </c>
      <c r="I1037" s="3" t="s">
        <v>39</v>
      </c>
      <c r="J1037" s="3">
        <v>3</v>
      </c>
      <c r="K1037" s="3">
        <v>2</v>
      </c>
      <c r="L1037" s="2" t="str">
        <f t="shared" si="85"/>
        <v>NSH</v>
      </c>
      <c r="M1037" s="3" t="s">
        <v>39</v>
      </c>
      <c r="N1037" s="3">
        <f>IF(ISBLANK(Table2[[#This Row],[ActualResult]]), 0, 1)</f>
        <v>1</v>
      </c>
      <c r="O1037" s="3" t="str">
        <f>IF(ISBLANK(Table2[[#This Row],[ActualResult]]), "_", IF(Table2[[#This Row],[ActualWinner]]=Table2[[#This Row],[PredictedWinner]], "Y", "N"))</f>
        <v>Y</v>
      </c>
      <c r="P1037" s="3" t="str">
        <f>IF(Table2[[#This Row],[ActualAwayScore]]&gt;Table2[[#This Row],[PredictedAwayScore]], "N", IF(ISBLANK(Table2[[#This Row],[ActualResult]]), "_", IF(Table2[[#This Row],[ActualAwayScore]]=Table2[[#This Row],[PredictedAwayScore]], "Y", "N")))</f>
        <v>Y</v>
      </c>
      <c r="Q1037" s="3" t="str">
        <f>IF(Table2[[#This Row],[ActualHomeScore]]&gt;Table2[[#This Row],[PredictedHomeScore]],"N", IF(ISBLANK(Table2[[#This Row],[ActualResult]]), "_", IF(Table2[[#This Row],[ActualHomeScore]]=Table2[[#This Row],[PredictedHomeScore]], "Y", "N")))</f>
        <v>Y</v>
      </c>
      <c r="R1037" s="3">
        <v>1</v>
      </c>
      <c r="S1037" s="3" t="str">
        <f t="shared" si="86"/>
        <v>SJS</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2</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1</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-5</v>
      </c>
      <c r="AI1037" s="3">
        <f t="shared" si="88"/>
        <v>6</v>
      </c>
      <c r="AJ1037" s="3">
        <v>11</v>
      </c>
      <c r="AK1037" s="4">
        <v>45368</v>
      </c>
      <c r="AL1037" s="2">
        <f>IF(Table2[[#This Row],[GameIsOver]]=0,0,IF(Table2[[#This Row],[ActualWinner]]=Table2[[#This Row],[AwayTeam]], 1, 0))</f>
        <v>1</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3-0-0</v>
      </c>
      <c r="AP1037" s="2" t="str">
        <f>INDEX(Sheet5!$B$2:$AG$33, MATCH(Table2[[#This Row],[HomeTeam]],Sheet5!$A$2:$A$33, 0), MATCH(Table2[[#This Row],[AwayTeam]],Sheet5!$A$2:$A$33, 0))</f>
        <v>0-3-0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0</v>
      </c>
      <c r="AU1037" s="2"/>
      <c r="AV1037" s="2"/>
    </row>
    <row r="1038" spans="1:48" x14ac:dyDescent="0.25">
      <c r="A1038" s="4">
        <v>45728</v>
      </c>
      <c r="B1038" s="4">
        <v>45728</v>
      </c>
      <c r="C1038" s="7" t="s">
        <v>1149</v>
      </c>
      <c r="D1038" s="2" t="s">
        <v>28</v>
      </c>
      <c r="E1038" s="2" t="s">
        <v>30</v>
      </c>
      <c r="F1038" s="2">
        <v>3</v>
      </c>
      <c r="G1038" s="2">
        <v>4</v>
      </c>
      <c r="H1038" s="2" t="str">
        <f t="shared" si="84"/>
        <v>DET</v>
      </c>
      <c r="I1038" s="2" t="s">
        <v>76</v>
      </c>
      <c r="J1038" s="2">
        <v>3</v>
      </c>
      <c r="K1038" s="2">
        <v>7</v>
      </c>
      <c r="L1038" s="13" t="str">
        <f t="shared" si="85"/>
        <v>DET</v>
      </c>
      <c r="M1038" s="2" t="s">
        <v>39</v>
      </c>
      <c r="N1038" s="2">
        <f>IF(ISBLANK(Table2[[#This Row],[ActualResult]]), 0, 1)</f>
        <v>1</v>
      </c>
      <c r="O1038" s="2" t="str">
        <f>IF(ISBLANK(Table2[[#This Row],[ActualResult]]), "_", IF(Table2[[#This Row],[ActualWinner]]=Table2[[#This Row],[PredictedWinner]], "Y", "N"))</f>
        <v>Y</v>
      </c>
      <c r="P1038" s="2" t="str">
        <f>IF(Table2[[#This Row],[ActualAwayScore]]&gt;Table2[[#This Row],[PredictedAwayScore]], "N", IF(ISBLANK(Table2[[#This Row],[ActualResult]]), "_", IF(Table2[[#This Row],[ActualAwayScore]]=Table2[[#This Row],[PredictedAwayScore]], "Y", "N")))</f>
        <v>Y</v>
      </c>
      <c r="Q1038" s="2" t="str">
        <f>IF(Table2[[#This Row],[ActualHomeScore]]&gt;Table2[[#This Row],[PredictedHomeScore]],"N", IF(ISBLANK(Table2[[#This Row],[ActualResult]]), "_", IF(Table2[[#This Row],[ActualHomeScore]]=Table2[[#This Row],[PredictedHomeScore]], "Y", "N")))</f>
        <v>N</v>
      </c>
      <c r="R1038" s="2">
        <v>1</v>
      </c>
      <c r="S1038" s="2" t="str">
        <f t="shared" si="86"/>
        <v>BUF</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t="s">
        <v>1903</v>
      </c>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2</v>
      </c>
      <c r="AC1038" s="32">
        <f>(($BF$11)*IF(Table2[[#This Row],[CorrectWinnerPrediction]]="Y", 1, 0))+(($BF$12)*IF(Table2[[#This Row],[CorrectAwayScorePrediction]]="Y", 1, 0))+(($BF$13)*IF(Table2[[#This Row],[CorrectHomeScorePrediction]]="Y", 1, 0))</f>
        <v>0.9</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3</v>
      </c>
      <c r="AH1038" s="2">
        <f t="shared" si="87"/>
        <v>2</v>
      </c>
      <c r="AI1038" s="2">
        <f t="shared" si="88"/>
        <v>2</v>
      </c>
      <c r="AJ1038" s="2">
        <v>2</v>
      </c>
      <c r="AK1038" s="4">
        <v>45733</v>
      </c>
      <c r="AL1038" s="2">
        <f>IF(Table2[[#This Row],[GameIsOver]]=0,0,IF(Table2[[#This Row],[ActualWinner]]=Table2[[#This Row],[AwayTeam]], 1, 0))</f>
        <v>0</v>
      </c>
      <c r="AM1038" s="2">
        <f>IF(Table2[[#This Row],[GameIsOver]]=0,0,IF(Table2[[#This Row],[ActualWinner]]=Table2[[#This Row],[HomeTeam]], 1, 0))</f>
        <v>1</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1-2-1</v>
      </c>
      <c r="AP1038" s="2" t="str">
        <f>INDEX(Sheet5!$B$2:$AG$33, MATCH(Table2[[#This Row],[HomeTeam]],Sheet5!$A$2:$A$33, 0), MATCH(Table2[[#This Row],[AwayTeam]],Sheet5!$A$2:$A$33, 0))</f>
        <v>3-1-0</v>
      </c>
      <c r="AQ1038" s="2">
        <f>IF(Table2[[#This Row],[GameHasShutOut]], 1, 0)</f>
        <v>0</v>
      </c>
      <c r="AR1038" s="2">
        <f>IF(Table2[[#This Row],[ActualAwayScore]] + Table2[[#This Row],[ActualHomeScore]] &gt;= 10, 1, 0)</f>
        <v>1</v>
      </c>
      <c r="AS1038" s="2">
        <f>IF(ABS(Table2[[#This Row],[ActualAwayScore]]-Table2[[#This Row],[ActualHomeScore]])&gt;=5, 1, 0)</f>
        <v>0</v>
      </c>
      <c r="AT1038" s="2">
        <f>IF(Table2[[#This Row],[ActualAwayScore]] + Table2[[#This Row],[ActualHomeScore]] &lt;= 3, 1, 0)</f>
        <v>0</v>
      </c>
      <c r="AU1038" s="2"/>
      <c r="AV1038" s="2"/>
    </row>
    <row r="1039" spans="1:48" x14ac:dyDescent="0.25">
      <c r="A1039" s="4">
        <v>45728</v>
      </c>
      <c r="B1039" s="4">
        <v>45728</v>
      </c>
      <c r="C1039" s="7" t="s">
        <v>1150</v>
      </c>
      <c r="D1039" s="2" t="s">
        <v>24</v>
      </c>
      <c r="E1039" s="2" t="s">
        <v>23</v>
      </c>
      <c r="F1039" s="2">
        <v>2</v>
      </c>
      <c r="G1039" s="2">
        <v>3</v>
      </c>
      <c r="H1039" s="2" t="str">
        <f t="shared" si="84"/>
        <v>CGY</v>
      </c>
      <c r="I1039" s="2" t="s">
        <v>76</v>
      </c>
      <c r="J1039" s="2">
        <v>4</v>
      </c>
      <c r="K1039" s="2">
        <v>3</v>
      </c>
      <c r="L1039" s="2" t="str">
        <f t="shared" si="85"/>
        <v>VAN</v>
      </c>
      <c r="M1039" s="2" t="s">
        <v>38</v>
      </c>
      <c r="N1039" s="2">
        <f>IF(ISBLANK(Table2[[#This Row],[ActualResult]]), 0, 1)</f>
        <v>1</v>
      </c>
      <c r="O1039" s="2" t="str">
        <f>IF(ISBLANK(Table2[[#This Row],[ActualResult]]), "_", IF(Table2[[#This Row],[ActualWinner]]=Table2[[#This Row],[PredictedWinner]], "Y", "N"))</f>
        <v>N</v>
      </c>
      <c r="P1039" s="2" t="str">
        <f>IF(Table2[[#This Row],[ActualAwayScore]]&gt;Table2[[#This Row],[PredictedAwayScore]], "N", IF(ISBLANK(Table2[[#This Row],[ActualResult]]), "_", IF(Table2[[#This Row],[ActualAwayScore]]=Table2[[#This Row],[PredictedAwayScore]], "Y", "N")))</f>
        <v>N</v>
      </c>
      <c r="Q1039" s="2" t="str">
        <f>IF(Table2[[#This Row],[ActualHomeScore]]&gt;Table2[[#This Row],[PredictedHomeScore]],"N", IF(ISBLANK(Table2[[#This Row],[ActualResult]]), "_", IF(Table2[[#This Row],[ActualHomeScore]]=Table2[[#This Row],[PredictedHomeScore]], "Y", "N")))</f>
        <v>Y</v>
      </c>
      <c r="R1039" s="2">
        <v>1</v>
      </c>
      <c r="S1039" s="2" t="str">
        <f t="shared" si="86"/>
        <v>CGY</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2</v>
      </c>
      <c r="AB1039" s="2">
        <f>IF(Table2[[#This Row],[GameIsOver]]= 0, 0, IF(Table2[[#This Row],[ActualWinner]]=Table2[[#This Row],[HomeTeam]], 2, IF(OR(Table2[[#This Row],[ActualResult]]="OT", Table2[[#This Row],[ActualResult]]="SO"), 1, 0)))</f>
        <v>1</v>
      </c>
      <c r="AC1039" s="32">
        <f>(($BF$11)*IF(Table2[[#This Row],[CorrectWinnerPrediction]]="Y", 1, 0))+(($BF$12)*IF(Table2[[#This Row],[CorrectAwayScorePrediction]]="Y", 1, 0))+(($BF$13)*IF(Table2[[#This Row],[CorrectHomeScorePrediction]]="Y", 1, 0))</f>
        <v>0.1</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2</v>
      </c>
      <c r="AG1039" s="2">
        <f>Table2[[#This Row],[ActualHomeScore]]-Table2[[#This Row],[PredictedHomeScore]]</f>
        <v>0</v>
      </c>
      <c r="AH1039" s="2">
        <f t="shared" si="87"/>
        <v>2</v>
      </c>
      <c r="AI1039" s="2">
        <f t="shared" si="88"/>
        <v>2</v>
      </c>
      <c r="AJ1039" s="2">
        <v>3</v>
      </c>
      <c r="AK1039" s="4">
        <v>45733</v>
      </c>
      <c r="AL1039" s="2">
        <f>IF(Table2[[#This Row],[GameIsOver]]=0,0,IF(Table2[[#This Row],[ActualWinner]]=Table2[[#This Row],[AwayTeam]], 1, 0))</f>
        <v>1</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2-1-1</v>
      </c>
      <c r="AP1039" s="2" t="str">
        <f>INDEX(Sheet5!$B$2:$AG$33, MATCH(Table2[[#This Row],[HomeTeam]],Sheet5!$A$2:$A$33, 0), MATCH(Table2[[#This Row],[AwayTeam]],Sheet5!$A$2:$A$33, 0))</f>
        <v>2-1-1</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0</v>
      </c>
      <c r="AU1039" s="2"/>
      <c r="AV1039" s="2"/>
    </row>
    <row r="1040" spans="1:48" x14ac:dyDescent="0.25">
      <c r="A1040" s="4">
        <v>45728</v>
      </c>
      <c r="B1040" s="4">
        <v>45728</v>
      </c>
      <c r="C1040" s="7" t="s">
        <v>1151</v>
      </c>
      <c r="D1040" s="2" t="s">
        <v>46</v>
      </c>
      <c r="E1040" s="2" t="s">
        <v>14</v>
      </c>
      <c r="F1040" s="2">
        <v>3</v>
      </c>
      <c r="G1040" s="2">
        <v>5</v>
      </c>
      <c r="H1040" s="2" t="str">
        <f t="shared" si="84"/>
        <v>UTA</v>
      </c>
      <c r="I1040" s="2" t="s">
        <v>39</v>
      </c>
      <c r="J1040" s="2">
        <v>2</v>
      </c>
      <c r="K1040" s="2">
        <v>3</v>
      </c>
      <c r="L1040" s="2" t="str">
        <f t="shared" si="85"/>
        <v>UTA</v>
      </c>
      <c r="M1040" s="2" t="s">
        <v>39</v>
      </c>
      <c r="N1040" s="2">
        <f>IF(ISBLANK(Table2[[#This Row],[ActualResult]]), 0, 1)</f>
        <v>1</v>
      </c>
      <c r="O1040" s="2" t="str">
        <f>IF(ISBLANK(Table2[[#This Row],[ActualResult]]), "_", IF(Table2[[#This Row],[ActualWinner]]=Table2[[#This Row],[PredictedWinner]], "Y", "N"))</f>
        <v>Y</v>
      </c>
      <c r="P1040" s="2" t="str">
        <f>IF(Table2[[#This Row],[ActualAwayScore]]&gt;Table2[[#This Row],[PredictedAwayScore]], "N", IF(ISBLANK(Table2[[#This Row],[ActualResult]]), "_", IF(Table2[[#This Row],[ActualAwayScore]]=Table2[[#This Row],[PredictedAwayScore]], "Y", "N")))</f>
        <v>N</v>
      </c>
      <c r="Q1040" s="2" t="str">
        <f>IF(Table2[[#This Row],[ActualHomeScore]]&gt;Table2[[#This Row],[PredictedHomeScore]],"N", IF(ISBLANK(Table2[[#This Row],[ActualResult]]), "_", IF(Table2[[#This Row],[ActualHomeScore]]=Table2[[#This Row],[PredictedHomeScore]], "Y", "N")))</f>
        <v>N</v>
      </c>
      <c r="R1040" s="2">
        <v>1</v>
      </c>
      <c r="S1040" s="2" t="str">
        <f t="shared" si="86"/>
        <v>ANA</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2</v>
      </c>
      <c r="AC1040" s="32">
        <f>(($BF$11)*IF(Table2[[#This Row],[CorrectWinnerPrediction]]="Y", 1, 0))+(($BF$12)*IF(Table2[[#This Row],[CorrectAwayScorePrediction]]="Y", 1, 0))+(($BF$13)*IF(Table2[[#This Row],[CorrectHomeScorePrediction]]="Y", 1, 0))</f>
        <v>0.8</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-1</v>
      </c>
      <c r="AG1040" s="2">
        <f>Table2[[#This Row],[ActualHomeScore]]-Table2[[#This Row],[PredictedHomeScore]]</f>
        <v>-2</v>
      </c>
      <c r="AH1040" s="2">
        <f t="shared" si="87"/>
        <v>2</v>
      </c>
      <c r="AI1040" s="2">
        <f t="shared" si="88"/>
        <v>2</v>
      </c>
      <c r="AJ1040" s="2">
        <v>4</v>
      </c>
      <c r="AK1040" s="4">
        <v>45734</v>
      </c>
      <c r="AL1040" s="2">
        <f>IF(Table2[[#This Row],[GameIsOver]]=0,0,IF(Table2[[#This Row],[ActualWinner]]=Table2[[#This Row],[AwayTeam]], 1, 0))</f>
        <v>0</v>
      </c>
      <c r="AM1040" s="2">
        <f>IF(Table2[[#This Row],[GameIsOver]]=0,0,IF(Table2[[#This Row],[ActualWinner]]=Table2[[#This Row],[HomeTeam]], 1, 0))</f>
        <v>1</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2-1-0</v>
      </c>
      <c r="AP1040" s="2" t="str">
        <f>INDEX(Sheet5!$B$2:$AG$33, MATCH(Table2[[#This Row],[HomeTeam]],Sheet5!$A$2:$A$33, 0), MATCH(Table2[[#This Row],[AwayTeam]],Sheet5!$A$2:$A$33, 0))</f>
        <v>1-0-2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0</v>
      </c>
      <c r="AU1040" s="2"/>
      <c r="AV1040" s="2"/>
    </row>
    <row r="1041" spans="1:48" x14ac:dyDescent="0.25">
      <c r="A1041" s="5">
        <v>45728</v>
      </c>
      <c r="B1041" s="5">
        <v>45728</v>
      </c>
      <c r="C1041" s="8" t="s">
        <v>1152</v>
      </c>
      <c r="D1041" s="3" t="s">
        <v>18</v>
      </c>
      <c r="E1041" s="3" t="s">
        <v>11</v>
      </c>
      <c r="F1041" s="3">
        <v>3</v>
      </c>
      <c r="G1041" s="3">
        <v>4</v>
      </c>
      <c r="H1041" s="3" t="str">
        <f t="shared" si="84"/>
        <v>SEA</v>
      </c>
      <c r="I1041" s="3" t="s">
        <v>39</v>
      </c>
      <c r="J1041" s="3">
        <v>4</v>
      </c>
      <c r="K1041" s="3">
        <v>5</v>
      </c>
      <c r="L1041" s="2" t="str">
        <f t="shared" si="85"/>
        <v>SEA</v>
      </c>
      <c r="M1041" s="3" t="s">
        <v>76</v>
      </c>
      <c r="N1041" s="3">
        <f>IF(ISBLANK(Table2[[#This Row],[ActualResult]]), 0, 1)</f>
        <v>1</v>
      </c>
      <c r="O1041" s="3" t="str">
        <f>IF(ISBLANK(Table2[[#This Row],[ActualResult]]), "_", IF(Table2[[#This Row],[ActualWinner]]=Table2[[#This Row],[PredictedWinner]], "Y", "N"))</f>
        <v>Y</v>
      </c>
      <c r="P1041" s="3" t="str">
        <f>IF(Table2[[#This Row],[ActualAwayScore]]&gt;Table2[[#This Row],[PredictedAwayScore]], "N", IF(ISBLANK(Table2[[#This Row],[ActualResult]]), "_", IF(Table2[[#This Row],[ActualAwayScore]]=Table2[[#This Row],[PredictedAwayScore]], "Y", "N")))</f>
        <v>N</v>
      </c>
      <c r="Q1041" s="3" t="str">
        <f>IF(Table2[[#This Row],[ActualHomeScore]]&gt;Table2[[#This Row],[PredictedHomeScore]],"N", IF(ISBLANK(Table2[[#This Row],[ActualResult]]), "_", IF(Table2[[#This Row],[ActualHomeScore]]=Table2[[#This Row],[PredictedHomeScore]], "Y", "N")))</f>
        <v>N</v>
      </c>
      <c r="R1041" s="3">
        <v>0</v>
      </c>
      <c r="S1041" s="3" t="str">
        <f t="shared" si="86"/>
        <v>MTL</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t="s">
        <v>1776</v>
      </c>
      <c r="Z1041" s="3">
        <f>IF(AND(Table2[[#This Row],[GameIsOver]]=1,Table2[[#This Row],[ActualHomeScore]]*Table2[[#This Row],[ActualAwayScore]]=0), 1,0)</f>
        <v>0</v>
      </c>
      <c r="AA1041" s="3">
        <f>IF(Table2[[#This Row],[GameIsOver]]=0,0, IF(Table2[[#This Row],[ActualWinner]]=Table2[[#This Row],[AwayTeam]], 2, IF(OR(Table2[[#This Row],[ActualResult]]="OT", Table2[[#This Row],[ActualResult]]="SO"), 1, 0)))</f>
        <v>1</v>
      </c>
      <c r="AB1041" s="3">
        <f>IF(Table2[[#This Row],[GameIsOver]]= 0, 0, IF(Table2[[#This Row],[ActualWinner]]=Table2[[#This Row],[HomeTeam]], 2, IF(OR(Table2[[#This Row],[ActualResult]]="OT", Table2[[#This Row],[ActualResult]]="SO"), 1, 0)))</f>
        <v>2</v>
      </c>
      <c r="AC1041" s="51">
        <f>(($BF$11)*IF(Table2[[#This Row],[CorrectWinnerPrediction]]="Y", 1, 0))+(($BF$12)*IF(Table2[[#This Row],[CorrectAwayScorePrediction]]="Y", 1, 0))+(($BF$13)*IF(Table2[[#This Row],[CorrectHomeScorePrediction]]="Y", 1, 0))</f>
        <v>0.8</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1</v>
      </c>
      <c r="AG1041" s="3">
        <f>Table2[[#This Row],[ActualHomeScore]]-Table2[[#This Row],[PredictedHomeScore]]</f>
        <v>1</v>
      </c>
      <c r="AH1041" s="3">
        <f t="shared" si="87"/>
        <v>2</v>
      </c>
      <c r="AI1041" s="3">
        <f t="shared" si="88"/>
        <v>2</v>
      </c>
      <c r="AJ1041" s="3">
        <v>1</v>
      </c>
      <c r="AK1041" s="4">
        <v>45733</v>
      </c>
      <c r="AL1041" s="2">
        <f>IF(Table2[[#This Row],[GameIsOver]]=0,0,IF(Table2[[#This Row],[ActualWinner]]=Table2[[#This Row],[AwayTeam]], 1, 0))</f>
        <v>0</v>
      </c>
      <c r="AM1041" s="2">
        <f>IF(Table2[[#This Row],[GameIsOver]]=0,0,IF(Table2[[#This Row],[ActualWinner]]=Table2[[#This Row],[HomeTeam]], 1, 0))</f>
        <v>1</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0-1-1</v>
      </c>
      <c r="AP1041" s="2" t="str">
        <f>INDEX(Sheet5!$B$2:$AG$33, MATCH(Table2[[#This Row],[HomeTeam]],Sheet5!$A$2:$A$33, 0), MATCH(Table2[[#This Row],[AwayTeam]],Sheet5!$A$2:$A$33, 0))</f>
        <v>2-0-0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0</v>
      </c>
      <c r="AU1041" s="2"/>
      <c r="AV1041" s="2"/>
    </row>
    <row r="1042" spans="1:48" x14ac:dyDescent="0.25">
      <c r="A1042" s="4">
        <v>45729</v>
      </c>
      <c r="B1042" s="4">
        <v>45729</v>
      </c>
      <c r="C1042" s="7" t="s">
        <v>1153</v>
      </c>
      <c r="D1042" s="2" t="s">
        <v>13</v>
      </c>
      <c r="E1042" s="2" t="s">
        <v>17</v>
      </c>
      <c r="F1042" s="2">
        <v>2</v>
      </c>
      <c r="G1042" s="2">
        <v>3</v>
      </c>
      <c r="H1042" s="2" t="str">
        <f t="shared" si="84"/>
        <v>TOR</v>
      </c>
      <c r="I1042" s="2" t="s">
        <v>39</v>
      </c>
      <c r="J1042" s="2">
        <v>1</v>
      </c>
      <c r="K1042" s="2">
        <v>1</v>
      </c>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v>1</v>
      </c>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-1</v>
      </c>
      <c r="AG1042" s="2">
        <f>Table2[[#This Row],[ActualHomeScore]]-Table2[[#This Row],[PredictedHomeScore]]</f>
        <v>-2</v>
      </c>
      <c r="AH1042" s="2">
        <f t="shared" si="87"/>
        <v>-25</v>
      </c>
      <c r="AI1042" s="2">
        <f t="shared" si="88"/>
        <v>-21</v>
      </c>
      <c r="AJ1042" s="2">
        <v>2</v>
      </c>
      <c r="AK1042" s="4">
        <v>45734</v>
      </c>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0</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A1043" s="4">
        <v>45729</v>
      </c>
      <c r="B1043" s="4">
        <v>45729</v>
      </c>
      <c r="C1043" s="7" t="s">
        <v>1154</v>
      </c>
      <c r="D1043" s="2" t="s">
        <v>15</v>
      </c>
      <c r="E1043" s="2" t="s">
        <v>29</v>
      </c>
      <c r="F1043" s="2">
        <v>2</v>
      </c>
      <c r="G1043" s="2">
        <v>4</v>
      </c>
      <c r="H1043" s="2" t="str">
        <f t="shared" si="84"/>
        <v>OTT</v>
      </c>
      <c r="I1043" s="2" t="s">
        <v>39</v>
      </c>
      <c r="J1043" s="2">
        <v>3</v>
      </c>
      <c r="K1043" s="2">
        <v>6</v>
      </c>
      <c r="L1043" s="2" t="str">
        <f t="shared" si="85"/>
        <v>OTT</v>
      </c>
      <c r="M1043" s="2" t="s">
        <v>39</v>
      </c>
      <c r="N1043" s="2">
        <f>IF(ISBLANK(Table2[[#This Row],[ActualResult]]), 0, 1)</f>
        <v>1</v>
      </c>
      <c r="O1043" s="2" t="str">
        <f>IF(ISBLANK(Table2[[#This Row],[ActualResult]]), "_", IF(Table2[[#This Row],[ActualWinner]]=Table2[[#This Row],[PredictedWinner]], "Y", "N"))</f>
        <v>Y</v>
      </c>
      <c r="P1043" s="2" t="str">
        <f>IF(Table2[[#This Row],[ActualAwayScore]]&gt;Table2[[#This Row],[PredictedAwayScore]], "N", IF(ISBLANK(Table2[[#This Row],[ActualResult]]), "_", IF(Table2[[#This Row],[ActualAwayScore]]=Table2[[#This Row],[PredictedAwayScore]], "Y", "N")))</f>
        <v>N</v>
      </c>
      <c r="Q1043" s="2" t="str">
        <f>IF(Table2[[#This Row],[ActualHomeScore]]&gt;Table2[[#This Row],[PredictedHomeScore]],"N", IF(ISBLANK(Table2[[#This Row],[ActualResult]]), "_", IF(Table2[[#This Row],[ActualHomeScore]]=Table2[[#This Row],[PredictedHomeScore]], "Y", "N")))</f>
        <v>N</v>
      </c>
      <c r="R1043" s="2">
        <v>0</v>
      </c>
      <c r="S1043" s="2" t="str">
        <f t="shared" si="86"/>
        <v>BOS</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t="s">
        <v>1775</v>
      </c>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2</v>
      </c>
      <c r="AC1043" s="32">
        <f>(($BF$11)*IF(Table2[[#This Row],[CorrectWinnerPrediction]]="Y", 1, 0))+(($BF$12)*IF(Table2[[#This Row],[CorrectAwayScorePrediction]]="Y", 1, 0))+(($BF$13)*IF(Table2[[#This Row],[CorrectHomeScorePrediction]]="Y", 1, 0))</f>
        <v>0.8</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1</v>
      </c>
      <c r="AG1043" s="2">
        <f>Table2[[#This Row],[ActualHomeScore]]-Table2[[#This Row],[PredictedHomeScore]]</f>
        <v>2</v>
      </c>
      <c r="AH1043" s="2">
        <f t="shared" si="87"/>
        <v>-25</v>
      </c>
      <c r="AI1043" s="2">
        <f t="shared" si="88"/>
        <v>-21</v>
      </c>
      <c r="AJ1043" s="2">
        <v>1</v>
      </c>
      <c r="AK1043" s="4">
        <v>45734</v>
      </c>
      <c r="AL1043" s="2">
        <f>IF(Table2[[#This Row],[GameIsOver]]=0,0,IF(Table2[[#This Row],[ActualWinner]]=Table2[[#This Row],[AwayTeam]], 1, 0))</f>
        <v>0</v>
      </c>
      <c r="AM1043" s="2">
        <f>IF(Table2[[#This Row],[GameIsOver]]=0,0,IF(Table2[[#This Row],[ActualWinner]]=Table2[[#This Row],[HomeTeam]], 1, 0))</f>
        <v>1</v>
      </c>
      <c r="AN1043" s="2">
        <f>IF(IFERROR(FIND(Table2[[#This Row],[AwayTeam]], _xlfn.TEXTJOIN(";", 1, $BD$31:$BD$40)), 0) &gt; 0, 1, 0) + IF(IFERROR(FIND(Table2[[#This Row],[HomeTeam]], _xlfn.TEXTJOIN(";", 1, $BD$31:$BD$40)), 0) &gt; 0, 1, 0)</f>
        <v>1</v>
      </c>
      <c r="AO1043" s="2" t="str">
        <f>INDEX(Sheet5!$B$2:$AG$33, MATCH(Table2[[#This Row],[AwayTeam]],Sheet5!$A$2:$A$33, 0), MATCH(Table2[[#This Row],[HomeTeam]],Sheet5!$A$2:$A$33, 0))</f>
        <v>1-1-2</v>
      </c>
      <c r="AP1043" s="2" t="str">
        <f>INDEX(Sheet5!$B$2:$AG$33, MATCH(Table2[[#This Row],[HomeTeam]],Sheet5!$A$2:$A$33, 0), MATCH(Table2[[#This Row],[AwayTeam]],Sheet5!$A$2:$A$33, 0))</f>
        <v>3-1-0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0</v>
      </c>
      <c r="AU1043" s="2"/>
      <c r="AV1043" s="2"/>
    </row>
    <row r="1044" spans="1:48" x14ac:dyDescent="0.25">
      <c r="A1044" s="4">
        <v>45729</v>
      </c>
      <c r="B1044" s="4">
        <v>45729</v>
      </c>
      <c r="C1044" s="7" t="s">
        <v>1158</v>
      </c>
      <c r="D1044" s="2" t="s">
        <v>22</v>
      </c>
      <c r="E1044" s="2" t="s">
        <v>31</v>
      </c>
      <c r="F1044" s="2">
        <v>4</v>
      </c>
      <c r="G1044" s="2">
        <v>2</v>
      </c>
      <c r="H1044" s="2" t="str">
        <f t="shared" si="84"/>
        <v>EDM</v>
      </c>
      <c r="I1044" s="2" t="s">
        <v>39</v>
      </c>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-4</v>
      </c>
      <c r="AG1044" s="2">
        <f>Table2[[#This Row],[ActualHomeScore]]-Table2[[#This Row],[PredictedHomeScore]]</f>
        <v>-2</v>
      </c>
      <c r="AH1044" s="2">
        <f t="shared" si="87"/>
        <v>-25</v>
      </c>
      <c r="AI1044" s="2">
        <f t="shared" si="88"/>
        <v>-21</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A1045" s="4">
        <v>45729</v>
      </c>
      <c r="B1045" s="4">
        <v>45729</v>
      </c>
      <c r="C1045" s="7" t="s">
        <v>1155</v>
      </c>
      <c r="D1045" s="2" t="s">
        <v>42</v>
      </c>
      <c r="E1045" s="2" t="s">
        <v>44</v>
      </c>
      <c r="F1045" s="2">
        <v>5</v>
      </c>
      <c r="G1045" s="2">
        <v>2</v>
      </c>
      <c r="H1045" s="2" t="str">
        <f t="shared" si="84"/>
        <v>TBL</v>
      </c>
      <c r="I1045" s="2" t="s">
        <v>39</v>
      </c>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-5</v>
      </c>
      <c r="AG1045" s="2">
        <f>Table2[[#This Row],[ActualHomeScore]]-Table2[[#This Row],[PredictedHomeScore]]</f>
        <v>-2</v>
      </c>
      <c r="AH1045" s="2">
        <f t="shared" si="87"/>
        <v>-25</v>
      </c>
      <c r="AI1045" s="2">
        <f t="shared" si="88"/>
        <v>-21</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0</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A1046" s="4">
        <v>45729</v>
      </c>
      <c r="B1046" s="4">
        <v>45729</v>
      </c>
      <c r="C1046" s="7" t="s">
        <v>1156</v>
      </c>
      <c r="D1046" s="2" t="s">
        <v>12</v>
      </c>
      <c r="E1046" s="2" t="s">
        <v>20</v>
      </c>
      <c r="F1046" s="2">
        <v>3</v>
      </c>
      <c r="G1046" s="2">
        <v>4</v>
      </c>
      <c r="H1046" s="2" t="str">
        <f t="shared" si="84"/>
        <v>PIT</v>
      </c>
      <c r="I1046" s="2" t="s">
        <v>76</v>
      </c>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-3</v>
      </c>
      <c r="AG1046" s="2">
        <f>Table2[[#This Row],[ActualHomeScore]]-Table2[[#This Row],[PredictedHomeScore]]</f>
        <v>-4</v>
      </c>
      <c r="AH1046" s="2">
        <f t="shared" si="87"/>
        <v>-25</v>
      </c>
      <c r="AI1046" s="2">
        <f t="shared" si="88"/>
        <v>-21</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0</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A1047" s="4">
        <v>45729</v>
      </c>
      <c r="B1047" s="4">
        <v>45729</v>
      </c>
      <c r="C1047" s="7" t="s">
        <v>1157</v>
      </c>
      <c r="D1047" s="2" t="s">
        <v>26</v>
      </c>
      <c r="E1047" s="2" t="s">
        <v>35</v>
      </c>
      <c r="F1047" s="2">
        <v>4</v>
      </c>
      <c r="G1047" s="2">
        <v>5</v>
      </c>
      <c r="H1047" s="2" t="str">
        <f t="shared" si="84"/>
        <v>CBJ</v>
      </c>
      <c r="I1047" s="2" t="s">
        <v>38</v>
      </c>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-4</v>
      </c>
      <c r="AG1047" s="2">
        <f>Table2[[#This Row],[ActualHomeScore]]-Table2[[#This Row],[PredictedHomeScore]]</f>
        <v>-5</v>
      </c>
      <c r="AH1047" s="2">
        <f t="shared" si="87"/>
        <v>-25</v>
      </c>
      <c r="AI1047" s="2">
        <f t="shared" si="88"/>
        <v>-21</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A1048" s="4">
        <v>45729</v>
      </c>
      <c r="B1048" s="4">
        <v>45729</v>
      </c>
      <c r="C1048" s="7" t="s">
        <v>1159</v>
      </c>
      <c r="D1048" s="2" t="s">
        <v>19</v>
      </c>
      <c r="E1048" s="2" t="s">
        <v>36</v>
      </c>
      <c r="F1048" s="2">
        <v>4</v>
      </c>
      <c r="G1048" s="2">
        <v>3</v>
      </c>
      <c r="H1048" s="2" t="str">
        <f t="shared" si="84"/>
        <v>NYR</v>
      </c>
      <c r="I1048" s="2" t="s">
        <v>39</v>
      </c>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-4</v>
      </c>
      <c r="AG1048" s="2">
        <f>Table2[[#This Row],[ActualHomeScore]]-Table2[[#This Row],[PredictedHomeScore]]</f>
        <v>-3</v>
      </c>
      <c r="AH1048" s="2">
        <f t="shared" si="87"/>
        <v>-25</v>
      </c>
      <c r="AI1048" s="2">
        <f t="shared" si="88"/>
        <v>-21</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A1049" s="4">
        <v>45729</v>
      </c>
      <c r="B1049" s="4">
        <v>45729</v>
      </c>
      <c r="C1049" s="7" t="s">
        <v>1160</v>
      </c>
      <c r="D1049" s="2" t="s">
        <v>45</v>
      </c>
      <c r="E1049" s="2" t="s">
        <v>27</v>
      </c>
      <c r="F1049" s="2">
        <v>2</v>
      </c>
      <c r="G1049" s="2">
        <v>1</v>
      </c>
      <c r="H1049" s="2" t="str">
        <f t="shared" si="84"/>
        <v>WSH</v>
      </c>
      <c r="I1049" s="2" t="s">
        <v>39</v>
      </c>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-2</v>
      </c>
      <c r="AG1049" s="2">
        <f>Table2[[#This Row],[ActualHomeScore]]-Table2[[#This Row],[PredictedHomeScore]]</f>
        <v>-1</v>
      </c>
      <c r="AH1049" s="2">
        <f t="shared" si="87"/>
        <v>-25</v>
      </c>
      <c r="AI1049" s="2">
        <f t="shared" si="88"/>
        <v>-21</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0</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5">
        <v>45717</v>
      </c>
      <c r="B1050" s="5">
        <v>45729</v>
      </c>
      <c r="C1050" s="8" t="s">
        <v>1161</v>
      </c>
      <c r="D1050" s="3" t="s">
        <v>16</v>
      </c>
      <c r="E1050" s="3" t="s">
        <v>37</v>
      </c>
      <c r="F1050" s="3">
        <v>3</v>
      </c>
      <c r="G1050" s="3">
        <v>4</v>
      </c>
      <c r="H1050" s="3" t="str">
        <f t="shared" si="84"/>
        <v>SJS</v>
      </c>
      <c r="I1050" s="3" t="s">
        <v>76</v>
      </c>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-3</v>
      </c>
      <c r="AG1050" s="3">
        <f>Table2[[#This Row],[ActualHomeScore]]-Table2[[#This Row],[PredictedHomeScore]]</f>
        <v>-4</v>
      </c>
      <c r="AH1050" s="3">
        <f t="shared" si="87"/>
        <v>-25</v>
      </c>
      <c r="AI1050" s="3">
        <f t="shared" si="88"/>
        <v>-21</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A1051" s="4">
        <v>45730</v>
      </c>
      <c r="B1051" s="4">
        <v>45730</v>
      </c>
      <c r="C1051" s="7" t="s">
        <v>1162</v>
      </c>
      <c r="D1051" s="2" t="s">
        <v>30</v>
      </c>
      <c r="E1051" s="2" t="s">
        <v>43</v>
      </c>
      <c r="F1051" s="2">
        <v>2</v>
      </c>
      <c r="G1051" s="2">
        <v>3</v>
      </c>
      <c r="H1051" s="2" t="str">
        <f t="shared" si="84"/>
        <v>CAR</v>
      </c>
      <c r="I1051" s="2" t="s">
        <v>39</v>
      </c>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-2</v>
      </c>
      <c r="AG1051" s="2">
        <f>Table2[[#This Row],[ActualHomeScore]]-Table2[[#This Row],[PredictedHomeScore]]</f>
        <v>-3</v>
      </c>
      <c r="AH1051" s="2">
        <f t="shared" si="87"/>
        <v>-17</v>
      </c>
      <c r="AI1051" s="2">
        <f t="shared" si="88"/>
        <v>-21</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0-1-0</v>
      </c>
      <c r="AP1051" s="2" t="str">
        <f>INDEX(Sheet5!$B$2:$AG$33, MATCH(Table2[[#This Row],[HomeTeam]],Sheet5!$A$2:$A$33, 0), MATCH(Table2[[#This Row],[AwayTeam]],Sheet5!$A$2:$A$33, 0))</f>
        <v>1-0-0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A1052" s="4">
        <v>45730</v>
      </c>
      <c r="B1052" s="4">
        <v>45730</v>
      </c>
      <c r="C1052" s="7" t="s">
        <v>1163</v>
      </c>
      <c r="D1052" s="2" t="s">
        <v>22</v>
      </c>
      <c r="E1052" s="2" t="s">
        <v>32</v>
      </c>
      <c r="F1052" s="2">
        <v>4</v>
      </c>
      <c r="G1052" s="2">
        <v>2</v>
      </c>
      <c r="H1052" s="2" t="str">
        <f t="shared" si="84"/>
        <v>EDM</v>
      </c>
      <c r="I1052" s="2" t="s">
        <v>39</v>
      </c>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-4</v>
      </c>
      <c r="AG1052" s="2">
        <f>Table2[[#This Row],[ActualHomeScore]]-Table2[[#This Row],[PredictedHomeScore]]</f>
        <v>-2</v>
      </c>
      <c r="AH1052" s="2">
        <f t="shared" si="87"/>
        <v>-17</v>
      </c>
      <c r="AI1052" s="2">
        <f t="shared" si="88"/>
        <v>-21</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A1053" s="4">
        <v>45730</v>
      </c>
      <c r="B1053" s="4">
        <v>45730</v>
      </c>
      <c r="C1053" s="7" t="s">
        <v>1164</v>
      </c>
      <c r="D1053" s="2" t="s">
        <v>33</v>
      </c>
      <c r="E1053" s="2" t="s">
        <v>21</v>
      </c>
      <c r="F1053" s="2">
        <v>2</v>
      </c>
      <c r="G1053" s="2">
        <v>3</v>
      </c>
      <c r="H1053" s="2" t="str">
        <f t="shared" si="84"/>
        <v>WPG</v>
      </c>
      <c r="I1053" s="2" t="s">
        <v>39</v>
      </c>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-2</v>
      </c>
      <c r="AG1053" s="2">
        <f>Table2[[#This Row],[ActualHomeScore]]-Table2[[#This Row],[PredictedHomeScore]]</f>
        <v>-3</v>
      </c>
      <c r="AH1053" s="2">
        <f t="shared" si="87"/>
        <v>-17</v>
      </c>
      <c r="AI1053" s="2">
        <f t="shared" si="88"/>
        <v>-21</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A1054" s="4">
        <v>45730</v>
      </c>
      <c r="B1054" s="4">
        <v>45730</v>
      </c>
      <c r="C1054" s="7" t="s">
        <v>1165</v>
      </c>
      <c r="D1054" s="2" t="s">
        <v>25</v>
      </c>
      <c r="E1054" s="2" t="s">
        <v>23</v>
      </c>
      <c r="F1054" s="2">
        <v>2</v>
      </c>
      <c r="G1054" s="2">
        <v>4</v>
      </c>
      <c r="H1054" s="2" t="str">
        <f t="shared" si="84"/>
        <v>CGY</v>
      </c>
      <c r="I1054" s="2" t="s">
        <v>39</v>
      </c>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-2</v>
      </c>
      <c r="AG1054" s="2">
        <f>Table2[[#This Row],[ActualHomeScore]]-Table2[[#This Row],[PredictedHomeScore]]</f>
        <v>-4</v>
      </c>
      <c r="AH1054" s="2">
        <f t="shared" si="87"/>
        <v>-17</v>
      </c>
      <c r="AI1054" s="2">
        <f t="shared" si="88"/>
        <v>-21</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0</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A1055" s="4">
        <v>45730</v>
      </c>
      <c r="B1055" s="4">
        <v>45730</v>
      </c>
      <c r="C1055" s="7" t="s">
        <v>1166</v>
      </c>
      <c r="D1055" s="2" t="s">
        <v>34</v>
      </c>
      <c r="E1055" s="2" t="s">
        <v>46</v>
      </c>
      <c r="F1055" s="2">
        <v>2</v>
      </c>
      <c r="G1055" s="2">
        <v>5</v>
      </c>
      <c r="H1055" s="2" t="str">
        <f t="shared" si="84"/>
        <v>ANA</v>
      </c>
      <c r="I1055" s="2" t="s">
        <v>39</v>
      </c>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-2</v>
      </c>
      <c r="AG1055" s="2">
        <f>Table2[[#This Row],[ActualHomeScore]]-Table2[[#This Row],[PredictedHomeScore]]</f>
        <v>-5</v>
      </c>
      <c r="AH1055" s="2">
        <f t="shared" si="87"/>
        <v>-17</v>
      </c>
      <c r="AI1055" s="2">
        <f t="shared" si="88"/>
        <v>-21</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5">
        <v>45730</v>
      </c>
      <c r="B1056" s="5">
        <v>45730</v>
      </c>
      <c r="C1056" s="8" t="s">
        <v>1167</v>
      </c>
      <c r="D1056" s="3" t="s">
        <v>14</v>
      </c>
      <c r="E1056" s="3" t="s">
        <v>11</v>
      </c>
      <c r="F1056" s="3">
        <v>5</v>
      </c>
      <c r="G1056" s="3">
        <v>4</v>
      </c>
      <c r="H1056" s="3" t="str">
        <f t="shared" si="84"/>
        <v>UTA</v>
      </c>
      <c r="I1056" s="3" t="s">
        <v>76</v>
      </c>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-5</v>
      </c>
      <c r="AG1056" s="3">
        <f>Table2[[#This Row],[ActualHomeScore]]-Table2[[#This Row],[PredictedHomeScore]]</f>
        <v>-4</v>
      </c>
      <c r="AH1056" s="3">
        <f t="shared" si="87"/>
        <v>-17</v>
      </c>
      <c r="AI1056" s="3">
        <f t="shared" si="88"/>
        <v>-21</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A1057" s="4">
        <v>45730</v>
      </c>
      <c r="B1057" s="4">
        <v>45731</v>
      </c>
      <c r="C1057" s="7" t="s">
        <v>1168</v>
      </c>
      <c r="D1057" s="2" t="s">
        <v>26</v>
      </c>
      <c r="E1057" s="2" t="s">
        <v>28</v>
      </c>
      <c r="F1057" s="2">
        <v>5</v>
      </c>
      <c r="G1057" s="2">
        <v>2</v>
      </c>
      <c r="H1057" s="2" t="str">
        <f t="shared" si="84"/>
        <v>VGK</v>
      </c>
      <c r="I1057" s="2" t="s">
        <v>39</v>
      </c>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-5</v>
      </c>
      <c r="AG1057" s="2">
        <f>Table2[[#This Row],[ActualHomeScore]]-Table2[[#This Row],[PredictedHomeScore]]</f>
        <v>-2</v>
      </c>
      <c r="AH1057" s="2">
        <f t="shared" si="87"/>
        <v>-36</v>
      </c>
      <c r="AI1057" s="2">
        <f t="shared" si="88"/>
        <v>-32</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0</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A1058" s="4">
        <v>45730</v>
      </c>
      <c r="B1058" s="4">
        <v>45731</v>
      </c>
      <c r="C1058" s="7" t="s">
        <v>1169</v>
      </c>
      <c r="D1058" s="2" t="s">
        <v>31</v>
      </c>
      <c r="E1058" s="2" t="s">
        <v>20</v>
      </c>
      <c r="F1058" s="2">
        <v>2</v>
      </c>
      <c r="G1058" s="2">
        <v>3</v>
      </c>
      <c r="H1058" s="2" t="str">
        <f t="shared" si="84"/>
        <v>PIT</v>
      </c>
      <c r="I1058" s="2" t="s">
        <v>38</v>
      </c>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-2</v>
      </c>
      <c r="AG1058" s="2">
        <f>Table2[[#This Row],[ActualHomeScore]]-Table2[[#This Row],[PredictedHomeScore]]</f>
        <v>-3</v>
      </c>
      <c r="AH1058" s="2">
        <f t="shared" si="87"/>
        <v>-36</v>
      </c>
      <c r="AI1058" s="2">
        <f t="shared" si="88"/>
        <v>-32</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A1059" s="4">
        <v>45730</v>
      </c>
      <c r="B1059" s="4">
        <v>45731</v>
      </c>
      <c r="C1059" s="7" t="s">
        <v>1170</v>
      </c>
      <c r="D1059" s="2" t="s">
        <v>45</v>
      </c>
      <c r="E1059" s="2" t="s">
        <v>37</v>
      </c>
      <c r="F1059" s="2">
        <v>4</v>
      </c>
      <c r="G1059" s="2">
        <v>2</v>
      </c>
      <c r="H1059" s="2" t="str">
        <f t="shared" si="84"/>
        <v>WSH</v>
      </c>
      <c r="I1059" s="2" t="s">
        <v>39</v>
      </c>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-4</v>
      </c>
      <c r="AG1059" s="2">
        <f>Table2[[#This Row],[ActualHomeScore]]-Table2[[#This Row],[PredictedHomeScore]]</f>
        <v>-2</v>
      </c>
      <c r="AH1059" s="2">
        <f t="shared" si="87"/>
        <v>-36</v>
      </c>
      <c r="AI1059" s="2">
        <f t="shared" si="88"/>
        <v>-32</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0</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A1060" s="4">
        <v>45730</v>
      </c>
      <c r="B1060" s="4">
        <v>45731</v>
      </c>
      <c r="C1060" s="7" t="s">
        <v>1171</v>
      </c>
      <c r="D1060" s="2" t="s">
        <v>42</v>
      </c>
      <c r="E1060" s="2" t="s">
        <v>15</v>
      </c>
      <c r="F1060" s="2">
        <v>4</v>
      </c>
      <c r="G1060" s="2">
        <v>3</v>
      </c>
      <c r="H1060" s="2" t="str">
        <f t="shared" si="84"/>
        <v>TBL</v>
      </c>
      <c r="I1060" s="2" t="s">
        <v>39</v>
      </c>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-4</v>
      </c>
      <c r="AG1060" s="2">
        <f>Table2[[#This Row],[ActualHomeScore]]-Table2[[#This Row],[PredictedHomeScore]]</f>
        <v>-3</v>
      </c>
      <c r="AH1060" s="2">
        <f t="shared" si="87"/>
        <v>-36</v>
      </c>
      <c r="AI1060" s="2">
        <f t="shared" si="88"/>
        <v>-32</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0</v>
      </c>
      <c r="AO1060" s="2" t="str">
        <f>INDEX(Sheet5!$B$2:$AG$33, MATCH(Table2[[#This Row],[AwayTeam]],Sheet5!$A$2:$A$33, 0), MATCH(Table2[[#This Row],[HomeTeam]],Sheet5!$A$2:$A$33, 0))</f>
        <v>1-2-0</v>
      </c>
      <c r="AP1060" s="2" t="str">
        <f>INDEX(Sheet5!$B$2:$AG$33, MATCH(Table2[[#This Row],[HomeTeam]],Sheet5!$A$2:$A$33, 0), MATCH(Table2[[#This Row],[AwayTeam]],Sheet5!$A$2:$A$33, 0))</f>
        <v>2-1-0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A1061" s="4">
        <v>45730</v>
      </c>
      <c r="B1061" s="4">
        <v>45731</v>
      </c>
      <c r="C1061" s="7" t="s">
        <v>1172</v>
      </c>
      <c r="D1061" s="2" t="s">
        <v>29</v>
      </c>
      <c r="E1061" s="2" t="s">
        <v>17</v>
      </c>
      <c r="F1061" s="2">
        <v>4</v>
      </c>
      <c r="G1061" s="2">
        <v>3</v>
      </c>
      <c r="H1061" s="2" t="str">
        <f t="shared" si="84"/>
        <v>OTT</v>
      </c>
      <c r="I1061" s="2" t="s">
        <v>76</v>
      </c>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-4</v>
      </c>
      <c r="AG1061" s="2">
        <f>Table2[[#This Row],[ActualHomeScore]]-Table2[[#This Row],[PredictedHomeScore]]</f>
        <v>-3</v>
      </c>
      <c r="AH1061" s="2">
        <f t="shared" si="87"/>
        <v>-36</v>
      </c>
      <c r="AI1061" s="2">
        <f t="shared" si="88"/>
        <v>-32</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1</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A1062" s="4">
        <v>45730</v>
      </c>
      <c r="B1062" s="4">
        <v>45731</v>
      </c>
      <c r="C1062" s="7" t="s">
        <v>1173</v>
      </c>
      <c r="D1062" s="2" t="s">
        <v>13</v>
      </c>
      <c r="E1062" s="2" t="s">
        <v>18</v>
      </c>
      <c r="F1062" s="2">
        <v>2</v>
      </c>
      <c r="G1062" s="2">
        <v>3</v>
      </c>
      <c r="H1062" s="2" t="str">
        <f t="shared" si="84"/>
        <v>MTL</v>
      </c>
      <c r="I1062" s="2" t="s">
        <v>38</v>
      </c>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-2</v>
      </c>
      <c r="AG1062" s="2">
        <f>Table2[[#This Row],[ActualHomeScore]]-Table2[[#This Row],[PredictedHomeScore]]</f>
        <v>-3</v>
      </c>
      <c r="AH1062" s="2">
        <f t="shared" si="87"/>
        <v>-36</v>
      </c>
      <c r="AI1062" s="2">
        <f t="shared" si="88"/>
        <v>-32</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0</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A1063" s="4">
        <v>45730</v>
      </c>
      <c r="B1063" s="4">
        <v>45731</v>
      </c>
      <c r="C1063" s="7" t="s">
        <v>1174</v>
      </c>
      <c r="D1063" s="2" t="s">
        <v>43</v>
      </c>
      <c r="E1063" s="2" t="s">
        <v>44</v>
      </c>
      <c r="F1063" s="2">
        <v>4</v>
      </c>
      <c r="G1063" s="2">
        <v>1</v>
      </c>
      <c r="H1063" s="2" t="str">
        <f t="shared" si="84"/>
        <v>CAR</v>
      </c>
      <c r="I1063" s="2" t="s">
        <v>39</v>
      </c>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-4</v>
      </c>
      <c r="AG1063" s="2">
        <f>Table2[[#This Row],[ActualHomeScore]]-Table2[[#This Row],[PredictedHomeScore]]</f>
        <v>-1</v>
      </c>
      <c r="AH1063" s="2">
        <f t="shared" si="87"/>
        <v>-36</v>
      </c>
      <c r="AI1063" s="2">
        <f t="shared" si="88"/>
        <v>-32</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A1064" s="4">
        <v>45730</v>
      </c>
      <c r="B1064" s="4">
        <v>45731</v>
      </c>
      <c r="C1064" s="7" t="s">
        <v>1175</v>
      </c>
      <c r="D1064" s="2" t="s">
        <v>19</v>
      </c>
      <c r="E1064" s="2" t="s">
        <v>35</v>
      </c>
      <c r="F1064" s="2">
        <v>3</v>
      </c>
      <c r="G1064" s="2">
        <v>4</v>
      </c>
      <c r="H1064" s="2" t="str">
        <f t="shared" si="84"/>
        <v>CBJ</v>
      </c>
      <c r="I1064" s="2" t="s">
        <v>39</v>
      </c>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-3</v>
      </c>
      <c r="AG1064" s="2">
        <f>Table2[[#This Row],[ActualHomeScore]]-Table2[[#This Row],[PredictedHomeScore]]</f>
        <v>-4</v>
      </c>
      <c r="AH1064" s="2">
        <f t="shared" si="87"/>
        <v>-36</v>
      </c>
      <c r="AI1064" s="2">
        <f t="shared" si="88"/>
        <v>-32</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1</v>
      </c>
      <c r="AO1064" s="2" t="str">
        <f>INDEX(Sheet5!$B$2:$AG$33, MATCH(Table2[[#This Row],[AwayTeam]],Sheet5!$A$2:$A$33, 0), MATCH(Table2[[#This Row],[HomeTeam]],Sheet5!$A$2:$A$33, 0))</f>
        <v>2-1-0</v>
      </c>
      <c r="AP1064" s="2" t="str">
        <f>INDEX(Sheet5!$B$2:$AG$33, MATCH(Table2[[#This Row],[HomeTeam]],Sheet5!$A$2:$A$33, 0), MATCH(Table2[[#This Row],[AwayTeam]],Sheet5!$A$2:$A$33, 0))</f>
        <v>1-1-1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A1065" s="4">
        <v>45730</v>
      </c>
      <c r="B1065" s="4">
        <v>45731</v>
      </c>
      <c r="C1065" s="7" t="s">
        <v>1176</v>
      </c>
      <c r="D1065" s="2" t="s">
        <v>12</v>
      </c>
      <c r="E1065" s="2" t="s">
        <v>36</v>
      </c>
      <c r="F1065" s="2">
        <v>5</v>
      </c>
      <c r="G1065" s="2">
        <v>3</v>
      </c>
      <c r="H1065" s="2" t="str">
        <f t="shared" si="84"/>
        <v>STL</v>
      </c>
      <c r="I1065" s="2" t="s">
        <v>39</v>
      </c>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-5</v>
      </c>
      <c r="AG1065" s="2">
        <f>Table2[[#This Row],[ActualHomeScore]]-Table2[[#This Row],[PredictedHomeScore]]</f>
        <v>-3</v>
      </c>
      <c r="AH1065" s="2">
        <f t="shared" si="87"/>
        <v>-36</v>
      </c>
      <c r="AI1065" s="2">
        <f t="shared" si="88"/>
        <v>-32</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0</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A1066" s="4">
        <v>45730</v>
      </c>
      <c r="B1066" s="4">
        <v>45731</v>
      </c>
      <c r="C1066" s="7" t="s">
        <v>1177</v>
      </c>
      <c r="D1066" s="2" t="s">
        <v>34</v>
      </c>
      <c r="E1066" s="2" t="s">
        <v>27</v>
      </c>
      <c r="F1066" s="2">
        <v>1</v>
      </c>
      <c r="G1066" s="2">
        <v>4</v>
      </c>
      <c r="H1066" s="2" t="str">
        <f t="shared" si="84"/>
        <v>LAK</v>
      </c>
      <c r="I1066" s="2" t="s">
        <v>39</v>
      </c>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-1</v>
      </c>
      <c r="AG1066" s="2">
        <f>Table2[[#This Row],[ActualHomeScore]]-Table2[[#This Row],[PredictedHomeScore]]</f>
        <v>-4</v>
      </c>
      <c r="AH1066" s="2">
        <f t="shared" si="87"/>
        <v>-36</v>
      </c>
      <c r="AI1066" s="2">
        <f t="shared" si="88"/>
        <v>-32</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5">
        <v>45730</v>
      </c>
      <c r="B1067" s="5">
        <v>45731</v>
      </c>
      <c r="C1067" s="8" t="s">
        <v>1178</v>
      </c>
      <c r="D1067" s="3" t="s">
        <v>16</v>
      </c>
      <c r="E1067" s="3" t="s">
        <v>24</v>
      </c>
      <c r="F1067" s="3">
        <v>2</v>
      </c>
      <c r="G1067" s="3">
        <v>4</v>
      </c>
      <c r="H1067" s="3" t="str">
        <f t="shared" si="84"/>
        <v>VAN</v>
      </c>
      <c r="I1067" s="3" t="s">
        <v>39</v>
      </c>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-2</v>
      </c>
      <c r="AG1067" s="3">
        <f>Table2[[#This Row],[ActualHomeScore]]-Table2[[#This Row],[PredictedHomeScore]]</f>
        <v>-4</v>
      </c>
      <c r="AH1067" s="3">
        <f t="shared" si="87"/>
        <v>-36</v>
      </c>
      <c r="AI1067" s="3">
        <f t="shared" si="88"/>
        <v>-32</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A1068" s="4">
        <v>45730</v>
      </c>
      <c r="B1068" s="4">
        <v>45732</v>
      </c>
      <c r="C1068" s="7" t="s">
        <v>1179</v>
      </c>
      <c r="D1068" s="2" t="s">
        <v>26</v>
      </c>
      <c r="E1068" s="2" t="s">
        <v>30</v>
      </c>
      <c r="F1068" s="2">
        <v>3</v>
      </c>
      <c r="G1068" s="2">
        <v>4</v>
      </c>
      <c r="H1068" s="2" t="str">
        <f t="shared" si="84"/>
        <v>DET</v>
      </c>
      <c r="I1068" s="2" t="s">
        <v>76</v>
      </c>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-3</v>
      </c>
      <c r="AG1068" s="2">
        <f>Table2[[#This Row],[ActualHomeScore]]-Table2[[#This Row],[PredictedHomeScore]]</f>
        <v>-4</v>
      </c>
      <c r="AH1068" s="2">
        <f t="shared" si="87"/>
        <v>-26</v>
      </c>
      <c r="AI1068" s="2">
        <f t="shared" si="88"/>
        <v>-22</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0</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A1069" s="4">
        <v>45730</v>
      </c>
      <c r="B1069" s="4">
        <v>45732</v>
      </c>
      <c r="C1069" s="7" t="s">
        <v>1180</v>
      </c>
      <c r="D1069" s="2" t="s">
        <v>33</v>
      </c>
      <c r="E1069" s="2" t="s">
        <v>25</v>
      </c>
      <c r="F1069" s="2">
        <v>3</v>
      </c>
      <c r="G1069" s="2">
        <v>4</v>
      </c>
      <c r="H1069" s="2" t="str">
        <f t="shared" si="84"/>
        <v>COL</v>
      </c>
      <c r="I1069" s="2" t="s">
        <v>39</v>
      </c>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-3</v>
      </c>
      <c r="AG1069" s="2">
        <f>Table2[[#This Row],[ActualHomeScore]]-Table2[[#This Row],[PredictedHomeScore]]</f>
        <v>-4</v>
      </c>
      <c r="AH1069" s="2">
        <f t="shared" si="87"/>
        <v>-26</v>
      </c>
      <c r="AI1069" s="2">
        <f t="shared" si="88"/>
        <v>-22</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0</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A1070" s="4">
        <v>45730</v>
      </c>
      <c r="B1070" s="4">
        <v>45732</v>
      </c>
      <c r="C1070" s="7" t="s">
        <v>1181</v>
      </c>
      <c r="D1070" s="2" t="s">
        <v>46</v>
      </c>
      <c r="E1070" s="2" t="s">
        <v>12</v>
      </c>
      <c r="F1070" s="2">
        <v>4</v>
      </c>
      <c r="G1070" s="2">
        <v>3</v>
      </c>
      <c r="H1070" s="2" t="str">
        <f t="shared" si="84"/>
        <v>ANA</v>
      </c>
      <c r="I1070" s="2" t="s">
        <v>39</v>
      </c>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-4</v>
      </c>
      <c r="AG1070" s="2">
        <f>Table2[[#This Row],[ActualHomeScore]]-Table2[[#This Row],[PredictedHomeScore]]</f>
        <v>-3</v>
      </c>
      <c r="AH1070" s="2">
        <f t="shared" si="87"/>
        <v>-26</v>
      </c>
      <c r="AI1070" s="2">
        <f t="shared" si="88"/>
        <v>-22</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0</v>
      </c>
      <c r="AO1070" s="2" t="str">
        <f>INDEX(Sheet5!$B$2:$AG$33, MATCH(Table2[[#This Row],[AwayTeam]],Sheet5!$A$2:$A$33, 0), MATCH(Table2[[#This Row],[HomeTeam]],Sheet5!$A$2:$A$33, 0))</f>
        <v>0-2-0</v>
      </c>
      <c r="AP1070" s="2" t="str">
        <f>INDEX(Sheet5!$B$2:$AG$33, MATCH(Table2[[#This Row],[HomeTeam]],Sheet5!$A$2:$A$33, 0), MATCH(Table2[[#This Row],[AwayTeam]],Sheet5!$A$2:$A$33, 0))</f>
        <v>2-0-0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A1071" s="4">
        <v>45730</v>
      </c>
      <c r="B1071" s="4">
        <v>45732</v>
      </c>
      <c r="C1071" s="7" t="s">
        <v>1182</v>
      </c>
      <c r="D1071" s="2" t="s">
        <v>22</v>
      </c>
      <c r="E1071" s="2" t="s">
        <v>19</v>
      </c>
      <c r="F1071" s="2">
        <v>3</v>
      </c>
      <c r="G1071" s="2">
        <v>2</v>
      </c>
      <c r="H1071" s="2" t="str">
        <f t="shared" si="84"/>
        <v>EDM</v>
      </c>
      <c r="I1071" s="2" t="s">
        <v>76</v>
      </c>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-3</v>
      </c>
      <c r="AG1071" s="2">
        <f>Table2[[#This Row],[ActualHomeScore]]-Table2[[#This Row],[PredictedHomeScore]]</f>
        <v>-2</v>
      </c>
      <c r="AH1071" s="2">
        <f t="shared" si="87"/>
        <v>-26</v>
      </c>
      <c r="AI1071" s="2">
        <f t="shared" si="88"/>
        <v>-22</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A1072" s="4">
        <v>45730</v>
      </c>
      <c r="B1072" s="4">
        <v>45732</v>
      </c>
      <c r="C1072" s="7" t="s">
        <v>1183</v>
      </c>
      <c r="D1072" s="2" t="s">
        <v>13</v>
      </c>
      <c r="E1072" s="2" t="s">
        <v>32</v>
      </c>
      <c r="F1072" s="2">
        <v>4</v>
      </c>
      <c r="G1072" s="2">
        <v>3</v>
      </c>
      <c r="H1072" s="2" t="str">
        <f t="shared" si="84"/>
        <v>FLA</v>
      </c>
      <c r="I1072" s="2" t="s">
        <v>76</v>
      </c>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-4</v>
      </c>
      <c r="AG1072" s="2">
        <f>Table2[[#This Row],[ActualHomeScore]]-Table2[[#This Row],[PredictedHomeScore]]</f>
        <v>-3</v>
      </c>
      <c r="AH1072" s="2">
        <f t="shared" si="87"/>
        <v>-26</v>
      </c>
      <c r="AI1072" s="2">
        <f t="shared" si="88"/>
        <v>-22</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0</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A1073" s="4">
        <v>45730</v>
      </c>
      <c r="B1073" s="4">
        <v>45732</v>
      </c>
      <c r="C1073" s="7" t="s">
        <v>1184</v>
      </c>
      <c r="D1073" s="2" t="s">
        <v>14</v>
      </c>
      <c r="E1073" s="2" t="s">
        <v>24</v>
      </c>
      <c r="F1073" s="2">
        <v>5</v>
      </c>
      <c r="G1073" s="2">
        <v>3</v>
      </c>
      <c r="H1073" s="2" t="str">
        <f t="shared" si="84"/>
        <v>UTA</v>
      </c>
      <c r="I1073" s="2" t="s">
        <v>39</v>
      </c>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-5</v>
      </c>
      <c r="AG1073" s="2">
        <f>Table2[[#This Row],[ActualHomeScore]]-Table2[[#This Row],[PredictedHomeScore]]</f>
        <v>-3</v>
      </c>
      <c r="AH1073" s="2">
        <f t="shared" si="87"/>
        <v>-26</v>
      </c>
      <c r="AI1073" s="2">
        <f t="shared" si="88"/>
        <v>-22</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2-0-0</v>
      </c>
      <c r="AP1073" s="2" t="str">
        <f>INDEX(Sheet5!$B$2:$AG$33, MATCH(Table2[[#This Row],[HomeTeam]],Sheet5!$A$2:$A$33, 0), MATCH(Table2[[#This Row],[AwayTeam]],Sheet5!$A$2:$A$33, 0))</f>
        <v>0-1-1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5">
        <v>45730</v>
      </c>
      <c r="B1074" s="5">
        <v>45732</v>
      </c>
      <c r="C1074" s="8" t="s">
        <v>1185</v>
      </c>
      <c r="D1074" s="3" t="s">
        <v>21</v>
      </c>
      <c r="E1074" s="3" t="s">
        <v>11</v>
      </c>
      <c r="F1074" s="3">
        <v>4</v>
      </c>
      <c r="G1074" s="3">
        <v>3</v>
      </c>
      <c r="H1074" s="3" t="str">
        <f t="shared" si="84"/>
        <v>WPG</v>
      </c>
      <c r="I1074" s="3" t="s">
        <v>39</v>
      </c>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-4</v>
      </c>
      <c r="AG1074" s="3">
        <f>Table2[[#This Row],[ActualHomeScore]]-Table2[[#This Row],[PredictedHomeScore]]</f>
        <v>-3</v>
      </c>
      <c r="AH1074" s="3">
        <f t="shared" si="87"/>
        <v>-26</v>
      </c>
      <c r="AI1074" s="3">
        <f t="shared" si="88"/>
        <v>-22</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A1075" s="4">
        <v>45733</v>
      </c>
      <c r="B1075" s="4">
        <v>45733</v>
      </c>
      <c r="C1075" s="7" t="s">
        <v>1186</v>
      </c>
      <c r="D1075" s="2" t="s">
        <v>28</v>
      </c>
      <c r="E1075" s="2" t="s">
        <v>15</v>
      </c>
      <c r="F1075" s="2">
        <v>3</v>
      </c>
      <c r="G1075" s="2">
        <v>2</v>
      </c>
      <c r="H1075" s="2" t="str">
        <f t="shared" si="84"/>
        <v>BUF</v>
      </c>
      <c r="I1075" s="2" t="s">
        <v>38</v>
      </c>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-3</v>
      </c>
      <c r="AG1075" s="2">
        <f>Table2[[#This Row],[ActualHomeScore]]-Table2[[#This Row],[PredictedHomeScore]]</f>
        <v>-2</v>
      </c>
      <c r="AH1075" s="2">
        <f t="shared" si="87"/>
        <v>-13</v>
      </c>
      <c r="AI1075" s="2">
        <f t="shared" si="88"/>
        <v>-14</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A1076" s="4">
        <v>45733</v>
      </c>
      <c r="B1076" s="4">
        <v>45733</v>
      </c>
      <c r="C1076" s="7" t="s">
        <v>1187</v>
      </c>
      <c r="D1076" s="2" t="s">
        <v>44</v>
      </c>
      <c r="E1076" s="2" t="s">
        <v>42</v>
      </c>
      <c r="F1076" s="2">
        <v>2</v>
      </c>
      <c r="G1076" s="2">
        <v>5</v>
      </c>
      <c r="H1076" s="2" t="str">
        <f t="shared" si="84"/>
        <v>TBL</v>
      </c>
      <c r="I1076" s="2" t="s">
        <v>39</v>
      </c>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-2</v>
      </c>
      <c r="AG1076" s="2">
        <f>Table2[[#This Row],[ActualHomeScore]]-Table2[[#This Row],[PredictedHomeScore]]</f>
        <v>-5</v>
      </c>
      <c r="AH1076" s="2">
        <f t="shared" si="87"/>
        <v>-13</v>
      </c>
      <c r="AI1076" s="2">
        <f t="shared" si="88"/>
        <v>-14</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0</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A1077" s="4">
        <v>45733</v>
      </c>
      <c r="B1077" s="4">
        <v>45733</v>
      </c>
      <c r="C1077" s="7" t="s">
        <v>1188</v>
      </c>
      <c r="D1077" s="2" t="s">
        <v>31</v>
      </c>
      <c r="E1077" s="2" t="s">
        <v>35</v>
      </c>
      <c r="F1077" s="2">
        <v>2</v>
      </c>
      <c r="G1077" s="2">
        <v>3</v>
      </c>
      <c r="H1077" s="2" t="str">
        <f t="shared" si="84"/>
        <v>CBJ</v>
      </c>
      <c r="I1077" s="2" t="s">
        <v>39</v>
      </c>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-2</v>
      </c>
      <c r="AG1077" s="2">
        <f>Table2[[#This Row],[ActualHomeScore]]-Table2[[#This Row],[PredictedHomeScore]]</f>
        <v>-3</v>
      </c>
      <c r="AH1077" s="2">
        <f t="shared" si="87"/>
        <v>-13</v>
      </c>
      <c r="AI1077" s="2">
        <f t="shared" si="88"/>
        <v>-14</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1</v>
      </c>
      <c r="AO1077" s="2" t="str">
        <f>INDEX(Sheet5!$B$2:$AG$33, MATCH(Table2[[#This Row],[AwayTeam]],Sheet5!$A$2:$A$33, 0), MATCH(Table2[[#This Row],[HomeTeam]],Sheet5!$A$2:$A$33, 0))</f>
        <v>1-1-0</v>
      </c>
      <c r="AP1077" s="2" t="str">
        <f>INDEX(Sheet5!$B$2:$AG$33, MATCH(Table2[[#This Row],[HomeTeam]],Sheet5!$A$2:$A$33, 0), MATCH(Table2[[#This Row],[AwayTeam]],Sheet5!$A$2:$A$33, 0))</f>
        <v>1-1-0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A1078" s="4">
        <v>45733</v>
      </c>
      <c r="B1078" s="4">
        <v>45733</v>
      </c>
      <c r="C1078" s="7" t="s">
        <v>1189</v>
      </c>
      <c r="D1078" s="2" t="s">
        <v>23</v>
      </c>
      <c r="E1078" s="2" t="s">
        <v>17</v>
      </c>
      <c r="F1078" s="2">
        <v>2</v>
      </c>
      <c r="G1078" s="2">
        <v>1</v>
      </c>
      <c r="H1078" s="2" t="str">
        <f t="shared" si="84"/>
        <v>CGY</v>
      </c>
      <c r="I1078" s="2" t="s">
        <v>38</v>
      </c>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t="s">
        <v>1795</v>
      </c>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-2</v>
      </c>
      <c r="AG1078" s="2">
        <f>Table2[[#This Row],[ActualHomeScore]]-Table2[[#This Row],[PredictedHomeScore]]</f>
        <v>-1</v>
      </c>
      <c r="AH1078" s="2">
        <f t="shared" si="87"/>
        <v>-13</v>
      </c>
      <c r="AI1078" s="2">
        <f t="shared" si="88"/>
        <v>-14</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5">
        <v>45733</v>
      </c>
      <c r="B1079" s="5">
        <v>45733</v>
      </c>
      <c r="C1079" s="8" t="s">
        <v>1190</v>
      </c>
      <c r="D1079" s="3" t="s">
        <v>27</v>
      </c>
      <c r="E1079" s="3" t="s">
        <v>36</v>
      </c>
      <c r="F1079" s="3">
        <v>4</v>
      </c>
      <c r="G1079" s="3">
        <v>3</v>
      </c>
      <c r="H1079" s="3" t="str">
        <f t="shared" si="84"/>
        <v>LAK</v>
      </c>
      <c r="I1079" s="3" t="s">
        <v>39</v>
      </c>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-4</v>
      </c>
      <c r="AG1079" s="3">
        <f>Table2[[#This Row],[ActualHomeScore]]-Table2[[#This Row],[PredictedHomeScore]]</f>
        <v>-3</v>
      </c>
      <c r="AH1079" s="3">
        <f t="shared" si="87"/>
        <v>-13</v>
      </c>
      <c r="AI1079" s="3">
        <f t="shared" si="88"/>
        <v>-14</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1191</v>
      </c>
      <c r="D1080" s="2" t="s">
        <v>29</v>
      </c>
      <c r="E1080" s="2" t="s">
        <v>18</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1</v>
      </c>
      <c r="AO1080" s="2" t="str">
        <f>INDEX(Sheet5!$B$2:$AG$33, MATCH(Table2[[#This Row],[AwayTeam]],Sheet5!$A$2:$A$33, 0), MATCH(Table2[[#This Row],[HomeTeam]],Sheet5!$A$2:$A$33, 0))</f>
        <v>0-2-0</v>
      </c>
      <c r="AP1080" s="2" t="str">
        <f>INDEX(Sheet5!$B$2:$AG$33, MATCH(Table2[[#This Row],[HomeTeam]],Sheet5!$A$2:$A$33, 0), MATCH(Table2[[#This Row],[AwayTeam]],Sheet5!$A$2:$A$33, 0))</f>
        <v>2-0-0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1192</v>
      </c>
      <c r="D1081" s="2" t="s">
        <v>23</v>
      </c>
      <c r="E1081" s="2" t="s">
        <v>19</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1193</v>
      </c>
      <c r="D1082" s="2" t="s">
        <v>32</v>
      </c>
      <c r="E1082" s="2" t="s">
        <v>20</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1194</v>
      </c>
      <c r="D1083" s="2" t="s">
        <v>30</v>
      </c>
      <c r="E1083" s="2" t="s">
        <v>45</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0</v>
      </c>
      <c r="AO1083" s="2" t="str">
        <f>INDEX(Sheet5!$B$2:$AG$33, MATCH(Table2[[#This Row],[AwayTeam]],Sheet5!$A$2:$A$33, 0), MATCH(Table2[[#This Row],[HomeTeam]],Sheet5!$A$2:$A$33, 0))</f>
        <v>2-0-0</v>
      </c>
      <c r="AP1083" s="2" t="str">
        <f>INDEX(Sheet5!$B$2:$AG$33, MATCH(Table2[[#This Row],[HomeTeam]],Sheet5!$A$2:$A$33, 0), MATCH(Table2[[#This Row],[AwayTeam]],Sheet5!$A$2:$A$33, 0))</f>
        <v>0-2-0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1197</v>
      </c>
      <c r="D1084" s="2" t="s">
        <v>12</v>
      </c>
      <c r="E1084" s="2" t="s">
        <v>34</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0</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1195</v>
      </c>
      <c r="D1085" s="2" t="s">
        <v>46</v>
      </c>
      <c r="E1085" s="2" t="s">
        <v>33</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1196</v>
      </c>
      <c r="D1086" s="2" t="s">
        <v>11</v>
      </c>
      <c r="E1086" s="2" t="s">
        <v>16</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1198</v>
      </c>
      <c r="D1087" s="2" t="s">
        <v>14</v>
      </c>
      <c r="E1087" s="2" t="s">
        <v>22</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1199</v>
      </c>
      <c r="D1088" s="3" t="s">
        <v>21</v>
      </c>
      <c r="E1088" s="3" t="s">
        <v>24</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1200</v>
      </c>
      <c r="D1089" s="2" t="s">
        <v>25</v>
      </c>
      <c r="E1089" s="2" t="s">
        <v>17</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0</v>
      </c>
      <c r="AO1089" s="2" t="str">
        <f>INDEX(Sheet5!$B$2:$AG$33, MATCH(Table2[[#This Row],[AwayTeam]],Sheet5!$A$2:$A$33, 0), MATCH(Table2[[#This Row],[HomeTeam]],Sheet5!$A$2:$A$33, 0))</f>
        <v>1-0-0</v>
      </c>
      <c r="AP1089" s="2" t="str">
        <f>INDEX(Sheet5!$B$2:$AG$33, MATCH(Table2[[#This Row],[HomeTeam]],Sheet5!$A$2:$A$33, 0), MATCH(Table2[[#This Row],[AwayTeam]],Sheet5!$A$2:$A$33, 0))</f>
        <v>0-1-0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1201</v>
      </c>
      <c r="D1090" s="3" t="s">
        <v>11</v>
      </c>
      <c r="E1090" s="3" t="s">
        <v>36</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1-1-0</v>
      </c>
      <c r="AP1090" s="2" t="str">
        <f>INDEX(Sheet5!$B$2:$AG$33, MATCH(Table2[[#This Row],[HomeTeam]],Sheet5!$A$2:$A$33, 0), MATCH(Table2[[#This Row],[AwayTeam]],Sheet5!$A$2:$A$33, 0))</f>
        <v>1-0-1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1202</v>
      </c>
      <c r="D1091" s="2" t="s">
        <v>25</v>
      </c>
      <c r="E1091" s="2" t="s">
        <v>29</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1203</v>
      </c>
      <c r="D1092" s="2" t="s">
        <v>23</v>
      </c>
      <c r="E1092" s="2" t="s">
        <v>31</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1204</v>
      </c>
      <c r="D1093" s="2" t="s">
        <v>17</v>
      </c>
      <c r="E1093" s="2" t="s">
        <v>19</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1-1-0</v>
      </c>
      <c r="AP1093" s="2" t="str">
        <f>INDEX(Sheet5!$B$2:$AG$33, MATCH(Table2[[#This Row],[HomeTeam]],Sheet5!$A$2:$A$33, 0), MATCH(Table2[[#This Row],[AwayTeam]],Sheet5!$A$2:$A$33, 0))</f>
        <v>1-1-0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1205</v>
      </c>
      <c r="D1094" s="2" t="s">
        <v>44</v>
      </c>
      <c r="E1094" s="2" t="s">
        <v>45</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0</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1206</v>
      </c>
      <c r="D1095" s="2" t="s">
        <v>13</v>
      </c>
      <c r="E1095" s="2" t="s">
        <v>35</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2-0-0</v>
      </c>
      <c r="AP1095" s="2" t="str">
        <f>INDEX(Sheet5!$B$2:$AG$33, MATCH(Table2[[#This Row],[HomeTeam]],Sheet5!$A$2:$A$33, 0), MATCH(Table2[[#This Row],[AwayTeam]],Sheet5!$A$2:$A$33, 0))</f>
        <v>0-2-0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1207</v>
      </c>
      <c r="D1096" s="2" t="s">
        <v>18</v>
      </c>
      <c r="E1096" s="2" t="s">
        <v>32</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1208</v>
      </c>
      <c r="D1097" s="2" t="s">
        <v>24</v>
      </c>
      <c r="E1097" s="2" t="s">
        <v>12</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0</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1209</v>
      </c>
      <c r="D1098" s="2" t="s">
        <v>46</v>
      </c>
      <c r="E1098" s="2" t="s">
        <v>34</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1210</v>
      </c>
      <c r="D1099" s="2" t="s">
        <v>42</v>
      </c>
      <c r="E1099" s="2" t="s">
        <v>33</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0</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1211</v>
      </c>
      <c r="D1100" s="2" t="s">
        <v>27</v>
      </c>
      <c r="E1100" s="2" t="s">
        <v>16</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0-1-1</v>
      </c>
      <c r="AP1100" s="2" t="str">
        <f>INDEX(Sheet5!$B$2:$AG$33, MATCH(Table2[[#This Row],[HomeTeam]],Sheet5!$A$2:$A$33, 0), MATCH(Table2[[#This Row],[AwayTeam]],Sheet5!$A$2:$A$33, 0))</f>
        <v>2-0-0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1212</v>
      </c>
      <c r="D1101" s="2" t="s">
        <v>21</v>
      </c>
      <c r="E1101" s="2" t="s">
        <v>22</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1213</v>
      </c>
      <c r="D1102" s="2" t="s">
        <v>28</v>
      </c>
      <c r="E1102" s="2" t="s">
        <v>14</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1214</v>
      </c>
      <c r="D1103" s="2" t="s">
        <v>15</v>
      </c>
      <c r="E1103" s="2" t="s">
        <v>26</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0</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1215</v>
      </c>
      <c r="D1104" s="3" t="s">
        <v>43</v>
      </c>
      <c r="E1104" s="3" t="s">
        <v>37</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1216</v>
      </c>
      <c r="D1105" s="12" t="s">
        <v>35</v>
      </c>
      <c r="E1105" s="12" t="s">
        <v>20</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1</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1217</v>
      </c>
      <c r="D1106" s="2" t="s">
        <v>24</v>
      </c>
      <c r="E1106" s="2" t="s">
        <v>19</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1218</v>
      </c>
      <c r="D1107" s="2" t="s">
        <v>44</v>
      </c>
      <c r="E1107" s="2" t="s">
        <v>33</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1219</v>
      </c>
      <c r="D1108" s="2" t="s">
        <v>28</v>
      </c>
      <c r="E1108" s="2" t="s">
        <v>36</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1220</v>
      </c>
      <c r="D1109" s="2" t="s">
        <v>16</v>
      </c>
      <c r="E1109" s="2" t="s">
        <v>12</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0</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1221</v>
      </c>
      <c r="D1110" s="2" t="s">
        <v>23</v>
      </c>
      <c r="E1110" s="2" t="s">
        <v>32</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1222</v>
      </c>
      <c r="D1111" s="2" t="s">
        <v>43</v>
      </c>
      <c r="E1111" s="2" t="s">
        <v>27</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1223</v>
      </c>
      <c r="D1112" s="2" t="s">
        <v>13</v>
      </c>
      <c r="E1112" s="2" t="s">
        <v>45</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0</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1224</v>
      </c>
      <c r="D1113" s="2" t="s">
        <v>42</v>
      </c>
      <c r="E1113" s="2" t="s">
        <v>14</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0</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1225</v>
      </c>
      <c r="D1114" s="2" t="s">
        <v>25</v>
      </c>
      <c r="E1114" s="2" t="s">
        <v>18</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0</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1226</v>
      </c>
      <c r="D1115" s="2" t="s">
        <v>29</v>
      </c>
      <c r="E1115" s="2" t="s">
        <v>31</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1</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1227</v>
      </c>
      <c r="D1116" s="2" t="s">
        <v>17</v>
      </c>
      <c r="E1116" s="2" t="s">
        <v>34</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1228</v>
      </c>
      <c r="D1117" s="2" t="s">
        <v>30</v>
      </c>
      <c r="E1117" s="2" t="s">
        <v>26</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0</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1229</v>
      </c>
      <c r="D1118" s="2" t="s">
        <v>11</v>
      </c>
      <c r="E1118" s="2" t="s">
        <v>22</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1230</v>
      </c>
      <c r="D1119" s="3" t="s">
        <v>15</v>
      </c>
      <c r="E1119" s="3" t="s">
        <v>37</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1231</v>
      </c>
      <c r="D1120" s="2" t="s">
        <v>44</v>
      </c>
      <c r="E1120" s="2" t="s">
        <v>16</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1232</v>
      </c>
      <c r="D1121" s="2" t="s">
        <v>28</v>
      </c>
      <c r="E1121" s="2" t="s">
        <v>21</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1233</v>
      </c>
      <c r="D1122" s="2" t="s">
        <v>20</v>
      </c>
      <c r="E1122" s="2" t="s">
        <v>13</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0</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1234</v>
      </c>
      <c r="D1123" s="2" t="s">
        <v>34</v>
      </c>
      <c r="E1123" s="2" t="s">
        <v>12</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0</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1235</v>
      </c>
      <c r="D1124" s="2" t="s">
        <v>42</v>
      </c>
      <c r="E1124" s="2" t="s">
        <v>26</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0</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1236</v>
      </c>
      <c r="D1125" s="2" t="s">
        <v>43</v>
      </c>
      <c r="E1125" s="2" t="s">
        <v>46</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1237</v>
      </c>
      <c r="D1126" s="3" t="s">
        <v>15</v>
      </c>
      <c r="E1126" s="3" t="s">
        <v>27</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1238</v>
      </c>
      <c r="D1127" s="2" t="s">
        <v>24</v>
      </c>
      <c r="E1127" s="2" t="s">
        <v>31</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1239</v>
      </c>
      <c r="D1128" s="2" t="s">
        <v>35</v>
      </c>
      <c r="E1128" s="2" t="s">
        <v>32</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1</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1240</v>
      </c>
      <c r="D1129" s="2" t="s">
        <v>36</v>
      </c>
      <c r="E1129" s="2" t="s">
        <v>33</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1241</v>
      </c>
      <c r="D1130" s="3" t="s">
        <v>30</v>
      </c>
      <c r="E1130" s="3" t="s">
        <v>14</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0-1-0</v>
      </c>
      <c r="AP1130" s="2" t="str">
        <f>INDEX(Sheet5!$B$2:$AG$33, MATCH(Table2[[#This Row],[HomeTeam]],Sheet5!$A$2:$A$33, 0), MATCH(Table2[[#This Row],[AwayTeam]],Sheet5!$A$2:$A$33, 0))</f>
        <v>1-0-0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1242</v>
      </c>
      <c r="D1131" s="2" t="s">
        <v>29</v>
      </c>
      <c r="E1131" s="2" t="s">
        <v>28</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1</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1243</v>
      </c>
      <c r="D1132" s="2" t="s">
        <v>44</v>
      </c>
      <c r="E1132" s="2" t="s">
        <v>17</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1244</v>
      </c>
      <c r="D1133" s="2" t="s">
        <v>20</v>
      </c>
      <c r="E1133" s="2" t="s">
        <v>42</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0</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1245</v>
      </c>
      <c r="D1134" s="2" t="s">
        <v>34</v>
      </c>
      <c r="E1134" s="2" t="s">
        <v>43</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1246</v>
      </c>
      <c r="D1135" s="2" t="s">
        <v>18</v>
      </c>
      <c r="E1135" s="2" t="s">
        <v>12</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0</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1247</v>
      </c>
      <c r="D1136" s="2" t="s">
        <v>26</v>
      </c>
      <c r="E1136" s="2" t="s">
        <v>36</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0</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1248</v>
      </c>
      <c r="D1137" s="2" t="s">
        <v>45</v>
      </c>
      <c r="E1137" s="2" t="s">
        <v>21</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0</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1249</v>
      </c>
      <c r="D1138" s="2" t="s">
        <v>30</v>
      </c>
      <c r="E1138" s="2" t="s">
        <v>25</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0</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1250</v>
      </c>
      <c r="D1139" s="2" t="s">
        <v>11</v>
      </c>
      <c r="E1139" s="2" t="s">
        <v>23</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1251</v>
      </c>
      <c r="D1140" s="3" t="s">
        <v>19</v>
      </c>
      <c r="E1140" s="3" t="s">
        <v>27</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1252</v>
      </c>
      <c r="D1141" s="2" t="s">
        <v>24</v>
      </c>
      <c r="E1141" s="2" t="s">
        <v>32</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1253</v>
      </c>
      <c r="D1142" s="2" t="s">
        <v>31</v>
      </c>
      <c r="E1142" s="2" t="s">
        <v>16</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1254</v>
      </c>
      <c r="D1143" s="2" t="s">
        <v>33</v>
      </c>
      <c r="E1143" s="2" t="s">
        <v>22</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1-1-0</v>
      </c>
      <c r="AP1143" s="2" t="str">
        <f>INDEX(Sheet5!$B$2:$AG$33, MATCH(Table2[[#This Row],[HomeTeam]],Sheet5!$A$2:$A$33, 0), MATCH(Table2[[#This Row],[AwayTeam]],Sheet5!$A$2:$A$33, 0))</f>
        <v>1-1-0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1255</v>
      </c>
      <c r="D1144" s="3" t="s">
        <v>15</v>
      </c>
      <c r="E1144" s="3" t="s">
        <v>46</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0-0-1</v>
      </c>
      <c r="AP1144" s="2" t="str">
        <f>INDEX(Sheet5!$B$2:$AG$33, MATCH(Table2[[#This Row],[HomeTeam]],Sheet5!$A$2:$A$33, 0), MATCH(Table2[[#This Row],[AwayTeam]],Sheet5!$A$2:$A$33, 0))</f>
        <v>1-0-0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1256</v>
      </c>
      <c r="D1145" s="2" t="s">
        <v>20</v>
      </c>
      <c r="E1145" s="2" t="s">
        <v>28</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1257</v>
      </c>
      <c r="D1146" s="2" t="s">
        <v>29</v>
      </c>
      <c r="E1146" s="2" t="s">
        <v>30</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1</v>
      </c>
      <c r="AO1146" s="2" t="str">
        <f>INDEX(Sheet5!$B$2:$AG$33, MATCH(Table2[[#This Row],[AwayTeam]],Sheet5!$A$2:$A$33, 0), MATCH(Table2[[#This Row],[HomeTeam]],Sheet5!$A$2:$A$33, 0))</f>
        <v>2-0-1</v>
      </c>
      <c r="AP1146" s="2" t="str">
        <f>INDEX(Sheet5!$B$2:$AG$33, MATCH(Table2[[#This Row],[HomeTeam]],Sheet5!$A$2:$A$33, 0), MATCH(Table2[[#This Row],[AwayTeam]],Sheet5!$A$2:$A$33, 0))</f>
        <v>1-2-0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1258</v>
      </c>
      <c r="D1147" s="2" t="s">
        <v>14</v>
      </c>
      <c r="E1147" s="2" t="s">
        <v>42</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0</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1259</v>
      </c>
      <c r="D1148" s="2" t="s">
        <v>18</v>
      </c>
      <c r="E1148" s="2" t="s">
        <v>44</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1260</v>
      </c>
      <c r="D1149" s="2" t="s">
        <v>12</v>
      </c>
      <c r="E1149" s="2" t="s">
        <v>34</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0</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1261</v>
      </c>
      <c r="D1150" s="2" t="s">
        <v>45</v>
      </c>
      <c r="E1150" s="2" t="s">
        <v>36</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0</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1263</v>
      </c>
      <c r="D1151" s="2" t="s">
        <v>27</v>
      </c>
      <c r="E1151" s="2" t="s">
        <v>25</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0</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1262</v>
      </c>
      <c r="D1152" s="2" t="s">
        <v>33</v>
      </c>
      <c r="E1152" s="2" t="s">
        <v>23</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2-0-0</v>
      </c>
      <c r="AP1152" s="2" t="str">
        <f>INDEX(Sheet5!$B$2:$AG$33, MATCH(Table2[[#This Row],[HomeTeam]],Sheet5!$A$2:$A$33, 0), MATCH(Table2[[#This Row],[AwayTeam]],Sheet5!$A$2:$A$33, 0))</f>
        <v>0-1-1</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1264</v>
      </c>
      <c r="D1153" s="2" t="s">
        <v>22</v>
      </c>
      <c r="E1153" s="2" t="s">
        <v>11</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1265</v>
      </c>
      <c r="D1154" s="3" t="s">
        <v>17</v>
      </c>
      <c r="E1154" s="3" t="s">
        <v>37</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0-0-1</v>
      </c>
      <c r="AP1154" s="2" t="str">
        <f>INDEX(Sheet5!$B$2:$AG$33, MATCH(Table2[[#This Row],[HomeTeam]],Sheet5!$A$2:$A$33, 0), MATCH(Table2[[#This Row],[AwayTeam]],Sheet5!$A$2:$A$33, 0))</f>
        <v>1-0-0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1266</v>
      </c>
      <c r="D1155" s="2" t="s">
        <v>14</v>
      </c>
      <c r="E1155" s="2" t="s">
        <v>13</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0</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1267</v>
      </c>
      <c r="D1156" s="2" t="s">
        <v>18</v>
      </c>
      <c r="E1156" s="2" t="s">
        <v>43</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1-0-0</v>
      </c>
      <c r="AP1156" s="2" t="str">
        <f>INDEX(Sheet5!$B$2:$AG$33, MATCH(Table2[[#This Row],[HomeTeam]],Sheet5!$A$2:$A$33, 0), MATCH(Table2[[#This Row],[AwayTeam]],Sheet5!$A$2:$A$33, 0))</f>
        <v>0-1-0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1268</v>
      </c>
      <c r="D1157" s="2" t="s">
        <v>24</v>
      </c>
      <c r="E1157" s="2" t="s">
        <v>35</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1</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1269</v>
      </c>
      <c r="D1158" s="2" t="s">
        <v>31</v>
      </c>
      <c r="E1158" s="2" t="s">
        <v>21</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0-1-0</v>
      </c>
      <c r="AP1158" s="2" t="str">
        <f>INDEX(Sheet5!$B$2:$AG$33, MATCH(Table2[[#This Row],[HomeTeam]],Sheet5!$A$2:$A$33, 0), MATCH(Table2[[#This Row],[AwayTeam]],Sheet5!$A$2:$A$33, 0))</f>
        <v>1-0-0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1270</v>
      </c>
      <c r="D1159" s="2" t="s">
        <v>26</v>
      </c>
      <c r="E1159" s="2" t="s">
        <v>16</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0</v>
      </c>
      <c r="AO1159" s="2" t="str">
        <f>INDEX(Sheet5!$B$2:$AG$33, MATCH(Table2[[#This Row],[AwayTeam]],Sheet5!$A$2:$A$33, 0), MATCH(Table2[[#This Row],[HomeTeam]],Sheet5!$A$2:$A$33, 0))</f>
        <v>1-1-0</v>
      </c>
      <c r="AP1159" s="2" t="str">
        <f>INDEX(Sheet5!$B$2:$AG$33, MATCH(Table2[[#This Row],[HomeTeam]],Sheet5!$A$2:$A$33, 0), MATCH(Table2[[#This Row],[AwayTeam]],Sheet5!$A$2:$A$33, 0))</f>
        <v>1-1-0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1271</v>
      </c>
      <c r="D1160" s="3" t="s">
        <v>19</v>
      </c>
      <c r="E1160" s="3" t="s">
        <v>46</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1272</v>
      </c>
      <c r="D1161" s="2" t="s">
        <v>28</v>
      </c>
      <c r="E1161" s="2" t="s">
        <v>44</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1273</v>
      </c>
      <c r="D1162" s="2" t="s">
        <v>32</v>
      </c>
      <c r="E1162" s="2" t="s">
        <v>42</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0</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1274</v>
      </c>
      <c r="D1163" s="2" t="s">
        <v>12</v>
      </c>
      <c r="E1163" s="2" t="s">
        <v>25</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0</v>
      </c>
      <c r="AO1163" s="2" t="str">
        <f>INDEX(Sheet5!$B$2:$AG$33, MATCH(Table2[[#This Row],[AwayTeam]],Sheet5!$A$2:$A$33, 0), MATCH(Table2[[#This Row],[HomeTeam]],Sheet5!$A$2:$A$33, 0))</f>
        <v>1-1-0</v>
      </c>
      <c r="AP1163" s="2" t="str">
        <f>INDEX(Sheet5!$B$2:$AG$33, MATCH(Table2[[#This Row],[HomeTeam]],Sheet5!$A$2:$A$33, 0), MATCH(Table2[[#This Row],[AwayTeam]],Sheet5!$A$2:$A$33, 0))</f>
        <v>1-1-0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1275</v>
      </c>
      <c r="D1164" s="2" t="s">
        <v>31</v>
      </c>
      <c r="E1164" s="2" t="s">
        <v>36</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1276</v>
      </c>
      <c r="D1165" s="2" t="s">
        <v>26</v>
      </c>
      <c r="E1165" s="2" t="s">
        <v>34</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0</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1277</v>
      </c>
      <c r="D1166" s="2" t="s">
        <v>35</v>
      </c>
      <c r="E1166" s="2" t="s">
        <v>29</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2</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1278</v>
      </c>
      <c r="D1167" s="2" t="s">
        <v>17</v>
      </c>
      <c r="E1167" s="2" t="s">
        <v>27</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1279</v>
      </c>
      <c r="D1168" s="2" t="s">
        <v>15</v>
      </c>
      <c r="E1168" s="2" t="s">
        <v>30</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1280</v>
      </c>
      <c r="D1169" s="2" t="s">
        <v>23</v>
      </c>
      <c r="E1169" s="2" t="s">
        <v>22</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1281</v>
      </c>
      <c r="D1170" s="2" t="s">
        <v>19</v>
      </c>
      <c r="E1170" s="2" t="s">
        <v>37</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1282</v>
      </c>
      <c r="D1171" s="3" t="s">
        <v>33</v>
      </c>
      <c r="E1171" s="3" t="s">
        <v>11</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1283</v>
      </c>
      <c r="D1172" s="2" t="s">
        <v>18</v>
      </c>
      <c r="E1172" s="2" t="s">
        <v>13</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0</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1284</v>
      </c>
      <c r="D1173" s="2" t="s">
        <v>28</v>
      </c>
      <c r="E1173" s="2" t="s">
        <v>45</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0</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1285</v>
      </c>
      <c r="D1174" s="2" t="s">
        <v>24</v>
      </c>
      <c r="E1174" s="2" t="s">
        <v>21</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1286</v>
      </c>
      <c r="D1175" s="2" t="s">
        <v>14</v>
      </c>
      <c r="E1175" s="2" t="s">
        <v>16</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2-0-1</v>
      </c>
      <c r="AP1175" s="2" t="str">
        <f>INDEX(Sheet5!$B$2:$AG$33, MATCH(Table2[[#This Row],[HomeTeam]],Sheet5!$A$2:$A$33, 0), MATCH(Table2[[#This Row],[AwayTeam]],Sheet5!$A$2:$A$33, 0))</f>
        <v>1-2-0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1287</v>
      </c>
      <c r="D1176" s="2" t="s">
        <v>29</v>
      </c>
      <c r="E1176" s="2" t="s">
        <v>20</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1</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1288</v>
      </c>
      <c r="D1177" s="2" t="s">
        <v>32</v>
      </c>
      <c r="E1177" s="2" t="s">
        <v>43</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1289</v>
      </c>
      <c r="D1178" s="2" t="s">
        <v>17</v>
      </c>
      <c r="E1178" s="2" t="s">
        <v>46</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1290</v>
      </c>
      <c r="D1179" s="3" t="s">
        <v>37</v>
      </c>
      <c r="E1179" s="3" t="s">
        <v>27</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1291</v>
      </c>
      <c r="D1180" s="2" t="s">
        <v>36</v>
      </c>
      <c r="E1180" s="2" t="s">
        <v>31</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1292</v>
      </c>
      <c r="D1181" s="2" t="s">
        <v>34</v>
      </c>
      <c r="E1181" s="2" t="s">
        <v>44</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1293</v>
      </c>
      <c r="D1182" s="2" t="s">
        <v>23</v>
      </c>
      <c r="E1182" s="2" t="s">
        <v>25</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0</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1294</v>
      </c>
      <c r="D1183" s="3" t="s">
        <v>33</v>
      </c>
      <c r="E1183" s="3" t="s">
        <v>11</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1295</v>
      </c>
      <c r="D1184" s="2" t="s">
        <v>45</v>
      </c>
      <c r="E1184" s="2" t="s">
        <v>15</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0</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1296</v>
      </c>
      <c r="D1185" s="2" t="s">
        <v>13</v>
      </c>
      <c r="E1185" s="2" t="s">
        <v>18</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0</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1297</v>
      </c>
      <c r="D1186" s="2" t="s">
        <v>28</v>
      </c>
      <c r="E1186" s="2" t="s">
        <v>29</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1</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1298</v>
      </c>
      <c r="D1187" s="2" t="s">
        <v>34</v>
      </c>
      <c r="E1187" s="2" t="s">
        <v>35</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1</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1299</v>
      </c>
      <c r="D1188" s="2" t="s">
        <v>42</v>
      </c>
      <c r="E1188" s="2" t="s">
        <v>32</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0</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1300</v>
      </c>
      <c r="D1189" s="2" t="s">
        <v>30</v>
      </c>
      <c r="E1189" s="2" t="s">
        <v>12</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0</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1301</v>
      </c>
      <c r="D1190" s="2" t="s">
        <v>23</v>
      </c>
      <c r="E1190" s="2" t="s">
        <v>14</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1302</v>
      </c>
      <c r="D1191" s="2" t="s">
        <v>22</v>
      </c>
      <c r="E1191" s="2" t="s">
        <v>26</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0</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1303</v>
      </c>
      <c r="D1192" s="2" t="s">
        <v>37</v>
      </c>
      <c r="E1192" s="2" t="s">
        <v>46</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1304</v>
      </c>
      <c r="D1193" s="3" t="s">
        <v>21</v>
      </c>
      <c r="E1193" s="3" t="s">
        <v>27</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1305</v>
      </c>
      <c r="D1194" s="2" t="s">
        <v>36</v>
      </c>
      <c r="E1194" s="2" t="s">
        <v>19</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1306</v>
      </c>
      <c r="D1195" s="2" t="s">
        <v>45</v>
      </c>
      <c r="E1195" s="2" t="s">
        <v>43</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0</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1307</v>
      </c>
      <c r="D1196" s="2" t="s">
        <v>13</v>
      </c>
      <c r="E1196" s="2" t="s">
        <v>17</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0</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1308</v>
      </c>
      <c r="D1197" s="2" t="s">
        <v>25</v>
      </c>
      <c r="E1197" s="2" t="s">
        <v>16</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0</v>
      </c>
      <c r="AO1197" s="2" t="str">
        <f>INDEX(Sheet5!$B$2:$AG$33, MATCH(Table2[[#This Row],[AwayTeam]],Sheet5!$A$2:$A$33, 0), MATCH(Table2[[#This Row],[HomeTeam]],Sheet5!$A$2:$A$33, 0))</f>
        <v>1-2-0</v>
      </c>
      <c r="AP1197" s="2" t="str">
        <f>INDEX(Sheet5!$B$2:$AG$33, MATCH(Table2[[#This Row],[HomeTeam]],Sheet5!$A$2:$A$33, 0), MATCH(Table2[[#This Row],[AwayTeam]],Sheet5!$A$2:$A$33, 0))</f>
        <v>2-1-0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1309</v>
      </c>
      <c r="D1198" s="3" t="s">
        <v>11</v>
      </c>
      <c r="E1198" s="3" t="s">
        <v>24</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2-0-1</v>
      </c>
      <c r="AP1198" s="2" t="str">
        <f>INDEX(Sheet5!$B$2:$AG$33, MATCH(Table2[[#This Row],[HomeTeam]],Sheet5!$A$2:$A$33, 0), MATCH(Table2[[#This Row],[AwayTeam]],Sheet5!$A$2:$A$33, 0))</f>
        <v>1-1-1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1310</v>
      </c>
      <c r="D1199" s="2" t="s">
        <v>15</v>
      </c>
      <c r="E1199" s="2" t="s">
        <v>18</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1311</v>
      </c>
      <c r="D1200" s="2" t="s">
        <v>42</v>
      </c>
      <c r="E1200" s="2" t="s">
        <v>29</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1312</v>
      </c>
      <c r="D1201" s="2" t="s">
        <v>25</v>
      </c>
      <c r="E1201" s="2" t="s">
        <v>35</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1313</v>
      </c>
      <c r="D1202" s="2" t="s">
        <v>20</v>
      </c>
      <c r="E1202" s="2" t="s">
        <v>12</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0</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1314</v>
      </c>
      <c r="D1203" s="2" t="s">
        <v>34</v>
      </c>
      <c r="E1203" s="2" t="s">
        <v>33</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1315</v>
      </c>
      <c r="D1204" s="2" t="s">
        <v>27</v>
      </c>
      <c r="E1204" s="2" t="s">
        <v>14</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2-0-0</v>
      </c>
      <c r="AP1204" s="2" t="str">
        <f>INDEX(Sheet5!$B$2:$AG$33, MATCH(Table2[[#This Row],[HomeTeam]],Sheet5!$A$2:$A$33, 0), MATCH(Table2[[#This Row],[AwayTeam]],Sheet5!$A$2:$A$33, 0))</f>
        <v>0-2-0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1316</v>
      </c>
      <c r="D1205" s="2" t="s">
        <v>46</v>
      </c>
      <c r="E1205" s="2" t="s">
        <v>23</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1317</v>
      </c>
      <c r="D1206" s="2" t="s">
        <v>21</v>
      </c>
      <c r="E1206" s="2" t="s">
        <v>26</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0</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1318</v>
      </c>
      <c r="D1207" s="3" t="s">
        <v>22</v>
      </c>
      <c r="E1207" s="3" t="s">
        <v>37</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1319</v>
      </c>
      <c r="D1208" s="2" t="s">
        <v>43</v>
      </c>
      <c r="E1208" s="2" t="s">
        <v>30</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1-0-0</v>
      </c>
      <c r="AP1208" s="2" t="str">
        <f>INDEX(Sheet5!$B$2:$AG$33, MATCH(Table2[[#This Row],[HomeTeam]],Sheet5!$A$2:$A$33, 0), MATCH(Table2[[#This Row],[AwayTeam]],Sheet5!$A$2:$A$33, 0))</f>
        <v>0-1-0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1320</v>
      </c>
      <c r="D1209" s="2" t="s">
        <v>16</v>
      </c>
      <c r="E1209" s="2" t="s">
        <v>45</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0</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1321</v>
      </c>
      <c r="D1210" s="3" t="s">
        <v>36</v>
      </c>
      <c r="E1210" s="3" t="s">
        <v>32</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1322</v>
      </c>
      <c r="D1211" s="2" t="s">
        <v>19</v>
      </c>
      <c r="E1211" s="2" t="s">
        <v>31</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1323</v>
      </c>
      <c r="D1212" s="2" t="s">
        <v>13</v>
      </c>
      <c r="E1212" s="2" t="s">
        <v>29</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1772</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1324</v>
      </c>
      <c r="D1213" s="2" t="s">
        <v>20</v>
      </c>
      <c r="E1213" s="2" t="s">
        <v>33</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1325</v>
      </c>
      <c r="D1214" s="2" t="s">
        <v>46</v>
      </c>
      <c r="E1214" s="2" t="s">
        <v>24</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1-2-0</v>
      </c>
      <c r="AP1214" s="2" t="str">
        <f>INDEX(Sheet5!$B$2:$AG$33, MATCH(Table2[[#This Row],[HomeTeam]],Sheet5!$A$2:$A$33, 0), MATCH(Table2[[#This Row],[AwayTeam]],Sheet5!$A$2:$A$33, 0))</f>
        <v>2-1-0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1326</v>
      </c>
      <c r="D1215" s="2" t="s">
        <v>22</v>
      </c>
      <c r="E1215" s="2" t="s">
        <v>27</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1327</v>
      </c>
      <c r="D1216" s="2" t="s">
        <v>43</v>
      </c>
      <c r="E1216" s="2" t="s">
        <v>15</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2-0-0</v>
      </c>
      <c r="AP1216" s="2" t="str">
        <f>INDEX(Sheet5!$B$2:$AG$33, MATCH(Table2[[#This Row],[HomeTeam]],Sheet5!$A$2:$A$33, 0), MATCH(Table2[[#This Row],[AwayTeam]],Sheet5!$A$2:$A$33, 0))</f>
        <v>0-2-0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1328</v>
      </c>
      <c r="D1217" s="2" t="s">
        <v>42</v>
      </c>
      <c r="E1217" s="2" t="s">
        <v>28</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0</v>
      </c>
      <c r="AO1217" s="2" t="str">
        <f>INDEX(Sheet5!$B$2:$AG$33, MATCH(Table2[[#This Row],[AwayTeam]],Sheet5!$A$2:$A$33, 0), MATCH(Table2[[#This Row],[HomeTeam]],Sheet5!$A$2:$A$33, 0))</f>
        <v>1-0-0</v>
      </c>
      <c r="AP1217" s="2" t="str">
        <f>INDEX(Sheet5!$B$2:$AG$33, MATCH(Table2[[#This Row],[HomeTeam]],Sheet5!$A$2:$A$33, 0), MATCH(Table2[[#This Row],[AwayTeam]],Sheet5!$A$2:$A$33, 0))</f>
        <v>0-1-0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1329</v>
      </c>
      <c r="D1218" s="2" t="s">
        <v>35</v>
      </c>
      <c r="E1218" s="2" t="s">
        <v>17</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1</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1330</v>
      </c>
      <c r="D1219" s="2" t="s">
        <v>44</v>
      </c>
      <c r="E1219" s="2" t="s">
        <v>18</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1331</v>
      </c>
      <c r="D1220" s="2" t="s">
        <v>25</v>
      </c>
      <c r="E1220" s="2" t="s">
        <v>12</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0</v>
      </c>
      <c r="AO1220" s="2" t="str">
        <f>INDEX(Sheet5!$B$2:$AG$33, MATCH(Table2[[#This Row],[AwayTeam]],Sheet5!$A$2:$A$33, 0), MATCH(Table2[[#This Row],[HomeTeam]],Sheet5!$A$2:$A$33, 0))</f>
        <v>1-1-0</v>
      </c>
      <c r="AP1220" s="2" t="str">
        <f>INDEX(Sheet5!$B$2:$AG$33, MATCH(Table2[[#This Row],[HomeTeam]],Sheet5!$A$2:$A$33, 0), MATCH(Table2[[#This Row],[AwayTeam]],Sheet5!$A$2:$A$33, 0))</f>
        <v>1-1-0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1332</v>
      </c>
      <c r="D1221" s="2" t="s">
        <v>21</v>
      </c>
      <c r="E1221" s="2" t="s">
        <v>14</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1333</v>
      </c>
      <c r="D1222" s="2" t="s">
        <v>26</v>
      </c>
      <c r="E1222" s="2" t="s">
        <v>23</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0</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1334</v>
      </c>
      <c r="D1223" s="3" t="s">
        <v>11</v>
      </c>
      <c r="E1223" s="3" t="s">
        <v>37</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1335</v>
      </c>
      <c r="D1224" s="2" t="s">
        <v>45</v>
      </c>
      <c r="E1224" s="2" t="s">
        <v>32</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0</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1336</v>
      </c>
      <c r="D1225" s="2" t="s">
        <v>33</v>
      </c>
      <c r="E1225" s="2" t="s">
        <v>36</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1337</v>
      </c>
      <c r="D1226" s="2" t="s">
        <v>35</v>
      </c>
      <c r="E1226" s="2" t="s">
        <v>29</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2</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1338</v>
      </c>
      <c r="D1227" s="2" t="s">
        <v>13</v>
      </c>
      <c r="E1227" s="2" t="s">
        <v>30</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0</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1339</v>
      </c>
      <c r="D1228" s="2" t="s">
        <v>15</v>
      </c>
      <c r="E1228" s="2" t="s">
        <v>28</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1340</v>
      </c>
      <c r="D1229" s="2" t="s">
        <v>20</v>
      </c>
      <c r="E1229" s="2" t="s">
        <v>16</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1341</v>
      </c>
      <c r="D1230" s="2" t="s">
        <v>18</v>
      </c>
      <c r="E1230" s="2" t="s">
        <v>34</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1342</v>
      </c>
      <c r="D1231" s="3" t="s">
        <v>26</v>
      </c>
      <c r="E1231" s="3" t="s">
        <v>24</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0</v>
      </c>
      <c r="AO1231" s="2" t="str">
        <f>INDEX(Sheet5!$B$2:$AG$33, MATCH(Table2[[#This Row],[AwayTeam]],Sheet5!$A$2:$A$33, 0), MATCH(Table2[[#This Row],[HomeTeam]],Sheet5!$A$2:$A$33, 0))</f>
        <v>2-0-0</v>
      </c>
      <c r="AP1231" s="2" t="str">
        <f>INDEX(Sheet5!$B$2:$AG$33, MATCH(Table2[[#This Row],[HomeTeam]],Sheet5!$A$2:$A$33, 0), MATCH(Table2[[#This Row],[AwayTeam]],Sheet5!$A$2:$A$33, 0))</f>
        <v>0-2-0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1343</v>
      </c>
      <c r="D1232" s="2" t="s">
        <v>42</v>
      </c>
      <c r="E1232" s="2" t="s">
        <v>19</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0</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1344</v>
      </c>
      <c r="D1233" s="2" t="s">
        <v>12</v>
      </c>
      <c r="E1233" s="2" t="s">
        <v>21</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0</v>
      </c>
      <c r="AO1233" s="2" t="str">
        <f>INDEX(Sheet5!$B$2:$AG$33, MATCH(Table2[[#This Row],[AwayTeam]],Sheet5!$A$2:$A$33, 0), MATCH(Table2[[#This Row],[HomeTeam]],Sheet5!$A$2:$A$33, 0))</f>
        <v>1-1-1</v>
      </c>
      <c r="AP1233" s="2" t="str">
        <f>INDEX(Sheet5!$B$2:$AG$33, MATCH(Table2[[#This Row],[HomeTeam]],Sheet5!$A$2:$A$33, 0), MATCH(Table2[[#This Row],[AwayTeam]],Sheet5!$A$2:$A$33, 0))</f>
        <v>2-1-0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1345</v>
      </c>
      <c r="D1234" s="2" t="s">
        <v>22</v>
      </c>
      <c r="E1234" s="2" t="s">
        <v>46</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1-2-0</v>
      </c>
      <c r="AP1234" s="2" t="str">
        <f>INDEX(Sheet5!$B$2:$AG$33, MATCH(Table2[[#This Row],[HomeTeam]],Sheet5!$A$2:$A$33, 0), MATCH(Table2[[#This Row],[AwayTeam]],Sheet5!$A$2:$A$33, 0))</f>
        <v>2-1-0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1346</v>
      </c>
      <c r="D1235" s="2" t="s">
        <v>11</v>
      </c>
      <c r="E1235" s="2" t="s">
        <v>27</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1347</v>
      </c>
      <c r="D1236" s="3" t="s">
        <v>23</v>
      </c>
      <c r="E1236" s="3" t="s">
        <v>37</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2-0-0</v>
      </c>
      <c r="AP1236" s="2" t="str">
        <f>INDEX(Sheet5!$B$2:$AG$33, MATCH(Table2[[#This Row],[HomeTeam]],Sheet5!$A$2:$A$33, 0), MATCH(Table2[[#This Row],[AwayTeam]],Sheet5!$A$2:$A$33, 0))</f>
        <v>0-2-0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1348</v>
      </c>
      <c r="D1237" s="2" t="s">
        <v>43</v>
      </c>
      <c r="E1237" s="2" t="s">
        <v>28</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1-1-0</v>
      </c>
      <c r="AP1237" s="2" t="str">
        <f>INDEX(Sheet5!$B$2:$AG$33, MATCH(Table2[[#This Row],[HomeTeam]],Sheet5!$A$2:$A$33, 0), MATCH(Table2[[#This Row],[AwayTeam]],Sheet5!$A$2:$A$33, 0))</f>
        <v>1-1-0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1349</v>
      </c>
      <c r="D1238" s="2" t="s">
        <v>30</v>
      </c>
      <c r="E1238" s="2" t="s">
        <v>18</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1350</v>
      </c>
      <c r="D1239" s="2" t="s">
        <v>17</v>
      </c>
      <c r="E1239" s="2" t="s">
        <v>13</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0</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1351</v>
      </c>
      <c r="D1240" s="2" t="s">
        <v>15</v>
      </c>
      <c r="E1240" s="2" t="s">
        <v>31</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1352</v>
      </c>
      <c r="D1241" s="2" t="s">
        <v>29</v>
      </c>
      <c r="E1241" s="2" t="s">
        <v>35</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2</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1353</v>
      </c>
      <c r="D1242" s="2" t="s">
        <v>16</v>
      </c>
      <c r="E1242" s="2" t="s">
        <v>20</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1354</v>
      </c>
      <c r="D1243" s="2" t="s">
        <v>32</v>
      </c>
      <c r="E1243" s="2" t="s">
        <v>34</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1-0-0</v>
      </c>
      <c r="AP1243" s="2" t="str">
        <f>INDEX(Sheet5!$B$2:$AG$33, MATCH(Table2[[#This Row],[HomeTeam]],Sheet5!$A$2:$A$33, 0), MATCH(Table2[[#This Row],[AwayTeam]],Sheet5!$A$2:$A$33, 0))</f>
        <v>0-1-0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1355</v>
      </c>
      <c r="D1244" s="2" t="s">
        <v>24</v>
      </c>
      <c r="E1244" s="2" t="s">
        <v>33</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0-2-0</v>
      </c>
      <c r="AP1244" s="2" t="str">
        <f>INDEX(Sheet5!$B$2:$AG$33, MATCH(Table2[[#This Row],[HomeTeam]],Sheet5!$A$2:$A$33, 0), MATCH(Table2[[#This Row],[AwayTeam]],Sheet5!$A$2:$A$33, 0))</f>
        <v>2-0-0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1356</v>
      </c>
      <c r="D1245" s="2" t="s">
        <v>11</v>
      </c>
      <c r="E1245" s="2" t="s">
        <v>14</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1357</v>
      </c>
      <c r="D1246" s="3" t="s">
        <v>26</v>
      </c>
      <c r="E1246" s="3" t="s">
        <v>25</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0</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1358</v>
      </c>
      <c r="D1247" s="2" t="s">
        <v>17</v>
      </c>
      <c r="E1247" s="2" t="s">
        <v>42</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0</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1359</v>
      </c>
      <c r="D1248" s="2" t="s">
        <v>44</v>
      </c>
      <c r="E1248" s="2" t="s">
        <v>19</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1360</v>
      </c>
      <c r="D1249" s="2" t="s">
        <v>37</v>
      </c>
      <c r="E1249" s="2" t="s">
        <v>36</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1361</v>
      </c>
      <c r="D1250" s="2" t="s">
        <v>12</v>
      </c>
      <c r="E1250" s="2" t="s">
        <v>22</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0</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1362</v>
      </c>
      <c r="D1251" s="3" t="s">
        <v>23</v>
      </c>
      <c r="E1251" s="3" t="s">
        <v>46</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1363</v>
      </c>
      <c r="D1252" s="2" t="s">
        <v>16</v>
      </c>
      <c r="E1252" s="2" t="s">
        <v>15</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1364</v>
      </c>
      <c r="D1253" s="2" t="s">
        <v>30</v>
      </c>
      <c r="E1253" s="2" t="s">
        <v>13</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0</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1366</v>
      </c>
      <c r="D1254" s="2" t="s">
        <v>43</v>
      </c>
      <c r="E1254" s="2" t="s">
        <v>45</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0</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1365</v>
      </c>
      <c r="D1255" s="2" t="s">
        <v>28</v>
      </c>
      <c r="E1255" s="2" t="s">
        <v>35</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1</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1367</v>
      </c>
      <c r="D1256" s="2" t="s">
        <v>19</v>
      </c>
      <c r="E1256" s="2" t="s">
        <v>32</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3-0-0</v>
      </c>
      <c r="AP1256" s="2" t="str">
        <f>INDEX(Sheet5!$B$2:$AG$33, MATCH(Table2[[#This Row],[HomeTeam]],Sheet5!$A$2:$A$33, 0), MATCH(Table2[[#This Row],[AwayTeam]],Sheet5!$A$2:$A$33, 0))</f>
        <v>0-3-0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1368</v>
      </c>
      <c r="D1257" s="2" t="s">
        <v>21</v>
      </c>
      <c r="E1257" s="2" t="s">
        <v>33</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1369</v>
      </c>
      <c r="D1258" s="2" t="s">
        <v>24</v>
      </c>
      <c r="E1258" s="2" t="s">
        <v>25</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0</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1370</v>
      </c>
      <c r="D1259" s="2" t="s">
        <v>34</v>
      </c>
      <c r="E1259" s="2" t="s">
        <v>14</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1371</v>
      </c>
      <c r="D1260" s="2" t="s">
        <v>11</v>
      </c>
      <c r="E1260" s="2" t="s">
        <v>26</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0</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1372</v>
      </c>
      <c r="D1261" s="3" t="s">
        <v>46</v>
      </c>
      <c r="E1261" s="3" t="s">
        <v>27</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1373</v>
      </c>
      <c r="D1262" s="2" t="s">
        <v>18</v>
      </c>
      <c r="E1262" s="2" t="s">
        <v>29</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1</v>
      </c>
      <c r="AO1262" s="2" t="str">
        <f>INDEX(Sheet5!$B$2:$AG$33, MATCH(Table2[[#This Row],[AwayTeam]],Sheet5!$A$2:$A$33, 0), MATCH(Table2[[#This Row],[HomeTeam]],Sheet5!$A$2:$A$33, 0))</f>
        <v>2-0-0</v>
      </c>
      <c r="AP1262" s="2" t="str">
        <f>INDEX(Sheet5!$B$2:$AG$33, MATCH(Table2[[#This Row],[HomeTeam]],Sheet5!$A$2:$A$33, 0), MATCH(Table2[[#This Row],[AwayTeam]],Sheet5!$A$2:$A$33, 0))</f>
        <v>0-2-0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1374</v>
      </c>
      <c r="D1263" s="2" t="s">
        <v>30</v>
      </c>
      <c r="E1263" s="2" t="s">
        <v>42</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0</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1375</v>
      </c>
      <c r="D1264" s="2" t="s">
        <v>20</v>
      </c>
      <c r="E1264" s="2" t="s">
        <v>31</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1376</v>
      </c>
      <c r="D1265" s="2" t="s">
        <v>37</v>
      </c>
      <c r="E1265" s="2" t="s">
        <v>22</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1377</v>
      </c>
      <c r="D1266" s="3" t="s">
        <v>36</v>
      </c>
      <c r="E1266" s="3" t="s">
        <v>23</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1378</v>
      </c>
      <c r="D1267" s="2" t="s">
        <v>32</v>
      </c>
      <c r="E1267" s="2" t="s">
        <v>44</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1379</v>
      </c>
      <c r="D1268" s="2" t="s">
        <v>19</v>
      </c>
      <c r="E1268" s="2" t="s">
        <v>43</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1380</v>
      </c>
      <c r="D1269" s="2" t="s">
        <v>25</v>
      </c>
      <c r="E1269" s="2" t="s">
        <v>27</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0</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1381</v>
      </c>
      <c r="D1270" s="2" t="s">
        <v>28</v>
      </c>
      <c r="E1270" s="2" t="s">
        <v>13</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0</v>
      </c>
      <c r="AO1270" s="2" t="str">
        <f>INDEX(Sheet5!$B$2:$AG$33, MATCH(Table2[[#This Row],[AwayTeam]],Sheet5!$A$2:$A$33, 0), MATCH(Table2[[#This Row],[HomeTeam]],Sheet5!$A$2:$A$33, 0))</f>
        <v>1-2-0</v>
      </c>
      <c r="AP1270" s="2" t="str">
        <f>INDEX(Sheet5!$B$2:$AG$33, MATCH(Table2[[#This Row],[HomeTeam]],Sheet5!$A$2:$A$33, 0), MATCH(Table2[[#This Row],[AwayTeam]],Sheet5!$A$2:$A$33, 0))</f>
        <v>2-1-0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1382</v>
      </c>
      <c r="D1271" s="2" t="s">
        <v>18</v>
      </c>
      <c r="E1271" s="2" t="s">
        <v>17</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1383</v>
      </c>
      <c r="D1272" s="2" t="s">
        <v>45</v>
      </c>
      <c r="E1272" s="2" t="s">
        <v>35</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1384</v>
      </c>
      <c r="D1273" s="2" t="s">
        <v>21</v>
      </c>
      <c r="E1273" s="2" t="s">
        <v>16</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1385</v>
      </c>
      <c r="D1274" s="2" t="s">
        <v>14</v>
      </c>
      <c r="E1274" s="2" t="s">
        <v>33</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1386</v>
      </c>
      <c r="D1275" s="2" t="s">
        <v>36</v>
      </c>
      <c r="E1275" s="2" t="s">
        <v>24</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1-1-0</v>
      </c>
      <c r="AP1275" s="2" t="str">
        <f>INDEX(Sheet5!$B$2:$AG$33, MATCH(Table2[[#This Row],[HomeTeam]],Sheet5!$A$2:$A$33, 0), MATCH(Table2[[#This Row],[AwayTeam]],Sheet5!$A$2:$A$33, 0))</f>
        <v>1-0-1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1387</v>
      </c>
      <c r="D1276" s="2" t="s">
        <v>34</v>
      </c>
      <c r="E1276" s="2" t="s">
        <v>26</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0</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1388</v>
      </c>
      <c r="D1277" s="3" t="s">
        <v>12</v>
      </c>
      <c r="E1277" s="3" t="s">
        <v>11</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0</v>
      </c>
      <c r="AO1277" s="2" t="str">
        <f>INDEX(Sheet5!$B$2:$AG$33, MATCH(Table2[[#This Row],[AwayTeam]],Sheet5!$A$2:$A$33, 0), MATCH(Table2[[#This Row],[HomeTeam]],Sheet5!$A$2:$A$33, 0))</f>
        <v>2-0-0</v>
      </c>
      <c r="AP1277" s="2" t="str">
        <f>INDEX(Sheet5!$B$2:$AG$33, MATCH(Table2[[#This Row],[HomeTeam]],Sheet5!$A$2:$A$33, 0), MATCH(Table2[[#This Row],[AwayTeam]],Sheet5!$A$2:$A$33, 0))</f>
        <v>0-2-0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1389</v>
      </c>
      <c r="D1278" s="2" t="s">
        <v>44</v>
      </c>
      <c r="E1278" s="2" t="s">
        <v>29</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1</v>
      </c>
      <c r="AO1278" s="2" t="str">
        <f>INDEX(Sheet5!$B$2:$AG$33, MATCH(Table2[[#This Row],[AwayTeam]],Sheet5!$A$2:$A$33, 0), MATCH(Table2[[#This Row],[HomeTeam]],Sheet5!$A$2:$A$33, 0))</f>
        <v>1-1-0</v>
      </c>
      <c r="AP1278" s="2" t="str">
        <f>INDEX(Sheet5!$B$2:$AG$33, MATCH(Table2[[#This Row],[HomeTeam]],Sheet5!$A$2:$A$33, 0), MATCH(Table2[[#This Row],[AwayTeam]],Sheet5!$A$2:$A$33, 0))</f>
        <v>1-0-1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1390</v>
      </c>
      <c r="D1279" s="2" t="s">
        <v>32</v>
      </c>
      <c r="E1279" s="2" t="s">
        <v>31</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1391</v>
      </c>
      <c r="D1280" s="2" t="s">
        <v>15</v>
      </c>
      <c r="E1280" s="2" t="s">
        <v>20</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1-1-0</v>
      </c>
      <c r="AP1280" s="2" t="str">
        <f>INDEX(Sheet5!$B$2:$AG$33, MATCH(Table2[[#This Row],[HomeTeam]],Sheet5!$A$2:$A$33, 0), MATCH(Table2[[#This Row],[AwayTeam]],Sheet5!$A$2:$A$33, 0))</f>
        <v>1-1-0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1392</v>
      </c>
      <c r="D1281" s="2" t="s">
        <v>17</v>
      </c>
      <c r="E1281" s="2" t="s">
        <v>43</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1-1-0</v>
      </c>
      <c r="AP1281" s="2" t="str">
        <f>INDEX(Sheet5!$B$2:$AG$33, MATCH(Table2[[#This Row],[HomeTeam]],Sheet5!$A$2:$A$33, 0), MATCH(Table2[[#This Row],[AwayTeam]],Sheet5!$A$2:$A$33, 0))</f>
        <v>1-1-0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1393</v>
      </c>
      <c r="D1282" s="2" t="s">
        <v>28</v>
      </c>
      <c r="E1282" s="2" t="s">
        <v>42</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0</v>
      </c>
      <c r="AO1282" s="2" t="str">
        <f>INDEX(Sheet5!$B$2:$AG$33, MATCH(Table2[[#This Row],[AwayTeam]],Sheet5!$A$2:$A$33, 0), MATCH(Table2[[#This Row],[HomeTeam]],Sheet5!$A$2:$A$33, 0))</f>
        <v>0-1-0</v>
      </c>
      <c r="AP1282" s="2" t="str">
        <f>INDEX(Sheet5!$B$2:$AG$33, MATCH(Table2[[#This Row],[HomeTeam]],Sheet5!$A$2:$A$33, 0), MATCH(Table2[[#This Row],[AwayTeam]],Sheet5!$A$2:$A$33, 0))</f>
        <v>1-0-0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1394</v>
      </c>
      <c r="D1283" s="2" t="s">
        <v>35</v>
      </c>
      <c r="E1283" s="2" t="s">
        <v>45</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1395</v>
      </c>
      <c r="D1284" s="2" t="s">
        <v>22</v>
      </c>
      <c r="E1284" s="2" t="s">
        <v>21</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1396</v>
      </c>
      <c r="D1285" s="2" t="s">
        <v>37</v>
      </c>
      <c r="E1285" s="2" t="s">
        <v>23</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0-2-0</v>
      </c>
      <c r="AP1285" s="2" t="str">
        <f>INDEX(Sheet5!$B$2:$AG$33, MATCH(Table2[[#This Row],[HomeTeam]],Sheet5!$A$2:$A$33, 0), MATCH(Table2[[#This Row],[AwayTeam]],Sheet5!$A$2:$A$33, 0))</f>
        <v>2-0-0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1397</v>
      </c>
      <c r="D1286" s="3" t="s">
        <v>25</v>
      </c>
      <c r="E1286" s="3" t="s">
        <v>46</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0</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1398</v>
      </c>
      <c r="D1287" s="2" t="s">
        <v>16</v>
      </c>
      <c r="E1287" s="2" t="s">
        <v>18</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1399</v>
      </c>
      <c r="D1288" s="2" t="s">
        <v>33</v>
      </c>
      <c r="E1288" s="2" t="s">
        <v>30</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1400</v>
      </c>
      <c r="D1289" s="2" t="s">
        <v>19</v>
      </c>
      <c r="E1289" s="2" t="s">
        <v>13</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0</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1401</v>
      </c>
      <c r="D1290" s="2" t="s">
        <v>14</v>
      </c>
      <c r="E1290" s="2" t="s">
        <v>34</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1402</v>
      </c>
      <c r="D1291" s="2" t="s">
        <v>27</v>
      </c>
      <c r="E1291" s="2" t="s">
        <v>22</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1403</v>
      </c>
      <c r="D1292" s="3" t="s">
        <v>37</v>
      </c>
      <c r="E1292" s="3" t="s">
        <v>24</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1404</v>
      </c>
      <c r="D1293" s="2" t="s">
        <v>31</v>
      </c>
      <c r="E1293" s="2" t="s">
        <v>15</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1405</v>
      </c>
      <c r="D1294" s="2" t="s">
        <v>17</v>
      </c>
      <c r="E1294" s="2" t="s">
        <v>28</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1406</v>
      </c>
      <c r="D1295" s="2" t="s">
        <v>16</v>
      </c>
      <c r="E1295" s="2" t="s">
        <v>29</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1</v>
      </c>
      <c r="AO1295" s="2" t="str">
        <f>INDEX(Sheet5!$B$2:$AG$33, MATCH(Table2[[#This Row],[AwayTeam]],Sheet5!$A$2:$A$33, 0), MATCH(Table2[[#This Row],[HomeTeam]],Sheet5!$A$2:$A$33, 0))</f>
        <v>0-0-1</v>
      </c>
      <c r="AP1295" s="2" t="str">
        <f>INDEX(Sheet5!$B$2:$AG$33, MATCH(Table2[[#This Row],[HomeTeam]],Sheet5!$A$2:$A$33, 0), MATCH(Table2[[#This Row],[AwayTeam]],Sheet5!$A$2:$A$33, 0))</f>
        <v>1-0-0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1407</v>
      </c>
      <c r="D1296" s="2" t="s">
        <v>13</v>
      </c>
      <c r="E1296" s="2" t="s">
        <v>42</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0</v>
      </c>
      <c r="AO1296" s="2" t="str">
        <f>INDEX(Sheet5!$B$2:$AG$33, MATCH(Table2[[#This Row],[AwayTeam]],Sheet5!$A$2:$A$33, 0), MATCH(Table2[[#This Row],[HomeTeam]],Sheet5!$A$2:$A$33, 0))</f>
        <v>2-1-0</v>
      </c>
      <c r="AP1296" s="2" t="str">
        <f>INDEX(Sheet5!$B$2:$AG$33, MATCH(Table2[[#This Row],[HomeTeam]],Sheet5!$A$2:$A$33, 0), MATCH(Table2[[#This Row],[AwayTeam]],Sheet5!$A$2:$A$33, 0))</f>
        <v>1-2-0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1408</v>
      </c>
      <c r="D1297" s="2" t="s">
        <v>35</v>
      </c>
      <c r="E1297" s="2" t="s">
        <v>44</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1</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1409</v>
      </c>
      <c r="D1298" s="2" t="s">
        <v>45</v>
      </c>
      <c r="E1298" s="2" t="s">
        <v>32</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0</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1410</v>
      </c>
      <c r="D1299" s="2" t="s">
        <v>14</v>
      </c>
      <c r="E1299" s="2" t="s">
        <v>12</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0</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1411</v>
      </c>
      <c r="D1300" s="2" t="s">
        <v>46</v>
      </c>
      <c r="E1300" s="2" t="s">
        <v>36</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1412</v>
      </c>
      <c r="D1301" s="2" t="s">
        <v>26</v>
      </c>
      <c r="E1301" s="2" t="s">
        <v>23</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0</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1413</v>
      </c>
      <c r="D1302" s="3" t="s">
        <v>27</v>
      </c>
      <c r="E1302" s="3" t="s">
        <v>11</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1414</v>
      </c>
      <c r="D1303" s="2" t="s">
        <v>43</v>
      </c>
      <c r="E1303" s="2" t="s">
        <v>18</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0-1-0</v>
      </c>
      <c r="AP1303" s="2" t="str">
        <f>INDEX(Sheet5!$B$2:$AG$33, MATCH(Table2[[#This Row],[HomeTeam]],Sheet5!$A$2:$A$33, 0), MATCH(Table2[[#This Row],[AwayTeam]],Sheet5!$A$2:$A$33, 0))</f>
        <v>1-0-0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1415</v>
      </c>
      <c r="D1304" s="2" t="s">
        <v>46</v>
      </c>
      <c r="E1304" s="2" t="s">
        <v>21</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1416</v>
      </c>
      <c r="D1305" s="2" t="s">
        <v>30</v>
      </c>
      <c r="E1305" s="2" t="s">
        <v>31</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1417</v>
      </c>
      <c r="D1306" s="2" t="s">
        <v>33</v>
      </c>
      <c r="E1306" s="2" t="s">
        <v>34</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1418</v>
      </c>
      <c r="D1307" s="2" t="s">
        <v>26</v>
      </c>
      <c r="E1307" s="2" t="s">
        <v>24</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0</v>
      </c>
      <c r="AO1307" s="2" t="str">
        <f>INDEX(Sheet5!$B$2:$AG$33, MATCH(Table2[[#This Row],[AwayTeam]],Sheet5!$A$2:$A$33, 0), MATCH(Table2[[#This Row],[HomeTeam]],Sheet5!$A$2:$A$33, 0))</f>
        <v>2-0-0</v>
      </c>
      <c r="AP1307" s="2" t="str">
        <f>INDEX(Sheet5!$B$2:$AG$33, MATCH(Table2[[#This Row],[HomeTeam]],Sheet5!$A$2:$A$33, 0), MATCH(Table2[[#This Row],[AwayTeam]],Sheet5!$A$2:$A$33, 0))</f>
        <v>0-2-0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1419</v>
      </c>
      <c r="D1308" s="3" t="s">
        <v>22</v>
      </c>
      <c r="E1308" s="3" t="s">
        <v>37</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1420</v>
      </c>
      <c r="D1309" s="2" t="s">
        <v>44</v>
      </c>
      <c r="E1309" s="2" t="s">
        <v>28</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1421</v>
      </c>
      <c r="D1310" s="2" t="s">
        <v>30</v>
      </c>
      <c r="E1310" s="2" t="s">
        <v>17</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1422</v>
      </c>
      <c r="D1311" s="2" t="s">
        <v>43</v>
      </c>
      <c r="E1311" s="2" t="s">
        <v>29</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1</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1423</v>
      </c>
      <c r="D1312" s="2" t="s">
        <v>42</v>
      </c>
      <c r="E1312" s="2" t="s">
        <v>19</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0</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1424</v>
      </c>
      <c r="D1313" s="2" t="s">
        <v>45</v>
      </c>
      <c r="E1313" s="2" t="s">
        <v>20</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0</v>
      </c>
      <c r="AO1313" s="2" t="str">
        <f>INDEX(Sheet5!$B$2:$AG$33, MATCH(Table2[[#This Row],[AwayTeam]],Sheet5!$A$2:$A$33, 0), MATCH(Table2[[#This Row],[HomeTeam]],Sheet5!$A$2:$A$33, 0))</f>
        <v>2-1-0</v>
      </c>
      <c r="AP1313" s="2" t="str">
        <f>INDEX(Sheet5!$B$2:$AG$33, MATCH(Table2[[#This Row],[HomeTeam]],Sheet5!$A$2:$A$33, 0), MATCH(Table2[[#This Row],[AwayTeam]],Sheet5!$A$2:$A$33, 0))</f>
        <v>1-2-0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1425</v>
      </c>
      <c r="D1314" s="2" t="s">
        <v>32</v>
      </c>
      <c r="E1314" s="2" t="s">
        <v>35</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1</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C664:AM949 C950:X950 D1315:BH1048576 AF1:BG1 Z950:AM950 AO23:BI1314 AE1:AE1314 A1:B1048576 BB3:BI5 X4:Y7 BB6:BG11 BI6:BI11 BH6:BH12 BA12:BI16 BA17:BG17 BA18:BI22 C951:AM1314">
    <cfRule type="cellIs" dxfId="45" priority="20" operator="equal">
      <formula>"OTT"</formula>
    </cfRule>
    <cfRule type="cellIs" dxfId="44" priority="33" operator="equal">
      <formula>"CGY"</formula>
    </cfRule>
    <cfRule type="cellIs" dxfId="43" priority="34" operator="equal">
      <formula>"COL"</formula>
    </cfRule>
    <cfRule type="cellIs" dxfId="42" priority="35" operator="equal">
      <formula>"CHI"</formula>
    </cfRule>
    <cfRule type="cellIs" dxfId="41" priority="36" operator="equal">
      <formula>"CAR"</formula>
    </cfRule>
    <cfRule type="cellIs" dxfId="40" priority="37" operator="equal">
      <formula>"BUF"</formula>
    </cfRule>
    <cfRule type="cellIs" dxfId="39" priority="7" operator="equal">
      <formula>"WSH"</formula>
    </cfRule>
    <cfRule type="cellIs" dxfId="38" priority="8" operator="equal">
      <formula>"UTA"</formula>
    </cfRule>
    <cfRule type="cellIs" dxfId="37" priority="9" operator="equal">
      <formula>"TBL"</formula>
    </cfRule>
    <cfRule type="cellIs" dxfId="36" priority="10" operator="equal">
      <formula>"TOR"</formula>
    </cfRule>
    <cfRule type="cellIs" dxfId="35" priority="11" operator="equal">
      <formula>"WPG"</formula>
    </cfRule>
    <cfRule type="cellIs" dxfId="34" priority="12" operator="equal">
      <formula>"VAN"</formula>
    </cfRule>
    <cfRule type="cellIs" dxfId="33" priority="13" operator="equal">
      <formula>"VGK"</formula>
    </cfRule>
    <cfRule type="cellIs" dxfId="32" priority="14" operator="equal">
      <formula>"SEA"</formula>
    </cfRule>
    <cfRule type="cellIs" dxfId="31" priority="15" operator="equal">
      <formula>"STL"</formula>
    </cfRule>
    <cfRule type="cellIs" dxfId="30" priority="16" operator="equal">
      <formula>"SJS"</formula>
    </cfRule>
    <cfRule type="cellIs" dxfId="29" priority="17" operator="equal">
      <formula>"PHI"</formula>
    </cfRule>
    <cfRule type="cellIs" dxfId="28" priority="18" operator="equal">
      <formula>"LAK"</formula>
    </cfRule>
    <cfRule type="cellIs" dxfId="27" priority="19" operator="equal">
      <formula>"PIT"</formula>
    </cfRule>
    <cfRule type="cellIs" dxfId="26" priority="38" operator="equal">
      <formula>"ANA"</formula>
    </cfRule>
    <cfRule type="cellIs" dxfId="25" priority="21" operator="equal">
      <formula>"NSH"</formula>
    </cfRule>
    <cfRule type="cellIs" dxfId="24" priority="22" operator="equal">
      <formula>"MIN"</formula>
    </cfRule>
    <cfRule type="cellIs" dxfId="23" priority="23" operator="equal">
      <formula>"MTL"</formula>
    </cfRule>
    <cfRule type="cellIs" dxfId="22" priority="24" operator="equal">
      <formula>"NYR"</formula>
    </cfRule>
    <cfRule type="cellIs" dxfId="21" priority="25" operator="equal">
      <formula>"NJD"</formula>
    </cfRule>
    <cfRule type="cellIs" dxfId="20" priority="26" operator="equal">
      <formula>"NYI"</formula>
    </cfRule>
    <cfRule type="cellIs" dxfId="19" priority="27" operator="equal">
      <formula>"BOS"</formula>
    </cfRule>
    <cfRule type="cellIs" dxfId="18" priority="28" operator="equal">
      <formula>"FLA"</formula>
    </cfRule>
    <cfRule type="cellIs" dxfId="17" priority="29" operator="equal">
      <formula>"EDM"</formula>
    </cfRule>
    <cfRule type="cellIs" dxfId="16" priority="30" operator="equal">
      <formula>"DAL"</formula>
    </cfRule>
    <cfRule type="cellIs" dxfId="15" priority="31" operator="equal">
      <formula>"DET"</formula>
    </cfRule>
    <cfRule type="cellIs" dxfId="14"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13"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T4"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1483</v>
      </c>
      <c r="B1" t="s">
        <v>46</v>
      </c>
      <c r="C1" t="s">
        <v>15</v>
      </c>
      <c r="D1" t="s">
        <v>28</v>
      </c>
      <c r="E1" t="s">
        <v>43</v>
      </c>
      <c r="F1" t="s">
        <v>35</v>
      </c>
      <c r="G1" t="s">
        <v>23</v>
      </c>
      <c r="H1" t="s">
        <v>16</v>
      </c>
      <c r="I1" t="s">
        <v>25</v>
      </c>
      <c r="J1" t="s">
        <v>33</v>
      </c>
      <c r="K1" t="s">
        <v>30</v>
      </c>
      <c r="L1" t="s">
        <v>22</v>
      </c>
      <c r="M1" t="s">
        <v>13</v>
      </c>
      <c r="N1" t="s">
        <v>27</v>
      </c>
      <c r="O1" t="s">
        <v>36</v>
      </c>
      <c r="P1" t="s">
        <v>18</v>
      </c>
      <c r="Q1" t="s">
        <v>31</v>
      </c>
      <c r="R1" t="s">
        <v>34</v>
      </c>
      <c r="S1" t="s">
        <v>32</v>
      </c>
      <c r="T1" t="s">
        <v>19</v>
      </c>
      <c r="U1" t="s">
        <v>29</v>
      </c>
      <c r="V1" t="s">
        <v>44</v>
      </c>
      <c r="W1" t="s">
        <v>20</v>
      </c>
      <c r="X1" t="s">
        <v>11</v>
      </c>
      <c r="Y1" t="s">
        <v>37</v>
      </c>
      <c r="Z1" t="s">
        <v>12</v>
      </c>
      <c r="AA1" t="s">
        <v>42</v>
      </c>
      <c r="AB1" t="s">
        <v>17</v>
      </c>
      <c r="AC1" t="s">
        <v>14</v>
      </c>
      <c r="AD1" t="s">
        <v>24</v>
      </c>
      <c r="AE1" t="s">
        <v>26</v>
      </c>
      <c r="AF1" t="s">
        <v>21</v>
      </c>
      <c r="AG1" t="s">
        <v>45</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56</v>
      </c>
      <c r="C144" s="2">
        <f>SUMIFS(DataRegularSeason20242025!$AA$3:$AA$1315,DataRegularSeason20242025!$B$3:$B$1315, "&lt;=" &amp; $A144, DataRegularSeason20242025!$D$3:$D$1315, C$1)+SUMIFS(DataRegularSeason20242025!$AB$3:$AB$1315,DataRegularSeason20242025!$B$3:$B$1315, "&lt;=" &amp; $A144, DataRegularSeason20242025!$E$3:$E$1315, C$1)</f>
        <v>61</v>
      </c>
      <c r="D144" s="2">
        <f>SUMIFS(DataRegularSeason20242025!$AA$3:$AA$1315,DataRegularSeason20242025!$B$3:$B$1315, "&lt;=" &amp; $A144, DataRegularSeason20242025!$D$3:$D$1315, D$1)+SUMIFS(DataRegularSeason20242025!$AB$3:$AB$1315,DataRegularSeason20242025!$B$3:$B$1315, "&lt;=" &amp; $A144, DataRegularSeason20242025!$E$3:$E$1315, D$1)</f>
        <v>51</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62</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74</v>
      </c>
      <c r="K144" s="2">
        <f>SUMIFS(DataRegularSeason20242025!$AA$3:$AA$1315,DataRegularSeason20242025!$B$3:$B$1315, "&lt;=" &amp; $A144, DataRegularSeason20242025!$D$3:$D$1315, K$1)+SUMIFS(DataRegularSeason20242025!$AB$3:$AB$1315,DataRegularSeason20242025!$B$3:$B$1315, "&lt;=" &amp; $A144, DataRegularSeason20242025!$E$3:$E$1315, K$1)</f>
        <v>62</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67</v>
      </c>
      <c r="O144" s="2">
        <f>SUMIFS(DataRegularSeason20242025!$AA$3:$AA$1315,DataRegularSeason20242025!$B$3:$B$1315, "&lt;=" &amp; $A144, DataRegularSeason20242025!$D$3:$D$1315, O$1)+SUMIFS(DataRegularSeason20242025!$AB$3:$AB$1315,DataRegularSeason20242025!$B$3:$B$1315, "&lt;=" &amp; $A144, DataRegularSeason20242025!$E$3:$E$1315, O$1)</f>
        <v>72</v>
      </c>
      <c r="P144" s="2">
        <f>SUMIFS(DataRegularSeason20242025!$AA$3:$AA$1315,DataRegularSeason20242025!$B$3:$B$1315, "&lt;=" &amp; $A144, DataRegularSeason20242025!$D$3:$D$1315, P$1)+SUMIFS(DataRegularSeason20242025!$AB$3:$AB$1315,DataRegularSeason20242025!$B$3:$B$1315, "&lt;=" &amp; $A144, DataRegularSeason20242025!$E$3:$E$1315, P$1)</f>
        <v>57</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47</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57</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54</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56</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72</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74</v>
      </c>
      <c r="AF144" s="2">
        <f>SUMIFS(DataRegularSeason20242025!$AA$3:$AA$1315,DataRegularSeason20242025!$B$3:$B$1315, "&lt;=" &amp; $A144, DataRegularSeason20242025!$D$3:$D$1315, AF$1)+SUMIFS(DataRegularSeason20242025!$AB$3:$AB$1315,DataRegularSeason20242025!$B$3:$B$1315, "&lt;=" &amp; $A144, DataRegularSeason20242025!$E$3:$E$1315, AF$1)</f>
        <v>83</v>
      </c>
      <c r="AG144" s="2">
        <f>SUMIFS(DataRegularSeason20242025!$AA$3:$AA$1315,DataRegularSeason20242025!$B$3:$B$1315, "&lt;=" &amp; $A144, DataRegularSeason20242025!$D$3:$D$1315, AG$1)+SUMIFS(DataRegularSeason20242025!$AB$3:$AB$1315,DataRegularSeason20242025!$B$3:$B$1315, "&lt;=" &amp; $A144, DataRegularSeason20242025!$E$3:$E$1315, AG$1)</f>
        <v>82</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57</v>
      </c>
      <c r="C145" s="2">
        <f>SUMIFS(DataRegularSeason20242025!$AA$3:$AA$1315,DataRegularSeason20242025!$B$3:$B$1315, "&lt;=" &amp; $A145, DataRegularSeason20242025!$D$3:$D$1315, C$1)+SUMIFS(DataRegularSeason20242025!$AB$3:$AB$1315,DataRegularSeason20242025!$B$3:$B$1315, "&lt;=" &amp; $A145, DataRegularSeason20242025!$E$3:$E$1315, C$1)</f>
        <v>61</v>
      </c>
      <c r="D145" s="2">
        <f>SUMIFS(DataRegularSeason20242025!$AA$3:$AA$1315,DataRegularSeason20242025!$B$3:$B$1315, "&lt;=" &amp; $A145, DataRegularSeason20242025!$D$3:$D$1315, D$1)+SUMIFS(DataRegularSeason20242025!$AB$3:$AB$1315,DataRegularSeason20242025!$B$3:$B$1315, "&lt;=" &amp; $A145, DataRegularSeason20242025!$E$3:$E$1315, D$1)</f>
        <v>51</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62</v>
      </c>
      <c r="G145" s="2">
        <f>SUMIFS(DataRegularSeason20242025!$AA$3:$AA$1315,DataRegularSeason20242025!$B$3:$B$1315, "&lt;=" &amp; $A145, DataRegularSeason20242025!$D$3:$D$1315, G$1)+SUMIFS(DataRegularSeason20242025!$AB$3:$AB$1315,DataRegularSeason20242025!$B$3:$B$1315, "&lt;=" &amp; $A145, DataRegularSeason20242025!$E$3:$E$1315, G$1)</f>
        <v>62</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76</v>
      </c>
      <c r="K145" s="2">
        <f>SUMIFS(DataRegularSeason20242025!$AA$3:$AA$1315,DataRegularSeason20242025!$B$3:$B$1315, "&lt;=" &amp; $A145, DataRegularSeason20242025!$D$3:$D$1315, K$1)+SUMIFS(DataRegularSeason20242025!$AB$3:$AB$1315,DataRegularSeason20242025!$B$3:$B$1315, "&lt;=" &amp; $A145, DataRegularSeason20242025!$E$3:$E$1315, K$1)</f>
        <v>64</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67</v>
      </c>
      <c r="O145" s="2">
        <f>SUMIFS(DataRegularSeason20242025!$AA$3:$AA$1315,DataRegularSeason20242025!$B$3:$B$1315, "&lt;=" &amp; $A145, DataRegularSeason20242025!$D$3:$D$1315, O$1)+SUMIFS(DataRegularSeason20242025!$AB$3:$AB$1315,DataRegularSeason20242025!$B$3:$B$1315, "&lt;=" &amp; $A145, DataRegularSeason20242025!$E$3:$E$1315, O$1)</f>
        <v>72</v>
      </c>
      <c r="P145" s="2">
        <f>SUMIFS(DataRegularSeason20242025!$AA$3:$AA$1315,DataRegularSeason20242025!$B$3:$B$1315, "&lt;=" &amp; $A145, DataRegularSeason20242025!$D$3:$D$1315, P$1)+SUMIFS(DataRegularSeason20242025!$AB$3:$AB$1315,DataRegularSeason20242025!$B$3:$B$1315, "&lt;=" &amp; $A145, DataRegularSeason20242025!$E$3:$E$1315, P$1)</f>
        <v>57</v>
      </c>
      <c r="Q145" s="2">
        <f>SUMIFS(DataRegularSeason20242025!$AA$3:$AA$1315,DataRegularSeason20242025!$B$3:$B$1315, "&lt;=" &amp; $A145, DataRegularSeason20242025!$D$3:$D$1315, Q$1)+SUMIFS(DataRegularSeason20242025!$AB$3:$AB$1315,DataRegularSeason20242025!$B$3:$B$1315, "&lt;=" &amp; $A145, DataRegularSeason20242025!$E$3:$E$1315, Q$1)</f>
        <v>70</v>
      </c>
      <c r="R145" s="2">
        <f>SUMIFS(DataRegularSeason20242025!$AA$3:$AA$1315,DataRegularSeason20242025!$B$3:$B$1315, "&lt;=" &amp; $A145, DataRegularSeason20242025!$D$3:$D$1315, R$1)+SUMIFS(DataRegularSeason20242025!$AB$3:$AB$1315,DataRegularSeason20242025!$B$3:$B$1315, "&lt;=" &amp; $A145, DataRegularSeason20242025!$E$3:$E$1315, R$1)</f>
        <v>47</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60</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57</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54</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58</v>
      </c>
      <c r="AA145" s="2">
        <f>SUMIFS(DataRegularSeason20242025!$AA$3:$AA$1315,DataRegularSeason20242025!$B$3:$B$1315, "&lt;=" &amp; $A145, DataRegularSeason20242025!$D$3:$D$1315, AA$1)+SUMIFS(DataRegularSeason20242025!$AB$3:$AB$1315,DataRegularSeason20242025!$B$3:$B$1315, "&lt;=" &amp; $A145, DataRegularSeason20242025!$E$3:$E$1315, AA$1)</f>
        <v>68</v>
      </c>
      <c r="AB145" s="2">
        <f>SUMIFS(DataRegularSeason20242025!$AA$3:$AA$1315,DataRegularSeason20242025!$B$3:$B$1315, "&lt;=" &amp; $A145, DataRegularSeason20242025!$D$3:$D$1315, AB$1)+SUMIFS(DataRegularSeason20242025!$AB$3:$AB$1315,DataRegularSeason20242025!$B$3:$B$1315, "&lt;=" &amp; $A145, DataRegularSeason20242025!$E$3:$E$1315, AB$1)</f>
        <v>74</v>
      </c>
      <c r="AC145" s="2">
        <f>SUMIFS(DataRegularSeason20242025!$AA$3:$AA$1315,DataRegularSeason20242025!$B$3:$B$1315, "&lt;=" &amp; $A145, DataRegularSeason20242025!$D$3:$D$1315, AC$1)+SUMIFS(DataRegularSeason20242025!$AB$3:$AB$1315,DataRegularSeason20242025!$B$3:$B$1315, "&lt;=" &amp; $A145, DataRegularSeason20242025!$E$3:$E$1315, AC$1)</f>
        <v>59</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74</v>
      </c>
      <c r="AF145" s="2">
        <f>SUMIFS(DataRegularSeason20242025!$AA$3:$AA$1315,DataRegularSeason20242025!$B$3:$B$1315, "&lt;=" &amp; $A145, DataRegularSeason20242025!$D$3:$D$1315, AF$1)+SUMIFS(DataRegularSeason20242025!$AB$3:$AB$1315,DataRegularSeason20242025!$B$3:$B$1315, "&lt;=" &amp; $A145, DataRegularSeason20242025!$E$3:$E$1315, AF$1)</f>
        <v>83</v>
      </c>
      <c r="AG145" s="2">
        <f>SUMIFS(DataRegularSeason20242025!$AA$3:$AA$1315,DataRegularSeason20242025!$B$3:$B$1315, "&lt;=" &amp; $A145, DataRegularSeason20242025!$D$3:$D$1315, AG$1)+SUMIFS(DataRegularSeason20242025!$AB$3:$AB$1315,DataRegularSeason20242025!$B$3:$B$1315, "&lt;=" &amp; $A145, DataRegularSeason20242025!$E$3:$E$1315, AG$1)</f>
        <v>84</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57</v>
      </c>
      <c r="C146" s="2">
        <f>SUMIFS(DataRegularSeason20242025!$AA$3:$AA$1315,DataRegularSeason20242025!$B$3:$B$1315, "&lt;=" &amp; $A146, DataRegularSeason20242025!$D$3:$D$1315, C$1)+SUMIFS(DataRegularSeason20242025!$AB$3:$AB$1315,DataRegularSeason20242025!$B$3:$B$1315, "&lt;=" &amp; $A146, DataRegularSeason20242025!$E$3:$E$1315, C$1)</f>
        <v>61</v>
      </c>
      <c r="D146" s="2">
        <f>SUMIFS(DataRegularSeason20242025!$AA$3:$AA$1315,DataRegularSeason20242025!$B$3:$B$1315, "&lt;=" &amp; $A146, DataRegularSeason20242025!$D$3:$D$1315, D$1)+SUMIFS(DataRegularSeason20242025!$AB$3:$AB$1315,DataRegularSeason20242025!$B$3:$B$1315, "&lt;=" &amp; $A146, DataRegularSeason20242025!$E$3:$E$1315, D$1)</f>
        <v>51</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62</v>
      </c>
      <c r="G146" s="2">
        <f>SUMIFS(DataRegularSeason20242025!$AA$3:$AA$1315,DataRegularSeason20242025!$B$3:$B$1315, "&lt;=" &amp; $A146, DataRegularSeason20242025!$D$3:$D$1315, G$1)+SUMIFS(DataRegularSeason20242025!$AB$3:$AB$1315,DataRegularSeason20242025!$B$3:$B$1315, "&lt;=" &amp; $A146, DataRegularSeason20242025!$E$3:$E$1315, G$1)</f>
        <v>62</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76</v>
      </c>
      <c r="K146" s="2">
        <f>SUMIFS(DataRegularSeason20242025!$AA$3:$AA$1315,DataRegularSeason20242025!$B$3:$B$1315, "&lt;=" &amp; $A146, DataRegularSeason20242025!$D$3:$D$1315, K$1)+SUMIFS(DataRegularSeason20242025!$AB$3:$AB$1315,DataRegularSeason20242025!$B$3:$B$1315, "&lt;=" &amp; $A146, DataRegularSeason20242025!$E$3:$E$1315, K$1)</f>
        <v>64</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69</v>
      </c>
      <c r="O146" s="2">
        <f>SUMIFS(DataRegularSeason20242025!$AA$3:$AA$1315,DataRegularSeason20242025!$B$3:$B$1315, "&lt;=" &amp; $A146, DataRegularSeason20242025!$D$3:$D$1315, O$1)+SUMIFS(DataRegularSeason20242025!$AB$3:$AB$1315,DataRegularSeason20242025!$B$3:$B$1315, "&lt;=" &amp; $A146, DataRegularSeason20242025!$E$3:$E$1315, O$1)</f>
        <v>72</v>
      </c>
      <c r="P146" s="2">
        <f>SUMIFS(DataRegularSeason20242025!$AA$3:$AA$1315,DataRegularSeason20242025!$B$3:$B$1315, "&lt;=" &amp; $A146, DataRegularSeason20242025!$D$3:$D$1315, P$1)+SUMIFS(DataRegularSeason20242025!$AB$3:$AB$1315,DataRegularSeason20242025!$B$3:$B$1315, "&lt;=" &amp; $A146, DataRegularSeason20242025!$E$3:$E$1315, P$1)</f>
        <v>57</v>
      </c>
      <c r="Q146" s="2">
        <f>SUMIFS(DataRegularSeason20242025!$AA$3:$AA$1315,DataRegularSeason20242025!$B$3:$B$1315, "&lt;=" &amp; $A146, DataRegularSeason20242025!$D$3:$D$1315, Q$1)+SUMIFS(DataRegularSeason20242025!$AB$3:$AB$1315,DataRegularSeason20242025!$B$3:$B$1315, "&lt;=" &amp; $A146, DataRegularSeason20242025!$E$3:$E$1315, Q$1)</f>
        <v>70</v>
      </c>
      <c r="R146" s="2">
        <f>SUMIFS(DataRegularSeason20242025!$AA$3:$AA$1315,DataRegularSeason20242025!$B$3:$B$1315, "&lt;=" &amp; $A146, DataRegularSeason20242025!$D$3:$D$1315, R$1)+SUMIFS(DataRegularSeason20242025!$AB$3:$AB$1315,DataRegularSeason20242025!$B$3:$B$1315, "&lt;=" &amp; $A146, DataRegularSeason20242025!$E$3:$E$1315, R$1)</f>
        <v>47</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60</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57</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54</v>
      </c>
      <c r="Y146" s="2">
        <f>SUMIFS(DataRegularSeason20242025!$AA$3:$AA$1315,DataRegularSeason20242025!$B$3:$B$1315, "&lt;=" &amp; $A146, DataRegularSeason20242025!$D$3:$D$1315, Y$1)+SUMIFS(DataRegularSeason20242025!$AB$3:$AB$1315,DataRegularSeason20242025!$B$3:$B$1315, "&lt;=" &amp; $A146, DataRegularSeason20242025!$E$3:$E$1315, Y$1)</f>
        <v>38</v>
      </c>
      <c r="Z146" s="2">
        <f>SUMIFS(DataRegularSeason20242025!$AA$3:$AA$1315,DataRegularSeason20242025!$B$3:$B$1315, "&lt;=" &amp; $A146, DataRegularSeason20242025!$D$3:$D$1315, Z$1)+SUMIFS(DataRegularSeason20242025!$AB$3:$AB$1315,DataRegularSeason20242025!$B$3:$B$1315, "&lt;=" &amp; $A146, DataRegularSeason20242025!$E$3:$E$1315, Z$1)</f>
        <v>58</v>
      </c>
      <c r="AA146" s="2">
        <f>SUMIFS(DataRegularSeason20242025!$AA$3:$AA$1315,DataRegularSeason20242025!$B$3:$B$1315, "&lt;=" &amp; $A146, DataRegularSeason20242025!$D$3:$D$1315, AA$1)+SUMIFS(DataRegularSeason20242025!$AB$3:$AB$1315,DataRegularSeason20242025!$B$3:$B$1315, "&lt;=" &amp; $A146, DataRegularSeason20242025!$E$3:$E$1315, AA$1)</f>
        <v>68</v>
      </c>
      <c r="AB146" s="2">
        <f>SUMIFS(DataRegularSeason20242025!$AA$3:$AA$1315,DataRegularSeason20242025!$B$3:$B$1315, "&lt;=" &amp; $A146, DataRegularSeason20242025!$D$3:$D$1315, AB$1)+SUMIFS(DataRegularSeason20242025!$AB$3:$AB$1315,DataRegularSeason20242025!$B$3:$B$1315, "&lt;=" &amp; $A146, DataRegularSeason20242025!$E$3:$E$1315, AB$1)</f>
        <v>74</v>
      </c>
      <c r="AC146" s="2">
        <f>SUMIFS(DataRegularSeason20242025!$AA$3:$AA$1315,DataRegularSeason20242025!$B$3:$B$1315, "&lt;=" &amp; $A146, DataRegularSeason20242025!$D$3:$D$1315, AC$1)+SUMIFS(DataRegularSeason20242025!$AB$3:$AB$1315,DataRegularSeason20242025!$B$3:$B$1315, "&lt;=" &amp; $A146, DataRegularSeason20242025!$E$3:$E$1315, AC$1)</f>
        <v>59</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74</v>
      </c>
      <c r="AF146" s="2">
        <f>SUMIFS(DataRegularSeason20242025!$AA$3:$AA$1315,DataRegularSeason20242025!$B$3:$B$1315, "&lt;=" &amp; $A146, DataRegularSeason20242025!$D$3:$D$1315, AF$1)+SUMIFS(DataRegularSeason20242025!$AB$3:$AB$1315,DataRegularSeason20242025!$B$3:$B$1315, "&lt;=" &amp; $A146, DataRegularSeason20242025!$E$3:$E$1315, AF$1)</f>
        <v>85</v>
      </c>
      <c r="AG146" s="2">
        <f>SUMIFS(DataRegularSeason20242025!$AA$3:$AA$1315,DataRegularSeason20242025!$B$3:$B$1315, "&lt;=" &amp; $A146, DataRegularSeason20242025!$D$3:$D$1315, AG$1)+SUMIFS(DataRegularSeason20242025!$AB$3:$AB$1315,DataRegularSeason20242025!$B$3:$B$1315, "&lt;=" &amp; $A146, DataRegularSeason20242025!$E$3:$E$1315, AG$1)</f>
        <v>84</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57</v>
      </c>
      <c r="C147" s="2">
        <f>SUMIFS(DataRegularSeason20242025!$AA$3:$AA$1315,DataRegularSeason20242025!$B$3:$B$1315, "&lt;=" &amp; $A147, DataRegularSeason20242025!$D$3:$D$1315, C$1)+SUMIFS(DataRegularSeason20242025!$AB$3:$AB$1315,DataRegularSeason20242025!$B$3:$B$1315, "&lt;=" &amp; $A147, DataRegularSeason20242025!$E$3:$E$1315, C$1)</f>
        <v>62</v>
      </c>
      <c r="D147" s="2">
        <f>SUMIFS(DataRegularSeason20242025!$AA$3:$AA$1315,DataRegularSeason20242025!$B$3:$B$1315, "&lt;=" &amp; $A147, DataRegularSeason20242025!$D$3:$D$1315, D$1)+SUMIFS(DataRegularSeason20242025!$AB$3:$AB$1315,DataRegularSeason20242025!$B$3:$B$1315, "&lt;=" &amp; $A147, DataRegularSeason20242025!$E$3:$E$1315, D$1)</f>
        <v>53</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64</v>
      </c>
      <c r="G147" s="2">
        <f>SUMIFS(DataRegularSeason20242025!$AA$3:$AA$1315,DataRegularSeason20242025!$B$3:$B$1315, "&lt;=" &amp; $A147, DataRegularSeason20242025!$D$3:$D$1315, G$1)+SUMIFS(DataRegularSeason20242025!$AB$3:$AB$1315,DataRegularSeason20242025!$B$3:$B$1315, "&lt;=" &amp; $A147, DataRegularSeason20242025!$E$3:$E$1315, G$1)</f>
        <v>64</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76</v>
      </c>
      <c r="K147" s="2">
        <f>SUMIFS(DataRegularSeason20242025!$AA$3:$AA$1315,DataRegularSeason20242025!$B$3:$B$1315, "&lt;=" &amp; $A147, DataRegularSeason20242025!$D$3:$D$1315, K$1)+SUMIFS(DataRegularSeason20242025!$AB$3:$AB$1315,DataRegularSeason20242025!$B$3:$B$1315, "&lt;=" &amp; $A147, DataRegularSeason20242025!$E$3:$E$1315, K$1)</f>
        <v>66</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73</v>
      </c>
      <c r="N147" s="2">
        <f>SUMIFS(DataRegularSeason20242025!$AA$3:$AA$1315,DataRegularSeason20242025!$B$3:$B$1315, "&lt;=" &amp; $A147, DataRegularSeason20242025!$D$3:$D$1315, N$1)+SUMIFS(DataRegularSeason20242025!$AB$3:$AB$1315,DataRegularSeason20242025!$B$3:$B$1315, "&lt;=" &amp; $A147, DataRegularSeason20242025!$E$3:$E$1315, N$1)</f>
        <v>69</v>
      </c>
      <c r="O147" s="2">
        <f>SUMIFS(DataRegularSeason20242025!$AA$3:$AA$1315,DataRegularSeason20242025!$B$3:$B$1315, "&lt;=" &amp; $A147, DataRegularSeason20242025!$D$3:$D$1315, O$1)+SUMIFS(DataRegularSeason20242025!$AB$3:$AB$1315,DataRegularSeason20242025!$B$3:$B$1315, "&lt;=" &amp; $A147, DataRegularSeason20242025!$E$3:$E$1315, O$1)</f>
        <v>72</v>
      </c>
      <c r="P147" s="2">
        <f>SUMIFS(DataRegularSeason20242025!$AA$3:$AA$1315,DataRegularSeason20242025!$B$3:$B$1315, "&lt;=" &amp; $A147, DataRegularSeason20242025!$D$3:$D$1315, P$1)+SUMIFS(DataRegularSeason20242025!$AB$3:$AB$1315,DataRegularSeason20242025!$B$3:$B$1315, "&lt;=" &amp; $A147, DataRegularSeason20242025!$E$3:$E$1315, P$1)</f>
        <v>59</v>
      </c>
      <c r="Q147" s="2">
        <f>SUMIFS(DataRegularSeason20242025!$AA$3:$AA$1315,DataRegularSeason20242025!$B$3:$B$1315, "&lt;=" &amp; $A147, DataRegularSeason20242025!$D$3:$D$1315, Q$1)+SUMIFS(DataRegularSeason20242025!$AB$3:$AB$1315,DataRegularSeason20242025!$B$3:$B$1315, "&lt;=" &amp; $A147, DataRegularSeason20242025!$E$3:$E$1315, Q$1)</f>
        <v>70</v>
      </c>
      <c r="R147" s="2">
        <f>SUMIFS(DataRegularSeason20242025!$AA$3:$AA$1315,DataRegularSeason20242025!$B$3:$B$1315, "&lt;=" &amp; $A147, DataRegularSeason20242025!$D$3:$D$1315, R$1)+SUMIFS(DataRegularSeason20242025!$AB$3:$AB$1315,DataRegularSeason20242025!$B$3:$B$1315, "&lt;=" &amp; $A147, DataRegularSeason20242025!$E$3:$E$1315, R$1)</f>
        <v>47</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62</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59</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54</v>
      </c>
      <c r="Y147" s="2">
        <f>SUMIFS(DataRegularSeason20242025!$AA$3:$AA$1315,DataRegularSeason20242025!$B$3:$B$1315, "&lt;=" &amp; $A147, DataRegularSeason20242025!$D$3:$D$1315, Y$1)+SUMIFS(DataRegularSeason20242025!$AB$3:$AB$1315,DataRegularSeason20242025!$B$3:$B$1315, "&lt;=" &amp; $A147, DataRegularSeason20242025!$E$3:$E$1315, Y$1)</f>
        <v>38</v>
      </c>
      <c r="Z147" s="2">
        <f>SUMIFS(DataRegularSeason20242025!$AA$3:$AA$1315,DataRegularSeason20242025!$B$3:$B$1315, "&lt;=" &amp; $A147, DataRegularSeason20242025!$D$3:$D$1315, Z$1)+SUMIFS(DataRegularSeason20242025!$AB$3:$AB$1315,DataRegularSeason20242025!$B$3:$B$1315, "&lt;=" &amp; $A147, DataRegularSeason20242025!$E$3:$E$1315, Z$1)</f>
        <v>60</v>
      </c>
      <c r="AA147" s="2">
        <f>SUMIFS(DataRegularSeason20242025!$AA$3:$AA$1315,DataRegularSeason20242025!$B$3:$B$1315, "&lt;=" &amp; $A147, DataRegularSeason20242025!$D$3:$D$1315, AA$1)+SUMIFS(DataRegularSeason20242025!$AB$3:$AB$1315,DataRegularSeason20242025!$B$3:$B$1315, "&lt;=" &amp; $A147, DataRegularSeason20242025!$E$3:$E$1315, AA$1)</f>
        <v>70</v>
      </c>
      <c r="AB147" s="2">
        <f>SUMIFS(DataRegularSeason20242025!$AA$3:$AA$1315,DataRegularSeason20242025!$B$3:$B$1315, "&lt;=" &amp; $A147, DataRegularSeason20242025!$D$3:$D$1315, AB$1)+SUMIFS(DataRegularSeason20242025!$AB$3:$AB$1315,DataRegularSeason20242025!$B$3:$B$1315, "&lt;=" &amp; $A147, DataRegularSeason20242025!$E$3:$E$1315, AB$1)</f>
        <v>76</v>
      </c>
      <c r="AC147" s="2">
        <f>SUMIFS(DataRegularSeason20242025!$AA$3:$AA$1315,DataRegularSeason20242025!$B$3:$B$1315, "&lt;=" &amp; $A147, DataRegularSeason20242025!$D$3:$D$1315, AC$1)+SUMIFS(DataRegularSeason20242025!$AB$3:$AB$1315,DataRegularSeason20242025!$B$3:$B$1315, "&lt;=" &amp; $A147, DataRegularSeason20242025!$E$3:$E$1315, AC$1)</f>
        <v>61</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74</v>
      </c>
      <c r="AF147" s="2">
        <f>SUMIFS(DataRegularSeason20242025!$AA$3:$AA$1315,DataRegularSeason20242025!$B$3:$B$1315, "&lt;=" &amp; $A147, DataRegularSeason20242025!$D$3:$D$1315, AF$1)+SUMIFS(DataRegularSeason20242025!$AB$3:$AB$1315,DataRegularSeason20242025!$B$3:$B$1315, "&lt;=" &amp; $A147, DataRegularSeason20242025!$E$3:$E$1315, AF$1)</f>
        <v>85</v>
      </c>
      <c r="AG147" s="2">
        <f>SUMIFS(DataRegularSeason20242025!$AA$3:$AA$1315,DataRegularSeason20242025!$B$3:$B$1315, "&lt;=" &amp; $A147, DataRegularSeason20242025!$D$3:$D$1315, AG$1)+SUMIFS(DataRegularSeason20242025!$AB$3:$AB$1315,DataRegularSeason20242025!$B$3:$B$1315, "&lt;=" &amp; $A147, DataRegularSeason20242025!$E$3:$E$1315, AG$1)</f>
        <v>84</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57</v>
      </c>
      <c r="C148" s="2">
        <f>SUMIFS(DataRegularSeason20242025!$AA$3:$AA$1315,DataRegularSeason20242025!$B$3:$B$1315, "&lt;=" &amp; $A148, DataRegularSeason20242025!$D$3:$D$1315, C$1)+SUMIFS(DataRegularSeason20242025!$AB$3:$AB$1315,DataRegularSeason20242025!$B$3:$B$1315, "&lt;=" &amp; $A148, DataRegularSeason20242025!$E$3:$E$1315, C$1)</f>
        <v>62</v>
      </c>
      <c r="D148" s="2">
        <f>SUMIFS(DataRegularSeason20242025!$AA$3:$AA$1315,DataRegularSeason20242025!$B$3:$B$1315, "&lt;=" &amp; $A148, DataRegularSeason20242025!$D$3:$D$1315, D$1)+SUMIFS(DataRegularSeason20242025!$AB$3:$AB$1315,DataRegularSeason20242025!$B$3:$B$1315, "&lt;=" &amp; $A148, DataRegularSeason20242025!$E$3:$E$1315, D$1)</f>
        <v>53</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64</v>
      </c>
      <c r="G148" s="2">
        <f>SUMIFS(DataRegularSeason20242025!$AA$3:$AA$1315,DataRegularSeason20242025!$B$3:$B$1315, "&lt;=" &amp; $A148, DataRegularSeason20242025!$D$3:$D$1315, G$1)+SUMIFS(DataRegularSeason20242025!$AB$3:$AB$1315,DataRegularSeason20242025!$B$3:$B$1315, "&lt;=" &amp; $A148, DataRegularSeason20242025!$E$3:$E$1315, G$1)</f>
        <v>64</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70</v>
      </c>
      <c r="J148" s="2">
        <f>SUMIFS(DataRegularSeason20242025!$AA$3:$AA$1315,DataRegularSeason20242025!$B$3:$B$1315, "&lt;=" &amp; $A148, DataRegularSeason20242025!$D$3:$D$1315, J$1)+SUMIFS(DataRegularSeason20242025!$AB$3:$AB$1315,DataRegularSeason20242025!$B$3:$B$1315, "&lt;=" &amp; $A148, DataRegularSeason20242025!$E$3:$E$1315, J$1)</f>
        <v>76</v>
      </c>
      <c r="K148" s="2">
        <f>SUMIFS(DataRegularSeason20242025!$AA$3:$AA$1315,DataRegularSeason20242025!$B$3:$B$1315, "&lt;=" &amp; $A148, DataRegularSeason20242025!$D$3:$D$1315, K$1)+SUMIFS(DataRegularSeason20242025!$AB$3:$AB$1315,DataRegularSeason20242025!$B$3:$B$1315, "&lt;=" &amp; $A148, DataRegularSeason20242025!$E$3:$E$1315, K$1)</f>
        <v>66</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73</v>
      </c>
      <c r="N148" s="2">
        <f>SUMIFS(DataRegularSeason20242025!$AA$3:$AA$1315,DataRegularSeason20242025!$B$3:$B$1315, "&lt;=" &amp; $A148, DataRegularSeason20242025!$D$3:$D$1315, N$1)+SUMIFS(DataRegularSeason20242025!$AB$3:$AB$1315,DataRegularSeason20242025!$B$3:$B$1315, "&lt;=" &amp; $A148, DataRegularSeason20242025!$E$3:$E$1315, N$1)</f>
        <v>70</v>
      </c>
      <c r="O148" s="2">
        <f>SUMIFS(DataRegularSeason20242025!$AA$3:$AA$1315,DataRegularSeason20242025!$B$3:$B$1315, "&lt;=" &amp; $A148, DataRegularSeason20242025!$D$3:$D$1315, O$1)+SUMIFS(DataRegularSeason20242025!$AB$3:$AB$1315,DataRegularSeason20242025!$B$3:$B$1315, "&lt;=" &amp; $A148, DataRegularSeason20242025!$E$3:$E$1315, O$1)</f>
        <v>72</v>
      </c>
      <c r="P148" s="2">
        <f>SUMIFS(DataRegularSeason20242025!$AA$3:$AA$1315,DataRegularSeason20242025!$B$3:$B$1315, "&lt;=" &amp; $A148, DataRegularSeason20242025!$D$3:$D$1315, P$1)+SUMIFS(DataRegularSeason20242025!$AB$3:$AB$1315,DataRegularSeason20242025!$B$3:$B$1315, "&lt;=" &amp; $A148, DataRegularSeason20242025!$E$3:$E$1315, P$1)</f>
        <v>59</v>
      </c>
      <c r="Q148" s="2">
        <f>SUMIFS(DataRegularSeason20242025!$AA$3:$AA$1315,DataRegularSeason20242025!$B$3:$B$1315, "&lt;=" &amp; $A148, DataRegularSeason20242025!$D$3:$D$1315, Q$1)+SUMIFS(DataRegularSeason20242025!$AB$3:$AB$1315,DataRegularSeason20242025!$B$3:$B$1315, "&lt;=" &amp; $A148, DataRegularSeason20242025!$E$3:$E$1315, Q$1)</f>
        <v>70</v>
      </c>
      <c r="R148" s="2">
        <f>SUMIFS(DataRegularSeason20242025!$AA$3:$AA$1315,DataRegularSeason20242025!$B$3:$B$1315, "&lt;=" &amp; $A148, DataRegularSeason20242025!$D$3:$D$1315, R$1)+SUMIFS(DataRegularSeason20242025!$AB$3:$AB$1315,DataRegularSeason20242025!$B$3:$B$1315, "&lt;=" &amp; $A148, DataRegularSeason20242025!$E$3:$E$1315, R$1)</f>
        <v>47</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62</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59</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54</v>
      </c>
      <c r="Y148" s="2">
        <f>SUMIFS(DataRegularSeason20242025!$AA$3:$AA$1315,DataRegularSeason20242025!$B$3:$B$1315, "&lt;=" &amp; $A148, DataRegularSeason20242025!$D$3:$D$1315, Y$1)+SUMIFS(DataRegularSeason20242025!$AB$3:$AB$1315,DataRegularSeason20242025!$B$3:$B$1315, "&lt;=" &amp; $A148, DataRegularSeason20242025!$E$3:$E$1315, Y$1)</f>
        <v>38</v>
      </c>
      <c r="Z148" s="2">
        <f>SUMIFS(DataRegularSeason20242025!$AA$3:$AA$1315,DataRegularSeason20242025!$B$3:$B$1315, "&lt;=" &amp; $A148, DataRegularSeason20242025!$D$3:$D$1315, Z$1)+SUMIFS(DataRegularSeason20242025!$AB$3:$AB$1315,DataRegularSeason20242025!$B$3:$B$1315, "&lt;=" &amp; $A148, DataRegularSeason20242025!$E$3:$E$1315, Z$1)</f>
        <v>60</v>
      </c>
      <c r="AA148" s="2">
        <f>SUMIFS(DataRegularSeason20242025!$AA$3:$AA$1315,DataRegularSeason20242025!$B$3:$B$1315, "&lt;=" &amp; $A148, DataRegularSeason20242025!$D$3:$D$1315, AA$1)+SUMIFS(DataRegularSeason20242025!$AB$3:$AB$1315,DataRegularSeason20242025!$B$3:$B$1315, "&lt;=" &amp; $A148, DataRegularSeason20242025!$E$3:$E$1315, AA$1)</f>
        <v>70</v>
      </c>
      <c r="AB148" s="2">
        <f>SUMIFS(DataRegularSeason20242025!$AA$3:$AA$1315,DataRegularSeason20242025!$B$3:$B$1315, "&lt;=" &amp; $A148, DataRegularSeason20242025!$D$3:$D$1315, AB$1)+SUMIFS(DataRegularSeason20242025!$AB$3:$AB$1315,DataRegularSeason20242025!$B$3:$B$1315, "&lt;=" &amp; $A148, DataRegularSeason20242025!$E$3:$E$1315, AB$1)</f>
        <v>76</v>
      </c>
      <c r="AC148" s="2">
        <f>SUMIFS(DataRegularSeason20242025!$AA$3:$AA$1315,DataRegularSeason20242025!$B$3:$B$1315, "&lt;=" &amp; $A148, DataRegularSeason20242025!$D$3:$D$1315, AC$1)+SUMIFS(DataRegularSeason20242025!$AB$3:$AB$1315,DataRegularSeason20242025!$B$3:$B$1315, "&lt;=" &amp; $A148, DataRegularSeason20242025!$E$3:$E$1315, AC$1)</f>
        <v>61</v>
      </c>
      <c r="AD148" s="2">
        <f>SUMIFS(DataRegularSeason20242025!$AA$3:$AA$1315,DataRegularSeason20242025!$B$3:$B$1315, "&lt;=" &amp; $A148, DataRegularSeason20242025!$D$3:$D$1315, AD$1)+SUMIFS(DataRegularSeason20242025!$AB$3:$AB$1315,DataRegularSeason20242025!$B$3:$B$1315, "&lt;=" &amp; $A148, DataRegularSeason20242025!$E$3:$E$1315, AD$1)</f>
        <v>62</v>
      </c>
      <c r="AE148" s="2">
        <f>SUMIFS(DataRegularSeason20242025!$AA$3:$AA$1315,DataRegularSeason20242025!$B$3:$B$1315, "&lt;=" &amp; $A148, DataRegularSeason20242025!$D$3:$D$1315, AE$1)+SUMIFS(DataRegularSeason20242025!$AB$3:$AB$1315,DataRegularSeason20242025!$B$3:$B$1315, "&lt;=" &amp; $A148, DataRegularSeason20242025!$E$3:$E$1315, AE$1)</f>
        <v>74</v>
      </c>
      <c r="AF148" s="2">
        <f>SUMIFS(DataRegularSeason20242025!$AA$3:$AA$1315,DataRegularSeason20242025!$B$3:$B$1315, "&lt;=" &amp; $A148, DataRegularSeason20242025!$D$3:$D$1315, AF$1)+SUMIFS(DataRegularSeason20242025!$AB$3:$AB$1315,DataRegularSeason20242025!$B$3:$B$1315, "&lt;=" &amp; $A148, DataRegularSeason20242025!$E$3:$E$1315, AF$1)</f>
        <v>87</v>
      </c>
      <c r="AG148" s="2">
        <f>SUMIFS(DataRegularSeason20242025!$AA$3:$AA$1315,DataRegularSeason20242025!$B$3:$B$1315, "&lt;=" &amp; $A148, DataRegularSeason20242025!$D$3:$D$1315, AG$1)+SUMIFS(DataRegularSeason20242025!$AB$3:$AB$1315,DataRegularSeason20242025!$B$3:$B$1315, "&lt;=" &amp; $A148, DataRegularSeason20242025!$E$3:$E$1315, AG$1)</f>
        <v>84</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59</v>
      </c>
      <c r="C149" s="2">
        <f>SUMIFS(DataRegularSeason20242025!$AA$3:$AA$1315,DataRegularSeason20242025!$B$3:$B$1315, "&lt;=" &amp; $A149, DataRegularSeason20242025!$D$3:$D$1315, C$1)+SUMIFS(DataRegularSeason20242025!$AB$3:$AB$1315,DataRegularSeason20242025!$B$3:$B$1315, "&lt;=" &amp; $A149, DataRegularSeason20242025!$E$3:$E$1315, C$1)</f>
        <v>62</v>
      </c>
      <c r="D149" s="2">
        <f>SUMIFS(DataRegularSeason20242025!$AA$3:$AA$1315,DataRegularSeason20242025!$B$3:$B$1315, "&lt;=" &amp; $A149, DataRegularSeason20242025!$D$3:$D$1315, D$1)+SUMIFS(DataRegularSeason20242025!$AB$3:$AB$1315,DataRegularSeason20242025!$B$3:$B$1315, "&lt;=" &amp; $A149, DataRegularSeason20242025!$E$3:$E$1315, D$1)</f>
        <v>53</v>
      </c>
      <c r="E149" s="2">
        <f>SUMIFS(DataRegularSeason20242025!$AA$3:$AA$1315,DataRegularSeason20242025!$B$3:$B$1315, "&lt;=" &amp; $A149, DataRegularSeason20242025!$D$3:$D$1315, E$1)+SUMIFS(DataRegularSeason20242025!$AB$3:$AB$1315,DataRegularSeason20242025!$B$3:$B$1315, "&lt;=" &amp; $A149, DataRegularSeason20242025!$E$3:$E$1315, E$1)</f>
        <v>72</v>
      </c>
      <c r="F149" s="2">
        <f>SUMIFS(DataRegularSeason20242025!$AA$3:$AA$1315,DataRegularSeason20242025!$B$3:$B$1315, "&lt;=" &amp; $A149, DataRegularSeason20242025!$D$3:$D$1315, F$1)+SUMIFS(DataRegularSeason20242025!$AB$3:$AB$1315,DataRegularSeason20242025!$B$3:$B$1315, "&lt;=" &amp; $A149, DataRegularSeason20242025!$E$3:$E$1315, F$1)</f>
        <v>66</v>
      </c>
      <c r="G149" s="2">
        <f>SUMIFS(DataRegularSeason20242025!$AA$3:$AA$1315,DataRegularSeason20242025!$B$3:$B$1315, "&lt;=" &amp; $A149, DataRegularSeason20242025!$D$3:$D$1315, G$1)+SUMIFS(DataRegularSeason20242025!$AB$3:$AB$1315,DataRegularSeason20242025!$B$3:$B$1315, "&lt;=" &amp; $A149, DataRegularSeason20242025!$E$3:$E$1315, G$1)</f>
        <v>64</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70</v>
      </c>
      <c r="J149" s="2">
        <f>SUMIFS(DataRegularSeason20242025!$AA$3:$AA$1315,DataRegularSeason20242025!$B$3:$B$1315, "&lt;=" &amp; $A149, DataRegularSeason20242025!$D$3:$D$1315, J$1)+SUMIFS(DataRegularSeason20242025!$AB$3:$AB$1315,DataRegularSeason20242025!$B$3:$B$1315, "&lt;=" &amp; $A149, DataRegularSeason20242025!$E$3:$E$1315, J$1)</f>
        <v>76</v>
      </c>
      <c r="K149" s="2">
        <f>SUMIFS(DataRegularSeason20242025!$AA$3:$AA$1315,DataRegularSeason20242025!$B$3:$B$1315, "&lt;=" &amp; $A149, DataRegularSeason20242025!$D$3:$D$1315, K$1)+SUMIFS(DataRegularSeason20242025!$AB$3:$AB$1315,DataRegularSeason20242025!$B$3:$B$1315, "&lt;=" &amp; $A149, DataRegularSeason20242025!$E$3:$E$1315, K$1)</f>
        <v>66</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75</v>
      </c>
      <c r="N149" s="2">
        <f>SUMIFS(DataRegularSeason20242025!$AA$3:$AA$1315,DataRegularSeason20242025!$B$3:$B$1315, "&lt;=" &amp; $A149, DataRegularSeason20242025!$D$3:$D$1315, N$1)+SUMIFS(DataRegularSeason20242025!$AB$3:$AB$1315,DataRegularSeason20242025!$B$3:$B$1315, "&lt;=" &amp; $A149, DataRegularSeason20242025!$E$3:$E$1315, N$1)</f>
        <v>70</v>
      </c>
      <c r="O149" s="2">
        <f>SUMIFS(DataRegularSeason20242025!$AA$3:$AA$1315,DataRegularSeason20242025!$B$3:$B$1315, "&lt;=" &amp; $A149, DataRegularSeason20242025!$D$3:$D$1315, O$1)+SUMIFS(DataRegularSeason20242025!$AB$3:$AB$1315,DataRegularSeason20242025!$B$3:$B$1315, "&lt;=" &amp; $A149, DataRegularSeason20242025!$E$3:$E$1315, O$1)</f>
        <v>72</v>
      </c>
      <c r="P149" s="2">
        <f>SUMIFS(DataRegularSeason20242025!$AA$3:$AA$1315,DataRegularSeason20242025!$B$3:$B$1315, "&lt;=" &amp; $A149, DataRegularSeason20242025!$D$3:$D$1315, P$1)+SUMIFS(DataRegularSeason20242025!$AB$3:$AB$1315,DataRegularSeason20242025!$B$3:$B$1315, "&lt;=" &amp; $A149, DataRegularSeason20242025!$E$3:$E$1315, P$1)</f>
        <v>61</v>
      </c>
      <c r="Q149" s="2">
        <f>SUMIFS(DataRegularSeason20242025!$AA$3:$AA$1315,DataRegularSeason20242025!$B$3:$B$1315, "&lt;=" &amp; $A149, DataRegularSeason20242025!$D$3:$D$1315, Q$1)+SUMIFS(DataRegularSeason20242025!$AB$3:$AB$1315,DataRegularSeason20242025!$B$3:$B$1315, "&lt;=" &amp; $A149, DataRegularSeason20242025!$E$3:$E$1315, Q$1)</f>
        <v>70</v>
      </c>
      <c r="R149" s="2">
        <f>SUMIFS(DataRegularSeason20242025!$AA$3:$AA$1315,DataRegularSeason20242025!$B$3:$B$1315, "&lt;=" &amp; $A149, DataRegularSeason20242025!$D$3:$D$1315, R$1)+SUMIFS(DataRegularSeason20242025!$AB$3:$AB$1315,DataRegularSeason20242025!$B$3:$B$1315, "&lt;=" &amp; $A149, DataRegularSeason20242025!$E$3:$E$1315, R$1)</f>
        <v>49</v>
      </c>
      <c r="S149" s="2">
        <f>SUMIFS(DataRegularSeason20242025!$AA$3:$AA$1315,DataRegularSeason20242025!$B$3:$B$1315, "&lt;=" &amp; $A149, DataRegularSeason20242025!$D$3:$D$1315, S$1)+SUMIFS(DataRegularSeason20242025!$AB$3:$AB$1315,DataRegularSeason20242025!$B$3:$B$1315, "&lt;=" &amp; $A149, DataRegularSeason20242025!$E$3:$E$1315, S$1)</f>
        <v>59</v>
      </c>
      <c r="T149" s="2">
        <f>SUMIFS(DataRegularSeason20242025!$AA$3:$AA$1315,DataRegularSeason20242025!$B$3:$B$1315, "&lt;=" &amp; $A149, DataRegularSeason20242025!$D$3:$D$1315, T$1)+SUMIFS(DataRegularSeason20242025!$AB$3:$AB$1315,DataRegularSeason20242025!$B$3:$B$1315, "&lt;=" &amp; $A149, DataRegularSeason20242025!$E$3:$E$1315, T$1)</f>
        <v>62</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60</v>
      </c>
      <c r="W149" s="2">
        <f>SUMIFS(DataRegularSeason20242025!$AA$3:$AA$1315,DataRegularSeason20242025!$B$3:$B$1315, "&lt;=" &amp; $A149, DataRegularSeason20242025!$D$3:$D$1315, W$1)+SUMIFS(DataRegularSeason20242025!$AB$3:$AB$1315,DataRegularSeason20242025!$B$3:$B$1315, "&lt;=" &amp; $A149, DataRegularSeason20242025!$E$3:$E$1315, W$1)</f>
        <v>57</v>
      </c>
      <c r="X149" s="2">
        <f>SUMIFS(DataRegularSeason20242025!$AA$3:$AA$1315,DataRegularSeason20242025!$B$3:$B$1315, "&lt;=" &amp; $A149, DataRegularSeason20242025!$D$3:$D$1315, X$1)+SUMIFS(DataRegularSeason20242025!$AB$3:$AB$1315,DataRegularSeason20242025!$B$3:$B$1315, "&lt;=" &amp; $A149, DataRegularSeason20242025!$E$3:$E$1315, X$1)</f>
        <v>54</v>
      </c>
      <c r="Y149" s="2">
        <f>SUMIFS(DataRegularSeason20242025!$AA$3:$AA$1315,DataRegularSeason20242025!$B$3:$B$1315, "&lt;=" &amp; $A149, DataRegularSeason20242025!$D$3:$D$1315, Y$1)+SUMIFS(DataRegularSeason20242025!$AB$3:$AB$1315,DataRegularSeason20242025!$B$3:$B$1315, "&lt;=" &amp; $A149, DataRegularSeason20242025!$E$3:$E$1315, Y$1)</f>
        <v>39</v>
      </c>
      <c r="Z149" s="2">
        <f>SUMIFS(DataRegularSeason20242025!$AA$3:$AA$1315,DataRegularSeason20242025!$B$3:$B$1315, "&lt;=" &amp; $A149, DataRegularSeason20242025!$D$3:$D$1315, Z$1)+SUMIFS(DataRegularSeason20242025!$AB$3:$AB$1315,DataRegularSeason20242025!$B$3:$B$1315, "&lt;=" &amp; $A149, DataRegularSeason20242025!$E$3:$E$1315, Z$1)</f>
        <v>62</v>
      </c>
      <c r="AA149" s="2">
        <f>SUMIFS(DataRegularSeason20242025!$AA$3:$AA$1315,DataRegularSeason20242025!$B$3:$B$1315, "&lt;=" &amp; $A149, DataRegularSeason20242025!$D$3:$D$1315, AA$1)+SUMIFS(DataRegularSeason20242025!$AB$3:$AB$1315,DataRegularSeason20242025!$B$3:$B$1315, "&lt;=" &amp; $A149, DataRegularSeason20242025!$E$3:$E$1315, AA$1)</f>
        <v>72</v>
      </c>
      <c r="AB149" s="2">
        <f>SUMIFS(DataRegularSeason20242025!$AA$3:$AA$1315,DataRegularSeason20242025!$B$3:$B$1315, "&lt;=" &amp; $A149, DataRegularSeason20242025!$D$3:$D$1315, AB$1)+SUMIFS(DataRegularSeason20242025!$AB$3:$AB$1315,DataRegularSeason20242025!$B$3:$B$1315, "&lt;=" &amp; $A149, DataRegularSeason20242025!$E$3:$E$1315, AB$1)</f>
        <v>76</v>
      </c>
      <c r="AC149" s="2">
        <f>SUMIFS(DataRegularSeason20242025!$AA$3:$AA$1315,DataRegularSeason20242025!$B$3:$B$1315, "&lt;=" &amp; $A149, DataRegularSeason20242025!$D$3:$D$1315, AC$1)+SUMIFS(DataRegularSeason20242025!$AB$3:$AB$1315,DataRegularSeason20242025!$B$3:$B$1315, "&lt;=" &amp; $A149, DataRegularSeason20242025!$E$3:$E$1315, AC$1)</f>
        <v>63</v>
      </c>
      <c r="AD149" s="2">
        <f>SUMIFS(DataRegularSeason20242025!$AA$3:$AA$1315,DataRegularSeason20242025!$B$3:$B$1315, "&lt;=" &amp; $A149, DataRegularSeason20242025!$D$3:$D$1315, AD$1)+SUMIFS(DataRegularSeason20242025!$AB$3:$AB$1315,DataRegularSeason20242025!$B$3:$B$1315, "&lt;=" &amp; $A149, DataRegularSeason20242025!$E$3:$E$1315, AD$1)</f>
        <v>62</v>
      </c>
      <c r="AE149" s="2">
        <f>SUMIFS(DataRegularSeason20242025!$AA$3:$AA$1315,DataRegularSeason20242025!$B$3:$B$1315, "&lt;=" &amp; $A149, DataRegularSeason20242025!$D$3:$D$1315, AE$1)+SUMIFS(DataRegularSeason20242025!$AB$3:$AB$1315,DataRegularSeason20242025!$B$3:$B$1315, "&lt;=" &amp; $A149, DataRegularSeason20242025!$E$3:$E$1315, AE$1)</f>
        <v>76</v>
      </c>
      <c r="AF149" s="2">
        <f>SUMIFS(DataRegularSeason20242025!$AA$3:$AA$1315,DataRegularSeason20242025!$B$3:$B$1315, "&lt;=" &amp; $A149, DataRegularSeason20242025!$D$3:$D$1315, AF$1)+SUMIFS(DataRegularSeason20242025!$AB$3:$AB$1315,DataRegularSeason20242025!$B$3:$B$1315, "&lt;=" &amp; $A149, DataRegularSeason20242025!$E$3:$E$1315, AF$1)</f>
        <v>87</v>
      </c>
      <c r="AG149" s="2">
        <f>SUMIFS(DataRegularSeason20242025!$AA$3:$AA$1315,DataRegularSeason20242025!$B$3:$B$1315, "&lt;=" &amp; $A149, DataRegularSeason20242025!$D$3:$D$1315, AG$1)+SUMIFS(DataRegularSeason20242025!$AB$3:$AB$1315,DataRegularSeason20242025!$B$3:$B$1315, "&lt;=" &amp; $A149, DataRegularSeason20242025!$E$3:$E$1315, AG$1)</f>
        <v>84</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59</v>
      </c>
      <c r="C150" s="2">
        <f>SUMIFS(DataRegularSeason20242025!$AA$3:$AA$1315,DataRegularSeason20242025!$B$3:$B$1315, "&lt;=" &amp; $A150, DataRegularSeason20242025!$D$3:$D$1315, C$1)+SUMIFS(DataRegularSeason20242025!$AB$3:$AB$1315,DataRegularSeason20242025!$B$3:$B$1315, "&lt;=" &amp; $A150, DataRegularSeason20242025!$E$3:$E$1315, C$1)</f>
        <v>62</v>
      </c>
      <c r="D150" s="2">
        <f>SUMIFS(DataRegularSeason20242025!$AA$3:$AA$1315,DataRegularSeason20242025!$B$3:$B$1315, "&lt;=" &amp; $A150, DataRegularSeason20242025!$D$3:$D$1315, D$1)+SUMIFS(DataRegularSeason20242025!$AB$3:$AB$1315,DataRegularSeason20242025!$B$3:$B$1315, "&lt;=" &amp; $A150, DataRegularSeason20242025!$E$3:$E$1315, D$1)</f>
        <v>53</v>
      </c>
      <c r="E150" s="2">
        <f>SUMIFS(DataRegularSeason20242025!$AA$3:$AA$1315,DataRegularSeason20242025!$B$3:$B$1315, "&lt;=" &amp; $A150, DataRegularSeason20242025!$D$3:$D$1315, E$1)+SUMIFS(DataRegularSeason20242025!$AB$3:$AB$1315,DataRegularSeason20242025!$B$3:$B$1315, "&lt;=" &amp; $A150, DataRegularSeason20242025!$E$3:$E$1315, E$1)</f>
        <v>72</v>
      </c>
      <c r="F150" s="2">
        <f>SUMIFS(DataRegularSeason20242025!$AA$3:$AA$1315,DataRegularSeason20242025!$B$3:$B$1315, "&lt;=" &amp; $A150, DataRegularSeason20242025!$D$3:$D$1315, F$1)+SUMIFS(DataRegularSeason20242025!$AB$3:$AB$1315,DataRegularSeason20242025!$B$3:$B$1315, "&lt;=" &amp; $A150, DataRegularSeason20242025!$E$3:$E$1315, F$1)</f>
        <v>66</v>
      </c>
      <c r="G150" s="2">
        <f>SUMIFS(DataRegularSeason20242025!$AA$3:$AA$1315,DataRegularSeason20242025!$B$3:$B$1315, "&lt;=" &amp; $A150, DataRegularSeason20242025!$D$3:$D$1315, G$1)+SUMIFS(DataRegularSeason20242025!$AB$3:$AB$1315,DataRegularSeason20242025!$B$3:$B$1315, "&lt;=" &amp; $A150, DataRegularSeason20242025!$E$3:$E$1315, G$1)</f>
        <v>64</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72</v>
      </c>
      <c r="J150" s="2">
        <f>SUMIFS(DataRegularSeason20242025!$AA$3:$AA$1315,DataRegularSeason20242025!$B$3:$B$1315, "&lt;=" &amp; $A150, DataRegularSeason20242025!$D$3:$D$1315, J$1)+SUMIFS(DataRegularSeason20242025!$AB$3:$AB$1315,DataRegularSeason20242025!$B$3:$B$1315, "&lt;=" &amp; $A150, DataRegularSeason20242025!$E$3:$E$1315, J$1)</f>
        <v>78</v>
      </c>
      <c r="K150" s="2">
        <f>SUMIFS(DataRegularSeason20242025!$AA$3:$AA$1315,DataRegularSeason20242025!$B$3:$B$1315, "&lt;=" &amp; $A150, DataRegularSeason20242025!$D$3:$D$1315, K$1)+SUMIFS(DataRegularSeason20242025!$AB$3:$AB$1315,DataRegularSeason20242025!$B$3:$B$1315, "&lt;=" &amp; $A150, DataRegularSeason20242025!$E$3:$E$1315, K$1)</f>
        <v>66</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75</v>
      </c>
      <c r="N150" s="2">
        <f>SUMIFS(DataRegularSeason20242025!$AA$3:$AA$1315,DataRegularSeason20242025!$B$3:$B$1315, "&lt;=" &amp; $A150, DataRegularSeason20242025!$D$3:$D$1315, N$1)+SUMIFS(DataRegularSeason20242025!$AB$3:$AB$1315,DataRegularSeason20242025!$B$3:$B$1315, "&lt;=" &amp; $A150, DataRegularSeason20242025!$E$3:$E$1315, N$1)</f>
        <v>70</v>
      </c>
      <c r="O150" s="2">
        <f>SUMIFS(DataRegularSeason20242025!$AA$3:$AA$1315,DataRegularSeason20242025!$B$3:$B$1315, "&lt;=" &amp; $A150, DataRegularSeason20242025!$D$3:$D$1315, O$1)+SUMIFS(DataRegularSeason20242025!$AB$3:$AB$1315,DataRegularSeason20242025!$B$3:$B$1315, "&lt;=" &amp; $A150, DataRegularSeason20242025!$E$3:$E$1315, O$1)</f>
        <v>72</v>
      </c>
      <c r="P150" s="2">
        <f>SUMIFS(DataRegularSeason20242025!$AA$3:$AA$1315,DataRegularSeason20242025!$B$3:$B$1315, "&lt;=" &amp; $A150, DataRegularSeason20242025!$D$3:$D$1315, P$1)+SUMIFS(DataRegularSeason20242025!$AB$3:$AB$1315,DataRegularSeason20242025!$B$3:$B$1315, "&lt;=" &amp; $A150, DataRegularSeason20242025!$E$3:$E$1315, P$1)</f>
        <v>61</v>
      </c>
      <c r="Q150" s="2">
        <f>SUMIFS(DataRegularSeason20242025!$AA$3:$AA$1315,DataRegularSeason20242025!$B$3:$B$1315, "&lt;=" &amp; $A150, DataRegularSeason20242025!$D$3:$D$1315, Q$1)+SUMIFS(DataRegularSeason20242025!$AB$3:$AB$1315,DataRegularSeason20242025!$B$3:$B$1315, "&lt;=" &amp; $A150, DataRegularSeason20242025!$E$3:$E$1315, Q$1)</f>
        <v>70</v>
      </c>
      <c r="R150" s="2">
        <f>SUMIFS(DataRegularSeason20242025!$AA$3:$AA$1315,DataRegularSeason20242025!$B$3:$B$1315, "&lt;=" &amp; $A150, DataRegularSeason20242025!$D$3:$D$1315, R$1)+SUMIFS(DataRegularSeason20242025!$AB$3:$AB$1315,DataRegularSeason20242025!$B$3:$B$1315, "&lt;=" &amp; $A150, DataRegularSeason20242025!$E$3:$E$1315, R$1)</f>
        <v>49</v>
      </c>
      <c r="S150" s="2">
        <f>SUMIFS(DataRegularSeason20242025!$AA$3:$AA$1315,DataRegularSeason20242025!$B$3:$B$1315, "&lt;=" &amp; $A150, DataRegularSeason20242025!$D$3:$D$1315, S$1)+SUMIFS(DataRegularSeason20242025!$AB$3:$AB$1315,DataRegularSeason20242025!$B$3:$B$1315, "&lt;=" &amp; $A150, DataRegularSeason20242025!$E$3:$E$1315, S$1)</f>
        <v>59</v>
      </c>
      <c r="T150" s="2">
        <f>SUMIFS(DataRegularSeason20242025!$AA$3:$AA$1315,DataRegularSeason20242025!$B$3:$B$1315, "&lt;=" &amp; $A150, DataRegularSeason20242025!$D$3:$D$1315, T$1)+SUMIFS(DataRegularSeason20242025!$AB$3:$AB$1315,DataRegularSeason20242025!$B$3:$B$1315, "&lt;=" &amp; $A150, DataRegularSeason20242025!$E$3:$E$1315, T$1)</f>
        <v>62</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60</v>
      </c>
      <c r="W150" s="2">
        <f>SUMIFS(DataRegularSeason20242025!$AA$3:$AA$1315,DataRegularSeason20242025!$B$3:$B$1315, "&lt;=" &amp; $A150, DataRegularSeason20242025!$D$3:$D$1315, W$1)+SUMIFS(DataRegularSeason20242025!$AB$3:$AB$1315,DataRegularSeason20242025!$B$3:$B$1315, "&lt;=" &amp; $A150, DataRegularSeason20242025!$E$3:$E$1315, W$1)</f>
        <v>57</v>
      </c>
      <c r="X150" s="2">
        <f>SUMIFS(DataRegularSeason20242025!$AA$3:$AA$1315,DataRegularSeason20242025!$B$3:$B$1315, "&lt;=" &amp; $A150, DataRegularSeason20242025!$D$3:$D$1315, X$1)+SUMIFS(DataRegularSeason20242025!$AB$3:$AB$1315,DataRegularSeason20242025!$B$3:$B$1315, "&lt;=" &amp; $A150, DataRegularSeason20242025!$E$3:$E$1315, X$1)</f>
        <v>54</v>
      </c>
      <c r="Y150" s="2">
        <f>SUMIFS(DataRegularSeason20242025!$AA$3:$AA$1315,DataRegularSeason20242025!$B$3:$B$1315, "&lt;=" &amp; $A150, DataRegularSeason20242025!$D$3:$D$1315, Y$1)+SUMIFS(DataRegularSeason20242025!$AB$3:$AB$1315,DataRegularSeason20242025!$B$3:$B$1315, "&lt;=" &amp; $A150, DataRegularSeason20242025!$E$3:$E$1315, Y$1)</f>
        <v>39</v>
      </c>
      <c r="Z150" s="2">
        <f>SUMIFS(DataRegularSeason20242025!$AA$3:$AA$1315,DataRegularSeason20242025!$B$3:$B$1315, "&lt;=" &amp; $A150, DataRegularSeason20242025!$D$3:$D$1315, Z$1)+SUMIFS(DataRegularSeason20242025!$AB$3:$AB$1315,DataRegularSeason20242025!$B$3:$B$1315, "&lt;=" &amp; $A150, DataRegularSeason20242025!$E$3:$E$1315, Z$1)</f>
        <v>62</v>
      </c>
      <c r="AA150" s="2">
        <f>SUMIFS(DataRegularSeason20242025!$AA$3:$AA$1315,DataRegularSeason20242025!$B$3:$B$1315, "&lt;=" &amp; $A150, DataRegularSeason20242025!$D$3:$D$1315, AA$1)+SUMIFS(DataRegularSeason20242025!$AB$3:$AB$1315,DataRegularSeason20242025!$B$3:$B$1315, "&lt;=" &amp; $A150, DataRegularSeason20242025!$E$3:$E$1315, AA$1)</f>
        <v>72</v>
      </c>
      <c r="AB150" s="2">
        <f>SUMIFS(DataRegularSeason20242025!$AA$3:$AA$1315,DataRegularSeason20242025!$B$3:$B$1315, "&lt;=" &amp; $A150, DataRegularSeason20242025!$D$3:$D$1315, AB$1)+SUMIFS(DataRegularSeason20242025!$AB$3:$AB$1315,DataRegularSeason20242025!$B$3:$B$1315, "&lt;=" &amp; $A150, DataRegularSeason20242025!$E$3:$E$1315, AB$1)</f>
        <v>78</v>
      </c>
      <c r="AC150" s="2">
        <f>SUMIFS(DataRegularSeason20242025!$AA$3:$AA$1315,DataRegularSeason20242025!$B$3:$B$1315, "&lt;=" &amp; $A150, DataRegularSeason20242025!$D$3:$D$1315, AC$1)+SUMIFS(DataRegularSeason20242025!$AB$3:$AB$1315,DataRegularSeason20242025!$B$3:$B$1315, "&lt;=" &amp; $A150, DataRegularSeason20242025!$E$3:$E$1315, AC$1)</f>
        <v>63</v>
      </c>
      <c r="AD150" s="2">
        <f>SUMIFS(DataRegularSeason20242025!$AA$3:$AA$1315,DataRegularSeason20242025!$B$3:$B$1315, "&lt;=" &amp; $A150, DataRegularSeason20242025!$D$3:$D$1315, AD$1)+SUMIFS(DataRegularSeason20242025!$AB$3:$AB$1315,DataRegularSeason20242025!$B$3:$B$1315, "&lt;=" &amp; $A150, DataRegularSeason20242025!$E$3:$E$1315, AD$1)</f>
        <v>62</v>
      </c>
      <c r="AE150" s="2">
        <f>SUMIFS(DataRegularSeason20242025!$AA$3:$AA$1315,DataRegularSeason20242025!$B$3:$B$1315, "&lt;=" &amp; $A150, DataRegularSeason20242025!$D$3:$D$1315, AE$1)+SUMIFS(DataRegularSeason20242025!$AB$3:$AB$1315,DataRegularSeason20242025!$B$3:$B$1315, "&lt;=" &amp; $A150, DataRegularSeason20242025!$E$3:$E$1315, AE$1)</f>
        <v>76</v>
      </c>
      <c r="AF150" s="2">
        <f>SUMIFS(DataRegularSeason20242025!$AA$3:$AA$1315,DataRegularSeason20242025!$B$3:$B$1315, "&lt;=" &amp; $A150, DataRegularSeason20242025!$D$3:$D$1315, AF$1)+SUMIFS(DataRegularSeason20242025!$AB$3:$AB$1315,DataRegularSeason20242025!$B$3:$B$1315, "&lt;=" &amp; $A150, DataRegularSeason20242025!$E$3:$E$1315, AF$1)</f>
        <v>87</v>
      </c>
      <c r="AG150" s="2">
        <f>SUMIFS(DataRegularSeason20242025!$AA$3:$AA$1315,DataRegularSeason20242025!$B$3:$B$1315, "&lt;=" &amp; $A150, DataRegularSeason20242025!$D$3:$D$1315, AG$1)+SUMIFS(DataRegularSeason20242025!$AB$3:$AB$1315,DataRegularSeason20242025!$B$3:$B$1315, "&lt;=" &amp; $A150, DataRegularSeason20242025!$E$3:$E$1315, AG$1)</f>
        <v>84</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59</v>
      </c>
      <c r="C151" s="2">
        <f>SUMIFS(DataRegularSeason20242025!$AA$3:$AA$1315,DataRegularSeason20242025!$B$3:$B$1315, "&lt;=" &amp; $A151, DataRegularSeason20242025!$D$3:$D$1315, C$1)+SUMIFS(DataRegularSeason20242025!$AB$3:$AB$1315,DataRegularSeason20242025!$B$3:$B$1315, "&lt;=" &amp; $A151, DataRegularSeason20242025!$E$3:$E$1315, C$1)</f>
        <v>64</v>
      </c>
      <c r="D151" s="2">
        <f>SUMIFS(DataRegularSeason20242025!$AA$3:$AA$1315,DataRegularSeason20242025!$B$3:$B$1315, "&lt;=" &amp; $A151, DataRegularSeason20242025!$D$3:$D$1315, D$1)+SUMIFS(DataRegularSeason20242025!$AB$3:$AB$1315,DataRegularSeason20242025!$B$3:$B$1315, "&lt;=" &amp; $A151, DataRegularSeason20242025!$E$3:$E$1315, D$1)</f>
        <v>53</v>
      </c>
      <c r="E151" s="2">
        <f>SUMIFS(DataRegularSeason20242025!$AA$3:$AA$1315,DataRegularSeason20242025!$B$3:$B$1315, "&lt;=" &amp; $A151, DataRegularSeason20242025!$D$3:$D$1315, E$1)+SUMIFS(DataRegularSeason20242025!$AB$3:$AB$1315,DataRegularSeason20242025!$B$3:$B$1315, "&lt;=" &amp; $A151, DataRegularSeason20242025!$E$3:$E$1315, E$1)</f>
        <v>72</v>
      </c>
      <c r="F151" s="2">
        <f>SUMIFS(DataRegularSeason20242025!$AA$3:$AA$1315,DataRegularSeason20242025!$B$3:$B$1315, "&lt;=" &amp; $A151, DataRegularSeason20242025!$D$3:$D$1315, F$1)+SUMIFS(DataRegularSeason20242025!$AB$3:$AB$1315,DataRegularSeason20242025!$B$3:$B$1315, "&lt;=" &amp; $A151, DataRegularSeason20242025!$E$3:$E$1315, F$1)</f>
        <v>68</v>
      </c>
      <c r="G151" s="2">
        <f>SUMIFS(DataRegularSeason20242025!$AA$3:$AA$1315,DataRegularSeason20242025!$B$3:$B$1315, "&lt;=" &amp; $A151, DataRegularSeason20242025!$D$3:$D$1315, G$1)+SUMIFS(DataRegularSeason20242025!$AB$3:$AB$1315,DataRegularSeason20242025!$B$3:$B$1315, "&lt;=" &amp; $A151, DataRegularSeason20242025!$E$3:$E$1315, G$1)</f>
        <v>64</v>
      </c>
      <c r="H151" s="2">
        <f>SUMIFS(DataRegularSeason20242025!$AA$3:$AA$1315,DataRegularSeason20242025!$B$3:$B$1315, "&lt;=" &amp; $A151, DataRegularSeason20242025!$D$3:$D$1315, H$1)+SUMIFS(DataRegularSeason20242025!$AB$3:$AB$1315,DataRegularSeason20242025!$B$3:$B$1315, "&lt;=" &amp; $A151, DataRegularSeason20242025!$E$3:$E$1315, H$1)</f>
        <v>43</v>
      </c>
      <c r="I151" s="2">
        <f>SUMIFS(DataRegularSeason20242025!$AA$3:$AA$1315,DataRegularSeason20242025!$B$3:$B$1315, "&lt;=" &amp; $A151, DataRegularSeason20242025!$D$3:$D$1315, I$1)+SUMIFS(DataRegularSeason20242025!$AB$3:$AB$1315,DataRegularSeason20242025!$B$3:$B$1315, "&lt;=" &amp; $A151, DataRegularSeason20242025!$E$3:$E$1315, I$1)</f>
        <v>72</v>
      </c>
      <c r="J151" s="2">
        <f>SUMIFS(DataRegularSeason20242025!$AA$3:$AA$1315,DataRegularSeason20242025!$B$3:$B$1315, "&lt;=" &amp; $A151, DataRegularSeason20242025!$D$3:$D$1315, J$1)+SUMIFS(DataRegularSeason20242025!$AB$3:$AB$1315,DataRegularSeason20242025!$B$3:$B$1315, "&lt;=" &amp; $A151, DataRegularSeason20242025!$E$3:$E$1315, J$1)</f>
        <v>78</v>
      </c>
      <c r="K151" s="2">
        <f>SUMIFS(DataRegularSeason20242025!$AA$3:$AA$1315,DataRegularSeason20242025!$B$3:$B$1315, "&lt;=" &amp; $A151, DataRegularSeason20242025!$D$3:$D$1315, K$1)+SUMIFS(DataRegularSeason20242025!$AB$3:$AB$1315,DataRegularSeason20242025!$B$3:$B$1315, "&lt;=" &amp; $A151, DataRegularSeason20242025!$E$3:$E$1315, K$1)</f>
        <v>66</v>
      </c>
      <c r="L151" s="2">
        <f>SUMIFS(DataRegularSeason20242025!$AA$3:$AA$1315,DataRegularSeason20242025!$B$3:$B$1315, "&lt;=" &amp; $A151, DataRegularSeason20242025!$D$3:$D$1315, L$1)+SUMIFS(DataRegularSeason20242025!$AB$3:$AB$1315,DataRegularSeason20242025!$B$3:$B$1315, "&lt;=" &amp; $A151, DataRegularSeason20242025!$E$3:$E$1315, L$1)</f>
        <v>74</v>
      </c>
      <c r="M151" s="2">
        <f>SUMIFS(DataRegularSeason20242025!$AA$3:$AA$1315,DataRegularSeason20242025!$B$3:$B$1315, "&lt;=" &amp; $A151, DataRegularSeason20242025!$D$3:$D$1315, M$1)+SUMIFS(DataRegularSeason20242025!$AB$3:$AB$1315,DataRegularSeason20242025!$B$3:$B$1315, "&lt;=" &amp; $A151, DataRegularSeason20242025!$E$3:$E$1315, M$1)</f>
        <v>77</v>
      </c>
      <c r="N151" s="2">
        <f>SUMIFS(DataRegularSeason20242025!$AA$3:$AA$1315,DataRegularSeason20242025!$B$3:$B$1315, "&lt;=" &amp; $A151, DataRegularSeason20242025!$D$3:$D$1315, N$1)+SUMIFS(DataRegularSeason20242025!$AB$3:$AB$1315,DataRegularSeason20242025!$B$3:$B$1315, "&lt;=" &amp; $A151, DataRegularSeason20242025!$E$3:$E$1315, N$1)</f>
        <v>70</v>
      </c>
      <c r="O151" s="2">
        <f>SUMIFS(DataRegularSeason20242025!$AA$3:$AA$1315,DataRegularSeason20242025!$B$3:$B$1315, "&lt;=" &amp; $A151, DataRegularSeason20242025!$D$3:$D$1315, O$1)+SUMIFS(DataRegularSeason20242025!$AB$3:$AB$1315,DataRegularSeason20242025!$B$3:$B$1315, "&lt;=" &amp; $A151, DataRegularSeason20242025!$E$3:$E$1315, O$1)</f>
        <v>72</v>
      </c>
      <c r="P151" s="2">
        <f>SUMIFS(DataRegularSeason20242025!$AA$3:$AA$1315,DataRegularSeason20242025!$B$3:$B$1315, "&lt;=" &amp; $A151, DataRegularSeason20242025!$D$3:$D$1315, P$1)+SUMIFS(DataRegularSeason20242025!$AB$3:$AB$1315,DataRegularSeason20242025!$B$3:$B$1315, "&lt;=" &amp; $A151, DataRegularSeason20242025!$E$3:$E$1315, P$1)</f>
        <v>63</v>
      </c>
      <c r="Q151" s="2">
        <f>SUMIFS(DataRegularSeason20242025!$AA$3:$AA$1315,DataRegularSeason20242025!$B$3:$B$1315, "&lt;=" &amp; $A151, DataRegularSeason20242025!$D$3:$D$1315, Q$1)+SUMIFS(DataRegularSeason20242025!$AB$3:$AB$1315,DataRegularSeason20242025!$B$3:$B$1315, "&lt;=" &amp; $A151, DataRegularSeason20242025!$E$3:$E$1315, Q$1)</f>
        <v>72</v>
      </c>
      <c r="R151" s="2">
        <f>SUMIFS(DataRegularSeason20242025!$AA$3:$AA$1315,DataRegularSeason20242025!$B$3:$B$1315, "&lt;=" &amp; $A151, DataRegularSeason20242025!$D$3:$D$1315, R$1)+SUMIFS(DataRegularSeason20242025!$AB$3:$AB$1315,DataRegularSeason20242025!$B$3:$B$1315, "&lt;=" &amp; $A151, DataRegularSeason20242025!$E$3:$E$1315, R$1)</f>
        <v>49</v>
      </c>
      <c r="S151" s="2">
        <f>SUMIFS(DataRegularSeason20242025!$AA$3:$AA$1315,DataRegularSeason20242025!$B$3:$B$1315, "&lt;=" &amp; $A151, DataRegularSeason20242025!$D$3:$D$1315, S$1)+SUMIFS(DataRegularSeason20242025!$AB$3:$AB$1315,DataRegularSeason20242025!$B$3:$B$1315, "&lt;=" &amp; $A151, DataRegularSeason20242025!$E$3:$E$1315, S$1)</f>
        <v>61</v>
      </c>
      <c r="T151" s="2">
        <f>SUMIFS(DataRegularSeason20242025!$AA$3:$AA$1315,DataRegularSeason20242025!$B$3:$B$1315, "&lt;=" &amp; $A151, DataRegularSeason20242025!$D$3:$D$1315, T$1)+SUMIFS(DataRegularSeason20242025!$AB$3:$AB$1315,DataRegularSeason20242025!$B$3:$B$1315, "&lt;=" &amp; $A151, DataRegularSeason20242025!$E$3:$E$1315, T$1)</f>
        <v>62</v>
      </c>
      <c r="U151" s="2">
        <f>SUMIFS(DataRegularSeason20242025!$AA$3:$AA$1315,DataRegularSeason20242025!$B$3:$B$1315, "&lt;=" &amp; $A151, DataRegularSeason20242025!$D$3:$D$1315, U$1)+SUMIFS(DataRegularSeason20242025!$AB$3:$AB$1315,DataRegularSeason20242025!$B$3:$B$1315, "&lt;=" &amp; $A151, DataRegularSeason20242025!$E$3:$E$1315, U$1)</f>
        <v>64</v>
      </c>
      <c r="V151" s="2">
        <f>SUMIFS(DataRegularSeason20242025!$AA$3:$AA$1315,DataRegularSeason20242025!$B$3:$B$1315, "&lt;=" &amp; $A151, DataRegularSeason20242025!$D$3:$D$1315, V$1)+SUMIFS(DataRegularSeason20242025!$AB$3:$AB$1315,DataRegularSeason20242025!$B$3:$B$1315, "&lt;=" &amp; $A151, DataRegularSeason20242025!$E$3:$E$1315, V$1)</f>
        <v>62</v>
      </c>
      <c r="W151" s="2">
        <f>SUMIFS(DataRegularSeason20242025!$AA$3:$AA$1315,DataRegularSeason20242025!$B$3:$B$1315, "&lt;=" &amp; $A151, DataRegularSeason20242025!$D$3:$D$1315, W$1)+SUMIFS(DataRegularSeason20242025!$AB$3:$AB$1315,DataRegularSeason20242025!$B$3:$B$1315, "&lt;=" &amp; $A151, DataRegularSeason20242025!$E$3:$E$1315, W$1)</f>
        <v>57</v>
      </c>
      <c r="X151" s="2">
        <f>SUMIFS(DataRegularSeason20242025!$AA$3:$AA$1315,DataRegularSeason20242025!$B$3:$B$1315, "&lt;=" &amp; $A151, DataRegularSeason20242025!$D$3:$D$1315, X$1)+SUMIFS(DataRegularSeason20242025!$AB$3:$AB$1315,DataRegularSeason20242025!$B$3:$B$1315, "&lt;=" &amp; $A151, DataRegularSeason20242025!$E$3:$E$1315, X$1)</f>
        <v>56</v>
      </c>
      <c r="Y151" s="2">
        <f>SUMIFS(DataRegularSeason20242025!$AA$3:$AA$1315,DataRegularSeason20242025!$B$3:$B$1315, "&lt;=" &amp; $A151, DataRegularSeason20242025!$D$3:$D$1315, Y$1)+SUMIFS(DataRegularSeason20242025!$AB$3:$AB$1315,DataRegularSeason20242025!$B$3:$B$1315, "&lt;=" &amp; $A151, DataRegularSeason20242025!$E$3:$E$1315, Y$1)</f>
        <v>39</v>
      </c>
      <c r="Z151" s="2">
        <f>SUMIFS(DataRegularSeason20242025!$AA$3:$AA$1315,DataRegularSeason20242025!$B$3:$B$1315, "&lt;=" &amp; $A151, DataRegularSeason20242025!$D$3:$D$1315, Z$1)+SUMIFS(DataRegularSeason20242025!$AB$3:$AB$1315,DataRegularSeason20242025!$B$3:$B$1315, "&lt;=" &amp; $A151, DataRegularSeason20242025!$E$3:$E$1315, Z$1)</f>
        <v>64</v>
      </c>
      <c r="AA151" s="2">
        <f>SUMIFS(DataRegularSeason20242025!$AA$3:$AA$1315,DataRegularSeason20242025!$B$3:$B$1315, "&lt;=" &amp; $A151, DataRegularSeason20242025!$D$3:$D$1315, AA$1)+SUMIFS(DataRegularSeason20242025!$AB$3:$AB$1315,DataRegularSeason20242025!$B$3:$B$1315, "&lt;=" &amp; $A151, DataRegularSeason20242025!$E$3:$E$1315, AA$1)</f>
        <v>74</v>
      </c>
      <c r="AB151" s="2">
        <f>SUMIFS(DataRegularSeason20242025!$AA$3:$AA$1315,DataRegularSeason20242025!$B$3:$B$1315, "&lt;=" &amp; $A151, DataRegularSeason20242025!$D$3:$D$1315, AB$1)+SUMIFS(DataRegularSeason20242025!$AB$3:$AB$1315,DataRegularSeason20242025!$B$3:$B$1315, "&lt;=" &amp; $A151, DataRegularSeason20242025!$E$3:$E$1315, AB$1)</f>
        <v>78</v>
      </c>
      <c r="AC151" s="2">
        <f>SUMIFS(DataRegularSeason20242025!$AA$3:$AA$1315,DataRegularSeason20242025!$B$3:$B$1315, "&lt;=" &amp; $A151, DataRegularSeason20242025!$D$3:$D$1315, AC$1)+SUMIFS(DataRegularSeason20242025!$AB$3:$AB$1315,DataRegularSeason20242025!$B$3:$B$1315, "&lt;=" &amp; $A151, DataRegularSeason20242025!$E$3:$E$1315, AC$1)</f>
        <v>63</v>
      </c>
      <c r="AD151" s="2">
        <f>SUMIFS(DataRegularSeason20242025!$AA$3:$AA$1315,DataRegularSeason20242025!$B$3:$B$1315, "&lt;=" &amp; $A151, DataRegularSeason20242025!$D$3:$D$1315, AD$1)+SUMIFS(DataRegularSeason20242025!$AB$3:$AB$1315,DataRegularSeason20242025!$B$3:$B$1315, "&lt;=" &amp; $A151, DataRegularSeason20242025!$E$3:$E$1315, AD$1)</f>
        <v>62</v>
      </c>
      <c r="AE151" s="2">
        <f>SUMIFS(DataRegularSeason20242025!$AA$3:$AA$1315,DataRegularSeason20242025!$B$3:$B$1315, "&lt;=" &amp; $A151, DataRegularSeason20242025!$D$3:$D$1315, AE$1)+SUMIFS(DataRegularSeason20242025!$AB$3:$AB$1315,DataRegularSeason20242025!$B$3:$B$1315, "&lt;=" &amp; $A151, DataRegularSeason20242025!$E$3:$E$1315, AE$1)</f>
        <v>76</v>
      </c>
      <c r="AF151" s="2">
        <f>SUMIFS(DataRegularSeason20242025!$AA$3:$AA$1315,DataRegularSeason20242025!$B$3:$B$1315, "&lt;=" &amp; $A151, DataRegularSeason20242025!$D$3:$D$1315, AF$1)+SUMIFS(DataRegularSeason20242025!$AB$3:$AB$1315,DataRegularSeason20242025!$B$3:$B$1315, "&lt;=" &amp; $A151, DataRegularSeason20242025!$E$3:$E$1315, AF$1)</f>
        <v>88</v>
      </c>
      <c r="AG151" s="2">
        <f>SUMIFS(DataRegularSeason20242025!$AA$3:$AA$1315,DataRegularSeason20242025!$B$3:$B$1315, "&lt;=" &amp; $A151, DataRegularSeason20242025!$D$3:$D$1315, AG$1)+SUMIFS(DataRegularSeason20242025!$AB$3:$AB$1315,DataRegularSeason20242025!$B$3:$B$1315, "&lt;=" &amp; $A151, DataRegularSeason20242025!$E$3:$E$1315, AG$1)</f>
        <v>84</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59</v>
      </c>
      <c r="C152" s="2">
        <f>SUMIFS(DataRegularSeason20242025!$AA$3:$AA$1315,DataRegularSeason20242025!$B$3:$B$1315, "&lt;=" &amp; $A152, DataRegularSeason20242025!$D$3:$D$1315, C$1)+SUMIFS(DataRegularSeason20242025!$AB$3:$AB$1315,DataRegularSeason20242025!$B$3:$B$1315, "&lt;=" &amp; $A152, DataRegularSeason20242025!$E$3:$E$1315, C$1)</f>
        <v>64</v>
      </c>
      <c r="D152" s="2">
        <f>SUMIFS(DataRegularSeason20242025!$AA$3:$AA$1315,DataRegularSeason20242025!$B$3:$B$1315, "&lt;=" &amp; $A152, DataRegularSeason20242025!$D$3:$D$1315, D$1)+SUMIFS(DataRegularSeason20242025!$AB$3:$AB$1315,DataRegularSeason20242025!$B$3:$B$1315, "&lt;=" &amp; $A152, DataRegularSeason20242025!$E$3:$E$1315, D$1)</f>
        <v>53</v>
      </c>
      <c r="E152" s="2">
        <f>SUMIFS(DataRegularSeason20242025!$AA$3:$AA$1315,DataRegularSeason20242025!$B$3:$B$1315, "&lt;=" &amp; $A152, DataRegularSeason20242025!$D$3:$D$1315, E$1)+SUMIFS(DataRegularSeason20242025!$AB$3:$AB$1315,DataRegularSeason20242025!$B$3:$B$1315, "&lt;=" &amp; $A152, DataRegularSeason20242025!$E$3:$E$1315, E$1)</f>
        <v>74</v>
      </c>
      <c r="F152" s="2">
        <f>SUMIFS(DataRegularSeason20242025!$AA$3:$AA$1315,DataRegularSeason20242025!$B$3:$B$1315, "&lt;=" &amp; $A152, DataRegularSeason20242025!$D$3:$D$1315, F$1)+SUMIFS(DataRegularSeason20242025!$AB$3:$AB$1315,DataRegularSeason20242025!$B$3:$B$1315, "&lt;=" &amp; $A152, DataRegularSeason20242025!$E$3:$E$1315, F$1)</f>
        <v>68</v>
      </c>
      <c r="G152" s="2">
        <f>SUMIFS(DataRegularSeason20242025!$AA$3:$AA$1315,DataRegularSeason20242025!$B$3:$B$1315, "&lt;=" &amp; $A152, DataRegularSeason20242025!$D$3:$D$1315, G$1)+SUMIFS(DataRegularSeason20242025!$AB$3:$AB$1315,DataRegularSeason20242025!$B$3:$B$1315, "&lt;=" &amp; $A152, DataRegularSeason20242025!$E$3:$E$1315, G$1)</f>
        <v>65</v>
      </c>
      <c r="H152" s="2">
        <f>SUMIFS(DataRegularSeason20242025!$AA$3:$AA$1315,DataRegularSeason20242025!$B$3:$B$1315, "&lt;=" &amp; $A152, DataRegularSeason20242025!$D$3:$D$1315, H$1)+SUMIFS(DataRegularSeason20242025!$AB$3:$AB$1315,DataRegularSeason20242025!$B$3:$B$1315, "&lt;=" &amp; $A152, DataRegularSeason20242025!$E$3:$E$1315, H$1)</f>
        <v>43</v>
      </c>
      <c r="I152" s="2">
        <f>SUMIFS(DataRegularSeason20242025!$AA$3:$AA$1315,DataRegularSeason20242025!$B$3:$B$1315, "&lt;=" &amp; $A152, DataRegularSeason20242025!$D$3:$D$1315, I$1)+SUMIFS(DataRegularSeason20242025!$AB$3:$AB$1315,DataRegularSeason20242025!$B$3:$B$1315, "&lt;=" &amp; $A152, DataRegularSeason20242025!$E$3:$E$1315, I$1)</f>
        <v>72</v>
      </c>
      <c r="J152" s="2">
        <f>SUMIFS(DataRegularSeason20242025!$AA$3:$AA$1315,DataRegularSeason20242025!$B$3:$B$1315, "&lt;=" &amp; $A152, DataRegularSeason20242025!$D$3:$D$1315, J$1)+SUMIFS(DataRegularSeason20242025!$AB$3:$AB$1315,DataRegularSeason20242025!$B$3:$B$1315, "&lt;=" &amp; $A152, DataRegularSeason20242025!$E$3:$E$1315, J$1)</f>
        <v>80</v>
      </c>
      <c r="K152" s="2">
        <f>SUMIFS(DataRegularSeason20242025!$AA$3:$AA$1315,DataRegularSeason20242025!$B$3:$B$1315, "&lt;=" &amp; $A152, DataRegularSeason20242025!$D$3:$D$1315, K$1)+SUMIFS(DataRegularSeason20242025!$AB$3:$AB$1315,DataRegularSeason20242025!$B$3:$B$1315, "&lt;=" &amp; $A152, DataRegularSeason20242025!$E$3:$E$1315, K$1)</f>
        <v>66</v>
      </c>
      <c r="L152" s="2">
        <f>SUMIFS(DataRegularSeason20242025!$AA$3:$AA$1315,DataRegularSeason20242025!$B$3:$B$1315, "&lt;=" &amp; $A152, DataRegularSeason20242025!$D$3:$D$1315, L$1)+SUMIFS(DataRegularSeason20242025!$AB$3:$AB$1315,DataRegularSeason20242025!$B$3:$B$1315, "&lt;=" &amp; $A152, DataRegularSeason20242025!$E$3:$E$1315, L$1)</f>
        <v>74</v>
      </c>
      <c r="M152" s="2">
        <f>SUMIFS(DataRegularSeason20242025!$AA$3:$AA$1315,DataRegularSeason20242025!$B$3:$B$1315, "&lt;=" &amp; $A152, DataRegularSeason20242025!$D$3:$D$1315, M$1)+SUMIFS(DataRegularSeason20242025!$AB$3:$AB$1315,DataRegularSeason20242025!$B$3:$B$1315, "&lt;=" &amp; $A152, DataRegularSeason20242025!$E$3:$E$1315, M$1)</f>
        <v>77</v>
      </c>
      <c r="N152" s="2">
        <f>SUMIFS(DataRegularSeason20242025!$AA$3:$AA$1315,DataRegularSeason20242025!$B$3:$B$1315, "&lt;=" &amp; $A152, DataRegularSeason20242025!$D$3:$D$1315, N$1)+SUMIFS(DataRegularSeason20242025!$AB$3:$AB$1315,DataRegularSeason20242025!$B$3:$B$1315, "&lt;=" &amp; $A152, DataRegularSeason20242025!$E$3:$E$1315, N$1)</f>
        <v>70</v>
      </c>
      <c r="O152" s="2">
        <f>SUMIFS(DataRegularSeason20242025!$AA$3:$AA$1315,DataRegularSeason20242025!$B$3:$B$1315, "&lt;=" &amp; $A152, DataRegularSeason20242025!$D$3:$D$1315, O$1)+SUMIFS(DataRegularSeason20242025!$AB$3:$AB$1315,DataRegularSeason20242025!$B$3:$B$1315, "&lt;=" &amp; $A152, DataRegularSeason20242025!$E$3:$E$1315, O$1)</f>
        <v>74</v>
      </c>
      <c r="P152" s="2">
        <f>SUMIFS(DataRegularSeason20242025!$AA$3:$AA$1315,DataRegularSeason20242025!$B$3:$B$1315, "&lt;=" &amp; $A152, DataRegularSeason20242025!$D$3:$D$1315, P$1)+SUMIFS(DataRegularSeason20242025!$AB$3:$AB$1315,DataRegularSeason20242025!$B$3:$B$1315, "&lt;=" &amp; $A152, DataRegularSeason20242025!$E$3:$E$1315, P$1)</f>
        <v>63</v>
      </c>
      <c r="Q152" s="2">
        <f>SUMIFS(DataRegularSeason20242025!$AA$3:$AA$1315,DataRegularSeason20242025!$B$3:$B$1315, "&lt;=" &amp; $A152, DataRegularSeason20242025!$D$3:$D$1315, Q$1)+SUMIFS(DataRegularSeason20242025!$AB$3:$AB$1315,DataRegularSeason20242025!$B$3:$B$1315, "&lt;=" &amp; $A152, DataRegularSeason20242025!$E$3:$E$1315, Q$1)</f>
        <v>72</v>
      </c>
      <c r="R152" s="2">
        <f>SUMIFS(DataRegularSeason20242025!$AA$3:$AA$1315,DataRegularSeason20242025!$B$3:$B$1315, "&lt;=" &amp; $A152, DataRegularSeason20242025!$D$3:$D$1315, R$1)+SUMIFS(DataRegularSeason20242025!$AB$3:$AB$1315,DataRegularSeason20242025!$B$3:$B$1315, "&lt;=" &amp; $A152, DataRegularSeason20242025!$E$3:$E$1315, R$1)</f>
        <v>49</v>
      </c>
      <c r="S152" s="2">
        <f>SUMIFS(DataRegularSeason20242025!$AA$3:$AA$1315,DataRegularSeason20242025!$B$3:$B$1315, "&lt;=" &amp; $A152, DataRegularSeason20242025!$D$3:$D$1315, S$1)+SUMIFS(DataRegularSeason20242025!$AB$3:$AB$1315,DataRegularSeason20242025!$B$3:$B$1315, "&lt;=" &amp; $A152, DataRegularSeason20242025!$E$3:$E$1315, S$1)</f>
        <v>61</v>
      </c>
      <c r="T152" s="2">
        <f>SUMIFS(DataRegularSeason20242025!$AA$3:$AA$1315,DataRegularSeason20242025!$B$3:$B$1315, "&lt;=" &amp; $A152, DataRegularSeason20242025!$D$3:$D$1315, T$1)+SUMIFS(DataRegularSeason20242025!$AB$3:$AB$1315,DataRegularSeason20242025!$B$3:$B$1315, "&lt;=" &amp; $A152, DataRegularSeason20242025!$E$3:$E$1315, T$1)</f>
        <v>64</v>
      </c>
      <c r="U152" s="2">
        <f>SUMIFS(DataRegularSeason20242025!$AA$3:$AA$1315,DataRegularSeason20242025!$B$3:$B$1315, "&lt;=" &amp; $A152, DataRegularSeason20242025!$D$3:$D$1315, U$1)+SUMIFS(DataRegularSeason20242025!$AB$3:$AB$1315,DataRegularSeason20242025!$B$3:$B$1315, "&lt;=" &amp; $A152, DataRegularSeason20242025!$E$3:$E$1315, U$1)</f>
        <v>64</v>
      </c>
      <c r="V152" s="2">
        <f>SUMIFS(DataRegularSeason20242025!$AA$3:$AA$1315,DataRegularSeason20242025!$B$3:$B$1315, "&lt;=" &amp; $A152, DataRegularSeason20242025!$D$3:$D$1315, V$1)+SUMIFS(DataRegularSeason20242025!$AB$3:$AB$1315,DataRegularSeason20242025!$B$3:$B$1315, "&lt;=" &amp; $A152, DataRegularSeason20242025!$E$3:$E$1315, V$1)</f>
        <v>62</v>
      </c>
      <c r="W152" s="2">
        <f>SUMIFS(DataRegularSeason20242025!$AA$3:$AA$1315,DataRegularSeason20242025!$B$3:$B$1315, "&lt;=" &amp; $A152, DataRegularSeason20242025!$D$3:$D$1315, W$1)+SUMIFS(DataRegularSeason20242025!$AB$3:$AB$1315,DataRegularSeason20242025!$B$3:$B$1315, "&lt;=" &amp; $A152, DataRegularSeason20242025!$E$3:$E$1315, W$1)</f>
        <v>58</v>
      </c>
      <c r="X152" s="2">
        <f>SUMIFS(DataRegularSeason20242025!$AA$3:$AA$1315,DataRegularSeason20242025!$B$3:$B$1315, "&lt;=" &amp; $A152, DataRegularSeason20242025!$D$3:$D$1315, X$1)+SUMIFS(DataRegularSeason20242025!$AB$3:$AB$1315,DataRegularSeason20242025!$B$3:$B$1315, "&lt;=" &amp; $A152, DataRegularSeason20242025!$E$3:$E$1315, X$1)</f>
        <v>56</v>
      </c>
      <c r="Y152" s="2">
        <f>SUMIFS(DataRegularSeason20242025!$AA$3:$AA$1315,DataRegularSeason20242025!$B$3:$B$1315, "&lt;=" &amp; $A152, DataRegularSeason20242025!$D$3:$D$1315, Y$1)+SUMIFS(DataRegularSeason20242025!$AB$3:$AB$1315,DataRegularSeason20242025!$B$3:$B$1315, "&lt;=" &amp; $A152, DataRegularSeason20242025!$E$3:$E$1315, Y$1)</f>
        <v>39</v>
      </c>
      <c r="Z152" s="2">
        <f>SUMIFS(DataRegularSeason20242025!$AA$3:$AA$1315,DataRegularSeason20242025!$B$3:$B$1315, "&lt;=" &amp; $A152, DataRegularSeason20242025!$D$3:$D$1315, Z$1)+SUMIFS(DataRegularSeason20242025!$AB$3:$AB$1315,DataRegularSeason20242025!$B$3:$B$1315, "&lt;=" &amp; $A152, DataRegularSeason20242025!$E$3:$E$1315, Z$1)</f>
        <v>64</v>
      </c>
      <c r="AA152" s="2">
        <f>SUMIFS(DataRegularSeason20242025!$AA$3:$AA$1315,DataRegularSeason20242025!$B$3:$B$1315, "&lt;=" &amp; $A152, DataRegularSeason20242025!$D$3:$D$1315, AA$1)+SUMIFS(DataRegularSeason20242025!$AB$3:$AB$1315,DataRegularSeason20242025!$B$3:$B$1315, "&lt;=" &amp; $A152, DataRegularSeason20242025!$E$3:$E$1315, AA$1)</f>
        <v>74</v>
      </c>
      <c r="AB152" s="2">
        <f>SUMIFS(DataRegularSeason20242025!$AA$3:$AA$1315,DataRegularSeason20242025!$B$3:$B$1315, "&lt;=" &amp; $A152, DataRegularSeason20242025!$D$3:$D$1315, AB$1)+SUMIFS(DataRegularSeason20242025!$AB$3:$AB$1315,DataRegularSeason20242025!$B$3:$B$1315, "&lt;=" &amp; $A152, DataRegularSeason20242025!$E$3:$E$1315, AB$1)</f>
        <v>80</v>
      </c>
      <c r="AC152" s="2">
        <f>SUMIFS(DataRegularSeason20242025!$AA$3:$AA$1315,DataRegularSeason20242025!$B$3:$B$1315, "&lt;=" &amp; $A152, DataRegularSeason20242025!$D$3:$D$1315, AC$1)+SUMIFS(DataRegularSeason20242025!$AB$3:$AB$1315,DataRegularSeason20242025!$B$3:$B$1315, "&lt;=" &amp; $A152, DataRegularSeason20242025!$E$3:$E$1315, AC$1)</f>
        <v>63</v>
      </c>
      <c r="AD152" s="2">
        <f>SUMIFS(DataRegularSeason20242025!$AA$3:$AA$1315,DataRegularSeason20242025!$B$3:$B$1315, "&lt;=" &amp; $A152, DataRegularSeason20242025!$D$3:$D$1315, AD$1)+SUMIFS(DataRegularSeason20242025!$AB$3:$AB$1315,DataRegularSeason20242025!$B$3:$B$1315, "&lt;=" &amp; $A152, DataRegularSeason20242025!$E$3:$E$1315, AD$1)</f>
        <v>62</v>
      </c>
      <c r="AE152" s="2">
        <f>SUMIFS(DataRegularSeason20242025!$AA$3:$AA$1315,DataRegularSeason20242025!$B$3:$B$1315, "&lt;=" &amp; $A152, DataRegularSeason20242025!$D$3:$D$1315, AE$1)+SUMIFS(DataRegularSeason20242025!$AB$3:$AB$1315,DataRegularSeason20242025!$B$3:$B$1315, "&lt;=" &amp; $A152, DataRegularSeason20242025!$E$3:$E$1315, AE$1)</f>
        <v>78</v>
      </c>
      <c r="AF152" s="2">
        <f>SUMIFS(DataRegularSeason20242025!$AA$3:$AA$1315,DataRegularSeason20242025!$B$3:$B$1315, "&lt;=" &amp; $A152, DataRegularSeason20242025!$D$3:$D$1315, AF$1)+SUMIFS(DataRegularSeason20242025!$AB$3:$AB$1315,DataRegularSeason20242025!$B$3:$B$1315, "&lt;=" &amp; $A152, DataRegularSeason20242025!$E$3:$E$1315, AF$1)</f>
        <v>88</v>
      </c>
      <c r="AG152" s="2">
        <f>SUMIFS(DataRegularSeason20242025!$AA$3:$AA$1315,DataRegularSeason20242025!$B$3:$B$1315, "&lt;=" &amp; $A152, DataRegularSeason20242025!$D$3:$D$1315, AG$1)+SUMIFS(DataRegularSeason20242025!$AB$3:$AB$1315,DataRegularSeason20242025!$B$3:$B$1315, "&lt;=" &amp; $A152, DataRegularSeason20242025!$E$3:$E$1315, AG$1)</f>
        <v>84</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59</v>
      </c>
      <c r="C153" s="2">
        <f>SUMIFS(DataRegularSeason20242025!$AA$3:$AA$1315,DataRegularSeason20242025!$B$3:$B$1315, "&lt;=" &amp; $A153, DataRegularSeason20242025!$D$3:$D$1315, C$1)+SUMIFS(DataRegularSeason20242025!$AB$3:$AB$1315,DataRegularSeason20242025!$B$3:$B$1315, "&lt;=" &amp; $A153, DataRegularSeason20242025!$E$3:$E$1315, C$1)</f>
        <v>64</v>
      </c>
      <c r="D153" s="2">
        <f>SUMIFS(DataRegularSeason20242025!$AA$3:$AA$1315,DataRegularSeason20242025!$B$3:$B$1315, "&lt;=" &amp; $A153, DataRegularSeason20242025!$D$3:$D$1315, D$1)+SUMIFS(DataRegularSeason20242025!$AB$3:$AB$1315,DataRegularSeason20242025!$B$3:$B$1315, "&lt;=" &amp; $A153, DataRegularSeason20242025!$E$3:$E$1315, D$1)</f>
        <v>54</v>
      </c>
      <c r="E153" s="2">
        <f>SUMIFS(DataRegularSeason20242025!$AA$3:$AA$1315,DataRegularSeason20242025!$B$3:$B$1315, "&lt;=" &amp; $A153, DataRegularSeason20242025!$D$3:$D$1315, E$1)+SUMIFS(DataRegularSeason20242025!$AB$3:$AB$1315,DataRegularSeason20242025!$B$3:$B$1315, "&lt;=" &amp; $A153, DataRegularSeason20242025!$E$3:$E$1315, E$1)</f>
        <v>74</v>
      </c>
      <c r="F153" s="2">
        <f>SUMIFS(DataRegularSeason20242025!$AA$3:$AA$1315,DataRegularSeason20242025!$B$3:$B$1315, "&lt;=" &amp; $A153, DataRegularSeason20242025!$D$3:$D$1315, F$1)+SUMIFS(DataRegularSeason20242025!$AB$3:$AB$1315,DataRegularSeason20242025!$B$3:$B$1315, "&lt;=" &amp; $A153, DataRegularSeason20242025!$E$3:$E$1315, F$1)</f>
        <v>68</v>
      </c>
      <c r="G153" s="2">
        <f>SUMIFS(DataRegularSeason20242025!$AA$3:$AA$1315,DataRegularSeason20242025!$B$3:$B$1315, "&lt;=" &amp; $A153, DataRegularSeason20242025!$D$3:$D$1315, G$1)+SUMIFS(DataRegularSeason20242025!$AB$3:$AB$1315,DataRegularSeason20242025!$B$3:$B$1315, "&lt;=" &amp; $A153, DataRegularSeason20242025!$E$3:$E$1315, G$1)</f>
        <v>65</v>
      </c>
      <c r="H153" s="2">
        <f>SUMIFS(DataRegularSeason20242025!$AA$3:$AA$1315,DataRegularSeason20242025!$B$3:$B$1315, "&lt;=" &amp; $A153, DataRegularSeason20242025!$D$3:$D$1315, H$1)+SUMIFS(DataRegularSeason20242025!$AB$3:$AB$1315,DataRegularSeason20242025!$B$3:$B$1315, "&lt;=" &amp; $A153, DataRegularSeason20242025!$E$3:$E$1315, H$1)</f>
        <v>45</v>
      </c>
      <c r="I153" s="2">
        <f>SUMIFS(DataRegularSeason20242025!$AA$3:$AA$1315,DataRegularSeason20242025!$B$3:$B$1315, "&lt;=" &amp; $A153, DataRegularSeason20242025!$D$3:$D$1315, I$1)+SUMIFS(DataRegularSeason20242025!$AB$3:$AB$1315,DataRegularSeason20242025!$B$3:$B$1315, "&lt;=" &amp; $A153, DataRegularSeason20242025!$E$3:$E$1315, I$1)</f>
        <v>72</v>
      </c>
      <c r="J153" s="2">
        <f>SUMIFS(DataRegularSeason20242025!$AA$3:$AA$1315,DataRegularSeason20242025!$B$3:$B$1315, "&lt;=" &amp; $A153, DataRegularSeason20242025!$D$3:$D$1315, J$1)+SUMIFS(DataRegularSeason20242025!$AB$3:$AB$1315,DataRegularSeason20242025!$B$3:$B$1315, "&lt;=" &amp; $A153, DataRegularSeason20242025!$E$3:$E$1315, J$1)</f>
        <v>80</v>
      </c>
      <c r="K153" s="2">
        <f>SUMIFS(DataRegularSeason20242025!$AA$3:$AA$1315,DataRegularSeason20242025!$B$3:$B$1315, "&lt;=" &amp; $A153, DataRegularSeason20242025!$D$3:$D$1315, K$1)+SUMIFS(DataRegularSeason20242025!$AB$3:$AB$1315,DataRegularSeason20242025!$B$3:$B$1315, "&lt;=" &amp; $A153, DataRegularSeason20242025!$E$3:$E$1315, K$1)</f>
        <v>66</v>
      </c>
      <c r="L153" s="2">
        <f>SUMIFS(DataRegularSeason20242025!$AA$3:$AA$1315,DataRegularSeason20242025!$B$3:$B$1315, "&lt;=" &amp; $A153, DataRegularSeason20242025!$D$3:$D$1315, L$1)+SUMIFS(DataRegularSeason20242025!$AB$3:$AB$1315,DataRegularSeason20242025!$B$3:$B$1315, "&lt;=" &amp; $A153, DataRegularSeason20242025!$E$3:$E$1315, L$1)</f>
        <v>74</v>
      </c>
      <c r="M153" s="2">
        <f>SUMIFS(DataRegularSeason20242025!$AA$3:$AA$1315,DataRegularSeason20242025!$B$3:$B$1315, "&lt;=" &amp; $A153, DataRegularSeason20242025!$D$3:$D$1315, M$1)+SUMIFS(DataRegularSeason20242025!$AB$3:$AB$1315,DataRegularSeason20242025!$B$3:$B$1315, "&lt;=" &amp; $A153, DataRegularSeason20242025!$E$3:$E$1315, M$1)</f>
        <v>79</v>
      </c>
      <c r="N153" s="2">
        <f>SUMIFS(DataRegularSeason20242025!$AA$3:$AA$1315,DataRegularSeason20242025!$B$3:$B$1315, "&lt;=" &amp; $A153, DataRegularSeason20242025!$D$3:$D$1315, N$1)+SUMIFS(DataRegularSeason20242025!$AB$3:$AB$1315,DataRegularSeason20242025!$B$3:$B$1315, "&lt;=" &amp; $A153, DataRegularSeason20242025!$E$3:$E$1315, N$1)</f>
        <v>70</v>
      </c>
      <c r="O153" s="2">
        <f>SUMIFS(DataRegularSeason20242025!$AA$3:$AA$1315,DataRegularSeason20242025!$B$3:$B$1315, "&lt;=" &amp; $A153, DataRegularSeason20242025!$D$3:$D$1315, O$1)+SUMIFS(DataRegularSeason20242025!$AB$3:$AB$1315,DataRegularSeason20242025!$B$3:$B$1315, "&lt;=" &amp; $A153, DataRegularSeason20242025!$E$3:$E$1315, O$1)</f>
        <v>74</v>
      </c>
      <c r="P153" s="2">
        <f>SUMIFS(DataRegularSeason20242025!$AA$3:$AA$1315,DataRegularSeason20242025!$B$3:$B$1315, "&lt;=" &amp; $A153, DataRegularSeason20242025!$D$3:$D$1315, P$1)+SUMIFS(DataRegularSeason20242025!$AB$3:$AB$1315,DataRegularSeason20242025!$B$3:$B$1315, "&lt;=" &amp; $A153, DataRegularSeason20242025!$E$3:$E$1315, P$1)</f>
        <v>65</v>
      </c>
      <c r="Q153" s="2">
        <f>SUMIFS(DataRegularSeason20242025!$AA$3:$AA$1315,DataRegularSeason20242025!$B$3:$B$1315, "&lt;=" &amp; $A153, DataRegularSeason20242025!$D$3:$D$1315, Q$1)+SUMIFS(DataRegularSeason20242025!$AB$3:$AB$1315,DataRegularSeason20242025!$B$3:$B$1315, "&lt;=" &amp; $A153, DataRegularSeason20242025!$E$3:$E$1315, Q$1)</f>
        <v>72</v>
      </c>
      <c r="R153" s="2">
        <f>SUMIFS(DataRegularSeason20242025!$AA$3:$AA$1315,DataRegularSeason20242025!$B$3:$B$1315, "&lt;=" &amp; $A153, DataRegularSeason20242025!$D$3:$D$1315, R$1)+SUMIFS(DataRegularSeason20242025!$AB$3:$AB$1315,DataRegularSeason20242025!$B$3:$B$1315, "&lt;=" &amp; $A153, DataRegularSeason20242025!$E$3:$E$1315, R$1)</f>
        <v>49</v>
      </c>
      <c r="S153" s="2">
        <f>SUMIFS(DataRegularSeason20242025!$AA$3:$AA$1315,DataRegularSeason20242025!$B$3:$B$1315, "&lt;=" &amp; $A153, DataRegularSeason20242025!$D$3:$D$1315, S$1)+SUMIFS(DataRegularSeason20242025!$AB$3:$AB$1315,DataRegularSeason20242025!$B$3:$B$1315, "&lt;=" &amp; $A153, DataRegularSeason20242025!$E$3:$E$1315, S$1)</f>
        <v>61</v>
      </c>
      <c r="T153" s="2">
        <f>SUMIFS(DataRegularSeason20242025!$AA$3:$AA$1315,DataRegularSeason20242025!$B$3:$B$1315, "&lt;=" &amp; $A153, DataRegularSeason20242025!$D$3:$D$1315, T$1)+SUMIFS(DataRegularSeason20242025!$AB$3:$AB$1315,DataRegularSeason20242025!$B$3:$B$1315, "&lt;=" &amp; $A153, DataRegularSeason20242025!$E$3:$E$1315, T$1)</f>
        <v>66</v>
      </c>
      <c r="U153" s="2">
        <f>SUMIFS(DataRegularSeason20242025!$AA$3:$AA$1315,DataRegularSeason20242025!$B$3:$B$1315, "&lt;=" &amp; $A153, DataRegularSeason20242025!$D$3:$D$1315, U$1)+SUMIFS(DataRegularSeason20242025!$AB$3:$AB$1315,DataRegularSeason20242025!$B$3:$B$1315, "&lt;=" &amp; $A153, DataRegularSeason20242025!$E$3:$E$1315, U$1)</f>
        <v>65</v>
      </c>
      <c r="V153" s="2">
        <f>SUMIFS(DataRegularSeason20242025!$AA$3:$AA$1315,DataRegularSeason20242025!$B$3:$B$1315, "&lt;=" &amp; $A153, DataRegularSeason20242025!$D$3:$D$1315, V$1)+SUMIFS(DataRegularSeason20242025!$AB$3:$AB$1315,DataRegularSeason20242025!$B$3:$B$1315, "&lt;=" &amp; $A153, DataRegularSeason20242025!$E$3:$E$1315, V$1)</f>
        <v>62</v>
      </c>
      <c r="W153" s="2">
        <f>SUMIFS(DataRegularSeason20242025!$AA$3:$AA$1315,DataRegularSeason20242025!$B$3:$B$1315, "&lt;=" &amp; $A153, DataRegularSeason20242025!$D$3:$D$1315, W$1)+SUMIFS(DataRegularSeason20242025!$AB$3:$AB$1315,DataRegularSeason20242025!$B$3:$B$1315, "&lt;=" &amp; $A153, DataRegularSeason20242025!$E$3:$E$1315, W$1)</f>
        <v>58</v>
      </c>
      <c r="X153" s="2">
        <f>SUMIFS(DataRegularSeason20242025!$AA$3:$AA$1315,DataRegularSeason20242025!$B$3:$B$1315, "&lt;=" &amp; $A153, DataRegularSeason20242025!$D$3:$D$1315, X$1)+SUMIFS(DataRegularSeason20242025!$AB$3:$AB$1315,DataRegularSeason20242025!$B$3:$B$1315, "&lt;=" &amp; $A153, DataRegularSeason20242025!$E$3:$E$1315, X$1)</f>
        <v>56</v>
      </c>
      <c r="Y153" s="2">
        <f>SUMIFS(DataRegularSeason20242025!$AA$3:$AA$1315,DataRegularSeason20242025!$B$3:$B$1315, "&lt;=" &amp; $A153, DataRegularSeason20242025!$D$3:$D$1315, Y$1)+SUMIFS(DataRegularSeason20242025!$AB$3:$AB$1315,DataRegularSeason20242025!$B$3:$B$1315, "&lt;=" &amp; $A153, DataRegularSeason20242025!$E$3:$E$1315, Y$1)</f>
        <v>41</v>
      </c>
      <c r="Z153" s="2">
        <f>SUMIFS(DataRegularSeason20242025!$AA$3:$AA$1315,DataRegularSeason20242025!$B$3:$B$1315, "&lt;=" &amp; $A153, DataRegularSeason20242025!$D$3:$D$1315, Z$1)+SUMIFS(DataRegularSeason20242025!$AB$3:$AB$1315,DataRegularSeason20242025!$B$3:$B$1315, "&lt;=" &amp; $A153, DataRegularSeason20242025!$E$3:$E$1315, Z$1)</f>
        <v>64</v>
      </c>
      <c r="AA153" s="2">
        <f>SUMIFS(DataRegularSeason20242025!$AA$3:$AA$1315,DataRegularSeason20242025!$B$3:$B$1315, "&lt;=" &amp; $A153, DataRegularSeason20242025!$D$3:$D$1315, AA$1)+SUMIFS(DataRegularSeason20242025!$AB$3:$AB$1315,DataRegularSeason20242025!$B$3:$B$1315, "&lt;=" &amp; $A153, DataRegularSeason20242025!$E$3:$E$1315, AA$1)</f>
        <v>74</v>
      </c>
      <c r="AB153" s="2">
        <f>SUMIFS(DataRegularSeason20242025!$AA$3:$AA$1315,DataRegularSeason20242025!$B$3:$B$1315, "&lt;=" &amp; $A153, DataRegularSeason20242025!$D$3:$D$1315, AB$1)+SUMIFS(DataRegularSeason20242025!$AB$3:$AB$1315,DataRegularSeason20242025!$B$3:$B$1315, "&lt;=" &amp; $A153, DataRegularSeason20242025!$E$3:$E$1315, AB$1)</f>
        <v>81</v>
      </c>
      <c r="AC153" s="2">
        <f>SUMIFS(DataRegularSeason20242025!$AA$3:$AA$1315,DataRegularSeason20242025!$B$3:$B$1315, "&lt;=" &amp; $A153, DataRegularSeason20242025!$D$3:$D$1315, AC$1)+SUMIFS(DataRegularSeason20242025!$AB$3:$AB$1315,DataRegularSeason20242025!$B$3:$B$1315, "&lt;=" &amp; $A153, DataRegularSeason20242025!$E$3:$E$1315, AC$1)</f>
        <v>63</v>
      </c>
      <c r="AD153" s="2">
        <f>SUMIFS(DataRegularSeason20242025!$AA$3:$AA$1315,DataRegularSeason20242025!$B$3:$B$1315, "&lt;=" &amp; $A153, DataRegularSeason20242025!$D$3:$D$1315, AD$1)+SUMIFS(DataRegularSeason20242025!$AB$3:$AB$1315,DataRegularSeason20242025!$B$3:$B$1315, "&lt;=" &amp; $A153, DataRegularSeason20242025!$E$3:$E$1315, AD$1)</f>
        <v>62</v>
      </c>
      <c r="AE153" s="2">
        <f>SUMIFS(DataRegularSeason20242025!$AA$3:$AA$1315,DataRegularSeason20242025!$B$3:$B$1315, "&lt;=" &amp; $A153, DataRegularSeason20242025!$D$3:$D$1315, AE$1)+SUMIFS(DataRegularSeason20242025!$AB$3:$AB$1315,DataRegularSeason20242025!$B$3:$B$1315, "&lt;=" &amp; $A153, DataRegularSeason20242025!$E$3:$E$1315, AE$1)</f>
        <v>78</v>
      </c>
      <c r="AF153" s="2">
        <f>SUMIFS(DataRegularSeason20242025!$AA$3:$AA$1315,DataRegularSeason20242025!$B$3:$B$1315, "&lt;=" &amp; $A153, DataRegularSeason20242025!$D$3:$D$1315, AF$1)+SUMIFS(DataRegularSeason20242025!$AB$3:$AB$1315,DataRegularSeason20242025!$B$3:$B$1315, "&lt;=" &amp; $A153, DataRegularSeason20242025!$E$3:$E$1315, AF$1)</f>
        <v>88</v>
      </c>
      <c r="AG153" s="2">
        <f>SUMIFS(DataRegularSeason20242025!$AA$3:$AA$1315,DataRegularSeason20242025!$B$3:$B$1315, "&lt;=" &amp; $A153, DataRegularSeason20242025!$D$3:$D$1315, AG$1)+SUMIFS(DataRegularSeason20242025!$AB$3:$AB$1315,DataRegularSeason20242025!$B$3:$B$1315, "&lt;=" &amp; $A153, DataRegularSeason20242025!$E$3:$E$1315, AG$1)</f>
        <v>86</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61</v>
      </c>
      <c r="C154" s="2">
        <f>SUMIFS(DataRegularSeason20242025!$AA$3:$AA$1315,DataRegularSeason20242025!$B$3:$B$1315, "&lt;=" &amp; $A154, DataRegularSeason20242025!$D$3:$D$1315, C$1)+SUMIFS(DataRegularSeason20242025!$AB$3:$AB$1315,DataRegularSeason20242025!$B$3:$B$1315, "&lt;=" &amp; $A154, DataRegularSeason20242025!$E$3:$E$1315, C$1)</f>
        <v>64</v>
      </c>
      <c r="D154" s="2">
        <f>SUMIFS(DataRegularSeason20242025!$AA$3:$AA$1315,DataRegularSeason20242025!$B$3:$B$1315, "&lt;=" &amp; $A154, DataRegularSeason20242025!$D$3:$D$1315, D$1)+SUMIFS(DataRegularSeason20242025!$AB$3:$AB$1315,DataRegularSeason20242025!$B$3:$B$1315, "&lt;=" &amp; $A154, DataRegularSeason20242025!$E$3:$E$1315, D$1)</f>
        <v>54</v>
      </c>
      <c r="E154" s="2">
        <f>SUMIFS(DataRegularSeason20242025!$AA$3:$AA$1315,DataRegularSeason20242025!$B$3:$B$1315, "&lt;=" &amp; $A154, DataRegularSeason20242025!$D$3:$D$1315, E$1)+SUMIFS(DataRegularSeason20242025!$AB$3:$AB$1315,DataRegularSeason20242025!$B$3:$B$1315, "&lt;=" &amp; $A154, DataRegularSeason20242025!$E$3:$E$1315, E$1)</f>
        <v>76</v>
      </c>
      <c r="F154" s="2">
        <f>SUMIFS(DataRegularSeason20242025!$AA$3:$AA$1315,DataRegularSeason20242025!$B$3:$B$1315, "&lt;=" &amp; $A154, DataRegularSeason20242025!$D$3:$D$1315, F$1)+SUMIFS(DataRegularSeason20242025!$AB$3:$AB$1315,DataRegularSeason20242025!$B$3:$B$1315, "&lt;=" &amp; $A154, DataRegularSeason20242025!$E$3:$E$1315, F$1)</f>
        <v>68</v>
      </c>
      <c r="G154" s="2">
        <f>SUMIFS(DataRegularSeason20242025!$AA$3:$AA$1315,DataRegularSeason20242025!$B$3:$B$1315, "&lt;=" &amp; $A154, DataRegularSeason20242025!$D$3:$D$1315, G$1)+SUMIFS(DataRegularSeason20242025!$AB$3:$AB$1315,DataRegularSeason20242025!$B$3:$B$1315, "&lt;=" &amp; $A154, DataRegularSeason20242025!$E$3:$E$1315, G$1)</f>
        <v>67</v>
      </c>
      <c r="H154" s="2">
        <f>SUMIFS(DataRegularSeason20242025!$AA$3:$AA$1315,DataRegularSeason20242025!$B$3:$B$1315, "&lt;=" &amp; $A154, DataRegularSeason20242025!$D$3:$D$1315, H$1)+SUMIFS(DataRegularSeason20242025!$AB$3:$AB$1315,DataRegularSeason20242025!$B$3:$B$1315, "&lt;=" &amp; $A154, DataRegularSeason20242025!$E$3:$E$1315, H$1)</f>
        <v>45</v>
      </c>
      <c r="I154" s="2">
        <f>SUMIFS(DataRegularSeason20242025!$AA$3:$AA$1315,DataRegularSeason20242025!$B$3:$B$1315, "&lt;=" &amp; $A154, DataRegularSeason20242025!$D$3:$D$1315, I$1)+SUMIFS(DataRegularSeason20242025!$AB$3:$AB$1315,DataRegularSeason20242025!$B$3:$B$1315, "&lt;=" &amp; $A154, DataRegularSeason20242025!$E$3:$E$1315, I$1)</f>
        <v>74</v>
      </c>
      <c r="J154" s="2">
        <f>SUMIFS(DataRegularSeason20242025!$AA$3:$AA$1315,DataRegularSeason20242025!$B$3:$B$1315, "&lt;=" &amp; $A154, DataRegularSeason20242025!$D$3:$D$1315, J$1)+SUMIFS(DataRegularSeason20242025!$AB$3:$AB$1315,DataRegularSeason20242025!$B$3:$B$1315, "&lt;=" &amp; $A154, DataRegularSeason20242025!$E$3:$E$1315, J$1)</f>
        <v>82</v>
      </c>
      <c r="K154" s="2">
        <f>SUMIFS(DataRegularSeason20242025!$AA$3:$AA$1315,DataRegularSeason20242025!$B$3:$B$1315, "&lt;=" &amp; $A154, DataRegularSeason20242025!$D$3:$D$1315, K$1)+SUMIFS(DataRegularSeason20242025!$AB$3:$AB$1315,DataRegularSeason20242025!$B$3:$B$1315, "&lt;=" &amp; $A154, DataRegularSeason20242025!$E$3:$E$1315, K$1)</f>
        <v>66</v>
      </c>
      <c r="L154" s="2">
        <f>SUMIFS(DataRegularSeason20242025!$AA$3:$AA$1315,DataRegularSeason20242025!$B$3:$B$1315, "&lt;=" &amp; $A154, DataRegularSeason20242025!$D$3:$D$1315, L$1)+SUMIFS(DataRegularSeason20242025!$AB$3:$AB$1315,DataRegularSeason20242025!$B$3:$B$1315, "&lt;=" &amp; $A154, DataRegularSeason20242025!$E$3:$E$1315, L$1)</f>
        <v>74</v>
      </c>
      <c r="M154" s="2">
        <f>SUMIFS(DataRegularSeason20242025!$AA$3:$AA$1315,DataRegularSeason20242025!$B$3:$B$1315, "&lt;=" &amp; $A154, DataRegularSeason20242025!$D$3:$D$1315, M$1)+SUMIFS(DataRegularSeason20242025!$AB$3:$AB$1315,DataRegularSeason20242025!$B$3:$B$1315, "&lt;=" &amp; $A154, DataRegularSeason20242025!$E$3:$E$1315, M$1)</f>
        <v>79</v>
      </c>
      <c r="N154" s="2">
        <f>SUMIFS(DataRegularSeason20242025!$AA$3:$AA$1315,DataRegularSeason20242025!$B$3:$B$1315, "&lt;=" &amp; $A154, DataRegularSeason20242025!$D$3:$D$1315, N$1)+SUMIFS(DataRegularSeason20242025!$AB$3:$AB$1315,DataRegularSeason20242025!$B$3:$B$1315, "&lt;=" &amp; $A154, DataRegularSeason20242025!$E$3:$E$1315, N$1)</f>
        <v>70</v>
      </c>
      <c r="O154" s="2">
        <f>SUMIFS(DataRegularSeason20242025!$AA$3:$AA$1315,DataRegularSeason20242025!$B$3:$B$1315, "&lt;=" &amp; $A154, DataRegularSeason20242025!$D$3:$D$1315, O$1)+SUMIFS(DataRegularSeason20242025!$AB$3:$AB$1315,DataRegularSeason20242025!$B$3:$B$1315, "&lt;=" &amp; $A154, DataRegularSeason20242025!$E$3:$E$1315, O$1)</f>
        <v>76</v>
      </c>
      <c r="P154" s="2">
        <f>SUMIFS(DataRegularSeason20242025!$AA$3:$AA$1315,DataRegularSeason20242025!$B$3:$B$1315, "&lt;=" &amp; $A154, DataRegularSeason20242025!$D$3:$D$1315, P$1)+SUMIFS(DataRegularSeason20242025!$AB$3:$AB$1315,DataRegularSeason20242025!$B$3:$B$1315, "&lt;=" &amp; $A154, DataRegularSeason20242025!$E$3:$E$1315, P$1)</f>
        <v>65</v>
      </c>
      <c r="Q154" s="2">
        <f>SUMIFS(DataRegularSeason20242025!$AA$3:$AA$1315,DataRegularSeason20242025!$B$3:$B$1315, "&lt;=" &amp; $A154, DataRegularSeason20242025!$D$3:$D$1315, Q$1)+SUMIFS(DataRegularSeason20242025!$AB$3:$AB$1315,DataRegularSeason20242025!$B$3:$B$1315, "&lt;=" &amp; $A154, DataRegularSeason20242025!$E$3:$E$1315, Q$1)</f>
        <v>72</v>
      </c>
      <c r="R154" s="2">
        <f>SUMIFS(DataRegularSeason20242025!$AA$3:$AA$1315,DataRegularSeason20242025!$B$3:$B$1315, "&lt;=" &amp; $A154, DataRegularSeason20242025!$D$3:$D$1315, R$1)+SUMIFS(DataRegularSeason20242025!$AB$3:$AB$1315,DataRegularSeason20242025!$B$3:$B$1315, "&lt;=" &amp; $A154, DataRegularSeason20242025!$E$3:$E$1315, R$1)</f>
        <v>51</v>
      </c>
      <c r="S154" s="2">
        <f>SUMIFS(DataRegularSeason20242025!$AA$3:$AA$1315,DataRegularSeason20242025!$B$3:$B$1315, "&lt;=" &amp; $A154, DataRegularSeason20242025!$D$3:$D$1315, S$1)+SUMIFS(DataRegularSeason20242025!$AB$3:$AB$1315,DataRegularSeason20242025!$B$3:$B$1315, "&lt;=" &amp; $A154, DataRegularSeason20242025!$E$3:$E$1315, S$1)</f>
        <v>63</v>
      </c>
      <c r="T154" s="2">
        <f>SUMIFS(DataRegularSeason20242025!$AA$3:$AA$1315,DataRegularSeason20242025!$B$3:$B$1315, "&lt;=" &amp; $A154, DataRegularSeason20242025!$D$3:$D$1315, T$1)+SUMIFS(DataRegularSeason20242025!$AB$3:$AB$1315,DataRegularSeason20242025!$B$3:$B$1315, "&lt;=" &amp; $A154, DataRegularSeason20242025!$E$3:$E$1315, T$1)</f>
        <v>66</v>
      </c>
      <c r="U154" s="2">
        <f>SUMIFS(DataRegularSeason20242025!$AA$3:$AA$1315,DataRegularSeason20242025!$B$3:$B$1315, "&lt;=" &amp; $A154, DataRegularSeason20242025!$D$3:$D$1315, U$1)+SUMIFS(DataRegularSeason20242025!$AB$3:$AB$1315,DataRegularSeason20242025!$B$3:$B$1315, "&lt;=" &amp; $A154, DataRegularSeason20242025!$E$3:$E$1315, U$1)</f>
        <v>65</v>
      </c>
      <c r="V154" s="2">
        <f>SUMIFS(DataRegularSeason20242025!$AA$3:$AA$1315,DataRegularSeason20242025!$B$3:$B$1315, "&lt;=" &amp; $A154, DataRegularSeason20242025!$D$3:$D$1315, V$1)+SUMIFS(DataRegularSeason20242025!$AB$3:$AB$1315,DataRegularSeason20242025!$B$3:$B$1315, "&lt;=" &amp; $A154, DataRegularSeason20242025!$E$3:$E$1315, V$1)</f>
        <v>62</v>
      </c>
      <c r="W154" s="2">
        <f>SUMIFS(DataRegularSeason20242025!$AA$3:$AA$1315,DataRegularSeason20242025!$B$3:$B$1315, "&lt;=" &amp; $A154, DataRegularSeason20242025!$D$3:$D$1315, W$1)+SUMIFS(DataRegularSeason20242025!$AB$3:$AB$1315,DataRegularSeason20242025!$B$3:$B$1315, "&lt;=" &amp; $A154, DataRegularSeason20242025!$E$3:$E$1315, W$1)</f>
        <v>58</v>
      </c>
      <c r="X154" s="2">
        <f>SUMIFS(DataRegularSeason20242025!$AA$3:$AA$1315,DataRegularSeason20242025!$B$3:$B$1315, "&lt;=" &amp; $A154, DataRegularSeason20242025!$D$3:$D$1315, X$1)+SUMIFS(DataRegularSeason20242025!$AB$3:$AB$1315,DataRegularSeason20242025!$B$3:$B$1315, "&lt;=" &amp; $A154, DataRegularSeason20242025!$E$3:$E$1315, X$1)</f>
        <v>56</v>
      </c>
      <c r="Y154" s="2">
        <f>SUMIFS(DataRegularSeason20242025!$AA$3:$AA$1315,DataRegularSeason20242025!$B$3:$B$1315, "&lt;=" &amp; $A154, DataRegularSeason20242025!$D$3:$D$1315, Y$1)+SUMIFS(DataRegularSeason20242025!$AB$3:$AB$1315,DataRegularSeason20242025!$B$3:$B$1315, "&lt;=" &amp; $A154, DataRegularSeason20242025!$E$3:$E$1315, Y$1)</f>
        <v>43</v>
      </c>
      <c r="Z154" s="2">
        <f>SUMIFS(DataRegularSeason20242025!$AA$3:$AA$1315,DataRegularSeason20242025!$B$3:$B$1315, "&lt;=" &amp; $A154, DataRegularSeason20242025!$D$3:$D$1315, Z$1)+SUMIFS(DataRegularSeason20242025!$AB$3:$AB$1315,DataRegularSeason20242025!$B$3:$B$1315, "&lt;=" &amp; $A154, DataRegularSeason20242025!$E$3:$E$1315, Z$1)</f>
        <v>64</v>
      </c>
      <c r="AA154" s="2">
        <f>SUMIFS(DataRegularSeason20242025!$AA$3:$AA$1315,DataRegularSeason20242025!$B$3:$B$1315, "&lt;=" &amp; $A154, DataRegularSeason20242025!$D$3:$D$1315, AA$1)+SUMIFS(DataRegularSeason20242025!$AB$3:$AB$1315,DataRegularSeason20242025!$B$3:$B$1315, "&lt;=" &amp; $A154, DataRegularSeason20242025!$E$3:$E$1315, AA$1)</f>
        <v>76</v>
      </c>
      <c r="AB154" s="2">
        <f>SUMIFS(DataRegularSeason20242025!$AA$3:$AA$1315,DataRegularSeason20242025!$B$3:$B$1315, "&lt;=" &amp; $A154, DataRegularSeason20242025!$D$3:$D$1315, AB$1)+SUMIFS(DataRegularSeason20242025!$AB$3:$AB$1315,DataRegularSeason20242025!$B$3:$B$1315, "&lt;=" &amp; $A154, DataRegularSeason20242025!$E$3:$E$1315, AB$1)</f>
        <v>81</v>
      </c>
      <c r="AC154" s="2">
        <f>SUMIFS(DataRegularSeason20242025!$AA$3:$AA$1315,DataRegularSeason20242025!$B$3:$B$1315, "&lt;=" &amp; $A154, DataRegularSeason20242025!$D$3:$D$1315, AC$1)+SUMIFS(DataRegularSeason20242025!$AB$3:$AB$1315,DataRegularSeason20242025!$B$3:$B$1315, "&lt;=" &amp; $A154, DataRegularSeason20242025!$E$3:$E$1315, AC$1)</f>
        <v>63</v>
      </c>
      <c r="AD154" s="2">
        <f>SUMIFS(DataRegularSeason20242025!$AA$3:$AA$1315,DataRegularSeason20242025!$B$3:$B$1315, "&lt;=" &amp; $A154, DataRegularSeason20242025!$D$3:$D$1315, AD$1)+SUMIFS(DataRegularSeason20242025!$AB$3:$AB$1315,DataRegularSeason20242025!$B$3:$B$1315, "&lt;=" &amp; $A154, DataRegularSeason20242025!$E$3:$E$1315, AD$1)</f>
        <v>62</v>
      </c>
      <c r="AE154" s="2">
        <f>SUMIFS(DataRegularSeason20242025!$AA$3:$AA$1315,DataRegularSeason20242025!$B$3:$B$1315, "&lt;=" &amp; $A154, DataRegularSeason20242025!$D$3:$D$1315, AE$1)+SUMIFS(DataRegularSeason20242025!$AB$3:$AB$1315,DataRegularSeason20242025!$B$3:$B$1315, "&lt;=" &amp; $A154, DataRegularSeason20242025!$E$3:$E$1315, AE$1)</f>
        <v>78</v>
      </c>
      <c r="AF154" s="2">
        <f>SUMIFS(DataRegularSeason20242025!$AA$3:$AA$1315,DataRegularSeason20242025!$B$3:$B$1315, "&lt;=" &amp; $A154, DataRegularSeason20242025!$D$3:$D$1315, AF$1)+SUMIFS(DataRegularSeason20242025!$AB$3:$AB$1315,DataRegularSeason20242025!$B$3:$B$1315, "&lt;=" &amp; $A154, DataRegularSeason20242025!$E$3:$E$1315, AF$1)</f>
        <v>88</v>
      </c>
      <c r="AG154" s="2">
        <f>SUMIFS(DataRegularSeason20242025!$AA$3:$AA$1315,DataRegularSeason20242025!$B$3:$B$1315, "&lt;=" &amp; $A154, DataRegularSeason20242025!$D$3:$D$1315, AG$1)+SUMIFS(DataRegularSeason20242025!$AB$3:$AB$1315,DataRegularSeason20242025!$B$3:$B$1315, "&lt;=" &amp; $A154, DataRegularSeason20242025!$E$3:$E$1315, AG$1)</f>
        <v>86</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61</v>
      </c>
      <c r="C155" s="2">
        <f>SUMIFS(DataRegularSeason20242025!$AA$3:$AA$1315,DataRegularSeason20242025!$B$3:$B$1315, "&lt;=" &amp; $A155, DataRegularSeason20242025!$D$3:$D$1315, C$1)+SUMIFS(DataRegularSeason20242025!$AB$3:$AB$1315,DataRegularSeason20242025!$B$3:$B$1315, "&lt;=" &amp; $A155, DataRegularSeason20242025!$E$3:$E$1315, C$1)</f>
        <v>64</v>
      </c>
      <c r="D155" s="2">
        <f>SUMIFS(DataRegularSeason20242025!$AA$3:$AA$1315,DataRegularSeason20242025!$B$3:$B$1315, "&lt;=" &amp; $A155, DataRegularSeason20242025!$D$3:$D$1315, D$1)+SUMIFS(DataRegularSeason20242025!$AB$3:$AB$1315,DataRegularSeason20242025!$B$3:$B$1315, "&lt;=" &amp; $A155, DataRegularSeason20242025!$E$3:$E$1315, D$1)</f>
        <v>54</v>
      </c>
      <c r="E155" s="2">
        <f>SUMIFS(DataRegularSeason20242025!$AA$3:$AA$1315,DataRegularSeason20242025!$B$3:$B$1315, "&lt;=" &amp; $A155, DataRegularSeason20242025!$D$3:$D$1315, E$1)+SUMIFS(DataRegularSeason20242025!$AB$3:$AB$1315,DataRegularSeason20242025!$B$3:$B$1315, "&lt;=" &amp; $A155, DataRegularSeason20242025!$E$3:$E$1315, E$1)</f>
        <v>76</v>
      </c>
      <c r="F155" s="2">
        <f>SUMIFS(DataRegularSeason20242025!$AA$3:$AA$1315,DataRegularSeason20242025!$B$3:$B$1315, "&lt;=" &amp; $A155, DataRegularSeason20242025!$D$3:$D$1315, F$1)+SUMIFS(DataRegularSeason20242025!$AB$3:$AB$1315,DataRegularSeason20242025!$B$3:$B$1315, "&lt;=" &amp; $A155, DataRegularSeason20242025!$E$3:$E$1315, F$1)</f>
        <v>68</v>
      </c>
      <c r="G155" s="2">
        <f>SUMIFS(DataRegularSeason20242025!$AA$3:$AA$1315,DataRegularSeason20242025!$B$3:$B$1315, "&lt;=" &amp; $A155, DataRegularSeason20242025!$D$3:$D$1315, G$1)+SUMIFS(DataRegularSeason20242025!$AB$3:$AB$1315,DataRegularSeason20242025!$B$3:$B$1315, "&lt;=" &amp; $A155, DataRegularSeason20242025!$E$3:$E$1315, G$1)</f>
        <v>67</v>
      </c>
      <c r="H155" s="2">
        <f>SUMIFS(DataRegularSeason20242025!$AA$3:$AA$1315,DataRegularSeason20242025!$B$3:$B$1315, "&lt;=" &amp; $A155, DataRegularSeason20242025!$D$3:$D$1315, H$1)+SUMIFS(DataRegularSeason20242025!$AB$3:$AB$1315,DataRegularSeason20242025!$B$3:$B$1315, "&lt;=" &amp; $A155, DataRegularSeason20242025!$E$3:$E$1315, H$1)</f>
        <v>46</v>
      </c>
      <c r="I155" s="2">
        <f>SUMIFS(DataRegularSeason20242025!$AA$3:$AA$1315,DataRegularSeason20242025!$B$3:$B$1315, "&lt;=" &amp; $A155, DataRegularSeason20242025!$D$3:$D$1315, I$1)+SUMIFS(DataRegularSeason20242025!$AB$3:$AB$1315,DataRegularSeason20242025!$B$3:$B$1315, "&lt;=" &amp; $A155, DataRegularSeason20242025!$E$3:$E$1315, I$1)</f>
        <v>74</v>
      </c>
      <c r="J155" s="2">
        <f>SUMIFS(DataRegularSeason20242025!$AA$3:$AA$1315,DataRegularSeason20242025!$B$3:$B$1315, "&lt;=" &amp; $A155, DataRegularSeason20242025!$D$3:$D$1315, J$1)+SUMIFS(DataRegularSeason20242025!$AB$3:$AB$1315,DataRegularSeason20242025!$B$3:$B$1315, "&lt;=" &amp; $A155, DataRegularSeason20242025!$E$3:$E$1315, J$1)</f>
        <v>82</v>
      </c>
      <c r="K155" s="2">
        <f>SUMIFS(DataRegularSeason20242025!$AA$3:$AA$1315,DataRegularSeason20242025!$B$3:$B$1315, "&lt;=" &amp; $A155, DataRegularSeason20242025!$D$3:$D$1315, K$1)+SUMIFS(DataRegularSeason20242025!$AB$3:$AB$1315,DataRegularSeason20242025!$B$3:$B$1315, "&lt;=" &amp; $A155, DataRegularSeason20242025!$E$3:$E$1315, K$1)</f>
        <v>66</v>
      </c>
      <c r="L155" s="2">
        <f>SUMIFS(DataRegularSeason20242025!$AA$3:$AA$1315,DataRegularSeason20242025!$B$3:$B$1315, "&lt;=" &amp; $A155, DataRegularSeason20242025!$D$3:$D$1315, L$1)+SUMIFS(DataRegularSeason20242025!$AB$3:$AB$1315,DataRegularSeason20242025!$B$3:$B$1315, "&lt;=" &amp; $A155, DataRegularSeason20242025!$E$3:$E$1315, L$1)</f>
        <v>74</v>
      </c>
      <c r="M155" s="2">
        <f>SUMIFS(DataRegularSeason20242025!$AA$3:$AA$1315,DataRegularSeason20242025!$B$3:$B$1315, "&lt;=" &amp; $A155, DataRegularSeason20242025!$D$3:$D$1315, M$1)+SUMIFS(DataRegularSeason20242025!$AB$3:$AB$1315,DataRegularSeason20242025!$B$3:$B$1315, "&lt;=" &amp; $A155, DataRegularSeason20242025!$E$3:$E$1315, M$1)</f>
        <v>79</v>
      </c>
      <c r="N155" s="2">
        <f>SUMIFS(DataRegularSeason20242025!$AA$3:$AA$1315,DataRegularSeason20242025!$B$3:$B$1315, "&lt;=" &amp; $A155, DataRegularSeason20242025!$D$3:$D$1315, N$1)+SUMIFS(DataRegularSeason20242025!$AB$3:$AB$1315,DataRegularSeason20242025!$B$3:$B$1315, "&lt;=" &amp; $A155, DataRegularSeason20242025!$E$3:$E$1315, N$1)</f>
        <v>71</v>
      </c>
      <c r="O155" s="2">
        <f>SUMIFS(DataRegularSeason20242025!$AA$3:$AA$1315,DataRegularSeason20242025!$B$3:$B$1315, "&lt;=" &amp; $A155, DataRegularSeason20242025!$D$3:$D$1315, O$1)+SUMIFS(DataRegularSeason20242025!$AB$3:$AB$1315,DataRegularSeason20242025!$B$3:$B$1315, "&lt;=" &amp; $A155, DataRegularSeason20242025!$E$3:$E$1315, O$1)</f>
        <v>76</v>
      </c>
      <c r="P155" s="2">
        <f>SUMIFS(DataRegularSeason20242025!$AA$3:$AA$1315,DataRegularSeason20242025!$B$3:$B$1315, "&lt;=" &amp; $A155, DataRegularSeason20242025!$D$3:$D$1315, P$1)+SUMIFS(DataRegularSeason20242025!$AB$3:$AB$1315,DataRegularSeason20242025!$B$3:$B$1315, "&lt;=" &amp; $A155, DataRegularSeason20242025!$E$3:$E$1315, P$1)</f>
        <v>65</v>
      </c>
      <c r="Q155" s="2">
        <f>SUMIFS(DataRegularSeason20242025!$AA$3:$AA$1315,DataRegularSeason20242025!$B$3:$B$1315, "&lt;=" &amp; $A155, DataRegularSeason20242025!$D$3:$D$1315, Q$1)+SUMIFS(DataRegularSeason20242025!$AB$3:$AB$1315,DataRegularSeason20242025!$B$3:$B$1315, "&lt;=" &amp; $A155, DataRegularSeason20242025!$E$3:$E$1315, Q$1)</f>
        <v>72</v>
      </c>
      <c r="R155" s="2">
        <f>SUMIFS(DataRegularSeason20242025!$AA$3:$AA$1315,DataRegularSeason20242025!$B$3:$B$1315, "&lt;=" &amp; $A155, DataRegularSeason20242025!$D$3:$D$1315, R$1)+SUMIFS(DataRegularSeason20242025!$AB$3:$AB$1315,DataRegularSeason20242025!$B$3:$B$1315, "&lt;=" &amp; $A155, DataRegularSeason20242025!$E$3:$E$1315, R$1)</f>
        <v>51</v>
      </c>
      <c r="S155" s="2">
        <f>SUMIFS(DataRegularSeason20242025!$AA$3:$AA$1315,DataRegularSeason20242025!$B$3:$B$1315, "&lt;=" &amp; $A155, DataRegularSeason20242025!$D$3:$D$1315, S$1)+SUMIFS(DataRegularSeason20242025!$AB$3:$AB$1315,DataRegularSeason20242025!$B$3:$B$1315, "&lt;=" &amp; $A155, DataRegularSeason20242025!$E$3:$E$1315, S$1)</f>
        <v>63</v>
      </c>
      <c r="T155" s="2">
        <f>SUMIFS(DataRegularSeason20242025!$AA$3:$AA$1315,DataRegularSeason20242025!$B$3:$B$1315, "&lt;=" &amp; $A155, DataRegularSeason20242025!$D$3:$D$1315, T$1)+SUMIFS(DataRegularSeason20242025!$AB$3:$AB$1315,DataRegularSeason20242025!$B$3:$B$1315, "&lt;=" &amp; $A155, DataRegularSeason20242025!$E$3:$E$1315, T$1)</f>
        <v>67</v>
      </c>
      <c r="U155" s="2">
        <f>SUMIFS(DataRegularSeason20242025!$AA$3:$AA$1315,DataRegularSeason20242025!$B$3:$B$1315, "&lt;=" &amp; $A155, DataRegularSeason20242025!$D$3:$D$1315, U$1)+SUMIFS(DataRegularSeason20242025!$AB$3:$AB$1315,DataRegularSeason20242025!$B$3:$B$1315, "&lt;=" &amp; $A155, DataRegularSeason20242025!$E$3:$E$1315, U$1)</f>
        <v>67</v>
      </c>
      <c r="V155" s="2">
        <f>SUMIFS(DataRegularSeason20242025!$AA$3:$AA$1315,DataRegularSeason20242025!$B$3:$B$1315, "&lt;=" &amp; $A155, DataRegularSeason20242025!$D$3:$D$1315, V$1)+SUMIFS(DataRegularSeason20242025!$AB$3:$AB$1315,DataRegularSeason20242025!$B$3:$B$1315, "&lt;=" &amp; $A155, DataRegularSeason20242025!$E$3:$E$1315, V$1)</f>
        <v>62</v>
      </c>
      <c r="W155" s="2">
        <f>SUMIFS(DataRegularSeason20242025!$AA$3:$AA$1315,DataRegularSeason20242025!$B$3:$B$1315, "&lt;=" &amp; $A155, DataRegularSeason20242025!$D$3:$D$1315, W$1)+SUMIFS(DataRegularSeason20242025!$AB$3:$AB$1315,DataRegularSeason20242025!$B$3:$B$1315, "&lt;=" &amp; $A155, DataRegularSeason20242025!$E$3:$E$1315, W$1)</f>
        <v>58</v>
      </c>
      <c r="X155" s="2">
        <f>SUMIFS(DataRegularSeason20242025!$AA$3:$AA$1315,DataRegularSeason20242025!$B$3:$B$1315, "&lt;=" &amp; $A155, DataRegularSeason20242025!$D$3:$D$1315, X$1)+SUMIFS(DataRegularSeason20242025!$AB$3:$AB$1315,DataRegularSeason20242025!$B$3:$B$1315, "&lt;=" &amp; $A155, DataRegularSeason20242025!$E$3:$E$1315, X$1)</f>
        <v>56</v>
      </c>
      <c r="Y155" s="2">
        <f>SUMIFS(DataRegularSeason20242025!$AA$3:$AA$1315,DataRegularSeason20242025!$B$3:$B$1315, "&lt;=" &amp; $A155, DataRegularSeason20242025!$D$3:$D$1315, Y$1)+SUMIFS(DataRegularSeason20242025!$AB$3:$AB$1315,DataRegularSeason20242025!$B$3:$B$1315, "&lt;=" &amp; $A155, DataRegularSeason20242025!$E$3:$E$1315, Y$1)</f>
        <v>43</v>
      </c>
      <c r="Z155" s="2">
        <f>SUMIFS(DataRegularSeason20242025!$AA$3:$AA$1315,DataRegularSeason20242025!$B$3:$B$1315, "&lt;=" &amp; $A155, DataRegularSeason20242025!$D$3:$D$1315, Z$1)+SUMIFS(DataRegularSeason20242025!$AB$3:$AB$1315,DataRegularSeason20242025!$B$3:$B$1315, "&lt;=" &amp; $A155, DataRegularSeason20242025!$E$3:$E$1315, Z$1)</f>
        <v>66</v>
      </c>
      <c r="AA155" s="2">
        <f>SUMIFS(DataRegularSeason20242025!$AA$3:$AA$1315,DataRegularSeason20242025!$B$3:$B$1315, "&lt;=" &amp; $A155, DataRegularSeason20242025!$D$3:$D$1315, AA$1)+SUMIFS(DataRegularSeason20242025!$AB$3:$AB$1315,DataRegularSeason20242025!$B$3:$B$1315, "&lt;=" &amp; $A155, DataRegularSeason20242025!$E$3:$E$1315, AA$1)</f>
        <v>76</v>
      </c>
      <c r="AB155" s="2">
        <f>SUMIFS(DataRegularSeason20242025!$AA$3:$AA$1315,DataRegularSeason20242025!$B$3:$B$1315, "&lt;=" &amp; $A155, DataRegularSeason20242025!$D$3:$D$1315, AB$1)+SUMIFS(DataRegularSeason20242025!$AB$3:$AB$1315,DataRegularSeason20242025!$B$3:$B$1315, "&lt;=" &amp; $A155, DataRegularSeason20242025!$E$3:$E$1315, AB$1)</f>
        <v>81</v>
      </c>
      <c r="AC155" s="2">
        <f>SUMIFS(DataRegularSeason20242025!$AA$3:$AA$1315,DataRegularSeason20242025!$B$3:$B$1315, "&lt;=" &amp; $A155, DataRegularSeason20242025!$D$3:$D$1315, AC$1)+SUMIFS(DataRegularSeason20242025!$AB$3:$AB$1315,DataRegularSeason20242025!$B$3:$B$1315, "&lt;=" &amp; $A155, DataRegularSeason20242025!$E$3:$E$1315, AC$1)</f>
        <v>63</v>
      </c>
      <c r="AD155" s="2">
        <f>SUMIFS(DataRegularSeason20242025!$AA$3:$AA$1315,DataRegularSeason20242025!$B$3:$B$1315, "&lt;=" &amp; $A155, DataRegularSeason20242025!$D$3:$D$1315, AD$1)+SUMIFS(DataRegularSeason20242025!$AB$3:$AB$1315,DataRegularSeason20242025!$B$3:$B$1315, "&lt;=" &amp; $A155, DataRegularSeason20242025!$E$3:$E$1315, AD$1)</f>
        <v>64</v>
      </c>
      <c r="AE155" s="2">
        <f>SUMIFS(DataRegularSeason20242025!$AA$3:$AA$1315,DataRegularSeason20242025!$B$3:$B$1315, "&lt;=" &amp; $A155, DataRegularSeason20242025!$D$3:$D$1315, AE$1)+SUMIFS(DataRegularSeason20242025!$AB$3:$AB$1315,DataRegularSeason20242025!$B$3:$B$1315, "&lt;=" &amp; $A155, DataRegularSeason20242025!$E$3:$E$1315, AE$1)</f>
        <v>80</v>
      </c>
      <c r="AF155" s="2">
        <f>SUMIFS(DataRegularSeason20242025!$AA$3:$AA$1315,DataRegularSeason20242025!$B$3:$B$1315, "&lt;=" &amp; $A155, DataRegularSeason20242025!$D$3:$D$1315, AF$1)+SUMIFS(DataRegularSeason20242025!$AB$3:$AB$1315,DataRegularSeason20242025!$B$3:$B$1315, "&lt;=" &amp; $A155, DataRegularSeason20242025!$E$3:$E$1315, AF$1)</f>
        <v>88</v>
      </c>
      <c r="AG155" s="2">
        <f>SUMIFS(DataRegularSeason20242025!$AA$3:$AA$1315,DataRegularSeason20242025!$B$3:$B$1315, "&lt;=" &amp; $A155, DataRegularSeason20242025!$D$3:$D$1315, AG$1)+SUMIFS(DataRegularSeason20242025!$AB$3:$AB$1315,DataRegularSeason20242025!$B$3:$B$1315, "&lt;=" &amp; $A155, DataRegularSeason20242025!$E$3:$E$1315, AG$1)</f>
        <v>88</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61</v>
      </c>
      <c r="C156" s="2">
        <f>SUMIFS(DataRegularSeason20242025!$AA$3:$AA$1315,DataRegularSeason20242025!$B$3:$B$1315, "&lt;=" &amp; $A156, DataRegularSeason20242025!$D$3:$D$1315, C$1)+SUMIFS(DataRegularSeason20242025!$AB$3:$AB$1315,DataRegularSeason20242025!$B$3:$B$1315, "&lt;=" &amp; $A156, DataRegularSeason20242025!$E$3:$E$1315, C$1)</f>
        <v>64</v>
      </c>
      <c r="D156" s="2">
        <f>SUMIFS(DataRegularSeason20242025!$AA$3:$AA$1315,DataRegularSeason20242025!$B$3:$B$1315, "&lt;=" &amp; $A156, DataRegularSeason20242025!$D$3:$D$1315, D$1)+SUMIFS(DataRegularSeason20242025!$AB$3:$AB$1315,DataRegularSeason20242025!$B$3:$B$1315, "&lt;=" &amp; $A156, DataRegularSeason20242025!$E$3:$E$1315, D$1)</f>
        <v>54</v>
      </c>
      <c r="E156" s="2">
        <f>SUMIFS(DataRegularSeason20242025!$AA$3:$AA$1315,DataRegularSeason20242025!$B$3:$B$1315, "&lt;=" &amp; $A156, DataRegularSeason20242025!$D$3:$D$1315, E$1)+SUMIFS(DataRegularSeason20242025!$AB$3:$AB$1315,DataRegularSeason20242025!$B$3:$B$1315, "&lt;=" &amp; $A156, DataRegularSeason20242025!$E$3:$E$1315, E$1)</f>
        <v>78</v>
      </c>
      <c r="F156" s="2">
        <f>SUMIFS(DataRegularSeason20242025!$AA$3:$AA$1315,DataRegularSeason20242025!$B$3:$B$1315, "&lt;=" &amp; $A156, DataRegularSeason20242025!$D$3:$D$1315, F$1)+SUMIFS(DataRegularSeason20242025!$AB$3:$AB$1315,DataRegularSeason20242025!$B$3:$B$1315, "&lt;=" &amp; $A156, DataRegularSeason20242025!$E$3:$E$1315, F$1)</f>
        <v>68</v>
      </c>
      <c r="G156" s="2">
        <f>SUMIFS(DataRegularSeason20242025!$AA$3:$AA$1315,DataRegularSeason20242025!$B$3:$B$1315, "&lt;=" &amp; $A156, DataRegularSeason20242025!$D$3:$D$1315, G$1)+SUMIFS(DataRegularSeason20242025!$AB$3:$AB$1315,DataRegularSeason20242025!$B$3:$B$1315, "&lt;=" &amp; $A156, DataRegularSeason20242025!$E$3:$E$1315, G$1)</f>
        <v>68</v>
      </c>
      <c r="H156" s="2">
        <f>SUMIFS(DataRegularSeason20242025!$AA$3:$AA$1315,DataRegularSeason20242025!$B$3:$B$1315, "&lt;=" &amp; $A156, DataRegularSeason20242025!$D$3:$D$1315, H$1)+SUMIFS(DataRegularSeason20242025!$AB$3:$AB$1315,DataRegularSeason20242025!$B$3:$B$1315, "&lt;=" &amp; $A156, DataRegularSeason20242025!$E$3:$E$1315, H$1)</f>
        <v>46</v>
      </c>
      <c r="I156" s="2">
        <f>SUMIFS(DataRegularSeason20242025!$AA$3:$AA$1315,DataRegularSeason20242025!$B$3:$B$1315, "&lt;=" &amp; $A156, DataRegularSeason20242025!$D$3:$D$1315, I$1)+SUMIFS(DataRegularSeason20242025!$AB$3:$AB$1315,DataRegularSeason20242025!$B$3:$B$1315, "&lt;=" &amp; $A156, DataRegularSeason20242025!$E$3:$E$1315, I$1)</f>
        <v>76</v>
      </c>
      <c r="J156" s="2">
        <f>SUMIFS(DataRegularSeason20242025!$AA$3:$AA$1315,DataRegularSeason20242025!$B$3:$B$1315, "&lt;=" &amp; $A156, DataRegularSeason20242025!$D$3:$D$1315, J$1)+SUMIFS(DataRegularSeason20242025!$AB$3:$AB$1315,DataRegularSeason20242025!$B$3:$B$1315, "&lt;=" &amp; $A156, DataRegularSeason20242025!$E$3:$E$1315, J$1)</f>
        <v>84</v>
      </c>
      <c r="K156" s="2">
        <f>SUMIFS(DataRegularSeason20242025!$AA$3:$AA$1315,DataRegularSeason20242025!$B$3:$B$1315, "&lt;=" &amp; $A156, DataRegularSeason20242025!$D$3:$D$1315, K$1)+SUMIFS(DataRegularSeason20242025!$AB$3:$AB$1315,DataRegularSeason20242025!$B$3:$B$1315, "&lt;=" &amp; $A156, DataRegularSeason20242025!$E$3:$E$1315, K$1)</f>
        <v>66</v>
      </c>
      <c r="L156" s="2">
        <f>SUMIFS(DataRegularSeason20242025!$AA$3:$AA$1315,DataRegularSeason20242025!$B$3:$B$1315, "&lt;=" &amp; $A156, DataRegularSeason20242025!$D$3:$D$1315, L$1)+SUMIFS(DataRegularSeason20242025!$AB$3:$AB$1315,DataRegularSeason20242025!$B$3:$B$1315, "&lt;=" &amp; $A156, DataRegularSeason20242025!$E$3:$E$1315, L$1)</f>
        <v>76</v>
      </c>
      <c r="M156" s="2">
        <f>SUMIFS(DataRegularSeason20242025!$AA$3:$AA$1315,DataRegularSeason20242025!$B$3:$B$1315, "&lt;=" &amp; $A156, DataRegularSeason20242025!$D$3:$D$1315, M$1)+SUMIFS(DataRegularSeason20242025!$AB$3:$AB$1315,DataRegularSeason20242025!$B$3:$B$1315, "&lt;=" &amp; $A156, DataRegularSeason20242025!$E$3:$E$1315, M$1)</f>
        <v>81</v>
      </c>
      <c r="N156" s="2">
        <f>SUMIFS(DataRegularSeason20242025!$AA$3:$AA$1315,DataRegularSeason20242025!$B$3:$B$1315, "&lt;=" &amp; $A156, DataRegularSeason20242025!$D$3:$D$1315, N$1)+SUMIFS(DataRegularSeason20242025!$AB$3:$AB$1315,DataRegularSeason20242025!$B$3:$B$1315, "&lt;=" &amp; $A156, DataRegularSeason20242025!$E$3:$E$1315, N$1)</f>
        <v>71</v>
      </c>
      <c r="O156" s="2">
        <f>SUMIFS(DataRegularSeason20242025!$AA$3:$AA$1315,DataRegularSeason20242025!$B$3:$B$1315, "&lt;=" &amp; $A156, DataRegularSeason20242025!$D$3:$D$1315, O$1)+SUMIFS(DataRegularSeason20242025!$AB$3:$AB$1315,DataRegularSeason20242025!$B$3:$B$1315, "&lt;=" &amp; $A156, DataRegularSeason20242025!$E$3:$E$1315, O$1)</f>
        <v>76</v>
      </c>
      <c r="P156" s="2">
        <f>SUMIFS(DataRegularSeason20242025!$AA$3:$AA$1315,DataRegularSeason20242025!$B$3:$B$1315, "&lt;=" &amp; $A156, DataRegularSeason20242025!$D$3:$D$1315, P$1)+SUMIFS(DataRegularSeason20242025!$AB$3:$AB$1315,DataRegularSeason20242025!$B$3:$B$1315, "&lt;=" &amp; $A156, DataRegularSeason20242025!$E$3:$E$1315, P$1)</f>
        <v>66</v>
      </c>
      <c r="Q156" s="2">
        <f>SUMIFS(DataRegularSeason20242025!$AA$3:$AA$1315,DataRegularSeason20242025!$B$3:$B$1315, "&lt;=" &amp; $A156, DataRegularSeason20242025!$D$3:$D$1315, Q$1)+SUMIFS(DataRegularSeason20242025!$AB$3:$AB$1315,DataRegularSeason20242025!$B$3:$B$1315, "&lt;=" &amp; $A156, DataRegularSeason20242025!$E$3:$E$1315, Q$1)</f>
        <v>72</v>
      </c>
      <c r="R156" s="2">
        <f>SUMIFS(DataRegularSeason20242025!$AA$3:$AA$1315,DataRegularSeason20242025!$B$3:$B$1315, "&lt;=" &amp; $A156, DataRegularSeason20242025!$D$3:$D$1315, R$1)+SUMIFS(DataRegularSeason20242025!$AB$3:$AB$1315,DataRegularSeason20242025!$B$3:$B$1315, "&lt;=" &amp; $A156, DataRegularSeason20242025!$E$3:$E$1315, R$1)</f>
        <v>53</v>
      </c>
      <c r="S156" s="2">
        <f>SUMIFS(DataRegularSeason20242025!$AA$3:$AA$1315,DataRegularSeason20242025!$B$3:$B$1315, "&lt;=" &amp; $A156, DataRegularSeason20242025!$D$3:$D$1315, S$1)+SUMIFS(DataRegularSeason20242025!$AB$3:$AB$1315,DataRegularSeason20242025!$B$3:$B$1315, "&lt;=" &amp; $A156, DataRegularSeason20242025!$E$3:$E$1315, S$1)</f>
        <v>63</v>
      </c>
      <c r="T156" s="2">
        <f>SUMIFS(DataRegularSeason20242025!$AA$3:$AA$1315,DataRegularSeason20242025!$B$3:$B$1315, "&lt;=" &amp; $A156, DataRegularSeason20242025!$D$3:$D$1315, T$1)+SUMIFS(DataRegularSeason20242025!$AB$3:$AB$1315,DataRegularSeason20242025!$B$3:$B$1315, "&lt;=" &amp; $A156, DataRegularSeason20242025!$E$3:$E$1315, T$1)</f>
        <v>67</v>
      </c>
      <c r="U156" s="2">
        <f>SUMIFS(DataRegularSeason20242025!$AA$3:$AA$1315,DataRegularSeason20242025!$B$3:$B$1315, "&lt;=" &amp; $A156, DataRegularSeason20242025!$D$3:$D$1315, U$1)+SUMIFS(DataRegularSeason20242025!$AB$3:$AB$1315,DataRegularSeason20242025!$B$3:$B$1315, "&lt;=" &amp; $A156, DataRegularSeason20242025!$E$3:$E$1315, U$1)</f>
        <v>67</v>
      </c>
      <c r="V156" s="2">
        <f>SUMIFS(DataRegularSeason20242025!$AA$3:$AA$1315,DataRegularSeason20242025!$B$3:$B$1315, "&lt;=" &amp; $A156, DataRegularSeason20242025!$D$3:$D$1315, V$1)+SUMIFS(DataRegularSeason20242025!$AB$3:$AB$1315,DataRegularSeason20242025!$B$3:$B$1315, "&lt;=" &amp; $A156, DataRegularSeason20242025!$E$3:$E$1315, V$1)</f>
        <v>62</v>
      </c>
      <c r="W156" s="2">
        <f>SUMIFS(DataRegularSeason20242025!$AA$3:$AA$1315,DataRegularSeason20242025!$B$3:$B$1315, "&lt;=" &amp; $A156, DataRegularSeason20242025!$D$3:$D$1315, W$1)+SUMIFS(DataRegularSeason20242025!$AB$3:$AB$1315,DataRegularSeason20242025!$B$3:$B$1315, "&lt;=" &amp; $A156, DataRegularSeason20242025!$E$3:$E$1315, W$1)</f>
        <v>58</v>
      </c>
      <c r="X156" s="2">
        <f>SUMIFS(DataRegularSeason20242025!$AA$3:$AA$1315,DataRegularSeason20242025!$B$3:$B$1315, "&lt;=" &amp; $A156, DataRegularSeason20242025!$D$3:$D$1315, X$1)+SUMIFS(DataRegularSeason20242025!$AB$3:$AB$1315,DataRegularSeason20242025!$B$3:$B$1315, "&lt;=" &amp; $A156, DataRegularSeason20242025!$E$3:$E$1315, X$1)</f>
        <v>56</v>
      </c>
      <c r="Y156" s="2">
        <f>SUMIFS(DataRegularSeason20242025!$AA$3:$AA$1315,DataRegularSeason20242025!$B$3:$B$1315, "&lt;=" &amp; $A156, DataRegularSeason20242025!$D$3:$D$1315, Y$1)+SUMIFS(DataRegularSeason20242025!$AB$3:$AB$1315,DataRegularSeason20242025!$B$3:$B$1315, "&lt;=" &amp; $A156, DataRegularSeason20242025!$E$3:$E$1315, Y$1)</f>
        <v>43</v>
      </c>
      <c r="Z156" s="2">
        <f>SUMIFS(DataRegularSeason20242025!$AA$3:$AA$1315,DataRegularSeason20242025!$B$3:$B$1315, "&lt;=" &amp; $A156, DataRegularSeason20242025!$D$3:$D$1315, Z$1)+SUMIFS(DataRegularSeason20242025!$AB$3:$AB$1315,DataRegularSeason20242025!$B$3:$B$1315, "&lt;=" &amp; $A156, DataRegularSeason20242025!$E$3:$E$1315, Z$1)</f>
        <v>66</v>
      </c>
      <c r="AA156" s="2">
        <f>SUMIFS(DataRegularSeason20242025!$AA$3:$AA$1315,DataRegularSeason20242025!$B$3:$B$1315, "&lt;=" &amp; $A156, DataRegularSeason20242025!$D$3:$D$1315, AA$1)+SUMIFS(DataRegularSeason20242025!$AB$3:$AB$1315,DataRegularSeason20242025!$B$3:$B$1315, "&lt;=" &amp; $A156, DataRegularSeason20242025!$E$3:$E$1315, AA$1)</f>
        <v>78</v>
      </c>
      <c r="AB156" s="2">
        <f>SUMIFS(DataRegularSeason20242025!$AA$3:$AA$1315,DataRegularSeason20242025!$B$3:$B$1315, "&lt;=" &amp; $A156, DataRegularSeason20242025!$D$3:$D$1315, AB$1)+SUMIFS(DataRegularSeason20242025!$AB$3:$AB$1315,DataRegularSeason20242025!$B$3:$B$1315, "&lt;=" &amp; $A156, DataRegularSeason20242025!$E$3:$E$1315, AB$1)</f>
        <v>81</v>
      </c>
      <c r="AC156" s="2">
        <f>SUMIFS(DataRegularSeason20242025!$AA$3:$AA$1315,DataRegularSeason20242025!$B$3:$B$1315, "&lt;=" &amp; $A156, DataRegularSeason20242025!$D$3:$D$1315, AC$1)+SUMIFS(DataRegularSeason20242025!$AB$3:$AB$1315,DataRegularSeason20242025!$B$3:$B$1315, "&lt;=" &amp; $A156, DataRegularSeason20242025!$E$3:$E$1315, AC$1)</f>
        <v>65</v>
      </c>
      <c r="AD156" s="2">
        <f>SUMIFS(DataRegularSeason20242025!$AA$3:$AA$1315,DataRegularSeason20242025!$B$3:$B$1315, "&lt;=" &amp; $A156, DataRegularSeason20242025!$D$3:$D$1315, AD$1)+SUMIFS(DataRegularSeason20242025!$AB$3:$AB$1315,DataRegularSeason20242025!$B$3:$B$1315, "&lt;=" &amp; $A156, DataRegularSeason20242025!$E$3:$E$1315, AD$1)</f>
        <v>64</v>
      </c>
      <c r="AE156" s="2">
        <f>SUMIFS(DataRegularSeason20242025!$AA$3:$AA$1315,DataRegularSeason20242025!$B$3:$B$1315, "&lt;=" &amp; $A156, DataRegularSeason20242025!$D$3:$D$1315, AE$1)+SUMIFS(DataRegularSeason20242025!$AB$3:$AB$1315,DataRegularSeason20242025!$B$3:$B$1315, "&lt;=" &amp; $A156, DataRegularSeason20242025!$E$3:$E$1315, AE$1)</f>
        <v>80</v>
      </c>
      <c r="AF156" s="2">
        <f>SUMIFS(DataRegularSeason20242025!$AA$3:$AA$1315,DataRegularSeason20242025!$B$3:$B$1315, "&lt;=" &amp; $A156, DataRegularSeason20242025!$D$3:$D$1315, AF$1)+SUMIFS(DataRegularSeason20242025!$AB$3:$AB$1315,DataRegularSeason20242025!$B$3:$B$1315, "&lt;=" &amp; $A156, DataRegularSeason20242025!$E$3:$E$1315, AF$1)</f>
        <v>90</v>
      </c>
      <c r="AG156" s="2">
        <f>SUMIFS(DataRegularSeason20242025!$AA$3:$AA$1315,DataRegularSeason20242025!$B$3:$B$1315, "&lt;=" &amp; $A156, DataRegularSeason20242025!$D$3:$D$1315, AG$1)+SUMIFS(DataRegularSeason20242025!$AB$3:$AB$1315,DataRegularSeason20242025!$B$3:$B$1315, "&lt;=" &amp; $A156, DataRegularSeason20242025!$E$3:$E$1315, AG$1)</f>
        <v>88</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61</v>
      </c>
      <c r="C157" s="2">
        <f>SUMIFS(DataRegularSeason20242025!$AA$3:$AA$1315,DataRegularSeason20242025!$B$3:$B$1315, "&lt;=" &amp; $A157, DataRegularSeason20242025!$D$3:$D$1315, C$1)+SUMIFS(DataRegularSeason20242025!$AB$3:$AB$1315,DataRegularSeason20242025!$B$3:$B$1315, "&lt;=" &amp; $A157, DataRegularSeason20242025!$E$3:$E$1315, C$1)</f>
        <v>64</v>
      </c>
      <c r="D157" s="2">
        <f>SUMIFS(DataRegularSeason20242025!$AA$3:$AA$1315,DataRegularSeason20242025!$B$3:$B$1315, "&lt;=" &amp; $A157, DataRegularSeason20242025!$D$3:$D$1315, D$1)+SUMIFS(DataRegularSeason20242025!$AB$3:$AB$1315,DataRegularSeason20242025!$B$3:$B$1315, "&lt;=" &amp; $A157, DataRegularSeason20242025!$E$3:$E$1315, D$1)</f>
        <v>54</v>
      </c>
      <c r="E157" s="2">
        <f>SUMIFS(DataRegularSeason20242025!$AA$3:$AA$1315,DataRegularSeason20242025!$B$3:$B$1315, "&lt;=" &amp; $A157, DataRegularSeason20242025!$D$3:$D$1315, E$1)+SUMIFS(DataRegularSeason20242025!$AB$3:$AB$1315,DataRegularSeason20242025!$B$3:$B$1315, "&lt;=" &amp; $A157, DataRegularSeason20242025!$E$3:$E$1315, E$1)</f>
        <v>78</v>
      </c>
      <c r="F157" s="2">
        <f>SUMIFS(DataRegularSeason20242025!$AA$3:$AA$1315,DataRegularSeason20242025!$B$3:$B$1315, "&lt;=" &amp; $A157, DataRegularSeason20242025!$D$3:$D$1315, F$1)+SUMIFS(DataRegularSeason20242025!$AB$3:$AB$1315,DataRegularSeason20242025!$B$3:$B$1315, "&lt;=" &amp; $A157, DataRegularSeason20242025!$E$3:$E$1315, F$1)</f>
        <v>68</v>
      </c>
      <c r="G157" s="2">
        <f>SUMIFS(DataRegularSeason20242025!$AA$3:$AA$1315,DataRegularSeason20242025!$B$3:$B$1315, "&lt;=" &amp; $A157, DataRegularSeason20242025!$D$3:$D$1315, G$1)+SUMIFS(DataRegularSeason20242025!$AB$3:$AB$1315,DataRegularSeason20242025!$B$3:$B$1315, "&lt;=" &amp; $A157, DataRegularSeason20242025!$E$3:$E$1315, G$1)</f>
        <v>68</v>
      </c>
      <c r="H157" s="2">
        <f>SUMIFS(DataRegularSeason20242025!$AA$3:$AA$1315,DataRegularSeason20242025!$B$3:$B$1315, "&lt;=" &amp; $A157, DataRegularSeason20242025!$D$3:$D$1315, H$1)+SUMIFS(DataRegularSeason20242025!$AB$3:$AB$1315,DataRegularSeason20242025!$B$3:$B$1315, "&lt;=" &amp; $A157, DataRegularSeason20242025!$E$3:$E$1315, H$1)</f>
        <v>48</v>
      </c>
      <c r="I157" s="2">
        <f>SUMIFS(DataRegularSeason20242025!$AA$3:$AA$1315,DataRegularSeason20242025!$B$3:$B$1315, "&lt;=" &amp; $A157, DataRegularSeason20242025!$D$3:$D$1315, I$1)+SUMIFS(DataRegularSeason20242025!$AB$3:$AB$1315,DataRegularSeason20242025!$B$3:$B$1315, "&lt;=" &amp; $A157, DataRegularSeason20242025!$E$3:$E$1315, I$1)</f>
        <v>76</v>
      </c>
      <c r="J157" s="2">
        <f>SUMIFS(DataRegularSeason20242025!$AA$3:$AA$1315,DataRegularSeason20242025!$B$3:$B$1315, "&lt;=" &amp; $A157, DataRegularSeason20242025!$D$3:$D$1315, J$1)+SUMIFS(DataRegularSeason20242025!$AB$3:$AB$1315,DataRegularSeason20242025!$B$3:$B$1315, "&lt;=" &amp; $A157, DataRegularSeason20242025!$E$3:$E$1315, J$1)</f>
        <v>84</v>
      </c>
      <c r="K157" s="2">
        <f>SUMIFS(DataRegularSeason20242025!$AA$3:$AA$1315,DataRegularSeason20242025!$B$3:$B$1315, "&lt;=" &amp; $A157, DataRegularSeason20242025!$D$3:$D$1315, K$1)+SUMIFS(DataRegularSeason20242025!$AB$3:$AB$1315,DataRegularSeason20242025!$B$3:$B$1315, "&lt;=" &amp; $A157, DataRegularSeason20242025!$E$3:$E$1315, K$1)</f>
        <v>68</v>
      </c>
      <c r="L157" s="2">
        <f>SUMIFS(DataRegularSeason20242025!$AA$3:$AA$1315,DataRegularSeason20242025!$B$3:$B$1315, "&lt;=" &amp; $A157, DataRegularSeason20242025!$D$3:$D$1315, L$1)+SUMIFS(DataRegularSeason20242025!$AB$3:$AB$1315,DataRegularSeason20242025!$B$3:$B$1315, "&lt;=" &amp; $A157, DataRegularSeason20242025!$E$3:$E$1315, L$1)</f>
        <v>76</v>
      </c>
      <c r="M157" s="2">
        <f>SUMIFS(DataRegularSeason20242025!$AA$3:$AA$1315,DataRegularSeason20242025!$B$3:$B$1315, "&lt;=" &amp; $A157, DataRegularSeason20242025!$D$3:$D$1315, M$1)+SUMIFS(DataRegularSeason20242025!$AB$3:$AB$1315,DataRegularSeason20242025!$B$3:$B$1315, "&lt;=" &amp; $A157, DataRegularSeason20242025!$E$3:$E$1315, M$1)</f>
        <v>81</v>
      </c>
      <c r="N157" s="2">
        <f>SUMIFS(DataRegularSeason20242025!$AA$3:$AA$1315,DataRegularSeason20242025!$B$3:$B$1315, "&lt;=" &amp; $A157, DataRegularSeason20242025!$D$3:$D$1315, N$1)+SUMIFS(DataRegularSeason20242025!$AB$3:$AB$1315,DataRegularSeason20242025!$B$3:$B$1315, "&lt;=" &amp; $A157, DataRegularSeason20242025!$E$3:$E$1315, N$1)</f>
        <v>71</v>
      </c>
      <c r="O157" s="2">
        <f>SUMIFS(DataRegularSeason20242025!$AA$3:$AA$1315,DataRegularSeason20242025!$B$3:$B$1315, "&lt;=" &amp; $A157, DataRegularSeason20242025!$D$3:$D$1315, O$1)+SUMIFS(DataRegularSeason20242025!$AB$3:$AB$1315,DataRegularSeason20242025!$B$3:$B$1315, "&lt;=" &amp; $A157, DataRegularSeason20242025!$E$3:$E$1315, O$1)</f>
        <v>76</v>
      </c>
      <c r="P157" s="2">
        <f>SUMIFS(DataRegularSeason20242025!$AA$3:$AA$1315,DataRegularSeason20242025!$B$3:$B$1315, "&lt;=" &amp; $A157, DataRegularSeason20242025!$D$3:$D$1315, P$1)+SUMIFS(DataRegularSeason20242025!$AB$3:$AB$1315,DataRegularSeason20242025!$B$3:$B$1315, "&lt;=" &amp; $A157, DataRegularSeason20242025!$E$3:$E$1315, P$1)</f>
        <v>66</v>
      </c>
      <c r="Q157" s="2">
        <f>SUMIFS(DataRegularSeason20242025!$AA$3:$AA$1315,DataRegularSeason20242025!$B$3:$B$1315, "&lt;=" &amp; $A157, DataRegularSeason20242025!$D$3:$D$1315, Q$1)+SUMIFS(DataRegularSeason20242025!$AB$3:$AB$1315,DataRegularSeason20242025!$B$3:$B$1315, "&lt;=" &amp; $A157, DataRegularSeason20242025!$E$3:$E$1315, Q$1)</f>
        <v>72</v>
      </c>
      <c r="R157" s="2">
        <f>SUMIFS(DataRegularSeason20242025!$AA$3:$AA$1315,DataRegularSeason20242025!$B$3:$B$1315, "&lt;=" &amp; $A157, DataRegularSeason20242025!$D$3:$D$1315, R$1)+SUMIFS(DataRegularSeason20242025!$AB$3:$AB$1315,DataRegularSeason20242025!$B$3:$B$1315, "&lt;=" &amp; $A157, DataRegularSeason20242025!$E$3:$E$1315, R$1)</f>
        <v>53</v>
      </c>
      <c r="S157" s="2">
        <f>SUMIFS(DataRegularSeason20242025!$AA$3:$AA$1315,DataRegularSeason20242025!$B$3:$B$1315, "&lt;=" &amp; $A157, DataRegularSeason20242025!$D$3:$D$1315, S$1)+SUMIFS(DataRegularSeason20242025!$AB$3:$AB$1315,DataRegularSeason20242025!$B$3:$B$1315, "&lt;=" &amp; $A157, DataRegularSeason20242025!$E$3:$E$1315, S$1)</f>
        <v>63</v>
      </c>
      <c r="T157" s="2">
        <f>SUMIFS(DataRegularSeason20242025!$AA$3:$AA$1315,DataRegularSeason20242025!$B$3:$B$1315, "&lt;=" &amp; $A157, DataRegularSeason20242025!$D$3:$D$1315, T$1)+SUMIFS(DataRegularSeason20242025!$AB$3:$AB$1315,DataRegularSeason20242025!$B$3:$B$1315, "&lt;=" &amp; $A157, DataRegularSeason20242025!$E$3:$E$1315, T$1)</f>
        <v>67</v>
      </c>
      <c r="U157" s="2">
        <f>SUMIFS(DataRegularSeason20242025!$AA$3:$AA$1315,DataRegularSeason20242025!$B$3:$B$1315, "&lt;=" &amp; $A157, DataRegularSeason20242025!$D$3:$D$1315, U$1)+SUMIFS(DataRegularSeason20242025!$AB$3:$AB$1315,DataRegularSeason20242025!$B$3:$B$1315, "&lt;=" &amp; $A157, DataRegularSeason20242025!$E$3:$E$1315, U$1)</f>
        <v>67</v>
      </c>
      <c r="V157" s="2">
        <f>SUMIFS(DataRegularSeason20242025!$AA$3:$AA$1315,DataRegularSeason20242025!$B$3:$B$1315, "&lt;=" &amp; $A157, DataRegularSeason20242025!$D$3:$D$1315, V$1)+SUMIFS(DataRegularSeason20242025!$AB$3:$AB$1315,DataRegularSeason20242025!$B$3:$B$1315, "&lt;=" &amp; $A157, DataRegularSeason20242025!$E$3:$E$1315, V$1)</f>
        <v>62</v>
      </c>
      <c r="W157" s="2">
        <f>SUMIFS(DataRegularSeason20242025!$AA$3:$AA$1315,DataRegularSeason20242025!$B$3:$B$1315, "&lt;=" &amp; $A157, DataRegularSeason20242025!$D$3:$D$1315, W$1)+SUMIFS(DataRegularSeason20242025!$AB$3:$AB$1315,DataRegularSeason20242025!$B$3:$B$1315, "&lt;=" &amp; $A157, DataRegularSeason20242025!$E$3:$E$1315, W$1)</f>
        <v>58</v>
      </c>
      <c r="X157" s="2">
        <f>SUMIFS(DataRegularSeason20242025!$AA$3:$AA$1315,DataRegularSeason20242025!$B$3:$B$1315, "&lt;=" &amp; $A157, DataRegularSeason20242025!$D$3:$D$1315, X$1)+SUMIFS(DataRegularSeason20242025!$AB$3:$AB$1315,DataRegularSeason20242025!$B$3:$B$1315, "&lt;=" &amp; $A157, DataRegularSeason20242025!$E$3:$E$1315, X$1)</f>
        <v>56</v>
      </c>
      <c r="Y157" s="2">
        <f>SUMIFS(DataRegularSeason20242025!$AA$3:$AA$1315,DataRegularSeason20242025!$B$3:$B$1315, "&lt;=" &amp; $A157, DataRegularSeason20242025!$D$3:$D$1315, Y$1)+SUMIFS(DataRegularSeason20242025!$AB$3:$AB$1315,DataRegularSeason20242025!$B$3:$B$1315, "&lt;=" &amp; $A157, DataRegularSeason20242025!$E$3:$E$1315, Y$1)</f>
        <v>43</v>
      </c>
      <c r="Z157" s="2">
        <f>SUMIFS(DataRegularSeason20242025!$AA$3:$AA$1315,DataRegularSeason20242025!$B$3:$B$1315, "&lt;=" &amp; $A157, DataRegularSeason20242025!$D$3:$D$1315, Z$1)+SUMIFS(DataRegularSeason20242025!$AB$3:$AB$1315,DataRegularSeason20242025!$B$3:$B$1315, "&lt;=" &amp; $A157, DataRegularSeason20242025!$E$3:$E$1315, Z$1)</f>
        <v>68</v>
      </c>
      <c r="AA157" s="2">
        <f>SUMIFS(DataRegularSeason20242025!$AA$3:$AA$1315,DataRegularSeason20242025!$B$3:$B$1315, "&lt;=" &amp; $A157, DataRegularSeason20242025!$D$3:$D$1315, AA$1)+SUMIFS(DataRegularSeason20242025!$AB$3:$AB$1315,DataRegularSeason20242025!$B$3:$B$1315, "&lt;=" &amp; $A157, DataRegularSeason20242025!$E$3:$E$1315, AA$1)</f>
        <v>78</v>
      </c>
      <c r="AB157" s="2">
        <f>SUMIFS(DataRegularSeason20242025!$AA$3:$AA$1315,DataRegularSeason20242025!$B$3:$B$1315, "&lt;=" &amp; $A157, DataRegularSeason20242025!$D$3:$D$1315, AB$1)+SUMIFS(DataRegularSeason20242025!$AB$3:$AB$1315,DataRegularSeason20242025!$B$3:$B$1315, "&lt;=" &amp; $A157, DataRegularSeason20242025!$E$3:$E$1315, AB$1)</f>
        <v>81</v>
      </c>
      <c r="AC157" s="2">
        <f>SUMIFS(DataRegularSeason20242025!$AA$3:$AA$1315,DataRegularSeason20242025!$B$3:$B$1315, "&lt;=" &amp; $A157, DataRegularSeason20242025!$D$3:$D$1315, AC$1)+SUMIFS(DataRegularSeason20242025!$AB$3:$AB$1315,DataRegularSeason20242025!$B$3:$B$1315, "&lt;=" &amp; $A157, DataRegularSeason20242025!$E$3:$E$1315, AC$1)</f>
        <v>66</v>
      </c>
      <c r="AD157" s="2">
        <f>SUMIFS(DataRegularSeason20242025!$AA$3:$AA$1315,DataRegularSeason20242025!$B$3:$B$1315, "&lt;=" &amp; $A157, DataRegularSeason20242025!$D$3:$D$1315, AD$1)+SUMIFS(DataRegularSeason20242025!$AB$3:$AB$1315,DataRegularSeason20242025!$B$3:$B$1315, "&lt;=" &amp; $A157, DataRegularSeason20242025!$E$3:$E$1315, AD$1)</f>
        <v>66</v>
      </c>
      <c r="AE157" s="2">
        <f>SUMIFS(DataRegularSeason20242025!$AA$3:$AA$1315,DataRegularSeason20242025!$B$3:$B$1315, "&lt;=" &amp; $A157, DataRegularSeason20242025!$D$3:$D$1315, AE$1)+SUMIFS(DataRegularSeason20242025!$AB$3:$AB$1315,DataRegularSeason20242025!$B$3:$B$1315, "&lt;=" &amp; $A157, DataRegularSeason20242025!$E$3:$E$1315, AE$1)</f>
        <v>82</v>
      </c>
      <c r="AF157" s="2">
        <f>SUMIFS(DataRegularSeason20242025!$AA$3:$AA$1315,DataRegularSeason20242025!$B$3:$B$1315, "&lt;=" &amp; $A157, DataRegularSeason20242025!$D$3:$D$1315, AF$1)+SUMIFS(DataRegularSeason20242025!$AB$3:$AB$1315,DataRegularSeason20242025!$B$3:$B$1315, "&lt;=" &amp; $A157, DataRegularSeason20242025!$E$3:$E$1315, AF$1)</f>
        <v>92</v>
      </c>
      <c r="AG157" s="2">
        <f>SUMIFS(DataRegularSeason20242025!$AA$3:$AA$1315,DataRegularSeason20242025!$B$3:$B$1315, "&lt;=" &amp; $A157, DataRegularSeason20242025!$D$3:$D$1315, AG$1)+SUMIFS(DataRegularSeason20242025!$AB$3:$AB$1315,DataRegularSeason20242025!$B$3:$B$1315, "&lt;=" &amp; $A157, DataRegularSeason20242025!$E$3:$E$1315, AG$1)</f>
        <v>88</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61</v>
      </c>
      <c r="C158" s="2">
        <f>SUMIFS(DataRegularSeason20242025!$AA$3:$AA$1315,DataRegularSeason20242025!$B$3:$B$1315, "&lt;=" &amp; $A158, DataRegularSeason20242025!$D$3:$D$1315, C$1)+SUMIFS(DataRegularSeason20242025!$AB$3:$AB$1315,DataRegularSeason20242025!$B$3:$B$1315, "&lt;=" &amp; $A158, DataRegularSeason20242025!$E$3:$E$1315, C$1)</f>
        <v>66</v>
      </c>
      <c r="D158" s="2">
        <f>SUMIFS(DataRegularSeason20242025!$AA$3:$AA$1315,DataRegularSeason20242025!$B$3:$B$1315, "&lt;=" &amp; $A158, DataRegularSeason20242025!$D$3:$D$1315, D$1)+SUMIFS(DataRegularSeason20242025!$AB$3:$AB$1315,DataRegularSeason20242025!$B$3:$B$1315, "&lt;=" &amp; $A158, DataRegularSeason20242025!$E$3:$E$1315, D$1)</f>
        <v>54</v>
      </c>
      <c r="E158" s="2">
        <f>SUMIFS(DataRegularSeason20242025!$AA$3:$AA$1315,DataRegularSeason20242025!$B$3:$B$1315, "&lt;=" &amp; $A158, DataRegularSeason20242025!$D$3:$D$1315, E$1)+SUMIFS(DataRegularSeason20242025!$AB$3:$AB$1315,DataRegularSeason20242025!$B$3:$B$1315, "&lt;=" &amp; $A158, DataRegularSeason20242025!$E$3:$E$1315, E$1)</f>
        <v>78</v>
      </c>
      <c r="F158" s="2">
        <f>SUMIFS(DataRegularSeason20242025!$AA$3:$AA$1315,DataRegularSeason20242025!$B$3:$B$1315, "&lt;=" &amp; $A158, DataRegularSeason20242025!$D$3:$D$1315, F$1)+SUMIFS(DataRegularSeason20242025!$AB$3:$AB$1315,DataRegularSeason20242025!$B$3:$B$1315, "&lt;=" &amp; $A158, DataRegularSeason20242025!$E$3:$E$1315, F$1)</f>
        <v>68</v>
      </c>
      <c r="G158" s="2">
        <f>SUMIFS(DataRegularSeason20242025!$AA$3:$AA$1315,DataRegularSeason20242025!$B$3:$B$1315, "&lt;=" &amp; $A158, DataRegularSeason20242025!$D$3:$D$1315, G$1)+SUMIFS(DataRegularSeason20242025!$AB$3:$AB$1315,DataRegularSeason20242025!$B$3:$B$1315, "&lt;=" &amp; $A158, DataRegularSeason20242025!$E$3:$E$1315, G$1)</f>
        <v>70</v>
      </c>
      <c r="H158" s="2">
        <f>SUMIFS(DataRegularSeason20242025!$AA$3:$AA$1315,DataRegularSeason20242025!$B$3:$B$1315, "&lt;=" &amp; $A158, DataRegularSeason20242025!$D$3:$D$1315, H$1)+SUMIFS(DataRegularSeason20242025!$AB$3:$AB$1315,DataRegularSeason20242025!$B$3:$B$1315, "&lt;=" &amp; $A158, DataRegularSeason20242025!$E$3:$E$1315, H$1)</f>
        <v>49</v>
      </c>
      <c r="I158" s="2">
        <f>SUMIFS(DataRegularSeason20242025!$AA$3:$AA$1315,DataRegularSeason20242025!$B$3:$B$1315, "&lt;=" &amp; $A158, DataRegularSeason20242025!$D$3:$D$1315, I$1)+SUMIFS(DataRegularSeason20242025!$AB$3:$AB$1315,DataRegularSeason20242025!$B$3:$B$1315, "&lt;=" &amp; $A158, DataRegularSeason20242025!$E$3:$E$1315, I$1)</f>
        <v>78</v>
      </c>
      <c r="J158" s="2">
        <f>SUMIFS(DataRegularSeason20242025!$AA$3:$AA$1315,DataRegularSeason20242025!$B$3:$B$1315, "&lt;=" &amp; $A158, DataRegularSeason20242025!$D$3:$D$1315, J$1)+SUMIFS(DataRegularSeason20242025!$AB$3:$AB$1315,DataRegularSeason20242025!$B$3:$B$1315, "&lt;=" &amp; $A158, DataRegularSeason20242025!$E$3:$E$1315, J$1)</f>
        <v>84</v>
      </c>
      <c r="K158" s="2">
        <f>SUMIFS(DataRegularSeason20242025!$AA$3:$AA$1315,DataRegularSeason20242025!$B$3:$B$1315, "&lt;=" &amp; $A158, DataRegularSeason20242025!$D$3:$D$1315, K$1)+SUMIFS(DataRegularSeason20242025!$AB$3:$AB$1315,DataRegularSeason20242025!$B$3:$B$1315, "&lt;=" &amp; $A158, DataRegularSeason20242025!$E$3:$E$1315, K$1)</f>
        <v>68</v>
      </c>
      <c r="L158" s="2">
        <f>SUMIFS(DataRegularSeason20242025!$AA$3:$AA$1315,DataRegularSeason20242025!$B$3:$B$1315, "&lt;=" &amp; $A158, DataRegularSeason20242025!$D$3:$D$1315, L$1)+SUMIFS(DataRegularSeason20242025!$AB$3:$AB$1315,DataRegularSeason20242025!$B$3:$B$1315, "&lt;=" &amp; $A158, DataRegularSeason20242025!$E$3:$E$1315, L$1)</f>
        <v>78</v>
      </c>
      <c r="M158" s="2">
        <f>SUMIFS(DataRegularSeason20242025!$AA$3:$AA$1315,DataRegularSeason20242025!$B$3:$B$1315, "&lt;=" &amp; $A158, DataRegularSeason20242025!$D$3:$D$1315, M$1)+SUMIFS(DataRegularSeason20242025!$AB$3:$AB$1315,DataRegularSeason20242025!$B$3:$B$1315, "&lt;=" &amp; $A158, DataRegularSeason20242025!$E$3:$E$1315, M$1)</f>
        <v>83</v>
      </c>
      <c r="N158" s="2">
        <f>SUMIFS(DataRegularSeason20242025!$AA$3:$AA$1315,DataRegularSeason20242025!$B$3:$B$1315, "&lt;=" &amp; $A158, DataRegularSeason20242025!$D$3:$D$1315, N$1)+SUMIFS(DataRegularSeason20242025!$AB$3:$AB$1315,DataRegularSeason20242025!$B$3:$B$1315, "&lt;=" &amp; $A158, DataRegularSeason20242025!$E$3:$E$1315, N$1)</f>
        <v>73</v>
      </c>
      <c r="O158" s="2">
        <f>SUMIFS(DataRegularSeason20242025!$AA$3:$AA$1315,DataRegularSeason20242025!$B$3:$B$1315, "&lt;=" &amp; $A158, DataRegularSeason20242025!$D$3:$D$1315, O$1)+SUMIFS(DataRegularSeason20242025!$AB$3:$AB$1315,DataRegularSeason20242025!$B$3:$B$1315, "&lt;=" &amp; $A158, DataRegularSeason20242025!$E$3:$E$1315, O$1)</f>
        <v>76</v>
      </c>
      <c r="P158" s="2">
        <f>SUMIFS(DataRegularSeason20242025!$AA$3:$AA$1315,DataRegularSeason20242025!$B$3:$B$1315, "&lt;=" &amp; $A158, DataRegularSeason20242025!$D$3:$D$1315, P$1)+SUMIFS(DataRegularSeason20242025!$AB$3:$AB$1315,DataRegularSeason20242025!$B$3:$B$1315, "&lt;=" &amp; $A158, DataRegularSeason20242025!$E$3:$E$1315, P$1)</f>
        <v>66</v>
      </c>
      <c r="Q158" s="2">
        <f>SUMIFS(DataRegularSeason20242025!$AA$3:$AA$1315,DataRegularSeason20242025!$B$3:$B$1315, "&lt;=" &amp; $A158, DataRegularSeason20242025!$D$3:$D$1315, Q$1)+SUMIFS(DataRegularSeason20242025!$AB$3:$AB$1315,DataRegularSeason20242025!$B$3:$B$1315, "&lt;=" &amp; $A158, DataRegularSeason20242025!$E$3:$E$1315, Q$1)</f>
        <v>72</v>
      </c>
      <c r="R158" s="2">
        <f>SUMIFS(DataRegularSeason20242025!$AA$3:$AA$1315,DataRegularSeason20242025!$B$3:$B$1315, "&lt;=" &amp; $A158, DataRegularSeason20242025!$D$3:$D$1315, R$1)+SUMIFS(DataRegularSeason20242025!$AB$3:$AB$1315,DataRegularSeason20242025!$B$3:$B$1315, "&lt;=" &amp; $A158, DataRegularSeason20242025!$E$3:$E$1315, R$1)</f>
        <v>55</v>
      </c>
      <c r="S158" s="2">
        <f>SUMIFS(DataRegularSeason20242025!$AA$3:$AA$1315,DataRegularSeason20242025!$B$3:$B$1315, "&lt;=" &amp; $A158, DataRegularSeason20242025!$D$3:$D$1315, S$1)+SUMIFS(DataRegularSeason20242025!$AB$3:$AB$1315,DataRegularSeason20242025!$B$3:$B$1315, "&lt;=" &amp; $A158, DataRegularSeason20242025!$E$3:$E$1315, S$1)</f>
        <v>65</v>
      </c>
      <c r="T158" s="2">
        <f>SUMIFS(DataRegularSeason20242025!$AA$3:$AA$1315,DataRegularSeason20242025!$B$3:$B$1315, "&lt;=" &amp; $A158, DataRegularSeason20242025!$D$3:$D$1315, T$1)+SUMIFS(DataRegularSeason20242025!$AB$3:$AB$1315,DataRegularSeason20242025!$B$3:$B$1315, "&lt;=" &amp; $A158, DataRegularSeason20242025!$E$3:$E$1315, T$1)</f>
        <v>68</v>
      </c>
      <c r="U158" s="2">
        <f>SUMIFS(DataRegularSeason20242025!$AA$3:$AA$1315,DataRegularSeason20242025!$B$3:$B$1315, "&lt;=" &amp; $A158, DataRegularSeason20242025!$D$3:$D$1315, U$1)+SUMIFS(DataRegularSeason20242025!$AB$3:$AB$1315,DataRegularSeason20242025!$B$3:$B$1315, "&lt;=" &amp; $A158, DataRegularSeason20242025!$E$3:$E$1315, U$1)</f>
        <v>69</v>
      </c>
      <c r="V158" s="2">
        <f>SUMIFS(DataRegularSeason20242025!$AA$3:$AA$1315,DataRegularSeason20242025!$B$3:$B$1315, "&lt;=" &amp; $A158, DataRegularSeason20242025!$D$3:$D$1315, V$1)+SUMIFS(DataRegularSeason20242025!$AB$3:$AB$1315,DataRegularSeason20242025!$B$3:$B$1315, "&lt;=" &amp; $A158, DataRegularSeason20242025!$E$3:$E$1315, V$1)</f>
        <v>62</v>
      </c>
      <c r="W158" s="2">
        <f>SUMIFS(DataRegularSeason20242025!$AA$3:$AA$1315,DataRegularSeason20242025!$B$3:$B$1315, "&lt;=" &amp; $A158, DataRegularSeason20242025!$D$3:$D$1315, W$1)+SUMIFS(DataRegularSeason20242025!$AB$3:$AB$1315,DataRegularSeason20242025!$B$3:$B$1315, "&lt;=" &amp; $A158, DataRegularSeason20242025!$E$3:$E$1315, W$1)</f>
        <v>58</v>
      </c>
      <c r="X158" s="2">
        <f>SUMIFS(DataRegularSeason20242025!$AA$3:$AA$1315,DataRegularSeason20242025!$B$3:$B$1315, "&lt;=" &amp; $A158, DataRegularSeason20242025!$D$3:$D$1315, X$1)+SUMIFS(DataRegularSeason20242025!$AB$3:$AB$1315,DataRegularSeason20242025!$B$3:$B$1315, "&lt;=" &amp; $A158, DataRegularSeason20242025!$E$3:$E$1315, X$1)</f>
        <v>58</v>
      </c>
      <c r="Y158" s="2">
        <f>SUMIFS(DataRegularSeason20242025!$AA$3:$AA$1315,DataRegularSeason20242025!$B$3:$B$1315, "&lt;=" &amp; $A158, DataRegularSeason20242025!$D$3:$D$1315, Y$1)+SUMIFS(DataRegularSeason20242025!$AB$3:$AB$1315,DataRegularSeason20242025!$B$3:$B$1315, "&lt;=" &amp; $A158, DataRegularSeason20242025!$E$3:$E$1315, Y$1)</f>
        <v>43</v>
      </c>
      <c r="Z158" s="2">
        <f>SUMIFS(DataRegularSeason20242025!$AA$3:$AA$1315,DataRegularSeason20242025!$B$3:$B$1315, "&lt;=" &amp; $A158, DataRegularSeason20242025!$D$3:$D$1315, Z$1)+SUMIFS(DataRegularSeason20242025!$AB$3:$AB$1315,DataRegularSeason20242025!$B$3:$B$1315, "&lt;=" &amp; $A158, DataRegularSeason20242025!$E$3:$E$1315, Z$1)</f>
        <v>69</v>
      </c>
      <c r="AA158" s="2">
        <f>SUMIFS(DataRegularSeason20242025!$AA$3:$AA$1315,DataRegularSeason20242025!$B$3:$B$1315, "&lt;=" &amp; $A158, DataRegularSeason20242025!$D$3:$D$1315, AA$1)+SUMIFS(DataRegularSeason20242025!$AB$3:$AB$1315,DataRegularSeason20242025!$B$3:$B$1315, "&lt;=" &amp; $A158, DataRegularSeason20242025!$E$3:$E$1315, AA$1)</f>
        <v>78</v>
      </c>
      <c r="AB158" s="2">
        <f>SUMIFS(DataRegularSeason20242025!$AA$3:$AA$1315,DataRegularSeason20242025!$B$3:$B$1315, "&lt;=" &amp; $A158, DataRegularSeason20242025!$D$3:$D$1315, AB$1)+SUMIFS(DataRegularSeason20242025!$AB$3:$AB$1315,DataRegularSeason20242025!$B$3:$B$1315, "&lt;=" &amp; $A158, DataRegularSeason20242025!$E$3:$E$1315, AB$1)</f>
        <v>81</v>
      </c>
      <c r="AC158" s="2">
        <f>SUMIFS(DataRegularSeason20242025!$AA$3:$AA$1315,DataRegularSeason20242025!$B$3:$B$1315, "&lt;=" &amp; $A158, DataRegularSeason20242025!$D$3:$D$1315, AC$1)+SUMIFS(DataRegularSeason20242025!$AB$3:$AB$1315,DataRegularSeason20242025!$B$3:$B$1315, "&lt;=" &amp; $A158, DataRegularSeason20242025!$E$3:$E$1315, AC$1)</f>
        <v>66</v>
      </c>
      <c r="AD158" s="2">
        <f>SUMIFS(DataRegularSeason20242025!$AA$3:$AA$1315,DataRegularSeason20242025!$B$3:$B$1315, "&lt;=" &amp; $A158, DataRegularSeason20242025!$D$3:$D$1315, AD$1)+SUMIFS(DataRegularSeason20242025!$AB$3:$AB$1315,DataRegularSeason20242025!$B$3:$B$1315, "&lt;=" &amp; $A158, DataRegularSeason20242025!$E$3:$E$1315, AD$1)</f>
        <v>66</v>
      </c>
      <c r="AE158" s="2">
        <f>SUMIFS(DataRegularSeason20242025!$AA$3:$AA$1315,DataRegularSeason20242025!$B$3:$B$1315, "&lt;=" &amp; $A158, DataRegularSeason20242025!$D$3:$D$1315, AE$1)+SUMIFS(DataRegularSeason20242025!$AB$3:$AB$1315,DataRegularSeason20242025!$B$3:$B$1315, "&lt;=" &amp; $A158, DataRegularSeason20242025!$E$3:$E$1315, AE$1)</f>
        <v>82</v>
      </c>
      <c r="AF158" s="2">
        <f>SUMIFS(DataRegularSeason20242025!$AA$3:$AA$1315,DataRegularSeason20242025!$B$3:$B$1315, "&lt;=" &amp; $A158, DataRegularSeason20242025!$D$3:$D$1315, AF$1)+SUMIFS(DataRegularSeason20242025!$AB$3:$AB$1315,DataRegularSeason20242025!$B$3:$B$1315, "&lt;=" &amp; $A158, DataRegularSeason20242025!$E$3:$E$1315, AF$1)</f>
        <v>92</v>
      </c>
      <c r="AG158" s="2">
        <f>SUMIFS(DataRegularSeason20242025!$AA$3:$AA$1315,DataRegularSeason20242025!$B$3:$B$1315, "&lt;=" &amp; $A158, DataRegularSeason20242025!$D$3:$D$1315, AG$1)+SUMIFS(DataRegularSeason20242025!$AB$3:$AB$1315,DataRegularSeason20242025!$B$3:$B$1315, "&lt;=" &amp; $A158, DataRegularSeason20242025!$E$3:$E$1315, AG$1)</f>
        <v>88</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63</v>
      </c>
      <c r="C159" s="2">
        <f>SUMIFS(DataRegularSeason20242025!$AA$3:$AA$1315,DataRegularSeason20242025!$B$3:$B$1315, "&lt;=" &amp; $A159, DataRegularSeason20242025!$D$3:$D$1315, C$1)+SUMIFS(DataRegularSeason20242025!$AB$3:$AB$1315,DataRegularSeason20242025!$B$3:$B$1315, "&lt;=" &amp; $A159, DataRegularSeason20242025!$E$3:$E$1315, C$1)</f>
        <v>66</v>
      </c>
      <c r="D159" s="2">
        <f>SUMIFS(DataRegularSeason20242025!$AA$3:$AA$1315,DataRegularSeason20242025!$B$3:$B$1315, "&lt;=" &amp; $A159, DataRegularSeason20242025!$D$3:$D$1315, D$1)+SUMIFS(DataRegularSeason20242025!$AB$3:$AB$1315,DataRegularSeason20242025!$B$3:$B$1315, "&lt;=" &amp; $A159, DataRegularSeason20242025!$E$3:$E$1315, D$1)</f>
        <v>54</v>
      </c>
      <c r="E159" s="2">
        <f>SUMIFS(DataRegularSeason20242025!$AA$3:$AA$1315,DataRegularSeason20242025!$B$3:$B$1315, "&lt;=" &amp; $A159, DataRegularSeason20242025!$D$3:$D$1315, E$1)+SUMIFS(DataRegularSeason20242025!$AB$3:$AB$1315,DataRegularSeason20242025!$B$3:$B$1315, "&lt;=" &amp; $A159, DataRegularSeason20242025!$E$3:$E$1315, E$1)</f>
        <v>80</v>
      </c>
      <c r="F159" s="2">
        <f>SUMIFS(DataRegularSeason20242025!$AA$3:$AA$1315,DataRegularSeason20242025!$B$3:$B$1315, "&lt;=" &amp; $A159, DataRegularSeason20242025!$D$3:$D$1315, F$1)+SUMIFS(DataRegularSeason20242025!$AB$3:$AB$1315,DataRegularSeason20242025!$B$3:$B$1315, "&lt;=" &amp; $A159, DataRegularSeason20242025!$E$3:$E$1315, F$1)</f>
        <v>70</v>
      </c>
      <c r="G159" s="2">
        <f>SUMIFS(DataRegularSeason20242025!$AA$3:$AA$1315,DataRegularSeason20242025!$B$3:$B$1315, "&lt;=" &amp; $A159, DataRegularSeason20242025!$D$3:$D$1315, G$1)+SUMIFS(DataRegularSeason20242025!$AB$3:$AB$1315,DataRegularSeason20242025!$B$3:$B$1315, "&lt;=" &amp; $A159, DataRegularSeason20242025!$E$3:$E$1315, G$1)</f>
        <v>70</v>
      </c>
      <c r="H159" s="2">
        <f>SUMIFS(DataRegularSeason20242025!$AA$3:$AA$1315,DataRegularSeason20242025!$B$3:$B$1315, "&lt;=" &amp; $A159, DataRegularSeason20242025!$D$3:$D$1315, H$1)+SUMIFS(DataRegularSeason20242025!$AB$3:$AB$1315,DataRegularSeason20242025!$B$3:$B$1315, "&lt;=" &amp; $A159, DataRegularSeason20242025!$E$3:$E$1315, H$1)</f>
        <v>49</v>
      </c>
      <c r="I159" s="2">
        <f>SUMIFS(DataRegularSeason20242025!$AA$3:$AA$1315,DataRegularSeason20242025!$B$3:$B$1315, "&lt;=" &amp; $A159, DataRegularSeason20242025!$D$3:$D$1315, I$1)+SUMIFS(DataRegularSeason20242025!$AB$3:$AB$1315,DataRegularSeason20242025!$B$3:$B$1315, "&lt;=" &amp; $A159, DataRegularSeason20242025!$E$3:$E$1315, I$1)</f>
        <v>78</v>
      </c>
      <c r="J159" s="2">
        <f>SUMIFS(DataRegularSeason20242025!$AA$3:$AA$1315,DataRegularSeason20242025!$B$3:$B$1315, "&lt;=" &amp; $A159, DataRegularSeason20242025!$D$3:$D$1315, J$1)+SUMIFS(DataRegularSeason20242025!$AB$3:$AB$1315,DataRegularSeason20242025!$B$3:$B$1315, "&lt;=" &amp; $A159, DataRegularSeason20242025!$E$3:$E$1315, J$1)</f>
        <v>86</v>
      </c>
      <c r="K159" s="2">
        <f>SUMIFS(DataRegularSeason20242025!$AA$3:$AA$1315,DataRegularSeason20242025!$B$3:$B$1315, "&lt;=" &amp; $A159, DataRegularSeason20242025!$D$3:$D$1315, K$1)+SUMIFS(DataRegularSeason20242025!$AB$3:$AB$1315,DataRegularSeason20242025!$B$3:$B$1315, "&lt;=" &amp; $A159, DataRegularSeason20242025!$E$3:$E$1315, K$1)</f>
        <v>68</v>
      </c>
      <c r="L159" s="2">
        <f>SUMIFS(DataRegularSeason20242025!$AA$3:$AA$1315,DataRegularSeason20242025!$B$3:$B$1315, "&lt;=" &amp; $A159, DataRegularSeason20242025!$D$3:$D$1315, L$1)+SUMIFS(DataRegularSeason20242025!$AB$3:$AB$1315,DataRegularSeason20242025!$B$3:$B$1315, "&lt;=" &amp; $A159, DataRegularSeason20242025!$E$3:$E$1315, L$1)</f>
        <v>78</v>
      </c>
      <c r="M159" s="2">
        <f>SUMIFS(DataRegularSeason20242025!$AA$3:$AA$1315,DataRegularSeason20242025!$B$3:$B$1315, "&lt;=" &amp; $A159, DataRegularSeason20242025!$D$3:$D$1315, M$1)+SUMIFS(DataRegularSeason20242025!$AB$3:$AB$1315,DataRegularSeason20242025!$B$3:$B$1315, "&lt;=" &amp; $A159, DataRegularSeason20242025!$E$3:$E$1315, M$1)</f>
        <v>83</v>
      </c>
      <c r="N159" s="2">
        <f>SUMIFS(DataRegularSeason20242025!$AA$3:$AA$1315,DataRegularSeason20242025!$B$3:$B$1315, "&lt;=" &amp; $A159, DataRegularSeason20242025!$D$3:$D$1315, N$1)+SUMIFS(DataRegularSeason20242025!$AB$3:$AB$1315,DataRegularSeason20242025!$B$3:$B$1315, "&lt;=" &amp; $A159, DataRegularSeason20242025!$E$3:$E$1315, N$1)</f>
        <v>75</v>
      </c>
      <c r="O159" s="2">
        <f>SUMIFS(DataRegularSeason20242025!$AA$3:$AA$1315,DataRegularSeason20242025!$B$3:$B$1315, "&lt;=" &amp; $A159, DataRegularSeason20242025!$D$3:$D$1315, O$1)+SUMIFS(DataRegularSeason20242025!$AB$3:$AB$1315,DataRegularSeason20242025!$B$3:$B$1315, "&lt;=" &amp; $A159, DataRegularSeason20242025!$E$3:$E$1315, O$1)</f>
        <v>76</v>
      </c>
      <c r="P159" s="2">
        <f>SUMIFS(DataRegularSeason20242025!$AA$3:$AA$1315,DataRegularSeason20242025!$B$3:$B$1315, "&lt;=" &amp; $A159, DataRegularSeason20242025!$D$3:$D$1315, P$1)+SUMIFS(DataRegularSeason20242025!$AB$3:$AB$1315,DataRegularSeason20242025!$B$3:$B$1315, "&lt;=" &amp; $A159, DataRegularSeason20242025!$E$3:$E$1315, P$1)</f>
        <v>66</v>
      </c>
      <c r="Q159" s="2">
        <f>SUMIFS(DataRegularSeason20242025!$AA$3:$AA$1315,DataRegularSeason20242025!$B$3:$B$1315, "&lt;=" &amp; $A159, DataRegularSeason20242025!$D$3:$D$1315, Q$1)+SUMIFS(DataRegularSeason20242025!$AB$3:$AB$1315,DataRegularSeason20242025!$B$3:$B$1315, "&lt;=" &amp; $A159, DataRegularSeason20242025!$E$3:$E$1315, Q$1)</f>
        <v>74</v>
      </c>
      <c r="R159" s="2">
        <f>SUMIFS(DataRegularSeason20242025!$AA$3:$AA$1315,DataRegularSeason20242025!$B$3:$B$1315, "&lt;=" &amp; $A159, DataRegularSeason20242025!$D$3:$D$1315, R$1)+SUMIFS(DataRegularSeason20242025!$AB$3:$AB$1315,DataRegularSeason20242025!$B$3:$B$1315, "&lt;=" &amp; $A159, DataRegularSeason20242025!$E$3:$E$1315, R$1)</f>
        <v>55</v>
      </c>
      <c r="S159" s="2">
        <f>SUMIFS(DataRegularSeason20242025!$AA$3:$AA$1315,DataRegularSeason20242025!$B$3:$B$1315, "&lt;=" &amp; $A159, DataRegularSeason20242025!$D$3:$D$1315, S$1)+SUMIFS(DataRegularSeason20242025!$AB$3:$AB$1315,DataRegularSeason20242025!$B$3:$B$1315, "&lt;=" &amp; $A159, DataRegularSeason20242025!$E$3:$E$1315, S$1)</f>
        <v>65</v>
      </c>
      <c r="T159" s="2">
        <f>SUMIFS(DataRegularSeason20242025!$AA$3:$AA$1315,DataRegularSeason20242025!$B$3:$B$1315, "&lt;=" &amp; $A159, DataRegularSeason20242025!$D$3:$D$1315, T$1)+SUMIFS(DataRegularSeason20242025!$AB$3:$AB$1315,DataRegularSeason20242025!$B$3:$B$1315, "&lt;=" &amp; $A159, DataRegularSeason20242025!$E$3:$E$1315, T$1)</f>
        <v>68</v>
      </c>
      <c r="U159" s="2">
        <f>SUMIFS(DataRegularSeason20242025!$AA$3:$AA$1315,DataRegularSeason20242025!$B$3:$B$1315, "&lt;=" &amp; $A159, DataRegularSeason20242025!$D$3:$D$1315, U$1)+SUMIFS(DataRegularSeason20242025!$AB$3:$AB$1315,DataRegularSeason20242025!$B$3:$B$1315, "&lt;=" &amp; $A159, DataRegularSeason20242025!$E$3:$E$1315, U$1)</f>
        <v>69</v>
      </c>
      <c r="V159" s="2">
        <f>SUMIFS(DataRegularSeason20242025!$AA$3:$AA$1315,DataRegularSeason20242025!$B$3:$B$1315, "&lt;=" &amp; $A159, DataRegularSeason20242025!$D$3:$D$1315, V$1)+SUMIFS(DataRegularSeason20242025!$AB$3:$AB$1315,DataRegularSeason20242025!$B$3:$B$1315, "&lt;=" &amp; $A159, DataRegularSeason20242025!$E$3:$E$1315, V$1)</f>
        <v>62</v>
      </c>
      <c r="W159" s="2">
        <f>SUMIFS(DataRegularSeason20242025!$AA$3:$AA$1315,DataRegularSeason20242025!$B$3:$B$1315, "&lt;=" &amp; $A159, DataRegularSeason20242025!$D$3:$D$1315, W$1)+SUMIFS(DataRegularSeason20242025!$AB$3:$AB$1315,DataRegularSeason20242025!$B$3:$B$1315, "&lt;=" &amp; $A159, DataRegularSeason20242025!$E$3:$E$1315, W$1)</f>
        <v>60</v>
      </c>
      <c r="X159" s="2">
        <f>SUMIFS(DataRegularSeason20242025!$AA$3:$AA$1315,DataRegularSeason20242025!$B$3:$B$1315, "&lt;=" &amp; $A159, DataRegularSeason20242025!$D$3:$D$1315, X$1)+SUMIFS(DataRegularSeason20242025!$AB$3:$AB$1315,DataRegularSeason20242025!$B$3:$B$1315, "&lt;=" &amp; $A159, DataRegularSeason20242025!$E$3:$E$1315, X$1)</f>
        <v>58</v>
      </c>
      <c r="Y159" s="2">
        <f>SUMIFS(DataRegularSeason20242025!$AA$3:$AA$1315,DataRegularSeason20242025!$B$3:$B$1315, "&lt;=" &amp; $A159, DataRegularSeason20242025!$D$3:$D$1315, Y$1)+SUMIFS(DataRegularSeason20242025!$AB$3:$AB$1315,DataRegularSeason20242025!$B$3:$B$1315, "&lt;=" &amp; $A159, DataRegularSeason20242025!$E$3:$E$1315, Y$1)</f>
        <v>43</v>
      </c>
      <c r="Z159" s="2">
        <f>SUMIFS(DataRegularSeason20242025!$AA$3:$AA$1315,DataRegularSeason20242025!$B$3:$B$1315, "&lt;=" &amp; $A159, DataRegularSeason20242025!$D$3:$D$1315, Z$1)+SUMIFS(DataRegularSeason20242025!$AB$3:$AB$1315,DataRegularSeason20242025!$B$3:$B$1315, "&lt;=" &amp; $A159, DataRegularSeason20242025!$E$3:$E$1315, Z$1)</f>
        <v>69</v>
      </c>
      <c r="AA159" s="2">
        <f>SUMIFS(DataRegularSeason20242025!$AA$3:$AA$1315,DataRegularSeason20242025!$B$3:$B$1315, "&lt;=" &amp; $A159, DataRegularSeason20242025!$D$3:$D$1315, AA$1)+SUMIFS(DataRegularSeason20242025!$AB$3:$AB$1315,DataRegularSeason20242025!$B$3:$B$1315, "&lt;=" &amp; $A159, DataRegularSeason20242025!$E$3:$E$1315, AA$1)</f>
        <v>78</v>
      </c>
      <c r="AB159" s="2">
        <f>SUMIFS(DataRegularSeason20242025!$AA$3:$AA$1315,DataRegularSeason20242025!$B$3:$B$1315, "&lt;=" &amp; $A159, DataRegularSeason20242025!$D$3:$D$1315, AB$1)+SUMIFS(DataRegularSeason20242025!$AB$3:$AB$1315,DataRegularSeason20242025!$B$3:$B$1315, "&lt;=" &amp; $A159, DataRegularSeason20242025!$E$3:$E$1315, AB$1)</f>
        <v>81</v>
      </c>
      <c r="AC159" s="2">
        <f>SUMIFS(DataRegularSeason20242025!$AA$3:$AA$1315,DataRegularSeason20242025!$B$3:$B$1315, "&lt;=" &amp; $A159, DataRegularSeason20242025!$D$3:$D$1315, AC$1)+SUMIFS(DataRegularSeason20242025!$AB$3:$AB$1315,DataRegularSeason20242025!$B$3:$B$1315, "&lt;=" &amp; $A159, DataRegularSeason20242025!$E$3:$E$1315, AC$1)</f>
        <v>66</v>
      </c>
      <c r="AD159" s="2">
        <f>SUMIFS(DataRegularSeason20242025!$AA$3:$AA$1315,DataRegularSeason20242025!$B$3:$B$1315, "&lt;=" &amp; $A159, DataRegularSeason20242025!$D$3:$D$1315, AD$1)+SUMIFS(DataRegularSeason20242025!$AB$3:$AB$1315,DataRegularSeason20242025!$B$3:$B$1315, "&lt;=" &amp; $A159, DataRegularSeason20242025!$E$3:$E$1315, AD$1)</f>
        <v>66</v>
      </c>
      <c r="AE159" s="2">
        <f>SUMIFS(DataRegularSeason20242025!$AA$3:$AA$1315,DataRegularSeason20242025!$B$3:$B$1315, "&lt;=" &amp; $A159, DataRegularSeason20242025!$D$3:$D$1315, AE$1)+SUMIFS(DataRegularSeason20242025!$AB$3:$AB$1315,DataRegularSeason20242025!$B$3:$B$1315, "&lt;=" &amp; $A159, DataRegularSeason20242025!$E$3:$E$1315, AE$1)</f>
        <v>82</v>
      </c>
      <c r="AF159" s="2">
        <f>SUMIFS(DataRegularSeason20242025!$AA$3:$AA$1315,DataRegularSeason20242025!$B$3:$B$1315, "&lt;=" &amp; $A159, DataRegularSeason20242025!$D$3:$D$1315, AF$1)+SUMIFS(DataRegularSeason20242025!$AB$3:$AB$1315,DataRegularSeason20242025!$B$3:$B$1315, "&lt;=" &amp; $A159, DataRegularSeason20242025!$E$3:$E$1315, AF$1)</f>
        <v>92</v>
      </c>
      <c r="AG159" s="2">
        <f>SUMIFS(DataRegularSeason20242025!$AA$3:$AA$1315,DataRegularSeason20242025!$B$3:$B$1315, "&lt;=" &amp; $A159, DataRegularSeason20242025!$D$3:$D$1315, AG$1)+SUMIFS(DataRegularSeason20242025!$AB$3:$AB$1315,DataRegularSeason20242025!$B$3:$B$1315, "&lt;=" &amp; $A159, DataRegularSeason20242025!$E$3:$E$1315, AG$1)</f>
        <v>90</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63</v>
      </c>
      <c r="C160" s="2">
        <f>SUMIFS(DataRegularSeason20242025!$AA$3:$AA$1315,DataRegularSeason20242025!$B$3:$B$1315, "&lt;=" &amp; $A160, DataRegularSeason20242025!$D$3:$D$1315, C$1)+SUMIFS(DataRegularSeason20242025!$AB$3:$AB$1315,DataRegularSeason20242025!$B$3:$B$1315, "&lt;=" &amp; $A160, DataRegularSeason20242025!$E$3:$E$1315, C$1)</f>
        <v>66</v>
      </c>
      <c r="D160" s="2">
        <f>SUMIFS(DataRegularSeason20242025!$AA$3:$AA$1315,DataRegularSeason20242025!$B$3:$B$1315, "&lt;=" &amp; $A160, DataRegularSeason20242025!$D$3:$D$1315, D$1)+SUMIFS(DataRegularSeason20242025!$AB$3:$AB$1315,DataRegularSeason20242025!$B$3:$B$1315, "&lt;=" &amp; $A160, DataRegularSeason20242025!$E$3:$E$1315, D$1)</f>
        <v>56</v>
      </c>
      <c r="E160" s="2">
        <f>SUMIFS(DataRegularSeason20242025!$AA$3:$AA$1315,DataRegularSeason20242025!$B$3:$B$1315, "&lt;=" &amp; $A160, DataRegularSeason20242025!$D$3:$D$1315, E$1)+SUMIFS(DataRegularSeason20242025!$AB$3:$AB$1315,DataRegularSeason20242025!$B$3:$B$1315, "&lt;=" &amp; $A160, DataRegularSeason20242025!$E$3:$E$1315, E$1)</f>
        <v>80</v>
      </c>
      <c r="F160" s="2">
        <f>SUMIFS(DataRegularSeason20242025!$AA$3:$AA$1315,DataRegularSeason20242025!$B$3:$B$1315, "&lt;=" &amp; $A160, DataRegularSeason20242025!$D$3:$D$1315, F$1)+SUMIFS(DataRegularSeason20242025!$AB$3:$AB$1315,DataRegularSeason20242025!$B$3:$B$1315, "&lt;=" &amp; $A160, DataRegularSeason20242025!$E$3:$E$1315, F$1)</f>
        <v>70</v>
      </c>
      <c r="G160" s="2">
        <f>SUMIFS(DataRegularSeason20242025!$AA$3:$AA$1315,DataRegularSeason20242025!$B$3:$B$1315, "&lt;=" &amp; $A160, DataRegularSeason20242025!$D$3:$D$1315, G$1)+SUMIFS(DataRegularSeason20242025!$AB$3:$AB$1315,DataRegularSeason20242025!$B$3:$B$1315, "&lt;=" &amp; $A160, DataRegularSeason20242025!$E$3:$E$1315, G$1)</f>
        <v>70</v>
      </c>
      <c r="H160" s="2">
        <f>SUMIFS(DataRegularSeason20242025!$AA$3:$AA$1315,DataRegularSeason20242025!$B$3:$B$1315, "&lt;=" &amp; $A160, DataRegularSeason20242025!$D$3:$D$1315, H$1)+SUMIFS(DataRegularSeason20242025!$AB$3:$AB$1315,DataRegularSeason20242025!$B$3:$B$1315, "&lt;=" &amp; $A160, DataRegularSeason20242025!$E$3:$E$1315, H$1)</f>
        <v>49</v>
      </c>
      <c r="I160" s="2">
        <f>SUMIFS(DataRegularSeason20242025!$AA$3:$AA$1315,DataRegularSeason20242025!$B$3:$B$1315, "&lt;=" &amp; $A160, DataRegularSeason20242025!$D$3:$D$1315, I$1)+SUMIFS(DataRegularSeason20242025!$AB$3:$AB$1315,DataRegularSeason20242025!$B$3:$B$1315, "&lt;=" &amp; $A160, DataRegularSeason20242025!$E$3:$E$1315, I$1)</f>
        <v>80</v>
      </c>
      <c r="J160" s="2">
        <f>SUMIFS(DataRegularSeason20242025!$AA$3:$AA$1315,DataRegularSeason20242025!$B$3:$B$1315, "&lt;=" &amp; $A160, DataRegularSeason20242025!$D$3:$D$1315, J$1)+SUMIFS(DataRegularSeason20242025!$AB$3:$AB$1315,DataRegularSeason20242025!$B$3:$B$1315, "&lt;=" &amp; $A160, DataRegularSeason20242025!$E$3:$E$1315, J$1)</f>
        <v>86</v>
      </c>
      <c r="K160" s="2">
        <f>SUMIFS(DataRegularSeason20242025!$AA$3:$AA$1315,DataRegularSeason20242025!$B$3:$B$1315, "&lt;=" &amp; $A160, DataRegularSeason20242025!$D$3:$D$1315, K$1)+SUMIFS(DataRegularSeason20242025!$AB$3:$AB$1315,DataRegularSeason20242025!$B$3:$B$1315, "&lt;=" &amp; $A160, DataRegularSeason20242025!$E$3:$E$1315, K$1)</f>
        <v>68</v>
      </c>
      <c r="L160" s="2">
        <f>SUMIFS(DataRegularSeason20242025!$AA$3:$AA$1315,DataRegularSeason20242025!$B$3:$B$1315, "&lt;=" &amp; $A160, DataRegularSeason20242025!$D$3:$D$1315, L$1)+SUMIFS(DataRegularSeason20242025!$AB$3:$AB$1315,DataRegularSeason20242025!$B$3:$B$1315, "&lt;=" &amp; $A160, DataRegularSeason20242025!$E$3:$E$1315, L$1)</f>
        <v>78</v>
      </c>
      <c r="M160" s="2">
        <f>SUMIFS(DataRegularSeason20242025!$AA$3:$AA$1315,DataRegularSeason20242025!$B$3:$B$1315, "&lt;=" &amp; $A160, DataRegularSeason20242025!$D$3:$D$1315, M$1)+SUMIFS(DataRegularSeason20242025!$AB$3:$AB$1315,DataRegularSeason20242025!$B$3:$B$1315, "&lt;=" &amp; $A160, DataRegularSeason20242025!$E$3:$E$1315, M$1)</f>
        <v>83</v>
      </c>
      <c r="N160" s="2">
        <f>SUMIFS(DataRegularSeason20242025!$AA$3:$AA$1315,DataRegularSeason20242025!$B$3:$B$1315, "&lt;=" &amp; $A160, DataRegularSeason20242025!$D$3:$D$1315, N$1)+SUMIFS(DataRegularSeason20242025!$AB$3:$AB$1315,DataRegularSeason20242025!$B$3:$B$1315, "&lt;=" &amp; $A160, DataRegularSeason20242025!$E$3:$E$1315, N$1)</f>
        <v>75</v>
      </c>
      <c r="O160" s="2">
        <f>SUMIFS(DataRegularSeason20242025!$AA$3:$AA$1315,DataRegularSeason20242025!$B$3:$B$1315, "&lt;=" &amp; $A160, DataRegularSeason20242025!$D$3:$D$1315, O$1)+SUMIFS(DataRegularSeason20242025!$AB$3:$AB$1315,DataRegularSeason20242025!$B$3:$B$1315, "&lt;=" &amp; $A160, DataRegularSeason20242025!$E$3:$E$1315, O$1)</f>
        <v>76</v>
      </c>
      <c r="P160" s="2">
        <f>SUMIFS(DataRegularSeason20242025!$AA$3:$AA$1315,DataRegularSeason20242025!$B$3:$B$1315, "&lt;=" &amp; $A160, DataRegularSeason20242025!$D$3:$D$1315, P$1)+SUMIFS(DataRegularSeason20242025!$AB$3:$AB$1315,DataRegularSeason20242025!$B$3:$B$1315, "&lt;=" &amp; $A160, DataRegularSeason20242025!$E$3:$E$1315, P$1)</f>
        <v>66</v>
      </c>
      <c r="Q160" s="2">
        <f>SUMIFS(DataRegularSeason20242025!$AA$3:$AA$1315,DataRegularSeason20242025!$B$3:$B$1315, "&lt;=" &amp; $A160, DataRegularSeason20242025!$D$3:$D$1315, Q$1)+SUMIFS(DataRegularSeason20242025!$AB$3:$AB$1315,DataRegularSeason20242025!$B$3:$B$1315, "&lt;=" &amp; $A160, DataRegularSeason20242025!$E$3:$E$1315, Q$1)</f>
        <v>74</v>
      </c>
      <c r="R160" s="2">
        <f>SUMIFS(DataRegularSeason20242025!$AA$3:$AA$1315,DataRegularSeason20242025!$B$3:$B$1315, "&lt;=" &amp; $A160, DataRegularSeason20242025!$D$3:$D$1315, R$1)+SUMIFS(DataRegularSeason20242025!$AB$3:$AB$1315,DataRegularSeason20242025!$B$3:$B$1315, "&lt;=" &amp; $A160, DataRegularSeason20242025!$E$3:$E$1315, R$1)</f>
        <v>55</v>
      </c>
      <c r="S160" s="2">
        <f>SUMIFS(DataRegularSeason20242025!$AA$3:$AA$1315,DataRegularSeason20242025!$B$3:$B$1315, "&lt;=" &amp; $A160, DataRegularSeason20242025!$D$3:$D$1315, S$1)+SUMIFS(DataRegularSeason20242025!$AB$3:$AB$1315,DataRegularSeason20242025!$B$3:$B$1315, "&lt;=" &amp; $A160, DataRegularSeason20242025!$E$3:$E$1315, S$1)</f>
        <v>65</v>
      </c>
      <c r="T160" s="2">
        <f>SUMIFS(DataRegularSeason20242025!$AA$3:$AA$1315,DataRegularSeason20242025!$B$3:$B$1315, "&lt;=" &amp; $A160, DataRegularSeason20242025!$D$3:$D$1315, T$1)+SUMIFS(DataRegularSeason20242025!$AB$3:$AB$1315,DataRegularSeason20242025!$B$3:$B$1315, "&lt;=" &amp; $A160, DataRegularSeason20242025!$E$3:$E$1315, T$1)</f>
        <v>68</v>
      </c>
      <c r="U160" s="2">
        <f>SUMIFS(DataRegularSeason20242025!$AA$3:$AA$1315,DataRegularSeason20242025!$B$3:$B$1315, "&lt;=" &amp; $A160, DataRegularSeason20242025!$D$3:$D$1315, U$1)+SUMIFS(DataRegularSeason20242025!$AB$3:$AB$1315,DataRegularSeason20242025!$B$3:$B$1315, "&lt;=" &amp; $A160, DataRegularSeason20242025!$E$3:$E$1315, U$1)</f>
        <v>71</v>
      </c>
      <c r="V160" s="2">
        <f>SUMIFS(DataRegularSeason20242025!$AA$3:$AA$1315,DataRegularSeason20242025!$B$3:$B$1315, "&lt;=" &amp; $A160, DataRegularSeason20242025!$D$3:$D$1315, V$1)+SUMIFS(DataRegularSeason20242025!$AB$3:$AB$1315,DataRegularSeason20242025!$B$3:$B$1315, "&lt;=" &amp; $A160, DataRegularSeason20242025!$E$3:$E$1315, V$1)</f>
        <v>62</v>
      </c>
      <c r="W160" s="2">
        <f>SUMIFS(DataRegularSeason20242025!$AA$3:$AA$1315,DataRegularSeason20242025!$B$3:$B$1315, "&lt;=" &amp; $A160, DataRegularSeason20242025!$D$3:$D$1315, W$1)+SUMIFS(DataRegularSeason20242025!$AB$3:$AB$1315,DataRegularSeason20242025!$B$3:$B$1315, "&lt;=" &amp; $A160, DataRegularSeason20242025!$E$3:$E$1315, W$1)</f>
        <v>60</v>
      </c>
      <c r="X160" s="2">
        <f>SUMIFS(DataRegularSeason20242025!$AA$3:$AA$1315,DataRegularSeason20242025!$B$3:$B$1315, "&lt;=" &amp; $A160, DataRegularSeason20242025!$D$3:$D$1315, X$1)+SUMIFS(DataRegularSeason20242025!$AB$3:$AB$1315,DataRegularSeason20242025!$B$3:$B$1315, "&lt;=" &amp; $A160, DataRegularSeason20242025!$E$3:$E$1315, X$1)</f>
        <v>58</v>
      </c>
      <c r="Y160" s="2">
        <f>SUMIFS(DataRegularSeason20242025!$AA$3:$AA$1315,DataRegularSeason20242025!$B$3:$B$1315, "&lt;=" &amp; $A160, DataRegularSeason20242025!$D$3:$D$1315, Y$1)+SUMIFS(DataRegularSeason20242025!$AB$3:$AB$1315,DataRegularSeason20242025!$B$3:$B$1315, "&lt;=" &amp; $A160, DataRegularSeason20242025!$E$3:$E$1315, Y$1)</f>
        <v>43</v>
      </c>
      <c r="Z160" s="2">
        <f>SUMIFS(DataRegularSeason20242025!$AA$3:$AA$1315,DataRegularSeason20242025!$B$3:$B$1315, "&lt;=" &amp; $A160, DataRegularSeason20242025!$D$3:$D$1315, Z$1)+SUMIFS(DataRegularSeason20242025!$AB$3:$AB$1315,DataRegularSeason20242025!$B$3:$B$1315, "&lt;=" &amp; $A160, DataRegularSeason20242025!$E$3:$E$1315, Z$1)</f>
        <v>69</v>
      </c>
      <c r="AA160" s="2">
        <f>SUMIFS(DataRegularSeason20242025!$AA$3:$AA$1315,DataRegularSeason20242025!$B$3:$B$1315, "&lt;=" &amp; $A160, DataRegularSeason20242025!$D$3:$D$1315, AA$1)+SUMIFS(DataRegularSeason20242025!$AB$3:$AB$1315,DataRegularSeason20242025!$B$3:$B$1315, "&lt;=" &amp; $A160, DataRegularSeason20242025!$E$3:$E$1315, AA$1)</f>
        <v>78</v>
      </c>
      <c r="AB160" s="2">
        <f>SUMIFS(DataRegularSeason20242025!$AA$3:$AA$1315,DataRegularSeason20242025!$B$3:$B$1315, "&lt;=" &amp; $A160, DataRegularSeason20242025!$D$3:$D$1315, AB$1)+SUMIFS(DataRegularSeason20242025!$AB$3:$AB$1315,DataRegularSeason20242025!$B$3:$B$1315, "&lt;=" &amp; $A160, DataRegularSeason20242025!$E$3:$E$1315, AB$1)</f>
        <v>83</v>
      </c>
      <c r="AC160" s="2">
        <f>SUMIFS(DataRegularSeason20242025!$AA$3:$AA$1315,DataRegularSeason20242025!$B$3:$B$1315, "&lt;=" &amp; $A160, DataRegularSeason20242025!$D$3:$D$1315, AC$1)+SUMIFS(DataRegularSeason20242025!$AB$3:$AB$1315,DataRegularSeason20242025!$B$3:$B$1315, "&lt;=" &amp; $A160, DataRegularSeason20242025!$E$3:$E$1315, AC$1)</f>
        <v>67</v>
      </c>
      <c r="AD160" s="2">
        <f>SUMIFS(DataRegularSeason20242025!$AA$3:$AA$1315,DataRegularSeason20242025!$B$3:$B$1315, "&lt;=" &amp; $A160, DataRegularSeason20242025!$D$3:$D$1315, AD$1)+SUMIFS(DataRegularSeason20242025!$AB$3:$AB$1315,DataRegularSeason20242025!$B$3:$B$1315, "&lt;=" &amp; $A160, DataRegularSeason20242025!$E$3:$E$1315, AD$1)</f>
        <v>66</v>
      </c>
      <c r="AE160" s="2">
        <f>SUMIFS(DataRegularSeason20242025!$AA$3:$AA$1315,DataRegularSeason20242025!$B$3:$B$1315, "&lt;=" &amp; $A160, DataRegularSeason20242025!$D$3:$D$1315, AE$1)+SUMIFS(DataRegularSeason20242025!$AB$3:$AB$1315,DataRegularSeason20242025!$B$3:$B$1315, "&lt;=" &amp; $A160, DataRegularSeason20242025!$E$3:$E$1315, AE$1)</f>
        <v>82</v>
      </c>
      <c r="AF160" s="2">
        <f>SUMIFS(DataRegularSeason20242025!$AA$3:$AA$1315,DataRegularSeason20242025!$B$3:$B$1315, "&lt;=" &amp; $A160, DataRegularSeason20242025!$D$3:$D$1315, AF$1)+SUMIFS(DataRegularSeason20242025!$AB$3:$AB$1315,DataRegularSeason20242025!$B$3:$B$1315, "&lt;=" &amp; $A160, DataRegularSeason20242025!$E$3:$E$1315, AF$1)</f>
        <v>92</v>
      </c>
      <c r="AG160" s="2">
        <f>SUMIFS(DataRegularSeason20242025!$AA$3:$AA$1315,DataRegularSeason20242025!$B$3:$B$1315, "&lt;=" &amp; $A160, DataRegularSeason20242025!$D$3:$D$1315, AG$1)+SUMIFS(DataRegularSeason20242025!$AB$3:$AB$1315,DataRegularSeason20242025!$B$3:$B$1315, "&lt;=" &amp; $A160, DataRegularSeason20242025!$E$3:$E$1315, AG$1)</f>
        <v>90</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63</v>
      </c>
      <c r="C161" s="2">
        <f>SUMIFS(DataRegularSeason20242025!$AA$3:$AA$1315,DataRegularSeason20242025!$B$3:$B$1315, "&lt;=" &amp; $A161, DataRegularSeason20242025!$D$3:$D$1315, C$1)+SUMIFS(DataRegularSeason20242025!$AB$3:$AB$1315,DataRegularSeason20242025!$B$3:$B$1315, "&lt;=" &amp; $A161, DataRegularSeason20242025!$E$3:$E$1315, C$1)</f>
        <v>68</v>
      </c>
      <c r="D161" s="2">
        <f>SUMIFS(DataRegularSeason20242025!$AA$3:$AA$1315,DataRegularSeason20242025!$B$3:$B$1315, "&lt;=" &amp; $A161, DataRegularSeason20242025!$D$3:$D$1315, D$1)+SUMIFS(DataRegularSeason20242025!$AB$3:$AB$1315,DataRegularSeason20242025!$B$3:$B$1315, "&lt;=" &amp; $A161, DataRegularSeason20242025!$E$3:$E$1315, D$1)</f>
        <v>56</v>
      </c>
      <c r="E161" s="2">
        <f>SUMIFS(DataRegularSeason20242025!$AA$3:$AA$1315,DataRegularSeason20242025!$B$3:$B$1315, "&lt;=" &amp; $A161, DataRegularSeason20242025!$D$3:$D$1315, E$1)+SUMIFS(DataRegularSeason20242025!$AB$3:$AB$1315,DataRegularSeason20242025!$B$3:$B$1315, "&lt;=" &amp; $A161, DataRegularSeason20242025!$E$3:$E$1315, E$1)</f>
        <v>82</v>
      </c>
      <c r="F161" s="2">
        <f>SUMIFS(DataRegularSeason20242025!$AA$3:$AA$1315,DataRegularSeason20242025!$B$3:$B$1315, "&lt;=" &amp; $A161, DataRegularSeason20242025!$D$3:$D$1315, F$1)+SUMIFS(DataRegularSeason20242025!$AB$3:$AB$1315,DataRegularSeason20242025!$B$3:$B$1315, "&lt;=" &amp; $A161, DataRegularSeason20242025!$E$3:$E$1315, F$1)</f>
        <v>70</v>
      </c>
      <c r="G161" s="2">
        <f>SUMIFS(DataRegularSeason20242025!$AA$3:$AA$1315,DataRegularSeason20242025!$B$3:$B$1315, "&lt;=" &amp; $A161, DataRegularSeason20242025!$D$3:$D$1315, G$1)+SUMIFS(DataRegularSeason20242025!$AB$3:$AB$1315,DataRegularSeason20242025!$B$3:$B$1315, "&lt;=" &amp; $A161, DataRegularSeason20242025!$E$3:$E$1315, G$1)</f>
        <v>70</v>
      </c>
      <c r="H161" s="2">
        <f>SUMIFS(DataRegularSeason20242025!$AA$3:$AA$1315,DataRegularSeason20242025!$B$3:$B$1315, "&lt;=" &amp; $A161, DataRegularSeason20242025!$D$3:$D$1315, H$1)+SUMIFS(DataRegularSeason20242025!$AB$3:$AB$1315,DataRegularSeason20242025!$B$3:$B$1315, "&lt;=" &amp; $A161, DataRegularSeason20242025!$E$3:$E$1315, H$1)</f>
        <v>49</v>
      </c>
      <c r="I161" s="2">
        <f>SUMIFS(DataRegularSeason20242025!$AA$3:$AA$1315,DataRegularSeason20242025!$B$3:$B$1315, "&lt;=" &amp; $A161, DataRegularSeason20242025!$D$3:$D$1315, I$1)+SUMIFS(DataRegularSeason20242025!$AB$3:$AB$1315,DataRegularSeason20242025!$B$3:$B$1315, "&lt;=" &amp; $A161, DataRegularSeason20242025!$E$3:$E$1315, I$1)</f>
        <v>81</v>
      </c>
      <c r="J161" s="2">
        <f>SUMIFS(DataRegularSeason20242025!$AA$3:$AA$1315,DataRegularSeason20242025!$B$3:$B$1315, "&lt;=" &amp; $A161, DataRegularSeason20242025!$D$3:$D$1315, J$1)+SUMIFS(DataRegularSeason20242025!$AB$3:$AB$1315,DataRegularSeason20242025!$B$3:$B$1315, "&lt;=" &amp; $A161, DataRegularSeason20242025!$E$3:$E$1315, J$1)</f>
        <v>86</v>
      </c>
      <c r="K161" s="2">
        <f>SUMIFS(DataRegularSeason20242025!$AA$3:$AA$1315,DataRegularSeason20242025!$B$3:$B$1315, "&lt;=" &amp; $A161, DataRegularSeason20242025!$D$3:$D$1315, K$1)+SUMIFS(DataRegularSeason20242025!$AB$3:$AB$1315,DataRegularSeason20242025!$B$3:$B$1315, "&lt;=" &amp; $A161, DataRegularSeason20242025!$E$3:$E$1315, K$1)</f>
        <v>68</v>
      </c>
      <c r="L161" s="2">
        <f>SUMIFS(DataRegularSeason20242025!$AA$3:$AA$1315,DataRegularSeason20242025!$B$3:$B$1315, "&lt;=" &amp; $A161, DataRegularSeason20242025!$D$3:$D$1315, L$1)+SUMIFS(DataRegularSeason20242025!$AB$3:$AB$1315,DataRegularSeason20242025!$B$3:$B$1315, "&lt;=" &amp; $A161, DataRegularSeason20242025!$E$3:$E$1315, L$1)</f>
        <v>78</v>
      </c>
      <c r="M161" s="2">
        <f>SUMIFS(DataRegularSeason20242025!$AA$3:$AA$1315,DataRegularSeason20242025!$B$3:$B$1315, "&lt;=" &amp; $A161, DataRegularSeason20242025!$D$3:$D$1315, M$1)+SUMIFS(DataRegularSeason20242025!$AB$3:$AB$1315,DataRegularSeason20242025!$B$3:$B$1315, "&lt;=" &amp; $A161, DataRegularSeason20242025!$E$3:$E$1315, M$1)</f>
        <v>83</v>
      </c>
      <c r="N161" s="2">
        <f>SUMIFS(DataRegularSeason20242025!$AA$3:$AA$1315,DataRegularSeason20242025!$B$3:$B$1315, "&lt;=" &amp; $A161, DataRegularSeason20242025!$D$3:$D$1315, N$1)+SUMIFS(DataRegularSeason20242025!$AB$3:$AB$1315,DataRegularSeason20242025!$B$3:$B$1315, "&lt;=" &amp; $A161, DataRegularSeason20242025!$E$3:$E$1315, N$1)</f>
        <v>77</v>
      </c>
      <c r="O161" s="2">
        <f>SUMIFS(DataRegularSeason20242025!$AA$3:$AA$1315,DataRegularSeason20242025!$B$3:$B$1315, "&lt;=" &amp; $A161, DataRegularSeason20242025!$D$3:$D$1315, O$1)+SUMIFS(DataRegularSeason20242025!$AB$3:$AB$1315,DataRegularSeason20242025!$B$3:$B$1315, "&lt;=" &amp; $A161, DataRegularSeason20242025!$E$3:$E$1315, O$1)</f>
        <v>78</v>
      </c>
      <c r="P161" s="2">
        <f>SUMIFS(DataRegularSeason20242025!$AA$3:$AA$1315,DataRegularSeason20242025!$B$3:$B$1315, "&lt;=" &amp; $A161, DataRegularSeason20242025!$D$3:$D$1315, P$1)+SUMIFS(DataRegularSeason20242025!$AB$3:$AB$1315,DataRegularSeason20242025!$B$3:$B$1315, "&lt;=" &amp; $A161, DataRegularSeason20242025!$E$3:$E$1315, P$1)</f>
        <v>68</v>
      </c>
      <c r="Q161" s="2">
        <f>SUMIFS(DataRegularSeason20242025!$AA$3:$AA$1315,DataRegularSeason20242025!$B$3:$B$1315, "&lt;=" &amp; $A161, DataRegularSeason20242025!$D$3:$D$1315, Q$1)+SUMIFS(DataRegularSeason20242025!$AB$3:$AB$1315,DataRegularSeason20242025!$B$3:$B$1315, "&lt;=" &amp; $A161, DataRegularSeason20242025!$E$3:$E$1315, Q$1)</f>
        <v>76</v>
      </c>
      <c r="R161" s="2">
        <f>SUMIFS(DataRegularSeason20242025!$AA$3:$AA$1315,DataRegularSeason20242025!$B$3:$B$1315, "&lt;=" &amp; $A161, DataRegularSeason20242025!$D$3:$D$1315, R$1)+SUMIFS(DataRegularSeason20242025!$AB$3:$AB$1315,DataRegularSeason20242025!$B$3:$B$1315, "&lt;=" &amp; $A161, DataRegularSeason20242025!$E$3:$E$1315, R$1)</f>
        <v>57</v>
      </c>
      <c r="S161" s="2">
        <f>SUMIFS(DataRegularSeason20242025!$AA$3:$AA$1315,DataRegularSeason20242025!$B$3:$B$1315, "&lt;=" &amp; $A161, DataRegularSeason20242025!$D$3:$D$1315, S$1)+SUMIFS(DataRegularSeason20242025!$AB$3:$AB$1315,DataRegularSeason20242025!$B$3:$B$1315, "&lt;=" &amp; $A161, DataRegularSeason20242025!$E$3:$E$1315, S$1)</f>
        <v>65</v>
      </c>
      <c r="T161" s="2">
        <f>SUMIFS(DataRegularSeason20242025!$AA$3:$AA$1315,DataRegularSeason20242025!$B$3:$B$1315, "&lt;=" &amp; $A161, DataRegularSeason20242025!$D$3:$D$1315, T$1)+SUMIFS(DataRegularSeason20242025!$AB$3:$AB$1315,DataRegularSeason20242025!$B$3:$B$1315, "&lt;=" &amp; $A161, DataRegularSeason20242025!$E$3:$E$1315, T$1)</f>
        <v>68</v>
      </c>
      <c r="U161" s="2">
        <f>SUMIFS(DataRegularSeason20242025!$AA$3:$AA$1315,DataRegularSeason20242025!$B$3:$B$1315, "&lt;=" &amp; $A161, DataRegularSeason20242025!$D$3:$D$1315, U$1)+SUMIFS(DataRegularSeason20242025!$AB$3:$AB$1315,DataRegularSeason20242025!$B$3:$B$1315, "&lt;=" &amp; $A161, DataRegularSeason20242025!$E$3:$E$1315, U$1)</f>
        <v>73</v>
      </c>
      <c r="V161" s="2">
        <f>SUMIFS(DataRegularSeason20242025!$AA$3:$AA$1315,DataRegularSeason20242025!$B$3:$B$1315, "&lt;=" &amp; $A161, DataRegularSeason20242025!$D$3:$D$1315, V$1)+SUMIFS(DataRegularSeason20242025!$AB$3:$AB$1315,DataRegularSeason20242025!$B$3:$B$1315, "&lt;=" &amp; $A161, DataRegularSeason20242025!$E$3:$E$1315, V$1)</f>
        <v>62</v>
      </c>
      <c r="W161" s="2">
        <f>SUMIFS(DataRegularSeason20242025!$AA$3:$AA$1315,DataRegularSeason20242025!$B$3:$B$1315, "&lt;=" &amp; $A161, DataRegularSeason20242025!$D$3:$D$1315, W$1)+SUMIFS(DataRegularSeason20242025!$AB$3:$AB$1315,DataRegularSeason20242025!$B$3:$B$1315, "&lt;=" &amp; $A161, DataRegularSeason20242025!$E$3:$E$1315, W$1)</f>
        <v>62</v>
      </c>
      <c r="X161" s="2">
        <f>SUMIFS(DataRegularSeason20242025!$AA$3:$AA$1315,DataRegularSeason20242025!$B$3:$B$1315, "&lt;=" &amp; $A161, DataRegularSeason20242025!$D$3:$D$1315, X$1)+SUMIFS(DataRegularSeason20242025!$AB$3:$AB$1315,DataRegularSeason20242025!$B$3:$B$1315, "&lt;=" &amp; $A161, DataRegularSeason20242025!$E$3:$E$1315, X$1)</f>
        <v>58</v>
      </c>
      <c r="Y161" s="2">
        <f>SUMIFS(DataRegularSeason20242025!$AA$3:$AA$1315,DataRegularSeason20242025!$B$3:$B$1315, "&lt;=" &amp; $A161, DataRegularSeason20242025!$D$3:$D$1315, Y$1)+SUMIFS(DataRegularSeason20242025!$AB$3:$AB$1315,DataRegularSeason20242025!$B$3:$B$1315, "&lt;=" &amp; $A161, DataRegularSeason20242025!$E$3:$E$1315, Y$1)</f>
        <v>43</v>
      </c>
      <c r="Z161" s="2">
        <f>SUMIFS(DataRegularSeason20242025!$AA$3:$AA$1315,DataRegularSeason20242025!$B$3:$B$1315, "&lt;=" &amp; $A161, DataRegularSeason20242025!$D$3:$D$1315, Z$1)+SUMIFS(DataRegularSeason20242025!$AB$3:$AB$1315,DataRegularSeason20242025!$B$3:$B$1315, "&lt;=" &amp; $A161, DataRegularSeason20242025!$E$3:$E$1315, Z$1)</f>
        <v>69</v>
      </c>
      <c r="AA161" s="2">
        <f>SUMIFS(DataRegularSeason20242025!$AA$3:$AA$1315,DataRegularSeason20242025!$B$3:$B$1315, "&lt;=" &amp; $A161, DataRegularSeason20242025!$D$3:$D$1315, AA$1)+SUMIFS(DataRegularSeason20242025!$AB$3:$AB$1315,DataRegularSeason20242025!$B$3:$B$1315, "&lt;=" &amp; $A161, DataRegularSeason20242025!$E$3:$E$1315, AA$1)</f>
        <v>78</v>
      </c>
      <c r="AB161" s="2">
        <f>SUMIFS(DataRegularSeason20242025!$AA$3:$AA$1315,DataRegularSeason20242025!$B$3:$B$1315, "&lt;=" &amp; $A161, DataRegularSeason20242025!$D$3:$D$1315, AB$1)+SUMIFS(DataRegularSeason20242025!$AB$3:$AB$1315,DataRegularSeason20242025!$B$3:$B$1315, "&lt;=" &amp; $A161, DataRegularSeason20242025!$E$3:$E$1315, AB$1)</f>
        <v>83</v>
      </c>
      <c r="AC161" s="2">
        <f>SUMIFS(DataRegularSeason20242025!$AA$3:$AA$1315,DataRegularSeason20242025!$B$3:$B$1315, "&lt;=" &amp; $A161, DataRegularSeason20242025!$D$3:$D$1315, AC$1)+SUMIFS(DataRegularSeason20242025!$AB$3:$AB$1315,DataRegularSeason20242025!$B$3:$B$1315, "&lt;=" &amp; $A161, DataRegularSeason20242025!$E$3:$E$1315, AC$1)</f>
        <v>67</v>
      </c>
      <c r="AD161" s="2">
        <f>SUMIFS(DataRegularSeason20242025!$AA$3:$AA$1315,DataRegularSeason20242025!$B$3:$B$1315, "&lt;=" &amp; $A161, DataRegularSeason20242025!$D$3:$D$1315, AD$1)+SUMIFS(DataRegularSeason20242025!$AB$3:$AB$1315,DataRegularSeason20242025!$B$3:$B$1315, "&lt;=" &amp; $A161, DataRegularSeason20242025!$E$3:$E$1315, AD$1)</f>
        <v>66</v>
      </c>
      <c r="AE161" s="2">
        <f>SUMIFS(DataRegularSeason20242025!$AA$3:$AA$1315,DataRegularSeason20242025!$B$3:$B$1315, "&lt;=" &amp; $A161, DataRegularSeason20242025!$D$3:$D$1315, AE$1)+SUMIFS(DataRegularSeason20242025!$AB$3:$AB$1315,DataRegularSeason20242025!$B$3:$B$1315, "&lt;=" &amp; $A161, DataRegularSeason20242025!$E$3:$E$1315, AE$1)</f>
        <v>83</v>
      </c>
      <c r="AF161" s="2">
        <f>SUMIFS(DataRegularSeason20242025!$AA$3:$AA$1315,DataRegularSeason20242025!$B$3:$B$1315, "&lt;=" &amp; $A161, DataRegularSeason20242025!$D$3:$D$1315, AF$1)+SUMIFS(DataRegularSeason20242025!$AB$3:$AB$1315,DataRegularSeason20242025!$B$3:$B$1315, "&lt;=" &amp; $A161, DataRegularSeason20242025!$E$3:$E$1315, AF$1)</f>
        <v>94</v>
      </c>
      <c r="AG161" s="2">
        <f>SUMIFS(DataRegularSeason20242025!$AA$3:$AA$1315,DataRegularSeason20242025!$B$3:$B$1315, "&lt;=" &amp; $A161, DataRegularSeason20242025!$D$3:$D$1315, AG$1)+SUMIFS(DataRegularSeason20242025!$AB$3:$AB$1315,DataRegularSeason20242025!$B$3:$B$1315, "&lt;=" &amp; $A161, DataRegularSeason20242025!$E$3:$E$1315, AG$1)</f>
        <v>92</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63</v>
      </c>
      <c r="C162" s="2">
        <f>SUMIFS(DataRegularSeason20242025!$AA$3:$AA$1315,DataRegularSeason20242025!$B$3:$B$1315, "&lt;=" &amp; $A162, DataRegularSeason20242025!$D$3:$D$1315, C$1)+SUMIFS(DataRegularSeason20242025!$AB$3:$AB$1315,DataRegularSeason20242025!$B$3:$B$1315, "&lt;=" &amp; $A162, DataRegularSeason20242025!$E$3:$E$1315, C$1)</f>
        <v>68</v>
      </c>
      <c r="D162" s="2">
        <f>SUMIFS(DataRegularSeason20242025!$AA$3:$AA$1315,DataRegularSeason20242025!$B$3:$B$1315, "&lt;=" &amp; $A162, DataRegularSeason20242025!$D$3:$D$1315, D$1)+SUMIFS(DataRegularSeason20242025!$AB$3:$AB$1315,DataRegularSeason20242025!$B$3:$B$1315, "&lt;=" &amp; $A162, DataRegularSeason20242025!$E$3:$E$1315, D$1)</f>
        <v>56</v>
      </c>
      <c r="E162" s="2">
        <f>SUMIFS(DataRegularSeason20242025!$AA$3:$AA$1315,DataRegularSeason20242025!$B$3:$B$1315, "&lt;=" &amp; $A162, DataRegularSeason20242025!$D$3:$D$1315, E$1)+SUMIFS(DataRegularSeason20242025!$AB$3:$AB$1315,DataRegularSeason20242025!$B$3:$B$1315, "&lt;=" &amp; $A162, DataRegularSeason20242025!$E$3:$E$1315, E$1)</f>
        <v>82</v>
      </c>
      <c r="F162" s="2">
        <f>SUMIFS(DataRegularSeason20242025!$AA$3:$AA$1315,DataRegularSeason20242025!$B$3:$B$1315, "&lt;=" &amp; $A162, DataRegularSeason20242025!$D$3:$D$1315, F$1)+SUMIFS(DataRegularSeason20242025!$AB$3:$AB$1315,DataRegularSeason20242025!$B$3:$B$1315, "&lt;=" &amp; $A162, DataRegularSeason20242025!$E$3:$E$1315, F$1)</f>
        <v>70</v>
      </c>
      <c r="G162" s="2">
        <f>SUMIFS(DataRegularSeason20242025!$AA$3:$AA$1315,DataRegularSeason20242025!$B$3:$B$1315, "&lt;=" &amp; $A162, DataRegularSeason20242025!$D$3:$D$1315, G$1)+SUMIFS(DataRegularSeason20242025!$AB$3:$AB$1315,DataRegularSeason20242025!$B$3:$B$1315, "&lt;=" &amp; $A162, DataRegularSeason20242025!$E$3:$E$1315, G$1)</f>
        <v>71</v>
      </c>
      <c r="H162" s="2">
        <f>SUMIFS(DataRegularSeason20242025!$AA$3:$AA$1315,DataRegularSeason20242025!$B$3:$B$1315, "&lt;=" &amp; $A162, DataRegularSeason20242025!$D$3:$D$1315, H$1)+SUMIFS(DataRegularSeason20242025!$AB$3:$AB$1315,DataRegularSeason20242025!$B$3:$B$1315, "&lt;=" &amp; $A162, DataRegularSeason20242025!$E$3:$E$1315, H$1)</f>
        <v>49</v>
      </c>
      <c r="I162" s="2">
        <f>SUMIFS(DataRegularSeason20242025!$AA$3:$AA$1315,DataRegularSeason20242025!$B$3:$B$1315, "&lt;=" &amp; $A162, DataRegularSeason20242025!$D$3:$D$1315, I$1)+SUMIFS(DataRegularSeason20242025!$AB$3:$AB$1315,DataRegularSeason20242025!$B$3:$B$1315, "&lt;=" &amp; $A162, DataRegularSeason20242025!$E$3:$E$1315, I$1)</f>
        <v>81</v>
      </c>
      <c r="J162" s="2">
        <f>SUMIFS(DataRegularSeason20242025!$AA$3:$AA$1315,DataRegularSeason20242025!$B$3:$B$1315, "&lt;=" &amp; $A162, DataRegularSeason20242025!$D$3:$D$1315, J$1)+SUMIFS(DataRegularSeason20242025!$AB$3:$AB$1315,DataRegularSeason20242025!$B$3:$B$1315, "&lt;=" &amp; $A162, DataRegularSeason20242025!$E$3:$E$1315, J$1)</f>
        <v>86</v>
      </c>
      <c r="K162" s="2">
        <f>SUMIFS(DataRegularSeason20242025!$AA$3:$AA$1315,DataRegularSeason20242025!$B$3:$B$1315, "&lt;=" &amp; $A162, DataRegularSeason20242025!$D$3:$D$1315, K$1)+SUMIFS(DataRegularSeason20242025!$AB$3:$AB$1315,DataRegularSeason20242025!$B$3:$B$1315, "&lt;=" &amp; $A162, DataRegularSeason20242025!$E$3:$E$1315, K$1)</f>
        <v>70</v>
      </c>
      <c r="L162" s="2">
        <f>SUMIFS(DataRegularSeason20242025!$AA$3:$AA$1315,DataRegularSeason20242025!$B$3:$B$1315, "&lt;=" &amp; $A162, DataRegularSeason20242025!$D$3:$D$1315, L$1)+SUMIFS(DataRegularSeason20242025!$AB$3:$AB$1315,DataRegularSeason20242025!$B$3:$B$1315, "&lt;=" &amp; $A162, DataRegularSeason20242025!$E$3:$E$1315, L$1)</f>
        <v>78</v>
      </c>
      <c r="M162" s="2">
        <f>SUMIFS(DataRegularSeason20242025!$AA$3:$AA$1315,DataRegularSeason20242025!$B$3:$B$1315, "&lt;=" &amp; $A162, DataRegularSeason20242025!$D$3:$D$1315, M$1)+SUMIFS(DataRegularSeason20242025!$AB$3:$AB$1315,DataRegularSeason20242025!$B$3:$B$1315, "&lt;=" &amp; $A162, DataRegularSeason20242025!$E$3:$E$1315, M$1)</f>
        <v>83</v>
      </c>
      <c r="N162" s="2">
        <f>SUMIFS(DataRegularSeason20242025!$AA$3:$AA$1315,DataRegularSeason20242025!$B$3:$B$1315, "&lt;=" &amp; $A162, DataRegularSeason20242025!$D$3:$D$1315, N$1)+SUMIFS(DataRegularSeason20242025!$AB$3:$AB$1315,DataRegularSeason20242025!$B$3:$B$1315, "&lt;=" &amp; $A162, DataRegularSeason20242025!$E$3:$E$1315, N$1)</f>
        <v>77</v>
      </c>
      <c r="O162" s="2">
        <f>SUMIFS(DataRegularSeason20242025!$AA$3:$AA$1315,DataRegularSeason20242025!$B$3:$B$1315, "&lt;=" &amp; $A162, DataRegularSeason20242025!$D$3:$D$1315, O$1)+SUMIFS(DataRegularSeason20242025!$AB$3:$AB$1315,DataRegularSeason20242025!$B$3:$B$1315, "&lt;=" &amp; $A162, DataRegularSeason20242025!$E$3:$E$1315, O$1)</f>
        <v>78</v>
      </c>
      <c r="P162" s="2">
        <f>SUMIFS(DataRegularSeason20242025!$AA$3:$AA$1315,DataRegularSeason20242025!$B$3:$B$1315, "&lt;=" &amp; $A162, DataRegularSeason20242025!$D$3:$D$1315, P$1)+SUMIFS(DataRegularSeason20242025!$AB$3:$AB$1315,DataRegularSeason20242025!$B$3:$B$1315, "&lt;=" &amp; $A162, DataRegularSeason20242025!$E$3:$E$1315, P$1)</f>
        <v>69</v>
      </c>
      <c r="Q162" s="2">
        <f>SUMIFS(DataRegularSeason20242025!$AA$3:$AA$1315,DataRegularSeason20242025!$B$3:$B$1315, "&lt;=" &amp; $A162, DataRegularSeason20242025!$D$3:$D$1315, Q$1)+SUMIFS(DataRegularSeason20242025!$AB$3:$AB$1315,DataRegularSeason20242025!$B$3:$B$1315, "&lt;=" &amp; $A162, DataRegularSeason20242025!$E$3:$E$1315, Q$1)</f>
        <v>76</v>
      </c>
      <c r="R162" s="2">
        <f>SUMIFS(DataRegularSeason20242025!$AA$3:$AA$1315,DataRegularSeason20242025!$B$3:$B$1315, "&lt;=" &amp; $A162, DataRegularSeason20242025!$D$3:$D$1315, R$1)+SUMIFS(DataRegularSeason20242025!$AB$3:$AB$1315,DataRegularSeason20242025!$B$3:$B$1315, "&lt;=" &amp; $A162, DataRegularSeason20242025!$E$3:$E$1315, R$1)</f>
        <v>57</v>
      </c>
      <c r="S162" s="2">
        <f>SUMIFS(DataRegularSeason20242025!$AA$3:$AA$1315,DataRegularSeason20242025!$B$3:$B$1315, "&lt;=" &amp; $A162, DataRegularSeason20242025!$D$3:$D$1315, S$1)+SUMIFS(DataRegularSeason20242025!$AB$3:$AB$1315,DataRegularSeason20242025!$B$3:$B$1315, "&lt;=" &amp; $A162, DataRegularSeason20242025!$E$3:$E$1315, S$1)</f>
        <v>65</v>
      </c>
      <c r="T162" s="2">
        <f>SUMIFS(DataRegularSeason20242025!$AA$3:$AA$1315,DataRegularSeason20242025!$B$3:$B$1315, "&lt;=" &amp; $A162, DataRegularSeason20242025!$D$3:$D$1315, T$1)+SUMIFS(DataRegularSeason20242025!$AB$3:$AB$1315,DataRegularSeason20242025!$B$3:$B$1315, "&lt;=" &amp; $A162, DataRegularSeason20242025!$E$3:$E$1315, T$1)</f>
        <v>68</v>
      </c>
      <c r="U162" s="2">
        <f>SUMIFS(DataRegularSeason20242025!$AA$3:$AA$1315,DataRegularSeason20242025!$B$3:$B$1315, "&lt;=" &amp; $A162, DataRegularSeason20242025!$D$3:$D$1315, U$1)+SUMIFS(DataRegularSeason20242025!$AB$3:$AB$1315,DataRegularSeason20242025!$B$3:$B$1315, "&lt;=" &amp; $A162, DataRegularSeason20242025!$E$3:$E$1315, U$1)</f>
        <v>73</v>
      </c>
      <c r="V162" s="2">
        <f>SUMIFS(DataRegularSeason20242025!$AA$3:$AA$1315,DataRegularSeason20242025!$B$3:$B$1315, "&lt;=" &amp; $A162, DataRegularSeason20242025!$D$3:$D$1315, V$1)+SUMIFS(DataRegularSeason20242025!$AB$3:$AB$1315,DataRegularSeason20242025!$B$3:$B$1315, "&lt;=" &amp; $A162, DataRegularSeason20242025!$E$3:$E$1315, V$1)</f>
        <v>62</v>
      </c>
      <c r="W162" s="2">
        <f>SUMIFS(DataRegularSeason20242025!$AA$3:$AA$1315,DataRegularSeason20242025!$B$3:$B$1315, "&lt;=" &amp; $A162, DataRegularSeason20242025!$D$3:$D$1315, W$1)+SUMIFS(DataRegularSeason20242025!$AB$3:$AB$1315,DataRegularSeason20242025!$B$3:$B$1315, "&lt;=" &amp; $A162, DataRegularSeason20242025!$E$3:$E$1315, W$1)</f>
        <v>62</v>
      </c>
      <c r="X162" s="2">
        <f>SUMIFS(DataRegularSeason20242025!$AA$3:$AA$1315,DataRegularSeason20242025!$B$3:$B$1315, "&lt;=" &amp; $A162, DataRegularSeason20242025!$D$3:$D$1315, X$1)+SUMIFS(DataRegularSeason20242025!$AB$3:$AB$1315,DataRegularSeason20242025!$B$3:$B$1315, "&lt;=" &amp; $A162, DataRegularSeason20242025!$E$3:$E$1315, X$1)</f>
        <v>60</v>
      </c>
      <c r="Y162" s="2">
        <f>SUMIFS(DataRegularSeason20242025!$AA$3:$AA$1315,DataRegularSeason20242025!$B$3:$B$1315, "&lt;=" &amp; $A162, DataRegularSeason20242025!$D$3:$D$1315, Y$1)+SUMIFS(DataRegularSeason20242025!$AB$3:$AB$1315,DataRegularSeason20242025!$B$3:$B$1315, "&lt;=" &amp; $A162, DataRegularSeason20242025!$E$3:$E$1315, Y$1)</f>
        <v>43</v>
      </c>
      <c r="Z162" s="2">
        <f>SUMIFS(DataRegularSeason20242025!$AA$3:$AA$1315,DataRegularSeason20242025!$B$3:$B$1315, "&lt;=" &amp; $A162, DataRegularSeason20242025!$D$3:$D$1315, Z$1)+SUMIFS(DataRegularSeason20242025!$AB$3:$AB$1315,DataRegularSeason20242025!$B$3:$B$1315, "&lt;=" &amp; $A162, DataRegularSeason20242025!$E$3:$E$1315, Z$1)</f>
        <v>69</v>
      </c>
      <c r="AA162" s="2">
        <f>SUMIFS(DataRegularSeason20242025!$AA$3:$AA$1315,DataRegularSeason20242025!$B$3:$B$1315, "&lt;=" &amp; $A162, DataRegularSeason20242025!$D$3:$D$1315, AA$1)+SUMIFS(DataRegularSeason20242025!$AB$3:$AB$1315,DataRegularSeason20242025!$B$3:$B$1315, "&lt;=" &amp; $A162, DataRegularSeason20242025!$E$3:$E$1315, AA$1)</f>
        <v>78</v>
      </c>
      <c r="AB162" s="2">
        <f>SUMIFS(DataRegularSeason20242025!$AA$3:$AA$1315,DataRegularSeason20242025!$B$3:$B$1315, "&lt;=" &amp; $A162, DataRegularSeason20242025!$D$3:$D$1315, AB$1)+SUMIFS(DataRegularSeason20242025!$AB$3:$AB$1315,DataRegularSeason20242025!$B$3:$B$1315, "&lt;=" &amp; $A162, DataRegularSeason20242025!$E$3:$E$1315, AB$1)</f>
        <v>83</v>
      </c>
      <c r="AC162" s="2">
        <f>SUMIFS(DataRegularSeason20242025!$AA$3:$AA$1315,DataRegularSeason20242025!$B$3:$B$1315, "&lt;=" &amp; $A162, DataRegularSeason20242025!$D$3:$D$1315, AC$1)+SUMIFS(DataRegularSeason20242025!$AB$3:$AB$1315,DataRegularSeason20242025!$B$3:$B$1315, "&lt;=" &amp; $A162, DataRegularSeason20242025!$E$3:$E$1315, AC$1)</f>
        <v>69</v>
      </c>
      <c r="AD162" s="2">
        <f>SUMIFS(DataRegularSeason20242025!$AA$3:$AA$1315,DataRegularSeason20242025!$B$3:$B$1315, "&lt;=" &amp; $A162, DataRegularSeason20242025!$D$3:$D$1315, AD$1)+SUMIFS(DataRegularSeason20242025!$AB$3:$AB$1315,DataRegularSeason20242025!$B$3:$B$1315, "&lt;=" &amp; $A162, DataRegularSeason20242025!$E$3:$E$1315, AD$1)</f>
        <v>68</v>
      </c>
      <c r="AE162" s="2">
        <f>SUMIFS(DataRegularSeason20242025!$AA$3:$AA$1315,DataRegularSeason20242025!$B$3:$B$1315, "&lt;=" &amp; $A162, DataRegularSeason20242025!$D$3:$D$1315, AE$1)+SUMIFS(DataRegularSeason20242025!$AB$3:$AB$1315,DataRegularSeason20242025!$B$3:$B$1315, "&lt;=" &amp; $A162, DataRegularSeason20242025!$E$3:$E$1315, AE$1)</f>
        <v>83</v>
      </c>
      <c r="AF162" s="2">
        <f>SUMIFS(DataRegularSeason20242025!$AA$3:$AA$1315,DataRegularSeason20242025!$B$3:$B$1315, "&lt;=" &amp; $A162, DataRegularSeason20242025!$D$3:$D$1315, AF$1)+SUMIFS(DataRegularSeason20242025!$AB$3:$AB$1315,DataRegularSeason20242025!$B$3:$B$1315, "&lt;=" &amp; $A162, DataRegularSeason20242025!$E$3:$E$1315, AF$1)</f>
        <v>94</v>
      </c>
      <c r="AG162" s="2">
        <f>SUMIFS(DataRegularSeason20242025!$AA$3:$AA$1315,DataRegularSeason20242025!$B$3:$B$1315, "&lt;=" &amp; $A162, DataRegularSeason20242025!$D$3:$D$1315, AG$1)+SUMIFS(DataRegularSeason20242025!$AB$3:$AB$1315,DataRegularSeason20242025!$B$3:$B$1315, "&lt;=" &amp; $A162, DataRegularSeason20242025!$E$3:$E$1315, AG$1)</f>
        <v>92</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63</v>
      </c>
      <c r="C163" s="2">
        <f>SUMIFS(DataRegularSeason20242025!$AA$3:$AA$1315,DataRegularSeason20242025!$B$3:$B$1315, "&lt;=" &amp; $A163, DataRegularSeason20242025!$D$3:$D$1315, C$1)+SUMIFS(DataRegularSeason20242025!$AB$3:$AB$1315,DataRegularSeason20242025!$B$3:$B$1315, "&lt;=" &amp; $A163, DataRegularSeason20242025!$E$3:$E$1315, C$1)</f>
        <v>68</v>
      </c>
      <c r="D163" s="2">
        <f>SUMIFS(DataRegularSeason20242025!$AA$3:$AA$1315,DataRegularSeason20242025!$B$3:$B$1315, "&lt;=" &amp; $A163, DataRegularSeason20242025!$D$3:$D$1315, D$1)+SUMIFS(DataRegularSeason20242025!$AB$3:$AB$1315,DataRegularSeason20242025!$B$3:$B$1315, "&lt;=" &amp; $A163, DataRegularSeason20242025!$E$3:$E$1315, D$1)</f>
        <v>56</v>
      </c>
      <c r="E163" s="2">
        <f>SUMIFS(DataRegularSeason20242025!$AA$3:$AA$1315,DataRegularSeason20242025!$B$3:$B$1315, "&lt;=" &amp; $A163, DataRegularSeason20242025!$D$3:$D$1315, E$1)+SUMIFS(DataRegularSeason20242025!$AB$3:$AB$1315,DataRegularSeason20242025!$B$3:$B$1315, "&lt;=" &amp; $A163, DataRegularSeason20242025!$E$3:$E$1315, E$1)</f>
        <v>82</v>
      </c>
      <c r="F163" s="2">
        <f>SUMIFS(DataRegularSeason20242025!$AA$3:$AA$1315,DataRegularSeason20242025!$B$3:$B$1315, "&lt;=" &amp; $A163, DataRegularSeason20242025!$D$3:$D$1315, F$1)+SUMIFS(DataRegularSeason20242025!$AB$3:$AB$1315,DataRegularSeason20242025!$B$3:$B$1315, "&lt;=" &amp; $A163, DataRegularSeason20242025!$E$3:$E$1315, F$1)</f>
        <v>70</v>
      </c>
      <c r="G163" s="2">
        <f>SUMIFS(DataRegularSeason20242025!$AA$3:$AA$1315,DataRegularSeason20242025!$B$3:$B$1315, "&lt;=" &amp; $A163, DataRegularSeason20242025!$D$3:$D$1315, G$1)+SUMIFS(DataRegularSeason20242025!$AB$3:$AB$1315,DataRegularSeason20242025!$B$3:$B$1315, "&lt;=" &amp; $A163, DataRegularSeason20242025!$E$3:$E$1315, G$1)</f>
        <v>71</v>
      </c>
      <c r="H163" s="2">
        <f>SUMIFS(DataRegularSeason20242025!$AA$3:$AA$1315,DataRegularSeason20242025!$B$3:$B$1315, "&lt;=" &amp; $A163, DataRegularSeason20242025!$D$3:$D$1315, H$1)+SUMIFS(DataRegularSeason20242025!$AB$3:$AB$1315,DataRegularSeason20242025!$B$3:$B$1315, "&lt;=" &amp; $A163, DataRegularSeason20242025!$E$3:$E$1315, H$1)</f>
        <v>49</v>
      </c>
      <c r="I163" s="2">
        <f>SUMIFS(DataRegularSeason20242025!$AA$3:$AA$1315,DataRegularSeason20242025!$B$3:$B$1315, "&lt;=" &amp; $A163, DataRegularSeason20242025!$D$3:$D$1315, I$1)+SUMIFS(DataRegularSeason20242025!$AB$3:$AB$1315,DataRegularSeason20242025!$B$3:$B$1315, "&lt;=" &amp; $A163, DataRegularSeason20242025!$E$3:$E$1315, I$1)</f>
        <v>81</v>
      </c>
      <c r="J163" s="2">
        <f>SUMIFS(DataRegularSeason20242025!$AA$3:$AA$1315,DataRegularSeason20242025!$B$3:$B$1315, "&lt;=" &amp; $A163, DataRegularSeason20242025!$D$3:$D$1315, J$1)+SUMIFS(DataRegularSeason20242025!$AB$3:$AB$1315,DataRegularSeason20242025!$B$3:$B$1315, "&lt;=" &amp; $A163, DataRegularSeason20242025!$E$3:$E$1315, J$1)</f>
        <v>86</v>
      </c>
      <c r="K163" s="2">
        <f>SUMIFS(DataRegularSeason20242025!$AA$3:$AA$1315,DataRegularSeason20242025!$B$3:$B$1315, "&lt;=" &amp; $A163, DataRegularSeason20242025!$D$3:$D$1315, K$1)+SUMIFS(DataRegularSeason20242025!$AB$3:$AB$1315,DataRegularSeason20242025!$B$3:$B$1315, "&lt;=" &amp; $A163, DataRegularSeason20242025!$E$3:$E$1315, K$1)</f>
        <v>70</v>
      </c>
      <c r="L163" s="2">
        <f>SUMIFS(DataRegularSeason20242025!$AA$3:$AA$1315,DataRegularSeason20242025!$B$3:$B$1315, "&lt;=" &amp; $A163, DataRegularSeason20242025!$D$3:$D$1315, L$1)+SUMIFS(DataRegularSeason20242025!$AB$3:$AB$1315,DataRegularSeason20242025!$B$3:$B$1315, "&lt;=" &amp; $A163, DataRegularSeason20242025!$E$3:$E$1315, L$1)</f>
        <v>78</v>
      </c>
      <c r="M163" s="2">
        <f>SUMIFS(DataRegularSeason20242025!$AA$3:$AA$1315,DataRegularSeason20242025!$B$3:$B$1315, "&lt;=" &amp; $A163, DataRegularSeason20242025!$D$3:$D$1315, M$1)+SUMIFS(DataRegularSeason20242025!$AB$3:$AB$1315,DataRegularSeason20242025!$B$3:$B$1315, "&lt;=" &amp; $A163, DataRegularSeason20242025!$E$3:$E$1315, M$1)</f>
        <v>83</v>
      </c>
      <c r="N163" s="2">
        <f>SUMIFS(DataRegularSeason20242025!$AA$3:$AA$1315,DataRegularSeason20242025!$B$3:$B$1315, "&lt;=" &amp; $A163, DataRegularSeason20242025!$D$3:$D$1315, N$1)+SUMIFS(DataRegularSeason20242025!$AB$3:$AB$1315,DataRegularSeason20242025!$B$3:$B$1315, "&lt;=" &amp; $A163, DataRegularSeason20242025!$E$3:$E$1315, N$1)</f>
        <v>77</v>
      </c>
      <c r="O163" s="2">
        <f>SUMIFS(DataRegularSeason20242025!$AA$3:$AA$1315,DataRegularSeason20242025!$B$3:$B$1315, "&lt;=" &amp; $A163, DataRegularSeason20242025!$D$3:$D$1315, O$1)+SUMIFS(DataRegularSeason20242025!$AB$3:$AB$1315,DataRegularSeason20242025!$B$3:$B$1315, "&lt;=" &amp; $A163, DataRegularSeason20242025!$E$3:$E$1315, O$1)</f>
        <v>78</v>
      </c>
      <c r="P163" s="2">
        <f>SUMIFS(DataRegularSeason20242025!$AA$3:$AA$1315,DataRegularSeason20242025!$B$3:$B$1315, "&lt;=" &amp; $A163, DataRegularSeason20242025!$D$3:$D$1315, P$1)+SUMIFS(DataRegularSeason20242025!$AB$3:$AB$1315,DataRegularSeason20242025!$B$3:$B$1315, "&lt;=" &amp; $A163, DataRegularSeason20242025!$E$3:$E$1315, P$1)</f>
        <v>69</v>
      </c>
      <c r="Q163" s="2">
        <f>SUMIFS(DataRegularSeason20242025!$AA$3:$AA$1315,DataRegularSeason20242025!$B$3:$B$1315, "&lt;=" &amp; $A163, DataRegularSeason20242025!$D$3:$D$1315, Q$1)+SUMIFS(DataRegularSeason20242025!$AB$3:$AB$1315,DataRegularSeason20242025!$B$3:$B$1315, "&lt;=" &amp; $A163, DataRegularSeason20242025!$E$3:$E$1315, Q$1)</f>
        <v>76</v>
      </c>
      <c r="R163" s="2">
        <f>SUMIFS(DataRegularSeason20242025!$AA$3:$AA$1315,DataRegularSeason20242025!$B$3:$B$1315, "&lt;=" &amp; $A163, DataRegularSeason20242025!$D$3:$D$1315, R$1)+SUMIFS(DataRegularSeason20242025!$AB$3:$AB$1315,DataRegularSeason20242025!$B$3:$B$1315, "&lt;=" &amp; $A163, DataRegularSeason20242025!$E$3:$E$1315, R$1)</f>
        <v>57</v>
      </c>
      <c r="S163" s="2">
        <f>SUMIFS(DataRegularSeason20242025!$AA$3:$AA$1315,DataRegularSeason20242025!$B$3:$B$1315, "&lt;=" &amp; $A163, DataRegularSeason20242025!$D$3:$D$1315, S$1)+SUMIFS(DataRegularSeason20242025!$AB$3:$AB$1315,DataRegularSeason20242025!$B$3:$B$1315, "&lt;=" &amp; $A163, DataRegularSeason20242025!$E$3:$E$1315, S$1)</f>
        <v>65</v>
      </c>
      <c r="T163" s="2">
        <f>SUMIFS(DataRegularSeason20242025!$AA$3:$AA$1315,DataRegularSeason20242025!$B$3:$B$1315, "&lt;=" &amp; $A163, DataRegularSeason20242025!$D$3:$D$1315, T$1)+SUMIFS(DataRegularSeason20242025!$AB$3:$AB$1315,DataRegularSeason20242025!$B$3:$B$1315, "&lt;=" &amp; $A163, DataRegularSeason20242025!$E$3:$E$1315, T$1)</f>
        <v>68</v>
      </c>
      <c r="U163" s="2">
        <f>SUMIFS(DataRegularSeason20242025!$AA$3:$AA$1315,DataRegularSeason20242025!$B$3:$B$1315, "&lt;=" &amp; $A163, DataRegularSeason20242025!$D$3:$D$1315, U$1)+SUMIFS(DataRegularSeason20242025!$AB$3:$AB$1315,DataRegularSeason20242025!$B$3:$B$1315, "&lt;=" &amp; $A163, DataRegularSeason20242025!$E$3:$E$1315, U$1)</f>
        <v>75</v>
      </c>
      <c r="V163" s="2">
        <f>SUMIFS(DataRegularSeason20242025!$AA$3:$AA$1315,DataRegularSeason20242025!$B$3:$B$1315, "&lt;=" &amp; $A163, DataRegularSeason20242025!$D$3:$D$1315, V$1)+SUMIFS(DataRegularSeason20242025!$AB$3:$AB$1315,DataRegularSeason20242025!$B$3:$B$1315, "&lt;=" &amp; $A163, DataRegularSeason20242025!$E$3:$E$1315, V$1)</f>
        <v>62</v>
      </c>
      <c r="W163" s="2">
        <f>SUMIFS(DataRegularSeason20242025!$AA$3:$AA$1315,DataRegularSeason20242025!$B$3:$B$1315, "&lt;=" &amp; $A163, DataRegularSeason20242025!$D$3:$D$1315, W$1)+SUMIFS(DataRegularSeason20242025!$AB$3:$AB$1315,DataRegularSeason20242025!$B$3:$B$1315, "&lt;=" &amp; $A163, DataRegularSeason20242025!$E$3:$E$1315, W$1)</f>
        <v>62</v>
      </c>
      <c r="X163" s="2">
        <f>SUMIFS(DataRegularSeason20242025!$AA$3:$AA$1315,DataRegularSeason20242025!$B$3:$B$1315, "&lt;=" &amp; $A163, DataRegularSeason20242025!$D$3:$D$1315, X$1)+SUMIFS(DataRegularSeason20242025!$AB$3:$AB$1315,DataRegularSeason20242025!$B$3:$B$1315, "&lt;=" &amp; $A163, DataRegularSeason20242025!$E$3:$E$1315, X$1)</f>
        <v>60</v>
      </c>
      <c r="Y163" s="2">
        <f>SUMIFS(DataRegularSeason20242025!$AA$3:$AA$1315,DataRegularSeason20242025!$B$3:$B$1315, "&lt;=" &amp; $A163, DataRegularSeason20242025!$D$3:$D$1315, Y$1)+SUMIFS(DataRegularSeason20242025!$AB$3:$AB$1315,DataRegularSeason20242025!$B$3:$B$1315, "&lt;=" &amp; $A163, DataRegularSeason20242025!$E$3:$E$1315, Y$1)</f>
        <v>43</v>
      </c>
      <c r="Z163" s="2">
        <f>SUMIFS(DataRegularSeason20242025!$AA$3:$AA$1315,DataRegularSeason20242025!$B$3:$B$1315, "&lt;=" &amp; $A163, DataRegularSeason20242025!$D$3:$D$1315, Z$1)+SUMIFS(DataRegularSeason20242025!$AB$3:$AB$1315,DataRegularSeason20242025!$B$3:$B$1315, "&lt;=" &amp; $A163, DataRegularSeason20242025!$E$3:$E$1315, Z$1)</f>
        <v>69</v>
      </c>
      <c r="AA163" s="2">
        <f>SUMIFS(DataRegularSeason20242025!$AA$3:$AA$1315,DataRegularSeason20242025!$B$3:$B$1315, "&lt;=" &amp; $A163, DataRegularSeason20242025!$D$3:$D$1315, AA$1)+SUMIFS(DataRegularSeason20242025!$AB$3:$AB$1315,DataRegularSeason20242025!$B$3:$B$1315, "&lt;=" &amp; $A163, DataRegularSeason20242025!$E$3:$E$1315, AA$1)</f>
        <v>78</v>
      </c>
      <c r="AB163" s="2">
        <f>SUMIFS(DataRegularSeason20242025!$AA$3:$AA$1315,DataRegularSeason20242025!$B$3:$B$1315, "&lt;=" &amp; $A163, DataRegularSeason20242025!$D$3:$D$1315, AB$1)+SUMIFS(DataRegularSeason20242025!$AB$3:$AB$1315,DataRegularSeason20242025!$B$3:$B$1315, "&lt;=" &amp; $A163, DataRegularSeason20242025!$E$3:$E$1315, AB$1)</f>
        <v>83</v>
      </c>
      <c r="AC163" s="2">
        <f>SUMIFS(DataRegularSeason20242025!$AA$3:$AA$1315,DataRegularSeason20242025!$B$3:$B$1315, "&lt;=" &amp; $A163, DataRegularSeason20242025!$D$3:$D$1315, AC$1)+SUMIFS(DataRegularSeason20242025!$AB$3:$AB$1315,DataRegularSeason20242025!$B$3:$B$1315, "&lt;=" &amp; $A163, DataRegularSeason20242025!$E$3:$E$1315, AC$1)</f>
        <v>69</v>
      </c>
      <c r="AD163" s="2">
        <f>SUMIFS(DataRegularSeason20242025!$AA$3:$AA$1315,DataRegularSeason20242025!$B$3:$B$1315, "&lt;=" &amp; $A163, DataRegularSeason20242025!$D$3:$D$1315, AD$1)+SUMIFS(DataRegularSeason20242025!$AB$3:$AB$1315,DataRegularSeason20242025!$B$3:$B$1315, "&lt;=" &amp; $A163, DataRegularSeason20242025!$E$3:$E$1315, AD$1)</f>
        <v>68</v>
      </c>
      <c r="AE163" s="2">
        <f>SUMIFS(DataRegularSeason20242025!$AA$3:$AA$1315,DataRegularSeason20242025!$B$3:$B$1315, "&lt;=" &amp; $A163, DataRegularSeason20242025!$D$3:$D$1315, AE$1)+SUMIFS(DataRegularSeason20242025!$AB$3:$AB$1315,DataRegularSeason20242025!$B$3:$B$1315, "&lt;=" &amp; $A163, DataRegularSeason20242025!$E$3:$E$1315, AE$1)</f>
        <v>83</v>
      </c>
      <c r="AF163" s="2">
        <f>SUMIFS(DataRegularSeason20242025!$AA$3:$AA$1315,DataRegularSeason20242025!$B$3:$B$1315, "&lt;=" &amp; $A163, DataRegularSeason20242025!$D$3:$D$1315, AF$1)+SUMIFS(DataRegularSeason20242025!$AB$3:$AB$1315,DataRegularSeason20242025!$B$3:$B$1315, "&lt;=" &amp; $A163, DataRegularSeason20242025!$E$3:$E$1315, AF$1)</f>
        <v>94</v>
      </c>
      <c r="AG163" s="2">
        <f>SUMIFS(DataRegularSeason20242025!$AA$3:$AA$1315,DataRegularSeason20242025!$B$3:$B$1315, "&lt;=" &amp; $A163, DataRegularSeason20242025!$D$3:$D$1315, AG$1)+SUMIFS(DataRegularSeason20242025!$AB$3:$AB$1315,DataRegularSeason20242025!$B$3:$B$1315, "&lt;=" &amp; $A163, DataRegularSeason20242025!$E$3:$E$1315, AG$1)</f>
        <v>92</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63</v>
      </c>
      <c r="C164" s="2">
        <f>SUMIFS(DataRegularSeason20242025!$AA$3:$AA$1315,DataRegularSeason20242025!$B$3:$B$1315, "&lt;=" &amp; $A164, DataRegularSeason20242025!$D$3:$D$1315, C$1)+SUMIFS(DataRegularSeason20242025!$AB$3:$AB$1315,DataRegularSeason20242025!$B$3:$B$1315, "&lt;=" &amp; $A164, DataRegularSeason20242025!$E$3:$E$1315, C$1)</f>
        <v>68</v>
      </c>
      <c r="D164" s="2">
        <f>SUMIFS(DataRegularSeason20242025!$AA$3:$AA$1315,DataRegularSeason20242025!$B$3:$B$1315, "&lt;=" &amp; $A164, DataRegularSeason20242025!$D$3:$D$1315, D$1)+SUMIFS(DataRegularSeason20242025!$AB$3:$AB$1315,DataRegularSeason20242025!$B$3:$B$1315, "&lt;=" &amp; $A164, DataRegularSeason20242025!$E$3:$E$1315, D$1)</f>
        <v>56</v>
      </c>
      <c r="E164" s="2">
        <f>SUMIFS(DataRegularSeason20242025!$AA$3:$AA$1315,DataRegularSeason20242025!$B$3:$B$1315, "&lt;=" &amp; $A164, DataRegularSeason20242025!$D$3:$D$1315, E$1)+SUMIFS(DataRegularSeason20242025!$AB$3:$AB$1315,DataRegularSeason20242025!$B$3:$B$1315, "&lt;=" &amp; $A164, DataRegularSeason20242025!$E$3:$E$1315, E$1)</f>
        <v>82</v>
      </c>
      <c r="F164" s="2">
        <f>SUMIFS(DataRegularSeason20242025!$AA$3:$AA$1315,DataRegularSeason20242025!$B$3:$B$1315, "&lt;=" &amp; $A164, DataRegularSeason20242025!$D$3:$D$1315, F$1)+SUMIFS(DataRegularSeason20242025!$AB$3:$AB$1315,DataRegularSeason20242025!$B$3:$B$1315, "&lt;=" &amp; $A164, DataRegularSeason20242025!$E$3:$E$1315, F$1)</f>
        <v>70</v>
      </c>
      <c r="G164" s="2">
        <f>SUMIFS(DataRegularSeason20242025!$AA$3:$AA$1315,DataRegularSeason20242025!$B$3:$B$1315, "&lt;=" &amp; $A164, DataRegularSeason20242025!$D$3:$D$1315, G$1)+SUMIFS(DataRegularSeason20242025!$AB$3:$AB$1315,DataRegularSeason20242025!$B$3:$B$1315, "&lt;=" &amp; $A164, DataRegularSeason20242025!$E$3:$E$1315, G$1)</f>
        <v>71</v>
      </c>
      <c r="H164" s="2">
        <f>SUMIFS(DataRegularSeason20242025!$AA$3:$AA$1315,DataRegularSeason20242025!$B$3:$B$1315, "&lt;=" &amp; $A164, DataRegularSeason20242025!$D$3:$D$1315, H$1)+SUMIFS(DataRegularSeason20242025!$AB$3:$AB$1315,DataRegularSeason20242025!$B$3:$B$1315, "&lt;=" &amp; $A164, DataRegularSeason20242025!$E$3:$E$1315, H$1)</f>
        <v>49</v>
      </c>
      <c r="I164" s="2">
        <f>SUMIFS(DataRegularSeason20242025!$AA$3:$AA$1315,DataRegularSeason20242025!$B$3:$B$1315, "&lt;=" &amp; $A164, DataRegularSeason20242025!$D$3:$D$1315, I$1)+SUMIFS(DataRegularSeason20242025!$AB$3:$AB$1315,DataRegularSeason20242025!$B$3:$B$1315, "&lt;=" &amp; $A164, DataRegularSeason20242025!$E$3:$E$1315, I$1)</f>
        <v>81</v>
      </c>
      <c r="J164" s="2">
        <f>SUMIFS(DataRegularSeason20242025!$AA$3:$AA$1315,DataRegularSeason20242025!$B$3:$B$1315, "&lt;=" &amp; $A164, DataRegularSeason20242025!$D$3:$D$1315, J$1)+SUMIFS(DataRegularSeason20242025!$AB$3:$AB$1315,DataRegularSeason20242025!$B$3:$B$1315, "&lt;=" &amp; $A164, DataRegularSeason20242025!$E$3:$E$1315, J$1)</f>
        <v>86</v>
      </c>
      <c r="K164" s="2">
        <f>SUMIFS(DataRegularSeason20242025!$AA$3:$AA$1315,DataRegularSeason20242025!$B$3:$B$1315, "&lt;=" &amp; $A164, DataRegularSeason20242025!$D$3:$D$1315, K$1)+SUMIFS(DataRegularSeason20242025!$AB$3:$AB$1315,DataRegularSeason20242025!$B$3:$B$1315, "&lt;=" &amp; $A164, DataRegularSeason20242025!$E$3:$E$1315, K$1)</f>
        <v>70</v>
      </c>
      <c r="L164" s="2">
        <f>SUMIFS(DataRegularSeason20242025!$AA$3:$AA$1315,DataRegularSeason20242025!$B$3:$B$1315, "&lt;=" &amp; $A164, DataRegularSeason20242025!$D$3:$D$1315, L$1)+SUMIFS(DataRegularSeason20242025!$AB$3:$AB$1315,DataRegularSeason20242025!$B$3:$B$1315, "&lt;=" &amp; $A164, DataRegularSeason20242025!$E$3:$E$1315, L$1)</f>
        <v>78</v>
      </c>
      <c r="M164" s="2">
        <f>SUMIFS(DataRegularSeason20242025!$AA$3:$AA$1315,DataRegularSeason20242025!$B$3:$B$1315, "&lt;=" &amp; $A164, DataRegularSeason20242025!$D$3:$D$1315, M$1)+SUMIFS(DataRegularSeason20242025!$AB$3:$AB$1315,DataRegularSeason20242025!$B$3:$B$1315, "&lt;=" &amp; $A164, DataRegularSeason20242025!$E$3:$E$1315, M$1)</f>
        <v>83</v>
      </c>
      <c r="N164" s="2">
        <f>SUMIFS(DataRegularSeason20242025!$AA$3:$AA$1315,DataRegularSeason20242025!$B$3:$B$1315, "&lt;=" &amp; $A164, DataRegularSeason20242025!$D$3:$D$1315, N$1)+SUMIFS(DataRegularSeason20242025!$AB$3:$AB$1315,DataRegularSeason20242025!$B$3:$B$1315, "&lt;=" &amp; $A164, DataRegularSeason20242025!$E$3:$E$1315, N$1)</f>
        <v>77</v>
      </c>
      <c r="O164" s="2">
        <f>SUMIFS(DataRegularSeason20242025!$AA$3:$AA$1315,DataRegularSeason20242025!$B$3:$B$1315, "&lt;=" &amp; $A164, DataRegularSeason20242025!$D$3:$D$1315, O$1)+SUMIFS(DataRegularSeason20242025!$AB$3:$AB$1315,DataRegularSeason20242025!$B$3:$B$1315, "&lt;=" &amp; $A164, DataRegularSeason20242025!$E$3:$E$1315, O$1)</f>
        <v>78</v>
      </c>
      <c r="P164" s="2">
        <f>SUMIFS(DataRegularSeason20242025!$AA$3:$AA$1315,DataRegularSeason20242025!$B$3:$B$1315, "&lt;=" &amp; $A164, DataRegularSeason20242025!$D$3:$D$1315, P$1)+SUMIFS(DataRegularSeason20242025!$AB$3:$AB$1315,DataRegularSeason20242025!$B$3:$B$1315, "&lt;=" &amp; $A164, DataRegularSeason20242025!$E$3:$E$1315, P$1)</f>
        <v>69</v>
      </c>
      <c r="Q164" s="2">
        <f>SUMIFS(DataRegularSeason20242025!$AA$3:$AA$1315,DataRegularSeason20242025!$B$3:$B$1315, "&lt;=" &amp; $A164, DataRegularSeason20242025!$D$3:$D$1315, Q$1)+SUMIFS(DataRegularSeason20242025!$AB$3:$AB$1315,DataRegularSeason20242025!$B$3:$B$1315, "&lt;=" &amp; $A164, DataRegularSeason20242025!$E$3:$E$1315, Q$1)</f>
        <v>76</v>
      </c>
      <c r="R164" s="2">
        <f>SUMIFS(DataRegularSeason20242025!$AA$3:$AA$1315,DataRegularSeason20242025!$B$3:$B$1315, "&lt;=" &amp; $A164, DataRegularSeason20242025!$D$3:$D$1315, R$1)+SUMIFS(DataRegularSeason20242025!$AB$3:$AB$1315,DataRegularSeason20242025!$B$3:$B$1315, "&lt;=" &amp; $A164, DataRegularSeason20242025!$E$3:$E$1315, R$1)</f>
        <v>57</v>
      </c>
      <c r="S164" s="2">
        <f>SUMIFS(DataRegularSeason20242025!$AA$3:$AA$1315,DataRegularSeason20242025!$B$3:$B$1315, "&lt;=" &amp; $A164, DataRegularSeason20242025!$D$3:$D$1315, S$1)+SUMIFS(DataRegularSeason20242025!$AB$3:$AB$1315,DataRegularSeason20242025!$B$3:$B$1315, "&lt;=" &amp; $A164, DataRegularSeason20242025!$E$3:$E$1315, S$1)</f>
        <v>65</v>
      </c>
      <c r="T164" s="2">
        <f>SUMIFS(DataRegularSeason20242025!$AA$3:$AA$1315,DataRegularSeason20242025!$B$3:$B$1315, "&lt;=" &amp; $A164, DataRegularSeason20242025!$D$3:$D$1315, T$1)+SUMIFS(DataRegularSeason20242025!$AB$3:$AB$1315,DataRegularSeason20242025!$B$3:$B$1315, "&lt;=" &amp; $A164, DataRegularSeason20242025!$E$3:$E$1315, T$1)</f>
        <v>68</v>
      </c>
      <c r="U164" s="2">
        <f>SUMIFS(DataRegularSeason20242025!$AA$3:$AA$1315,DataRegularSeason20242025!$B$3:$B$1315, "&lt;=" &amp; $A164, DataRegularSeason20242025!$D$3:$D$1315, U$1)+SUMIFS(DataRegularSeason20242025!$AB$3:$AB$1315,DataRegularSeason20242025!$B$3:$B$1315, "&lt;=" &amp; $A164, DataRegularSeason20242025!$E$3:$E$1315, U$1)</f>
        <v>75</v>
      </c>
      <c r="V164" s="2">
        <f>SUMIFS(DataRegularSeason20242025!$AA$3:$AA$1315,DataRegularSeason20242025!$B$3:$B$1315, "&lt;=" &amp; $A164, DataRegularSeason20242025!$D$3:$D$1315, V$1)+SUMIFS(DataRegularSeason20242025!$AB$3:$AB$1315,DataRegularSeason20242025!$B$3:$B$1315, "&lt;=" &amp; $A164, DataRegularSeason20242025!$E$3:$E$1315, V$1)</f>
        <v>62</v>
      </c>
      <c r="W164" s="2">
        <f>SUMIFS(DataRegularSeason20242025!$AA$3:$AA$1315,DataRegularSeason20242025!$B$3:$B$1315, "&lt;=" &amp; $A164, DataRegularSeason20242025!$D$3:$D$1315, W$1)+SUMIFS(DataRegularSeason20242025!$AB$3:$AB$1315,DataRegularSeason20242025!$B$3:$B$1315, "&lt;=" &amp; $A164, DataRegularSeason20242025!$E$3:$E$1315, W$1)</f>
        <v>62</v>
      </c>
      <c r="X164" s="2">
        <f>SUMIFS(DataRegularSeason20242025!$AA$3:$AA$1315,DataRegularSeason20242025!$B$3:$B$1315, "&lt;=" &amp; $A164, DataRegularSeason20242025!$D$3:$D$1315, X$1)+SUMIFS(DataRegularSeason20242025!$AB$3:$AB$1315,DataRegularSeason20242025!$B$3:$B$1315, "&lt;=" &amp; $A164, DataRegularSeason20242025!$E$3:$E$1315, X$1)</f>
        <v>60</v>
      </c>
      <c r="Y164" s="2">
        <f>SUMIFS(DataRegularSeason20242025!$AA$3:$AA$1315,DataRegularSeason20242025!$B$3:$B$1315, "&lt;=" &amp; $A164, DataRegularSeason20242025!$D$3:$D$1315, Y$1)+SUMIFS(DataRegularSeason20242025!$AB$3:$AB$1315,DataRegularSeason20242025!$B$3:$B$1315, "&lt;=" &amp; $A164, DataRegularSeason20242025!$E$3:$E$1315, Y$1)</f>
        <v>43</v>
      </c>
      <c r="Z164" s="2">
        <f>SUMIFS(DataRegularSeason20242025!$AA$3:$AA$1315,DataRegularSeason20242025!$B$3:$B$1315, "&lt;=" &amp; $A164, DataRegularSeason20242025!$D$3:$D$1315, Z$1)+SUMIFS(DataRegularSeason20242025!$AB$3:$AB$1315,DataRegularSeason20242025!$B$3:$B$1315, "&lt;=" &amp; $A164, DataRegularSeason20242025!$E$3:$E$1315, Z$1)</f>
        <v>69</v>
      </c>
      <c r="AA164" s="2">
        <f>SUMIFS(DataRegularSeason20242025!$AA$3:$AA$1315,DataRegularSeason20242025!$B$3:$B$1315, "&lt;=" &amp; $A164, DataRegularSeason20242025!$D$3:$D$1315, AA$1)+SUMIFS(DataRegularSeason20242025!$AB$3:$AB$1315,DataRegularSeason20242025!$B$3:$B$1315, "&lt;=" &amp; $A164, DataRegularSeason20242025!$E$3:$E$1315, AA$1)</f>
        <v>78</v>
      </c>
      <c r="AB164" s="2">
        <f>SUMIFS(DataRegularSeason20242025!$AA$3:$AA$1315,DataRegularSeason20242025!$B$3:$B$1315, "&lt;=" &amp; $A164, DataRegularSeason20242025!$D$3:$D$1315, AB$1)+SUMIFS(DataRegularSeason20242025!$AB$3:$AB$1315,DataRegularSeason20242025!$B$3:$B$1315, "&lt;=" &amp; $A164, DataRegularSeason20242025!$E$3:$E$1315, AB$1)</f>
        <v>83</v>
      </c>
      <c r="AC164" s="2">
        <f>SUMIFS(DataRegularSeason20242025!$AA$3:$AA$1315,DataRegularSeason20242025!$B$3:$B$1315, "&lt;=" &amp; $A164, DataRegularSeason20242025!$D$3:$D$1315, AC$1)+SUMIFS(DataRegularSeason20242025!$AB$3:$AB$1315,DataRegularSeason20242025!$B$3:$B$1315, "&lt;=" &amp; $A164, DataRegularSeason20242025!$E$3:$E$1315, AC$1)</f>
        <v>69</v>
      </c>
      <c r="AD164" s="2">
        <f>SUMIFS(DataRegularSeason20242025!$AA$3:$AA$1315,DataRegularSeason20242025!$B$3:$B$1315, "&lt;=" &amp; $A164, DataRegularSeason20242025!$D$3:$D$1315, AD$1)+SUMIFS(DataRegularSeason20242025!$AB$3:$AB$1315,DataRegularSeason20242025!$B$3:$B$1315, "&lt;=" &amp; $A164, DataRegularSeason20242025!$E$3:$E$1315, AD$1)</f>
        <v>68</v>
      </c>
      <c r="AE164" s="2">
        <f>SUMIFS(DataRegularSeason20242025!$AA$3:$AA$1315,DataRegularSeason20242025!$B$3:$B$1315, "&lt;=" &amp; $A164, DataRegularSeason20242025!$D$3:$D$1315, AE$1)+SUMIFS(DataRegularSeason20242025!$AB$3:$AB$1315,DataRegularSeason20242025!$B$3:$B$1315, "&lt;=" &amp; $A164, DataRegularSeason20242025!$E$3:$E$1315, AE$1)</f>
        <v>83</v>
      </c>
      <c r="AF164" s="2">
        <f>SUMIFS(DataRegularSeason20242025!$AA$3:$AA$1315,DataRegularSeason20242025!$B$3:$B$1315, "&lt;=" &amp; $A164, DataRegularSeason20242025!$D$3:$D$1315, AF$1)+SUMIFS(DataRegularSeason20242025!$AB$3:$AB$1315,DataRegularSeason20242025!$B$3:$B$1315, "&lt;=" &amp; $A164, DataRegularSeason20242025!$E$3:$E$1315, AF$1)</f>
        <v>94</v>
      </c>
      <c r="AG164" s="2">
        <f>SUMIFS(DataRegularSeason20242025!$AA$3:$AA$1315,DataRegularSeason20242025!$B$3:$B$1315, "&lt;=" &amp; $A164, DataRegularSeason20242025!$D$3:$D$1315, AG$1)+SUMIFS(DataRegularSeason20242025!$AB$3:$AB$1315,DataRegularSeason20242025!$B$3:$B$1315, "&lt;=" &amp; $A164, DataRegularSeason20242025!$E$3:$E$1315, AG$1)</f>
        <v>92</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63</v>
      </c>
      <c r="C165" s="2">
        <f>SUMIFS(DataRegularSeason20242025!$AA$3:$AA$1315,DataRegularSeason20242025!$B$3:$B$1315, "&lt;=" &amp; $A165, DataRegularSeason20242025!$D$3:$D$1315, C$1)+SUMIFS(DataRegularSeason20242025!$AB$3:$AB$1315,DataRegularSeason20242025!$B$3:$B$1315, "&lt;=" &amp; $A165, DataRegularSeason20242025!$E$3:$E$1315, C$1)</f>
        <v>68</v>
      </c>
      <c r="D165" s="2">
        <f>SUMIFS(DataRegularSeason20242025!$AA$3:$AA$1315,DataRegularSeason20242025!$B$3:$B$1315, "&lt;=" &amp; $A165, DataRegularSeason20242025!$D$3:$D$1315, D$1)+SUMIFS(DataRegularSeason20242025!$AB$3:$AB$1315,DataRegularSeason20242025!$B$3:$B$1315, "&lt;=" &amp; $A165, DataRegularSeason20242025!$E$3:$E$1315, D$1)</f>
        <v>56</v>
      </c>
      <c r="E165" s="2">
        <f>SUMIFS(DataRegularSeason20242025!$AA$3:$AA$1315,DataRegularSeason20242025!$B$3:$B$1315, "&lt;=" &amp; $A165, DataRegularSeason20242025!$D$3:$D$1315, E$1)+SUMIFS(DataRegularSeason20242025!$AB$3:$AB$1315,DataRegularSeason20242025!$B$3:$B$1315, "&lt;=" &amp; $A165, DataRegularSeason20242025!$E$3:$E$1315, E$1)</f>
        <v>82</v>
      </c>
      <c r="F165" s="2">
        <f>SUMIFS(DataRegularSeason20242025!$AA$3:$AA$1315,DataRegularSeason20242025!$B$3:$B$1315, "&lt;=" &amp; $A165, DataRegularSeason20242025!$D$3:$D$1315, F$1)+SUMIFS(DataRegularSeason20242025!$AB$3:$AB$1315,DataRegularSeason20242025!$B$3:$B$1315, "&lt;=" &amp; $A165, DataRegularSeason20242025!$E$3:$E$1315, F$1)</f>
        <v>70</v>
      </c>
      <c r="G165" s="2">
        <f>SUMIFS(DataRegularSeason20242025!$AA$3:$AA$1315,DataRegularSeason20242025!$B$3:$B$1315, "&lt;=" &amp; $A165, DataRegularSeason20242025!$D$3:$D$1315, G$1)+SUMIFS(DataRegularSeason20242025!$AB$3:$AB$1315,DataRegularSeason20242025!$B$3:$B$1315, "&lt;=" &amp; $A165, DataRegularSeason20242025!$E$3:$E$1315, G$1)</f>
        <v>71</v>
      </c>
      <c r="H165" s="2">
        <f>SUMIFS(DataRegularSeason20242025!$AA$3:$AA$1315,DataRegularSeason20242025!$B$3:$B$1315, "&lt;=" &amp; $A165, DataRegularSeason20242025!$D$3:$D$1315, H$1)+SUMIFS(DataRegularSeason20242025!$AB$3:$AB$1315,DataRegularSeason20242025!$B$3:$B$1315, "&lt;=" &amp; $A165, DataRegularSeason20242025!$E$3:$E$1315, H$1)</f>
        <v>49</v>
      </c>
      <c r="I165" s="2">
        <f>SUMIFS(DataRegularSeason20242025!$AA$3:$AA$1315,DataRegularSeason20242025!$B$3:$B$1315, "&lt;=" &amp; $A165, DataRegularSeason20242025!$D$3:$D$1315, I$1)+SUMIFS(DataRegularSeason20242025!$AB$3:$AB$1315,DataRegularSeason20242025!$B$3:$B$1315, "&lt;=" &amp; $A165, DataRegularSeason20242025!$E$3:$E$1315, I$1)</f>
        <v>81</v>
      </c>
      <c r="J165" s="2">
        <f>SUMIFS(DataRegularSeason20242025!$AA$3:$AA$1315,DataRegularSeason20242025!$B$3:$B$1315, "&lt;=" &amp; $A165, DataRegularSeason20242025!$D$3:$D$1315, J$1)+SUMIFS(DataRegularSeason20242025!$AB$3:$AB$1315,DataRegularSeason20242025!$B$3:$B$1315, "&lt;=" &amp; $A165, DataRegularSeason20242025!$E$3:$E$1315, J$1)</f>
        <v>86</v>
      </c>
      <c r="K165" s="2">
        <f>SUMIFS(DataRegularSeason20242025!$AA$3:$AA$1315,DataRegularSeason20242025!$B$3:$B$1315, "&lt;=" &amp; $A165, DataRegularSeason20242025!$D$3:$D$1315, K$1)+SUMIFS(DataRegularSeason20242025!$AB$3:$AB$1315,DataRegularSeason20242025!$B$3:$B$1315, "&lt;=" &amp; $A165, DataRegularSeason20242025!$E$3:$E$1315, K$1)</f>
        <v>70</v>
      </c>
      <c r="L165" s="2">
        <f>SUMIFS(DataRegularSeason20242025!$AA$3:$AA$1315,DataRegularSeason20242025!$B$3:$B$1315, "&lt;=" &amp; $A165, DataRegularSeason20242025!$D$3:$D$1315, L$1)+SUMIFS(DataRegularSeason20242025!$AB$3:$AB$1315,DataRegularSeason20242025!$B$3:$B$1315, "&lt;=" &amp; $A165, DataRegularSeason20242025!$E$3:$E$1315, L$1)</f>
        <v>78</v>
      </c>
      <c r="M165" s="2">
        <f>SUMIFS(DataRegularSeason20242025!$AA$3:$AA$1315,DataRegularSeason20242025!$B$3:$B$1315, "&lt;=" &amp; $A165, DataRegularSeason20242025!$D$3:$D$1315, M$1)+SUMIFS(DataRegularSeason20242025!$AB$3:$AB$1315,DataRegularSeason20242025!$B$3:$B$1315, "&lt;=" &amp; $A165, DataRegularSeason20242025!$E$3:$E$1315, M$1)</f>
        <v>83</v>
      </c>
      <c r="N165" s="2">
        <f>SUMIFS(DataRegularSeason20242025!$AA$3:$AA$1315,DataRegularSeason20242025!$B$3:$B$1315, "&lt;=" &amp; $A165, DataRegularSeason20242025!$D$3:$D$1315, N$1)+SUMIFS(DataRegularSeason20242025!$AB$3:$AB$1315,DataRegularSeason20242025!$B$3:$B$1315, "&lt;=" &amp; $A165, DataRegularSeason20242025!$E$3:$E$1315, N$1)</f>
        <v>77</v>
      </c>
      <c r="O165" s="2">
        <f>SUMIFS(DataRegularSeason20242025!$AA$3:$AA$1315,DataRegularSeason20242025!$B$3:$B$1315, "&lt;=" &amp; $A165, DataRegularSeason20242025!$D$3:$D$1315, O$1)+SUMIFS(DataRegularSeason20242025!$AB$3:$AB$1315,DataRegularSeason20242025!$B$3:$B$1315, "&lt;=" &amp; $A165, DataRegularSeason20242025!$E$3:$E$1315, O$1)</f>
        <v>78</v>
      </c>
      <c r="P165" s="2">
        <f>SUMIFS(DataRegularSeason20242025!$AA$3:$AA$1315,DataRegularSeason20242025!$B$3:$B$1315, "&lt;=" &amp; $A165, DataRegularSeason20242025!$D$3:$D$1315, P$1)+SUMIFS(DataRegularSeason20242025!$AB$3:$AB$1315,DataRegularSeason20242025!$B$3:$B$1315, "&lt;=" &amp; $A165, DataRegularSeason20242025!$E$3:$E$1315, P$1)</f>
        <v>69</v>
      </c>
      <c r="Q165" s="2">
        <f>SUMIFS(DataRegularSeason20242025!$AA$3:$AA$1315,DataRegularSeason20242025!$B$3:$B$1315, "&lt;=" &amp; $A165, DataRegularSeason20242025!$D$3:$D$1315, Q$1)+SUMIFS(DataRegularSeason20242025!$AB$3:$AB$1315,DataRegularSeason20242025!$B$3:$B$1315, "&lt;=" &amp; $A165, DataRegularSeason20242025!$E$3:$E$1315, Q$1)</f>
        <v>76</v>
      </c>
      <c r="R165" s="2">
        <f>SUMIFS(DataRegularSeason20242025!$AA$3:$AA$1315,DataRegularSeason20242025!$B$3:$B$1315, "&lt;=" &amp; $A165, DataRegularSeason20242025!$D$3:$D$1315, R$1)+SUMIFS(DataRegularSeason20242025!$AB$3:$AB$1315,DataRegularSeason20242025!$B$3:$B$1315, "&lt;=" &amp; $A165, DataRegularSeason20242025!$E$3:$E$1315, R$1)</f>
        <v>57</v>
      </c>
      <c r="S165" s="2">
        <f>SUMIFS(DataRegularSeason20242025!$AA$3:$AA$1315,DataRegularSeason20242025!$B$3:$B$1315, "&lt;=" &amp; $A165, DataRegularSeason20242025!$D$3:$D$1315, S$1)+SUMIFS(DataRegularSeason20242025!$AB$3:$AB$1315,DataRegularSeason20242025!$B$3:$B$1315, "&lt;=" &amp; $A165, DataRegularSeason20242025!$E$3:$E$1315, S$1)</f>
        <v>65</v>
      </c>
      <c r="T165" s="2">
        <f>SUMIFS(DataRegularSeason20242025!$AA$3:$AA$1315,DataRegularSeason20242025!$B$3:$B$1315, "&lt;=" &amp; $A165, DataRegularSeason20242025!$D$3:$D$1315, T$1)+SUMIFS(DataRegularSeason20242025!$AB$3:$AB$1315,DataRegularSeason20242025!$B$3:$B$1315, "&lt;=" &amp; $A165, DataRegularSeason20242025!$E$3:$E$1315, T$1)</f>
        <v>68</v>
      </c>
      <c r="U165" s="2">
        <f>SUMIFS(DataRegularSeason20242025!$AA$3:$AA$1315,DataRegularSeason20242025!$B$3:$B$1315, "&lt;=" &amp; $A165, DataRegularSeason20242025!$D$3:$D$1315, U$1)+SUMIFS(DataRegularSeason20242025!$AB$3:$AB$1315,DataRegularSeason20242025!$B$3:$B$1315, "&lt;=" &amp; $A165, DataRegularSeason20242025!$E$3:$E$1315, U$1)</f>
        <v>75</v>
      </c>
      <c r="V165" s="2">
        <f>SUMIFS(DataRegularSeason20242025!$AA$3:$AA$1315,DataRegularSeason20242025!$B$3:$B$1315, "&lt;=" &amp; $A165, DataRegularSeason20242025!$D$3:$D$1315, V$1)+SUMIFS(DataRegularSeason20242025!$AB$3:$AB$1315,DataRegularSeason20242025!$B$3:$B$1315, "&lt;=" &amp; $A165, DataRegularSeason20242025!$E$3:$E$1315, V$1)</f>
        <v>62</v>
      </c>
      <c r="W165" s="2">
        <f>SUMIFS(DataRegularSeason20242025!$AA$3:$AA$1315,DataRegularSeason20242025!$B$3:$B$1315, "&lt;=" &amp; $A165, DataRegularSeason20242025!$D$3:$D$1315, W$1)+SUMIFS(DataRegularSeason20242025!$AB$3:$AB$1315,DataRegularSeason20242025!$B$3:$B$1315, "&lt;=" &amp; $A165, DataRegularSeason20242025!$E$3:$E$1315, W$1)</f>
        <v>62</v>
      </c>
      <c r="X165" s="2">
        <f>SUMIFS(DataRegularSeason20242025!$AA$3:$AA$1315,DataRegularSeason20242025!$B$3:$B$1315, "&lt;=" &amp; $A165, DataRegularSeason20242025!$D$3:$D$1315, X$1)+SUMIFS(DataRegularSeason20242025!$AB$3:$AB$1315,DataRegularSeason20242025!$B$3:$B$1315, "&lt;=" &amp; $A165, DataRegularSeason20242025!$E$3:$E$1315, X$1)</f>
        <v>60</v>
      </c>
      <c r="Y165" s="2">
        <f>SUMIFS(DataRegularSeason20242025!$AA$3:$AA$1315,DataRegularSeason20242025!$B$3:$B$1315, "&lt;=" &amp; $A165, DataRegularSeason20242025!$D$3:$D$1315, Y$1)+SUMIFS(DataRegularSeason20242025!$AB$3:$AB$1315,DataRegularSeason20242025!$B$3:$B$1315, "&lt;=" &amp; $A165, DataRegularSeason20242025!$E$3:$E$1315, Y$1)</f>
        <v>43</v>
      </c>
      <c r="Z165" s="2">
        <f>SUMIFS(DataRegularSeason20242025!$AA$3:$AA$1315,DataRegularSeason20242025!$B$3:$B$1315, "&lt;=" &amp; $A165, DataRegularSeason20242025!$D$3:$D$1315, Z$1)+SUMIFS(DataRegularSeason20242025!$AB$3:$AB$1315,DataRegularSeason20242025!$B$3:$B$1315, "&lt;=" &amp; $A165, DataRegularSeason20242025!$E$3:$E$1315, Z$1)</f>
        <v>69</v>
      </c>
      <c r="AA165" s="2">
        <f>SUMIFS(DataRegularSeason20242025!$AA$3:$AA$1315,DataRegularSeason20242025!$B$3:$B$1315, "&lt;=" &amp; $A165, DataRegularSeason20242025!$D$3:$D$1315, AA$1)+SUMIFS(DataRegularSeason20242025!$AB$3:$AB$1315,DataRegularSeason20242025!$B$3:$B$1315, "&lt;=" &amp; $A165, DataRegularSeason20242025!$E$3:$E$1315, AA$1)</f>
        <v>78</v>
      </c>
      <c r="AB165" s="2">
        <f>SUMIFS(DataRegularSeason20242025!$AA$3:$AA$1315,DataRegularSeason20242025!$B$3:$B$1315, "&lt;=" &amp; $A165, DataRegularSeason20242025!$D$3:$D$1315, AB$1)+SUMIFS(DataRegularSeason20242025!$AB$3:$AB$1315,DataRegularSeason20242025!$B$3:$B$1315, "&lt;=" &amp; $A165, DataRegularSeason20242025!$E$3:$E$1315, AB$1)</f>
        <v>83</v>
      </c>
      <c r="AC165" s="2">
        <f>SUMIFS(DataRegularSeason20242025!$AA$3:$AA$1315,DataRegularSeason20242025!$B$3:$B$1315, "&lt;=" &amp; $A165, DataRegularSeason20242025!$D$3:$D$1315, AC$1)+SUMIFS(DataRegularSeason20242025!$AB$3:$AB$1315,DataRegularSeason20242025!$B$3:$B$1315, "&lt;=" &amp; $A165, DataRegularSeason20242025!$E$3:$E$1315, AC$1)</f>
        <v>69</v>
      </c>
      <c r="AD165" s="2">
        <f>SUMIFS(DataRegularSeason20242025!$AA$3:$AA$1315,DataRegularSeason20242025!$B$3:$B$1315, "&lt;=" &amp; $A165, DataRegularSeason20242025!$D$3:$D$1315, AD$1)+SUMIFS(DataRegularSeason20242025!$AB$3:$AB$1315,DataRegularSeason20242025!$B$3:$B$1315, "&lt;=" &amp; $A165, DataRegularSeason20242025!$E$3:$E$1315, AD$1)</f>
        <v>68</v>
      </c>
      <c r="AE165" s="2">
        <f>SUMIFS(DataRegularSeason20242025!$AA$3:$AA$1315,DataRegularSeason20242025!$B$3:$B$1315, "&lt;=" &amp; $A165, DataRegularSeason20242025!$D$3:$D$1315, AE$1)+SUMIFS(DataRegularSeason20242025!$AB$3:$AB$1315,DataRegularSeason20242025!$B$3:$B$1315, "&lt;=" &amp; $A165, DataRegularSeason20242025!$E$3:$E$1315, AE$1)</f>
        <v>83</v>
      </c>
      <c r="AF165" s="2">
        <f>SUMIFS(DataRegularSeason20242025!$AA$3:$AA$1315,DataRegularSeason20242025!$B$3:$B$1315, "&lt;=" &amp; $A165, DataRegularSeason20242025!$D$3:$D$1315, AF$1)+SUMIFS(DataRegularSeason20242025!$AB$3:$AB$1315,DataRegularSeason20242025!$B$3:$B$1315, "&lt;=" &amp; $A165, DataRegularSeason20242025!$E$3:$E$1315, AF$1)</f>
        <v>94</v>
      </c>
      <c r="AG165" s="2">
        <f>SUMIFS(DataRegularSeason20242025!$AA$3:$AA$1315,DataRegularSeason20242025!$B$3:$B$1315, "&lt;=" &amp; $A165, DataRegularSeason20242025!$D$3:$D$1315, AG$1)+SUMIFS(DataRegularSeason20242025!$AB$3:$AB$1315,DataRegularSeason20242025!$B$3:$B$1315, "&lt;=" &amp; $A165, DataRegularSeason20242025!$E$3:$E$1315, AG$1)</f>
        <v>92</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63</v>
      </c>
      <c r="C166" s="2">
        <f>SUMIFS(DataRegularSeason20242025!$AA$3:$AA$1315,DataRegularSeason20242025!$B$3:$B$1315, "&lt;=" &amp; $A166, DataRegularSeason20242025!$D$3:$D$1315, C$1)+SUMIFS(DataRegularSeason20242025!$AB$3:$AB$1315,DataRegularSeason20242025!$B$3:$B$1315, "&lt;=" &amp; $A166, DataRegularSeason20242025!$E$3:$E$1315, C$1)</f>
        <v>68</v>
      </c>
      <c r="D166" s="2">
        <f>SUMIFS(DataRegularSeason20242025!$AA$3:$AA$1315,DataRegularSeason20242025!$B$3:$B$1315, "&lt;=" &amp; $A166, DataRegularSeason20242025!$D$3:$D$1315, D$1)+SUMIFS(DataRegularSeason20242025!$AB$3:$AB$1315,DataRegularSeason20242025!$B$3:$B$1315, "&lt;=" &amp; $A166, DataRegularSeason20242025!$E$3:$E$1315, D$1)</f>
        <v>56</v>
      </c>
      <c r="E166" s="2">
        <f>SUMIFS(DataRegularSeason20242025!$AA$3:$AA$1315,DataRegularSeason20242025!$B$3:$B$1315, "&lt;=" &amp; $A166, DataRegularSeason20242025!$D$3:$D$1315, E$1)+SUMIFS(DataRegularSeason20242025!$AB$3:$AB$1315,DataRegularSeason20242025!$B$3:$B$1315, "&lt;=" &amp; $A166, DataRegularSeason20242025!$E$3:$E$1315, E$1)</f>
        <v>82</v>
      </c>
      <c r="F166" s="2">
        <f>SUMIFS(DataRegularSeason20242025!$AA$3:$AA$1315,DataRegularSeason20242025!$B$3:$B$1315, "&lt;=" &amp; $A166, DataRegularSeason20242025!$D$3:$D$1315, F$1)+SUMIFS(DataRegularSeason20242025!$AB$3:$AB$1315,DataRegularSeason20242025!$B$3:$B$1315, "&lt;=" &amp; $A166, DataRegularSeason20242025!$E$3:$E$1315, F$1)</f>
        <v>70</v>
      </c>
      <c r="G166" s="2">
        <f>SUMIFS(DataRegularSeason20242025!$AA$3:$AA$1315,DataRegularSeason20242025!$B$3:$B$1315, "&lt;=" &amp; $A166, DataRegularSeason20242025!$D$3:$D$1315, G$1)+SUMIFS(DataRegularSeason20242025!$AB$3:$AB$1315,DataRegularSeason20242025!$B$3:$B$1315, "&lt;=" &amp; $A166, DataRegularSeason20242025!$E$3:$E$1315, G$1)</f>
        <v>71</v>
      </c>
      <c r="H166" s="2">
        <f>SUMIFS(DataRegularSeason20242025!$AA$3:$AA$1315,DataRegularSeason20242025!$B$3:$B$1315, "&lt;=" &amp; $A166, DataRegularSeason20242025!$D$3:$D$1315, H$1)+SUMIFS(DataRegularSeason20242025!$AB$3:$AB$1315,DataRegularSeason20242025!$B$3:$B$1315, "&lt;=" &amp; $A166, DataRegularSeason20242025!$E$3:$E$1315, H$1)</f>
        <v>49</v>
      </c>
      <c r="I166" s="2">
        <f>SUMIFS(DataRegularSeason20242025!$AA$3:$AA$1315,DataRegularSeason20242025!$B$3:$B$1315, "&lt;=" &amp; $A166, DataRegularSeason20242025!$D$3:$D$1315, I$1)+SUMIFS(DataRegularSeason20242025!$AB$3:$AB$1315,DataRegularSeason20242025!$B$3:$B$1315, "&lt;=" &amp; $A166, DataRegularSeason20242025!$E$3:$E$1315, I$1)</f>
        <v>81</v>
      </c>
      <c r="J166" s="2">
        <f>SUMIFS(DataRegularSeason20242025!$AA$3:$AA$1315,DataRegularSeason20242025!$B$3:$B$1315, "&lt;=" &amp; $A166, DataRegularSeason20242025!$D$3:$D$1315, J$1)+SUMIFS(DataRegularSeason20242025!$AB$3:$AB$1315,DataRegularSeason20242025!$B$3:$B$1315, "&lt;=" &amp; $A166, DataRegularSeason20242025!$E$3:$E$1315, J$1)</f>
        <v>86</v>
      </c>
      <c r="K166" s="2">
        <f>SUMIFS(DataRegularSeason20242025!$AA$3:$AA$1315,DataRegularSeason20242025!$B$3:$B$1315, "&lt;=" &amp; $A166, DataRegularSeason20242025!$D$3:$D$1315, K$1)+SUMIFS(DataRegularSeason20242025!$AB$3:$AB$1315,DataRegularSeason20242025!$B$3:$B$1315, "&lt;=" &amp; $A166, DataRegularSeason20242025!$E$3:$E$1315, K$1)</f>
        <v>70</v>
      </c>
      <c r="L166" s="2">
        <f>SUMIFS(DataRegularSeason20242025!$AA$3:$AA$1315,DataRegularSeason20242025!$B$3:$B$1315, "&lt;=" &amp; $A166, DataRegularSeason20242025!$D$3:$D$1315, L$1)+SUMIFS(DataRegularSeason20242025!$AB$3:$AB$1315,DataRegularSeason20242025!$B$3:$B$1315, "&lt;=" &amp; $A166, DataRegularSeason20242025!$E$3:$E$1315, L$1)</f>
        <v>78</v>
      </c>
      <c r="M166" s="2">
        <f>SUMIFS(DataRegularSeason20242025!$AA$3:$AA$1315,DataRegularSeason20242025!$B$3:$B$1315, "&lt;=" &amp; $A166, DataRegularSeason20242025!$D$3:$D$1315, M$1)+SUMIFS(DataRegularSeason20242025!$AB$3:$AB$1315,DataRegularSeason20242025!$B$3:$B$1315, "&lt;=" &amp; $A166, DataRegularSeason20242025!$E$3:$E$1315, M$1)</f>
        <v>83</v>
      </c>
      <c r="N166" s="2">
        <f>SUMIFS(DataRegularSeason20242025!$AA$3:$AA$1315,DataRegularSeason20242025!$B$3:$B$1315, "&lt;=" &amp; $A166, DataRegularSeason20242025!$D$3:$D$1315, N$1)+SUMIFS(DataRegularSeason20242025!$AB$3:$AB$1315,DataRegularSeason20242025!$B$3:$B$1315, "&lt;=" &amp; $A166, DataRegularSeason20242025!$E$3:$E$1315, N$1)</f>
        <v>77</v>
      </c>
      <c r="O166" s="2">
        <f>SUMIFS(DataRegularSeason20242025!$AA$3:$AA$1315,DataRegularSeason20242025!$B$3:$B$1315, "&lt;=" &amp; $A166, DataRegularSeason20242025!$D$3:$D$1315, O$1)+SUMIFS(DataRegularSeason20242025!$AB$3:$AB$1315,DataRegularSeason20242025!$B$3:$B$1315, "&lt;=" &amp; $A166, DataRegularSeason20242025!$E$3:$E$1315, O$1)</f>
        <v>78</v>
      </c>
      <c r="P166" s="2">
        <f>SUMIFS(DataRegularSeason20242025!$AA$3:$AA$1315,DataRegularSeason20242025!$B$3:$B$1315, "&lt;=" &amp; $A166, DataRegularSeason20242025!$D$3:$D$1315, P$1)+SUMIFS(DataRegularSeason20242025!$AB$3:$AB$1315,DataRegularSeason20242025!$B$3:$B$1315, "&lt;=" &amp; $A166, DataRegularSeason20242025!$E$3:$E$1315, P$1)</f>
        <v>69</v>
      </c>
      <c r="Q166" s="2">
        <f>SUMIFS(DataRegularSeason20242025!$AA$3:$AA$1315,DataRegularSeason20242025!$B$3:$B$1315, "&lt;=" &amp; $A166, DataRegularSeason20242025!$D$3:$D$1315, Q$1)+SUMIFS(DataRegularSeason20242025!$AB$3:$AB$1315,DataRegularSeason20242025!$B$3:$B$1315, "&lt;=" &amp; $A166, DataRegularSeason20242025!$E$3:$E$1315, Q$1)</f>
        <v>76</v>
      </c>
      <c r="R166" s="2">
        <f>SUMIFS(DataRegularSeason20242025!$AA$3:$AA$1315,DataRegularSeason20242025!$B$3:$B$1315, "&lt;=" &amp; $A166, DataRegularSeason20242025!$D$3:$D$1315, R$1)+SUMIFS(DataRegularSeason20242025!$AB$3:$AB$1315,DataRegularSeason20242025!$B$3:$B$1315, "&lt;=" &amp; $A166, DataRegularSeason20242025!$E$3:$E$1315, R$1)</f>
        <v>57</v>
      </c>
      <c r="S166" s="2">
        <f>SUMIFS(DataRegularSeason20242025!$AA$3:$AA$1315,DataRegularSeason20242025!$B$3:$B$1315, "&lt;=" &amp; $A166, DataRegularSeason20242025!$D$3:$D$1315, S$1)+SUMIFS(DataRegularSeason20242025!$AB$3:$AB$1315,DataRegularSeason20242025!$B$3:$B$1315, "&lt;=" &amp; $A166, DataRegularSeason20242025!$E$3:$E$1315, S$1)</f>
        <v>65</v>
      </c>
      <c r="T166" s="2">
        <f>SUMIFS(DataRegularSeason20242025!$AA$3:$AA$1315,DataRegularSeason20242025!$B$3:$B$1315, "&lt;=" &amp; $A166, DataRegularSeason20242025!$D$3:$D$1315, T$1)+SUMIFS(DataRegularSeason20242025!$AB$3:$AB$1315,DataRegularSeason20242025!$B$3:$B$1315, "&lt;=" &amp; $A166, DataRegularSeason20242025!$E$3:$E$1315, T$1)</f>
        <v>68</v>
      </c>
      <c r="U166" s="2">
        <f>SUMIFS(DataRegularSeason20242025!$AA$3:$AA$1315,DataRegularSeason20242025!$B$3:$B$1315, "&lt;=" &amp; $A166, DataRegularSeason20242025!$D$3:$D$1315, U$1)+SUMIFS(DataRegularSeason20242025!$AB$3:$AB$1315,DataRegularSeason20242025!$B$3:$B$1315, "&lt;=" &amp; $A166, DataRegularSeason20242025!$E$3:$E$1315, U$1)</f>
        <v>75</v>
      </c>
      <c r="V166" s="2">
        <f>SUMIFS(DataRegularSeason20242025!$AA$3:$AA$1315,DataRegularSeason20242025!$B$3:$B$1315, "&lt;=" &amp; $A166, DataRegularSeason20242025!$D$3:$D$1315, V$1)+SUMIFS(DataRegularSeason20242025!$AB$3:$AB$1315,DataRegularSeason20242025!$B$3:$B$1315, "&lt;=" &amp; $A166, DataRegularSeason20242025!$E$3:$E$1315, V$1)</f>
        <v>62</v>
      </c>
      <c r="W166" s="2">
        <f>SUMIFS(DataRegularSeason20242025!$AA$3:$AA$1315,DataRegularSeason20242025!$B$3:$B$1315, "&lt;=" &amp; $A166, DataRegularSeason20242025!$D$3:$D$1315, W$1)+SUMIFS(DataRegularSeason20242025!$AB$3:$AB$1315,DataRegularSeason20242025!$B$3:$B$1315, "&lt;=" &amp; $A166, DataRegularSeason20242025!$E$3:$E$1315, W$1)</f>
        <v>62</v>
      </c>
      <c r="X166" s="2">
        <f>SUMIFS(DataRegularSeason20242025!$AA$3:$AA$1315,DataRegularSeason20242025!$B$3:$B$1315, "&lt;=" &amp; $A166, DataRegularSeason20242025!$D$3:$D$1315, X$1)+SUMIFS(DataRegularSeason20242025!$AB$3:$AB$1315,DataRegularSeason20242025!$B$3:$B$1315, "&lt;=" &amp; $A166, DataRegularSeason20242025!$E$3:$E$1315, X$1)</f>
        <v>60</v>
      </c>
      <c r="Y166" s="2">
        <f>SUMIFS(DataRegularSeason20242025!$AA$3:$AA$1315,DataRegularSeason20242025!$B$3:$B$1315, "&lt;=" &amp; $A166, DataRegularSeason20242025!$D$3:$D$1315, Y$1)+SUMIFS(DataRegularSeason20242025!$AB$3:$AB$1315,DataRegularSeason20242025!$B$3:$B$1315, "&lt;=" &amp; $A166, DataRegularSeason20242025!$E$3:$E$1315, Y$1)</f>
        <v>43</v>
      </c>
      <c r="Z166" s="2">
        <f>SUMIFS(DataRegularSeason20242025!$AA$3:$AA$1315,DataRegularSeason20242025!$B$3:$B$1315, "&lt;=" &amp; $A166, DataRegularSeason20242025!$D$3:$D$1315, Z$1)+SUMIFS(DataRegularSeason20242025!$AB$3:$AB$1315,DataRegularSeason20242025!$B$3:$B$1315, "&lt;=" &amp; $A166, DataRegularSeason20242025!$E$3:$E$1315, Z$1)</f>
        <v>69</v>
      </c>
      <c r="AA166" s="2">
        <f>SUMIFS(DataRegularSeason20242025!$AA$3:$AA$1315,DataRegularSeason20242025!$B$3:$B$1315, "&lt;=" &amp; $A166, DataRegularSeason20242025!$D$3:$D$1315, AA$1)+SUMIFS(DataRegularSeason20242025!$AB$3:$AB$1315,DataRegularSeason20242025!$B$3:$B$1315, "&lt;=" &amp; $A166, DataRegularSeason20242025!$E$3:$E$1315, AA$1)</f>
        <v>78</v>
      </c>
      <c r="AB166" s="2">
        <f>SUMIFS(DataRegularSeason20242025!$AA$3:$AA$1315,DataRegularSeason20242025!$B$3:$B$1315, "&lt;=" &amp; $A166, DataRegularSeason20242025!$D$3:$D$1315, AB$1)+SUMIFS(DataRegularSeason20242025!$AB$3:$AB$1315,DataRegularSeason20242025!$B$3:$B$1315, "&lt;=" &amp; $A166, DataRegularSeason20242025!$E$3:$E$1315, AB$1)</f>
        <v>83</v>
      </c>
      <c r="AC166" s="2">
        <f>SUMIFS(DataRegularSeason20242025!$AA$3:$AA$1315,DataRegularSeason20242025!$B$3:$B$1315, "&lt;=" &amp; $A166, DataRegularSeason20242025!$D$3:$D$1315, AC$1)+SUMIFS(DataRegularSeason20242025!$AB$3:$AB$1315,DataRegularSeason20242025!$B$3:$B$1315, "&lt;=" &amp; $A166, DataRegularSeason20242025!$E$3:$E$1315, AC$1)</f>
        <v>69</v>
      </c>
      <c r="AD166" s="2">
        <f>SUMIFS(DataRegularSeason20242025!$AA$3:$AA$1315,DataRegularSeason20242025!$B$3:$B$1315, "&lt;=" &amp; $A166, DataRegularSeason20242025!$D$3:$D$1315, AD$1)+SUMIFS(DataRegularSeason20242025!$AB$3:$AB$1315,DataRegularSeason20242025!$B$3:$B$1315, "&lt;=" &amp; $A166, DataRegularSeason20242025!$E$3:$E$1315, AD$1)</f>
        <v>68</v>
      </c>
      <c r="AE166" s="2">
        <f>SUMIFS(DataRegularSeason20242025!$AA$3:$AA$1315,DataRegularSeason20242025!$B$3:$B$1315, "&lt;=" &amp; $A166, DataRegularSeason20242025!$D$3:$D$1315, AE$1)+SUMIFS(DataRegularSeason20242025!$AB$3:$AB$1315,DataRegularSeason20242025!$B$3:$B$1315, "&lt;=" &amp; $A166, DataRegularSeason20242025!$E$3:$E$1315, AE$1)</f>
        <v>83</v>
      </c>
      <c r="AF166" s="2">
        <f>SUMIFS(DataRegularSeason20242025!$AA$3:$AA$1315,DataRegularSeason20242025!$B$3:$B$1315, "&lt;=" &amp; $A166, DataRegularSeason20242025!$D$3:$D$1315, AF$1)+SUMIFS(DataRegularSeason20242025!$AB$3:$AB$1315,DataRegularSeason20242025!$B$3:$B$1315, "&lt;=" &amp; $A166, DataRegularSeason20242025!$E$3:$E$1315, AF$1)</f>
        <v>94</v>
      </c>
      <c r="AG166" s="2">
        <f>SUMIFS(DataRegularSeason20242025!$AA$3:$AA$1315,DataRegularSeason20242025!$B$3:$B$1315, "&lt;=" &amp; $A166, DataRegularSeason20242025!$D$3:$D$1315, AG$1)+SUMIFS(DataRegularSeason20242025!$AB$3:$AB$1315,DataRegularSeason20242025!$B$3:$B$1315, "&lt;=" &amp; $A166, DataRegularSeason20242025!$E$3:$E$1315, AG$1)</f>
        <v>92</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63</v>
      </c>
      <c r="C167" s="2">
        <f>SUMIFS(DataRegularSeason20242025!$AA$3:$AA$1315,DataRegularSeason20242025!$B$3:$B$1315, "&lt;=" &amp; $A167, DataRegularSeason20242025!$D$3:$D$1315, C$1)+SUMIFS(DataRegularSeason20242025!$AB$3:$AB$1315,DataRegularSeason20242025!$B$3:$B$1315, "&lt;=" &amp; $A167, DataRegularSeason20242025!$E$3:$E$1315, C$1)</f>
        <v>68</v>
      </c>
      <c r="D167" s="2">
        <f>SUMIFS(DataRegularSeason20242025!$AA$3:$AA$1315,DataRegularSeason20242025!$B$3:$B$1315, "&lt;=" &amp; $A167, DataRegularSeason20242025!$D$3:$D$1315, D$1)+SUMIFS(DataRegularSeason20242025!$AB$3:$AB$1315,DataRegularSeason20242025!$B$3:$B$1315, "&lt;=" &amp; $A167, DataRegularSeason20242025!$E$3:$E$1315, D$1)</f>
        <v>56</v>
      </c>
      <c r="E167" s="2">
        <f>SUMIFS(DataRegularSeason20242025!$AA$3:$AA$1315,DataRegularSeason20242025!$B$3:$B$1315, "&lt;=" &amp; $A167, DataRegularSeason20242025!$D$3:$D$1315, E$1)+SUMIFS(DataRegularSeason20242025!$AB$3:$AB$1315,DataRegularSeason20242025!$B$3:$B$1315, "&lt;=" &amp; $A167, DataRegularSeason20242025!$E$3:$E$1315, E$1)</f>
        <v>82</v>
      </c>
      <c r="F167" s="2">
        <f>SUMIFS(DataRegularSeason20242025!$AA$3:$AA$1315,DataRegularSeason20242025!$B$3:$B$1315, "&lt;=" &amp; $A167, DataRegularSeason20242025!$D$3:$D$1315, F$1)+SUMIFS(DataRegularSeason20242025!$AB$3:$AB$1315,DataRegularSeason20242025!$B$3:$B$1315, "&lt;=" &amp; $A167, DataRegularSeason20242025!$E$3:$E$1315, F$1)</f>
        <v>70</v>
      </c>
      <c r="G167" s="2">
        <f>SUMIFS(DataRegularSeason20242025!$AA$3:$AA$1315,DataRegularSeason20242025!$B$3:$B$1315, "&lt;=" &amp; $A167, DataRegularSeason20242025!$D$3:$D$1315, G$1)+SUMIFS(DataRegularSeason20242025!$AB$3:$AB$1315,DataRegularSeason20242025!$B$3:$B$1315, "&lt;=" &amp; $A167, DataRegularSeason20242025!$E$3:$E$1315, G$1)</f>
        <v>71</v>
      </c>
      <c r="H167" s="2">
        <f>SUMIFS(DataRegularSeason20242025!$AA$3:$AA$1315,DataRegularSeason20242025!$B$3:$B$1315, "&lt;=" &amp; $A167, DataRegularSeason20242025!$D$3:$D$1315, H$1)+SUMIFS(DataRegularSeason20242025!$AB$3:$AB$1315,DataRegularSeason20242025!$B$3:$B$1315, "&lt;=" &amp; $A167, DataRegularSeason20242025!$E$3:$E$1315, H$1)</f>
        <v>49</v>
      </c>
      <c r="I167" s="2">
        <f>SUMIFS(DataRegularSeason20242025!$AA$3:$AA$1315,DataRegularSeason20242025!$B$3:$B$1315, "&lt;=" &amp; $A167, DataRegularSeason20242025!$D$3:$D$1315, I$1)+SUMIFS(DataRegularSeason20242025!$AB$3:$AB$1315,DataRegularSeason20242025!$B$3:$B$1315, "&lt;=" &amp; $A167, DataRegularSeason20242025!$E$3:$E$1315, I$1)</f>
        <v>81</v>
      </c>
      <c r="J167" s="2">
        <f>SUMIFS(DataRegularSeason20242025!$AA$3:$AA$1315,DataRegularSeason20242025!$B$3:$B$1315, "&lt;=" &amp; $A167, DataRegularSeason20242025!$D$3:$D$1315, J$1)+SUMIFS(DataRegularSeason20242025!$AB$3:$AB$1315,DataRegularSeason20242025!$B$3:$B$1315, "&lt;=" &amp; $A167, DataRegularSeason20242025!$E$3:$E$1315, J$1)</f>
        <v>86</v>
      </c>
      <c r="K167" s="2">
        <f>SUMIFS(DataRegularSeason20242025!$AA$3:$AA$1315,DataRegularSeason20242025!$B$3:$B$1315, "&lt;=" &amp; $A167, DataRegularSeason20242025!$D$3:$D$1315, K$1)+SUMIFS(DataRegularSeason20242025!$AB$3:$AB$1315,DataRegularSeason20242025!$B$3:$B$1315, "&lt;=" &amp; $A167, DataRegularSeason20242025!$E$3:$E$1315, K$1)</f>
        <v>70</v>
      </c>
      <c r="L167" s="2">
        <f>SUMIFS(DataRegularSeason20242025!$AA$3:$AA$1315,DataRegularSeason20242025!$B$3:$B$1315, "&lt;=" &amp; $A167, DataRegularSeason20242025!$D$3:$D$1315, L$1)+SUMIFS(DataRegularSeason20242025!$AB$3:$AB$1315,DataRegularSeason20242025!$B$3:$B$1315, "&lt;=" &amp; $A167, DataRegularSeason20242025!$E$3:$E$1315, L$1)</f>
        <v>78</v>
      </c>
      <c r="M167" s="2">
        <f>SUMIFS(DataRegularSeason20242025!$AA$3:$AA$1315,DataRegularSeason20242025!$B$3:$B$1315, "&lt;=" &amp; $A167, DataRegularSeason20242025!$D$3:$D$1315, M$1)+SUMIFS(DataRegularSeason20242025!$AB$3:$AB$1315,DataRegularSeason20242025!$B$3:$B$1315, "&lt;=" &amp; $A167, DataRegularSeason20242025!$E$3:$E$1315, M$1)</f>
        <v>83</v>
      </c>
      <c r="N167" s="2">
        <f>SUMIFS(DataRegularSeason20242025!$AA$3:$AA$1315,DataRegularSeason20242025!$B$3:$B$1315, "&lt;=" &amp; $A167, DataRegularSeason20242025!$D$3:$D$1315, N$1)+SUMIFS(DataRegularSeason20242025!$AB$3:$AB$1315,DataRegularSeason20242025!$B$3:$B$1315, "&lt;=" &amp; $A167, DataRegularSeason20242025!$E$3:$E$1315, N$1)</f>
        <v>77</v>
      </c>
      <c r="O167" s="2">
        <f>SUMIFS(DataRegularSeason20242025!$AA$3:$AA$1315,DataRegularSeason20242025!$B$3:$B$1315, "&lt;=" &amp; $A167, DataRegularSeason20242025!$D$3:$D$1315, O$1)+SUMIFS(DataRegularSeason20242025!$AB$3:$AB$1315,DataRegularSeason20242025!$B$3:$B$1315, "&lt;=" &amp; $A167, DataRegularSeason20242025!$E$3:$E$1315, O$1)</f>
        <v>78</v>
      </c>
      <c r="P167" s="2">
        <f>SUMIFS(DataRegularSeason20242025!$AA$3:$AA$1315,DataRegularSeason20242025!$B$3:$B$1315, "&lt;=" &amp; $A167, DataRegularSeason20242025!$D$3:$D$1315, P$1)+SUMIFS(DataRegularSeason20242025!$AB$3:$AB$1315,DataRegularSeason20242025!$B$3:$B$1315, "&lt;=" &amp; $A167, DataRegularSeason20242025!$E$3:$E$1315, P$1)</f>
        <v>69</v>
      </c>
      <c r="Q167" s="2">
        <f>SUMIFS(DataRegularSeason20242025!$AA$3:$AA$1315,DataRegularSeason20242025!$B$3:$B$1315, "&lt;=" &amp; $A167, DataRegularSeason20242025!$D$3:$D$1315, Q$1)+SUMIFS(DataRegularSeason20242025!$AB$3:$AB$1315,DataRegularSeason20242025!$B$3:$B$1315, "&lt;=" &amp; $A167, DataRegularSeason20242025!$E$3:$E$1315, Q$1)</f>
        <v>76</v>
      </c>
      <c r="R167" s="2">
        <f>SUMIFS(DataRegularSeason20242025!$AA$3:$AA$1315,DataRegularSeason20242025!$B$3:$B$1315, "&lt;=" &amp; $A167, DataRegularSeason20242025!$D$3:$D$1315, R$1)+SUMIFS(DataRegularSeason20242025!$AB$3:$AB$1315,DataRegularSeason20242025!$B$3:$B$1315, "&lt;=" &amp; $A167, DataRegularSeason20242025!$E$3:$E$1315, R$1)</f>
        <v>57</v>
      </c>
      <c r="S167" s="2">
        <f>SUMIFS(DataRegularSeason20242025!$AA$3:$AA$1315,DataRegularSeason20242025!$B$3:$B$1315, "&lt;=" &amp; $A167, DataRegularSeason20242025!$D$3:$D$1315, S$1)+SUMIFS(DataRegularSeason20242025!$AB$3:$AB$1315,DataRegularSeason20242025!$B$3:$B$1315, "&lt;=" &amp; $A167, DataRegularSeason20242025!$E$3:$E$1315, S$1)</f>
        <v>65</v>
      </c>
      <c r="T167" s="2">
        <f>SUMIFS(DataRegularSeason20242025!$AA$3:$AA$1315,DataRegularSeason20242025!$B$3:$B$1315, "&lt;=" &amp; $A167, DataRegularSeason20242025!$D$3:$D$1315, T$1)+SUMIFS(DataRegularSeason20242025!$AB$3:$AB$1315,DataRegularSeason20242025!$B$3:$B$1315, "&lt;=" &amp; $A167, DataRegularSeason20242025!$E$3:$E$1315, T$1)</f>
        <v>68</v>
      </c>
      <c r="U167" s="2">
        <f>SUMIFS(DataRegularSeason20242025!$AA$3:$AA$1315,DataRegularSeason20242025!$B$3:$B$1315, "&lt;=" &amp; $A167, DataRegularSeason20242025!$D$3:$D$1315, U$1)+SUMIFS(DataRegularSeason20242025!$AB$3:$AB$1315,DataRegularSeason20242025!$B$3:$B$1315, "&lt;=" &amp; $A167, DataRegularSeason20242025!$E$3:$E$1315, U$1)</f>
        <v>75</v>
      </c>
      <c r="V167" s="2">
        <f>SUMIFS(DataRegularSeason20242025!$AA$3:$AA$1315,DataRegularSeason20242025!$B$3:$B$1315, "&lt;=" &amp; $A167, DataRegularSeason20242025!$D$3:$D$1315, V$1)+SUMIFS(DataRegularSeason20242025!$AB$3:$AB$1315,DataRegularSeason20242025!$B$3:$B$1315, "&lt;=" &amp; $A167, DataRegularSeason20242025!$E$3:$E$1315, V$1)</f>
        <v>62</v>
      </c>
      <c r="W167" s="2">
        <f>SUMIFS(DataRegularSeason20242025!$AA$3:$AA$1315,DataRegularSeason20242025!$B$3:$B$1315, "&lt;=" &amp; $A167, DataRegularSeason20242025!$D$3:$D$1315, W$1)+SUMIFS(DataRegularSeason20242025!$AB$3:$AB$1315,DataRegularSeason20242025!$B$3:$B$1315, "&lt;=" &amp; $A167, DataRegularSeason20242025!$E$3:$E$1315, W$1)</f>
        <v>62</v>
      </c>
      <c r="X167" s="2">
        <f>SUMIFS(DataRegularSeason20242025!$AA$3:$AA$1315,DataRegularSeason20242025!$B$3:$B$1315, "&lt;=" &amp; $A167, DataRegularSeason20242025!$D$3:$D$1315, X$1)+SUMIFS(DataRegularSeason20242025!$AB$3:$AB$1315,DataRegularSeason20242025!$B$3:$B$1315, "&lt;=" &amp; $A167, DataRegularSeason20242025!$E$3:$E$1315, X$1)</f>
        <v>60</v>
      </c>
      <c r="Y167" s="2">
        <f>SUMIFS(DataRegularSeason20242025!$AA$3:$AA$1315,DataRegularSeason20242025!$B$3:$B$1315, "&lt;=" &amp; $A167, DataRegularSeason20242025!$D$3:$D$1315, Y$1)+SUMIFS(DataRegularSeason20242025!$AB$3:$AB$1315,DataRegularSeason20242025!$B$3:$B$1315, "&lt;=" &amp; $A167, DataRegularSeason20242025!$E$3:$E$1315, Y$1)</f>
        <v>43</v>
      </c>
      <c r="Z167" s="2">
        <f>SUMIFS(DataRegularSeason20242025!$AA$3:$AA$1315,DataRegularSeason20242025!$B$3:$B$1315, "&lt;=" &amp; $A167, DataRegularSeason20242025!$D$3:$D$1315, Z$1)+SUMIFS(DataRegularSeason20242025!$AB$3:$AB$1315,DataRegularSeason20242025!$B$3:$B$1315, "&lt;=" &amp; $A167, DataRegularSeason20242025!$E$3:$E$1315, Z$1)</f>
        <v>69</v>
      </c>
      <c r="AA167" s="2">
        <f>SUMIFS(DataRegularSeason20242025!$AA$3:$AA$1315,DataRegularSeason20242025!$B$3:$B$1315, "&lt;=" &amp; $A167, DataRegularSeason20242025!$D$3:$D$1315, AA$1)+SUMIFS(DataRegularSeason20242025!$AB$3:$AB$1315,DataRegularSeason20242025!$B$3:$B$1315, "&lt;=" &amp; $A167, DataRegularSeason20242025!$E$3:$E$1315, AA$1)</f>
        <v>78</v>
      </c>
      <c r="AB167" s="2">
        <f>SUMIFS(DataRegularSeason20242025!$AA$3:$AA$1315,DataRegularSeason20242025!$B$3:$B$1315, "&lt;=" &amp; $A167, DataRegularSeason20242025!$D$3:$D$1315, AB$1)+SUMIFS(DataRegularSeason20242025!$AB$3:$AB$1315,DataRegularSeason20242025!$B$3:$B$1315, "&lt;=" &amp; $A167, DataRegularSeason20242025!$E$3:$E$1315, AB$1)</f>
        <v>83</v>
      </c>
      <c r="AC167" s="2">
        <f>SUMIFS(DataRegularSeason20242025!$AA$3:$AA$1315,DataRegularSeason20242025!$B$3:$B$1315, "&lt;=" &amp; $A167, DataRegularSeason20242025!$D$3:$D$1315, AC$1)+SUMIFS(DataRegularSeason20242025!$AB$3:$AB$1315,DataRegularSeason20242025!$B$3:$B$1315, "&lt;=" &amp; $A167, DataRegularSeason20242025!$E$3:$E$1315, AC$1)</f>
        <v>69</v>
      </c>
      <c r="AD167" s="2">
        <f>SUMIFS(DataRegularSeason20242025!$AA$3:$AA$1315,DataRegularSeason20242025!$B$3:$B$1315, "&lt;=" &amp; $A167, DataRegularSeason20242025!$D$3:$D$1315, AD$1)+SUMIFS(DataRegularSeason20242025!$AB$3:$AB$1315,DataRegularSeason20242025!$B$3:$B$1315, "&lt;=" &amp; $A167, DataRegularSeason20242025!$E$3:$E$1315, AD$1)</f>
        <v>68</v>
      </c>
      <c r="AE167" s="2">
        <f>SUMIFS(DataRegularSeason20242025!$AA$3:$AA$1315,DataRegularSeason20242025!$B$3:$B$1315, "&lt;=" &amp; $A167, DataRegularSeason20242025!$D$3:$D$1315, AE$1)+SUMIFS(DataRegularSeason20242025!$AB$3:$AB$1315,DataRegularSeason20242025!$B$3:$B$1315, "&lt;=" &amp; $A167, DataRegularSeason20242025!$E$3:$E$1315, AE$1)</f>
        <v>83</v>
      </c>
      <c r="AF167" s="2">
        <f>SUMIFS(DataRegularSeason20242025!$AA$3:$AA$1315,DataRegularSeason20242025!$B$3:$B$1315, "&lt;=" &amp; $A167, DataRegularSeason20242025!$D$3:$D$1315, AF$1)+SUMIFS(DataRegularSeason20242025!$AB$3:$AB$1315,DataRegularSeason20242025!$B$3:$B$1315, "&lt;=" &amp; $A167, DataRegularSeason20242025!$E$3:$E$1315, AF$1)</f>
        <v>94</v>
      </c>
      <c r="AG167" s="2">
        <f>SUMIFS(DataRegularSeason20242025!$AA$3:$AA$1315,DataRegularSeason20242025!$B$3:$B$1315, "&lt;=" &amp; $A167, DataRegularSeason20242025!$D$3:$D$1315, AG$1)+SUMIFS(DataRegularSeason20242025!$AB$3:$AB$1315,DataRegularSeason20242025!$B$3:$B$1315, "&lt;=" &amp; $A167, DataRegularSeason20242025!$E$3:$E$1315, AG$1)</f>
        <v>92</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63</v>
      </c>
      <c r="C168" s="2">
        <f>SUMIFS(DataRegularSeason20242025!$AA$3:$AA$1315,DataRegularSeason20242025!$B$3:$B$1315, "&lt;=" &amp; $A168, DataRegularSeason20242025!$D$3:$D$1315, C$1)+SUMIFS(DataRegularSeason20242025!$AB$3:$AB$1315,DataRegularSeason20242025!$B$3:$B$1315, "&lt;=" &amp; $A168, DataRegularSeason20242025!$E$3:$E$1315, C$1)</f>
        <v>68</v>
      </c>
      <c r="D168" s="2">
        <f>SUMIFS(DataRegularSeason20242025!$AA$3:$AA$1315,DataRegularSeason20242025!$B$3:$B$1315, "&lt;=" &amp; $A168, DataRegularSeason20242025!$D$3:$D$1315, D$1)+SUMIFS(DataRegularSeason20242025!$AB$3:$AB$1315,DataRegularSeason20242025!$B$3:$B$1315, "&lt;=" &amp; $A168, DataRegularSeason20242025!$E$3:$E$1315, D$1)</f>
        <v>56</v>
      </c>
      <c r="E168" s="2">
        <f>SUMIFS(DataRegularSeason20242025!$AA$3:$AA$1315,DataRegularSeason20242025!$B$3:$B$1315, "&lt;=" &amp; $A168, DataRegularSeason20242025!$D$3:$D$1315, E$1)+SUMIFS(DataRegularSeason20242025!$AB$3:$AB$1315,DataRegularSeason20242025!$B$3:$B$1315, "&lt;=" &amp; $A168, DataRegularSeason20242025!$E$3:$E$1315, E$1)</f>
        <v>82</v>
      </c>
      <c r="F168" s="2">
        <f>SUMIFS(DataRegularSeason20242025!$AA$3:$AA$1315,DataRegularSeason20242025!$B$3:$B$1315, "&lt;=" &amp; $A168, DataRegularSeason20242025!$D$3:$D$1315, F$1)+SUMIFS(DataRegularSeason20242025!$AB$3:$AB$1315,DataRegularSeason20242025!$B$3:$B$1315, "&lt;=" &amp; $A168, DataRegularSeason20242025!$E$3:$E$1315, F$1)</f>
        <v>70</v>
      </c>
      <c r="G168" s="2">
        <f>SUMIFS(DataRegularSeason20242025!$AA$3:$AA$1315,DataRegularSeason20242025!$B$3:$B$1315, "&lt;=" &amp; $A168, DataRegularSeason20242025!$D$3:$D$1315, G$1)+SUMIFS(DataRegularSeason20242025!$AB$3:$AB$1315,DataRegularSeason20242025!$B$3:$B$1315, "&lt;=" &amp; $A168, DataRegularSeason20242025!$E$3:$E$1315, G$1)</f>
        <v>71</v>
      </c>
      <c r="H168" s="2">
        <f>SUMIFS(DataRegularSeason20242025!$AA$3:$AA$1315,DataRegularSeason20242025!$B$3:$B$1315, "&lt;=" &amp; $A168, DataRegularSeason20242025!$D$3:$D$1315, H$1)+SUMIFS(DataRegularSeason20242025!$AB$3:$AB$1315,DataRegularSeason20242025!$B$3:$B$1315, "&lt;=" &amp; $A168, DataRegularSeason20242025!$E$3:$E$1315, H$1)</f>
        <v>49</v>
      </c>
      <c r="I168" s="2">
        <f>SUMIFS(DataRegularSeason20242025!$AA$3:$AA$1315,DataRegularSeason20242025!$B$3:$B$1315, "&lt;=" &amp; $A168, DataRegularSeason20242025!$D$3:$D$1315, I$1)+SUMIFS(DataRegularSeason20242025!$AB$3:$AB$1315,DataRegularSeason20242025!$B$3:$B$1315, "&lt;=" &amp; $A168, DataRegularSeason20242025!$E$3:$E$1315, I$1)</f>
        <v>81</v>
      </c>
      <c r="J168" s="2">
        <f>SUMIFS(DataRegularSeason20242025!$AA$3:$AA$1315,DataRegularSeason20242025!$B$3:$B$1315, "&lt;=" &amp; $A168, DataRegularSeason20242025!$D$3:$D$1315, J$1)+SUMIFS(DataRegularSeason20242025!$AB$3:$AB$1315,DataRegularSeason20242025!$B$3:$B$1315, "&lt;=" &amp; $A168, DataRegularSeason20242025!$E$3:$E$1315, J$1)</f>
        <v>86</v>
      </c>
      <c r="K168" s="2">
        <f>SUMIFS(DataRegularSeason20242025!$AA$3:$AA$1315,DataRegularSeason20242025!$B$3:$B$1315, "&lt;=" &amp; $A168, DataRegularSeason20242025!$D$3:$D$1315, K$1)+SUMIFS(DataRegularSeason20242025!$AB$3:$AB$1315,DataRegularSeason20242025!$B$3:$B$1315, "&lt;=" &amp; $A168, DataRegularSeason20242025!$E$3:$E$1315, K$1)</f>
        <v>70</v>
      </c>
      <c r="L168" s="2">
        <f>SUMIFS(DataRegularSeason20242025!$AA$3:$AA$1315,DataRegularSeason20242025!$B$3:$B$1315, "&lt;=" &amp; $A168, DataRegularSeason20242025!$D$3:$D$1315, L$1)+SUMIFS(DataRegularSeason20242025!$AB$3:$AB$1315,DataRegularSeason20242025!$B$3:$B$1315, "&lt;=" &amp; $A168, DataRegularSeason20242025!$E$3:$E$1315, L$1)</f>
        <v>78</v>
      </c>
      <c r="M168" s="2">
        <f>SUMIFS(DataRegularSeason20242025!$AA$3:$AA$1315,DataRegularSeason20242025!$B$3:$B$1315, "&lt;=" &amp; $A168, DataRegularSeason20242025!$D$3:$D$1315, M$1)+SUMIFS(DataRegularSeason20242025!$AB$3:$AB$1315,DataRegularSeason20242025!$B$3:$B$1315, "&lt;=" &amp; $A168, DataRegularSeason20242025!$E$3:$E$1315, M$1)</f>
        <v>83</v>
      </c>
      <c r="N168" s="2">
        <f>SUMIFS(DataRegularSeason20242025!$AA$3:$AA$1315,DataRegularSeason20242025!$B$3:$B$1315, "&lt;=" &amp; $A168, DataRegularSeason20242025!$D$3:$D$1315, N$1)+SUMIFS(DataRegularSeason20242025!$AB$3:$AB$1315,DataRegularSeason20242025!$B$3:$B$1315, "&lt;=" &amp; $A168, DataRegularSeason20242025!$E$3:$E$1315, N$1)</f>
        <v>77</v>
      </c>
      <c r="O168" s="2">
        <f>SUMIFS(DataRegularSeason20242025!$AA$3:$AA$1315,DataRegularSeason20242025!$B$3:$B$1315, "&lt;=" &amp; $A168, DataRegularSeason20242025!$D$3:$D$1315, O$1)+SUMIFS(DataRegularSeason20242025!$AB$3:$AB$1315,DataRegularSeason20242025!$B$3:$B$1315, "&lt;=" &amp; $A168, DataRegularSeason20242025!$E$3:$E$1315, O$1)</f>
        <v>78</v>
      </c>
      <c r="P168" s="2">
        <f>SUMIFS(DataRegularSeason20242025!$AA$3:$AA$1315,DataRegularSeason20242025!$B$3:$B$1315, "&lt;=" &amp; $A168, DataRegularSeason20242025!$D$3:$D$1315, P$1)+SUMIFS(DataRegularSeason20242025!$AB$3:$AB$1315,DataRegularSeason20242025!$B$3:$B$1315, "&lt;=" &amp; $A168, DataRegularSeason20242025!$E$3:$E$1315, P$1)</f>
        <v>69</v>
      </c>
      <c r="Q168" s="2">
        <f>SUMIFS(DataRegularSeason20242025!$AA$3:$AA$1315,DataRegularSeason20242025!$B$3:$B$1315, "&lt;=" &amp; $A168, DataRegularSeason20242025!$D$3:$D$1315, Q$1)+SUMIFS(DataRegularSeason20242025!$AB$3:$AB$1315,DataRegularSeason20242025!$B$3:$B$1315, "&lt;=" &amp; $A168, DataRegularSeason20242025!$E$3:$E$1315, Q$1)</f>
        <v>76</v>
      </c>
      <c r="R168" s="2">
        <f>SUMIFS(DataRegularSeason20242025!$AA$3:$AA$1315,DataRegularSeason20242025!$B$3:$B$1315, "&lt;=" &amp; $A168, DataRegularSeason20242025!$D$3:$D$1315, R$1)+SUMIFS(DataRegularSeason20242025!$AB$3:$AB$1315,DataRegularSeason20242025!$B$3:$B$1315, "&lt;=" &amp; $A168, DataRegularSeason20242025!$E$3:$E$1315, R$1)</f>
        <v>57</v>
      </c>
      <c r="S168" s="2">
        <f>SUMIFS(DataRegularSeason20242025!$AA$3:$AA$1315,DataRegularSeason20242025!$B$3:$B$1315, "&lt;=" &amp; $A168, DataRegularSeason20242025!$D$3:$D$1315, S$1)+SUMIFS(DataRegularSeason20242025!$AB$3:$AB$1315,DataRegularSeason20242025!$B$3:$B$1315, "&lt;=" &amp; $A168, DataRegularSeason20242025!$E$3:$E$1315, S$1)</f>
        <v>65</v>
      </c>
      <c r="T168" s="2">
        <f>SUMIFS(DataRegularSeason20242025!$AA$3:$AA$1315,DataRegularSeason20242025!$B$3:$B$1315, "&lt;=" &amp; $A168, DataRegularSeason20242025!$D$3:$D$1315, T$1)+SUMIFS(DataRegularSeason20242025!$AB$3:$AB$1315,DataRegularSeason20242025!$B$3:$B$1315, "&lt;=" &amp; $A168, DataRegularSeason20242025!$E$3:$E$1315, T$1)</f>
        <v>68</v>
      </c>
      <c r="U168" s="2">
        <f>SUMIFS(DataRegularSeason20242025!$AA$3:$AA$1315,DataRegularSeason20242025!$B$3:$B$1315, "&lt;=" &amp; $A168, DataRegularSeason20242025!$D$3:$D$1315, U$1)+SUMIFS(DataRegularSeason20242025!$AB$3:$AB$1315,DataRegularSeason20242025!$B$3:$B$1315, "&lt;=" &amp; $A168, DataRegularSeason20242025!$E$3:$E$1315, U$1)</f>
        <v>75</v>
      </c>
      <c r="V168" s="2">
        <f>SUMIFS(DataRegularSeason20242025!$AA$3:$AA$1315,DataRegularSeason20242025!$B$3:$B$1315, "&lt;=" &amp; $A168, DataRegularSeason20242025!$D$3:$D$1315, V$1)+SUMIFS(DataRegularSeason20242025!$AB$3:$AB$1315,DataRegularSeason20242025!$B$3:$B$1315, "&lt;=" &amp; $A168, DataRegularSeason20242025!$E$3:$E$1315, V$1)</f>
        <v>62</v>
      </c>
      <c r="W168" s="2">
        <f>SUMIFS(DataRegularSeason20242025!$AA$3:$AA$1315,DataRegularSeason20242025!$B$3:$B$1315, "&lt;=" &amp; $A168, DataRegularSeason20242025!$D$3:$D$1315, W$1)+SUMIFS(DataRegularSeason20242025!$AB$3:$AB$1315,DataRegularSeason20242025!$B$3:$B$1315, "&lt;=" &amp; $A168, DataRegularSeason20242025!$E$3:$E$1315, W$1)</f>
        <v>62</v>
      </c>
      <c r="X168" s="2">
        <f>SUMIFS(DataRegularSeason20242025!$AA$3:$AA$1315,DataRegularSeason20242025!$B$3:$B$1315, "&lt;=" &amp; $A168, DataRegularSeason20242025!$D$3:$D$1315, X$1)+SUMIFS(DataRegularSeason20242025!$AB$3:$AB$1315,DataRegularSeason20242025!$B$3:$B$1315, "&lt;=" &amp; $A168, DataRegularSeason20242025!$E$3:$E$1315, X$1)</f>
        <v>60</v>
      </c>
      <c r="Y168" s="2">
        <f>SUMIFS(DataRegularSeason20242025!$AA$3:$AA$1315,DataRegularSeason20242025!$B$3:$B$1315, "&lt;=" &amp; $A168, DataRegularSeason20242025!$D$3:$D$1315, Y$1)+SUMIFS(DataRegularSeason20242025!$AB$3:$AB$1315,DataRegularSeason20242025!$B$3:$B$1315, "&lt;=" &amp; $A168, DataRegularSeason20242025!$E$3:$E$1315, Y$1)</f>
        <v>43</v>
      </c>
      <c r="Z168" s="2">
        <f>SUMIFS(DataRegularSeason20242025!$AA$3:$AA$1315,DataRegularSeason20242025!$B$3:$B$1315, "&lt;=" &amp; $A168, DataRegularSeason20242025!$D$3:$D$1315, Z$1)+SUMIFS(DataRegularSeason20242025!$AB$3:$AB$1315,DataRegularSeason20242025!$B$3:$B$1315, "&lt;=" &amp; $A168, DataRegularSeason20242025!$E$3:$E$1315, Z$1)</f>
        <v>69</v>
      </c>
      <c r="AA168" s="2">
        <f>SUMIFS(DataRegularSeason20242025!$AA$3:$AA$1315,DataRegularSeason20242025!$B$3:$B$1315, "&lt;=" &amp; $A168, DataRegularSeason20242025!$D$3:$D$1315, AA$1)+SUMIFS(DataRegularSeason20242025!$AB$3:$AB$1315,DataRegularSeason20242025!$B$3:$B$1315, "&lt;=" &amp; $A168, DataRegularSeason20242025!$E$3:$E$1315, AA$1)</f>
        <v>78</v>
      </c>
      <c r="AB168" s="2">
        <f>SUMIFS(DataRegularSeason20242025!$AA$3:$AA$1315,DataRegularSeason20242025!$B$3:$B$1315, "&lt;=" &amp; $A168, DataRegularSeason20242025!$D$3:$D$1315, AB$1)+SUMIFS(DataRegularSeason20242025!$AB$3:$AB$1315,DataRegularSeason20242025!$B$3:$B$1315, "&lt;=" &amp; $A168, DataRegularSeason20242025!$E$3:$E$1315, AB$1)</f>
        <v>83</v>
      </c>
      <c r="AC168" s="2">
        <f>SUMIFS(DataRegularSeason20242025!$AA$3:$AA$1315,DataRegularSeason20242025!$B$3:$B$1315, "&lt;=" &amp; $A168, DataRegularSeason20242025!$D$3:$D$1315, AC$1)+SUMIFS(DataRegularSeason20242025!$AB$3:$AB$1315,DataRegularSeason20242025!$B$3:$B$1315, "&lt;=" &amp; $A168, DataRegularSeason20242025!$E$3:$E$1315, AC$1)</f>
        <v>69</v>
      </c>
      <c r="AD168" s="2">
        <f>SUMIFS(DataRegularSeason20242025!$AA$3:$AA$1315,DataRegularSeason20242025!$B$3:$B$1315, "&lt;=" &amp; $A168, DataRegularSeason20242025!$D$3:$D$1315, AD$1)+SUMIFS(DataRegularSeason20242025!$AB$3:$AB$1315,DataRegularSeason20242025!$B$3:$B$1315, "&lt;=" &amp; $A168, DataRegularSeason20242025!$E$3:$E$1315, AD$1)</f>
        <v>68</v>
      </c>
      <c r="AE168" s="2">
        <f>SUMIFS(DataRegularSeason20242025!$AA$3:$AA$1315,DataRegularSeason20242025!$B$3:$B$1315, "&lt;=" &amp; $A168, DataRegularSeason20242025!$D$3:$D$1315, AE$1)+SUMIFS(DataRegularSeason20242025!$AB$3:$AB$1315,DataRegularSeason20242025!$B$3:$B$1315, "&lt;=" &amp; $A168, DataRegularSeason20242025!$E$3:$E$1315, AE$1)</f>
        <v>83</v>
      </c>
      <c r="AF168" s="2">
        <f>SUMIFS(DataRegularSeason20242025!$AA$3:$AA$1315,DataRegularSeason20242025!$B$3:$B$1315, "&lt;=" &amp; $A168, DataRegularSeason20242025!$D$3:$D$1315, AF$1)+SUMIFS(DataRegularSeason20242025!$AB$3:$AB$1315,DataRegularSeason20242025!$B$3:$B$1315, "&lt;=" &amp; $A168, DataRegularSeason20242025!$E$3:$E$1315, AF$1)</f>
        <v>94</v>
      </c>
      <c r="AG168" s="2">
        <f>SUMIFS(DataRegularSeason20242025!$AA$3:$AA$1315,DataRegularSeason20242025!$B$3:$B$1315, "&lt;=" &amp; $A168, DataRegularSeason20242025!$D$3:$D$1315, AG$1)+SUMIFS(DataRegularSeason20242025!$AB$3:$AB$1315,DataRegularSeason20242025!$B$3:$B$1315, "&lt;=" &amp; $A168, DataRegularSeason20242025!$E$3:$E$1315, AG$1)</f>
        <v>92</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63</v>
      </c>
      <c r="C169" s="2">
        <f>SUMIFS(DataRegularSeason20242025!$AA$3:$AA$1315,DataRegularSeason20242025!$B$3:$B$1315, "&lt;=" &amp; $A169, DataRegularSeason20242025!$D$3:$D$1315, C$1)+SUMIFS(DataRegularSeason20242025!$AB$3:$AB$1315,DataRegularSeason20242025!$B$3:$B$1315, "&lt;=" &amp; $A169, DataRegularSeason20242025!$E$3:$E$1315, C$1)</f>
        <v>68</v>
      </c>
      <c r="D169" s="2">
        <f>SUMIFS(DataRegularSeason20242025!$AA$3:$AA$1315,DataRegularSeason20242025!$B$3:$B$1315, "&lt;=" &amp; $A169, DataRegularSeason20242025!$D$3:$D$1315, D$1)+SUMIFS(DataRegularSeason20242025!$AB$3:$AB$1315,DataRegularSeason20242025!$B$3:$B$1315, "&lt;=" &amp; $A169, DataRegularSeason20242025!$E$3:$E$1315, D$1)</f>
        <v>56</v>
      </c>
      <c r="E169" s="2">
        <f>SUMIFS(DataRegularSeason20242025!$AA$3:$AA$1315,DataRegularSeason20242025!$B$3:$B$1315, "&lt;=" &amp; $A169, DataRegularSeason20242025!$D$3:$D$1315, E$1)+SUMIFS(DataRegularSeason20242025!$AB$3:$AB$1315,DataRegularSeason20242025!$B$3:$B$1315, "&lt;=" &amp; $A169, DataRegularSeason20242025!$E$3:$E$1315, E$1)</f>
        <v>82</v>
      </c>
      <c r="F169" s="2">
        <f>SUMIFS(DataRegularSeason20242025!$AA$3:$AA$1315,DataRegularSeason20242025!$B$3:$B$1315, "&lt;=" &amp; $A169, DataRegularSeason20242025!$D$3:$D$1315, F$1)+SUMIFS(DataRegularSeason20242025!$AB$3:$AB$1315,DataRegularSeason20242025!$B$3:$B$1315, "&lt;=" &amp; $A169, DataRegularSeason20242025!$E$3:$E$1315, F$1)</f>
        <v>70</v>
      </c>
      <c r="G169" s="2">
        <f>SUMIFS(DataRegularSeason20242025!$AA$3:$AA$1315,DataRegularSeason20242025!$B$3:$B$1315, "&lt;=" &amp; $A169, DataRegularSeason20242025!$D$3:$D$1315, G$1)+SUMIFS(DataRegularSeason20242025!$AB$3:$AB$1315,DataRegularSeason20242025!$B$3:$B$1315, "&lt;=" &amp; $A169, DataRegularSeason20242025!$E$3:$E$1315, G$1)</f>
        <v>71</v>
      </c>
      <c r="H169" s="2">
        <f>SUMIFS(DataRegularSeason20242025!$AA$3:$AA$1315,DataRegularSeason20242025!$B$3:$B$1315, "&lt;=" &amp; $A169, DataRegularSeason20242025!$D$3:$D$1315, H$1)+SUMIFS(DataRegularSeason20242025!$AB$3:$AB$1315,DataRegularSeason20242025!$B$3:$B$1315, "&lt;=" &amp; $A169, DataRegularSeason20242025!$E$3:$E$1315, H$1)</f>
        <v>49</v>
      </c>
      <c r="I169" s="2">
        <f>SUMIFS(DataRegularSeason20242025!$AA$3:$AA$1315,DataRegularSeason20242025!$B$3:$B$1315, "&lt;=" &amp; $A169, DataRegularSeason20242025!$D$3:$D$1315, I$1)+SUMIFS(DataRegularSeason20242025!$AB$3:$AB$1315,DataRegularSeason20242025!$B$3:$B$1315, "&lt;=" &amp; $A169, DataRegularSeason20242025!$E$3:$E$1315, I$1)</f>
        <v>81</v>
      </c>
      <c r="J169" s="2">
        <f>SUMIFS(DataRegularSeason20242025!$AA$3:$AA$1315,DataRegularSeason20242025!$B$3:$B$1315, "&lt;=" &amp; $A169, DataRegularSeason20242025!$D$3:$D$1315, J$1)+SUMIFS(DataRegularSeason20242025!$AB$3:$AB$1315,DataRegularSeason20242025!$B$3:$B$1315, "&lt;=" &amp; $A169, DataRegularSeason20242025!$E$3:$E$1315, J$1)</f>
        <v>86</v>
      </c>
      <c r="K169" s="2">
        <f>SUMIFS(DataRegularSeason20242025!$AA$3:$AA$1315,DataRegularSeason20242025!$B$3:$B$1315, "&lt;=" &amp; $A169, DataRegularSeason20242025!$D$3:$D$1315, K$1)+SUMIFS(DataRegularSeason20242025!$AB$3:$AB$1315,DataRegularSeason20242025!$B$3:$B$1315, "&lt;=" &amp; $A169, DataRegularSeason20242025!$E$3:$E$1315, K$1)</f>
        <v>70</v>
      </c>
      <c r="L169" s="2">
        <f>SUMIFS(DataRegularSeason20242025!$AA$3:$AA$1315,DataRegularSeason20242025!$B$3:$B$1315, "&lt;=" &amp; $A169, DataRegularSeason20242025!$D$3:$D$1315, L$1)+SUMIFS(DataRegularSeason20242025!$AB$3:$AB$1315,DataRegularSeason20242025!$B$3:$B$1315, "&lt;=" &amp; $A169, DataRegularSeason20242025!$E$3:$E$1315, L$1)</f>
        <v>78</v>
      </c>
      <c r="M169" s="2">
        <f>SUMIFS(DataRegularSeason20242025!$AA$3:$AA$1315,DataRegularSeason20242025!$B$3:$B$1315, "&lt;=" &amp; $A169, DataRegularSeason20242025!$D$3:$D$1315, M$1)+SUMIFS(DataRegularSeason20242025!$AB$3:$AB$1315,DataRegularSeason20242025!$B$3:$B$1315, "&lt;=" &amp; $A169, DataRegularSeason20242025!$E$3:$E$1315, M$1)</f>
        <v>83</v>
      </c>
      <c r="N169" s="2">
        <f>SUMIFS(DataRegularSeason20242025!$AA$3:$AA$1315,DataRegularSeason20242025!$B$3:$B$1315, "&lt;=" &amp; $A169, DataRegularSeason20242025!$D$3:$D$1315, N$1)+SUMIFS(DataRegularSeason20242025!$AB$3:$AB$1315,DataRegularSeason20242025!$B$3:$B$1315, "&lt;=" &amp; $A169, DataRegularSeason20242025!$E$3:$E$1315, N$1)</f>
        <v>77</v>
      </c>
      <c r="O169" s="2">
        <f>SUMIFS(DataRegularSeason20242025!$AA$3:$AA$1315,DataRegularSeason20242025!$B$3:$B$1315, "&lt;=" &amp; $A169, DataRegularSeason20242025!$D$3:$D$1315, O$1)+SUMIFS(DataRegularSeason20242025!$AB$3:$AB$1315,DataRegularSeason20242025!$B$3:$B$1315, "&lt;=" &amp; $A169, DataRegularSeason20242025!$E$3:$E$1315, O$1)</f>
        <v>78</v>
      </c>
      <c r="P169" s="2">
        <f>SUMIFS(DataRegularSeason20242025!$AA$3:$AA$1315,DataRegularSeason20242025!$B$3:$B$1315, "&lt;=" &amp; $A169, DataRegularSeason20242025!$D$3:$D$1315, P$1)+SUMIFS(DataRegularSeason20242025!$AB$3:$AB$1315,DataRegularSeason20242025!$B$3:$B$1315, "&lt;=" &amp; $A169, DataRegularSeason20242025!$E$3:$E$1315, P$1)</f>
        <v>69</v>
      </c>
      <c r="Q169" s="2">
        <f>SUMIFS(DataRegularSeason20242025!$AA$3:$AA$1315,DataRegularSeason20242025!$B$3:$B$1315, "&lt;=" &amp; $A169, DataRegularSeason20242025!$D$3:$D$1315, Q$1)+SUMIFS(DataRegularSeason20242025!$AB$3:$AB$1315,DataRegularSeason20242025!$B$3:$B$1315, "&lt;=" &amp; $A169, DataRegularSeason20242025!$E$3:$E$1315, Q$1)</f>
        <v>76</v>
      </c>
      <c r="R169" s="2">
        <f>SUMIFS(DataRegularSeason20242025!$AA$3:$AA$1315,DataRegularSeason20242025!$B$3:$B$1315, "&lt;=" &amp; $A169, DataRegularSeason20242025!$D$3:$D$1315, R$1)+SUMIFS(DataRegularSeason20242025!$AB$3:$AB$1315,DataRegularSeason20242025!$B$3:$B$1315, "&lt;=" &amp; $A169, DataRegularSeason20242025!$E$3:$E$1315, R$1)</f>
        <v>57</v>
      </c>
      <c r="S169" s="2">
        <f>SUMIFS(DataRegularSeason20242025!$AA$3:$AA$1315,DataRegularSeason20242025!$B$3:$B$1315, "&lt;=" &amp; $A169, DataRegularSeason20242025!$D$3:$D$1315, S$1)+SUMIFS(DataRegularSeason20242025!$AB$3:$AB$1315,DataRegularSeason20242025!$B$3:$B$1315, "&lt;=" &amp; $A169, DataRegularSeason20242025!$E$3:$E$1315, S$1)</f>
        <v>65</v>
      </c>
      <c r="T169" s="2">
        <f>SUMIFS(DataRegularSeason20242025!$AA$3:$AA$1315,DataRegularSeason20242025!$B$3:$B$1315, "&lt;=" &amp; $A169, DataRegularSeason20242025!$D$3:$D$1315, T$1)+SUMIFS(DataRegularSeason20242025!$AB$3:$AB$1315,DataRegularSeason20242025!$B$3:$B$1315, "&lt;=" &amp; $A169, DataRegularSeason20242025!$E$3:$E$1315, T$1)</f>
        <v>68</v>
      </c>
      <c r="U169" s="2">
        <f>SUMIFS(DataRegularSeason20242025!$AA$3:$AA$1315,DataRegularSeason20242025!$B$3:$B$1315, "&lt;=" &amp; $A169, DataRegularSeason20242025!$D$3:$D$1315, U$1)+SUMIFS(DataRegularSeason20242025!$AB$3:$AB$1315,DataRegularSeason20242025!$B$3:$B$1315, "&lt;=" &amp; $A169, DataRegularSeason20242025!$E$3:$E$1315, U$1)</f>
        <v>75</v>
      </c>
      <c r="V169" s="2">
        <f>SUMIFS(DataRegularSeason20242025!$AA$3:$AA$1315,DataRegularSeason20242025!$B$3:$B$1315, "&lt;=" &amp; $A169, DataRegularSeason20242025!$D$3:$D$1315, V$1)+SUMIFS(DataRegularSeason20242025!$AB$3:$AB$1315,DataRegularSeason20242025!$B$3:$B$1315, "&lt;=" &amp; $A169, DataRegularSeason20242025!$E$3:$E$1315, V$1)</f>
        <v>62</v>
      </c>
      <c r="W169" s="2">
        <f>SUMIFS(DataRegularSeason20242025!$AA$3:$AA$1315,DataRegularSeason20242025!$B$3:$B$1315, "&lt;=" &amp; $A169, DataRegularSeason20242025!$D$3:$D$1315, W$1)+SUMIFS(DataRegularSeason20242025!$AB$3:$AB$1315,DataRegularSeason20242025!$B$3:$B$1315, "&lt;=" &amp; $A169, DataRegularSeason20242025!$E$3:$E$1315, W$1)</f>
        <v>62</v>
      </c>
      <c r="X169" s="2">
        <f>SUMIFS(DataRegularSeason20242025!$AA$3:$AA$1315,DataRegularSeason20242025!$B$3:$B$1315, "&lt;=" &amp; $A169, DataRegularSeason20242025!$D$3:$D$1315, X$1)+SUMIFS(DataRegularSeason20242025!$AB$3:$AB$1315,DataRegularSeason20242025!$B$3:$B$1315, "&lt;=" &amp; $A169, DataRegularSeason20242025!$E$3:$E$1315, X$1)</f>
        <v>60</v>
      </c>
      <c r="Y169" s="2">
        <f>SUMIFS(DataRegularSeason20242025!$AA$3:$AA$1315,DataRegularSeason20242025!$B$3:$B$1315, "&lt;=" &amp; $A169, DataRegularSeason20242025!$D$3:$D$1315, Y$1)+SUMIFS(DataRegularSeason20242025!$AB$3:$AB$1315,DataRegularSeason20242025!$B$3:$B$1315, "&lt;=" &amp; $A169, DataRegularSeason20242025!$E$3:$E$1315, Y$1)</f>
        <v>43</v>
      </c>
      <c r="Z169" s="2">
        <f>SUMIFS(DataRegularSeason20242025!$AA$3:$AA$1315,DataRegularSeason20242025!$B$3:$B$1315, "&lt;=" &amp; $A169, DataRegularSeason20242025!$D$3:$D$1315, Z$1)+SUMIFS(DataRegularSeason20242025!$AB$3:$AB$1315,DataRegularSeason20242025!$B$3:$B$1315, "&lt;=" &amp; $A169, DataRegularSeason20242025!$E$3:$E$1315, Z$1)</f>
        <v>69</v>
      </c>
      <c r="AA169" s="2">
        <f>SUMIFS(DataRegularSeason20242025!$AA$3:$AA$1315,DataRegularSeason20242025!$B$3:$B$1315, "&lt;=" &amp; $A169, DataRegularSeason20242025!$D$3:$D$1315, AA$1)+SUMIFS(DataRegularSeason20242025!$AB$3:$AB$1315,DataRegularSeason20242025!$B$3:$B$1315, "&lt;=" &amp; $A169, DataRegularSeason20242025!$E$3:$E$1315, AA$1)</f>
        <v>78</v>
      </c>
      <c r="AB169" s="2">
        <f>SUMIFS(DataRegularSeason20242025!$AA$3:$AA$1315,DataRegularSeason20242025!$B$3:$B$1315, "&lt;=" &amp; $A169, DataRegularSeason20242025!$D$3:$D$1315, AB$1)+SUMIFS(DataRegularSeason20242025!$AB$3:$AB$1315,DataRegularSeason20242025!$B$3:$B$1315, "&lt;=" &amp; $A169, DataRegularSeason20242025!$E$3:$E$1315, AB$1)</f>
        <v>83</v>
      </c>
      <c r="AC169" s="2">
        <f>SUMIFS(DataRegularSeason20242025!$AA$3:$AA$1315,DataRegularSeason20242025!$B$3:$B$1315, "&lt;=" &amp; $A169, DataRegularSeason20242025!$D$3:$D$1315, AC$1)+SUMIFS(DataRegularSeason20242025!$AB$3:$AB$1315,DataRegularSeason20242025!$B$3:$B$1315, "&lt;=" &amp; $A169, DataRegularSeason20242025!$E$3:$E$1315, AC$1)</f>
        <v>69</v>
      </c>
      <c r="AD169" s="2">
        <f>SUMIFS(DataRegularSeason20242025!$AA$3:$AA$1315,DataRegularSeason20242025!$B$3:$B$1315, "&lt;=" &amp; $A169, DataRegularSeason20242025!$D$3:$D$1315, AD$1)+SUMIFS(DataRegularSeason20242025!$AB$3:$AB$1315,DataRegularSeason20242025!$B$3:$B$1315, "&lt;=" &amp; $A169, DataRegularSeason20242025!$E$3:$E$1315, AD$1)</f>
        <v>68</v>
      </c>
      <c r="AE169" s="2">
        <f>SUMIFS(DataRegularSeason20242025!$AA$3:$AA$1315,DataRegularSeason20242025!$B$3:$B$1315, "&lt;=" &amp; $A169, DataRegularSeason20242025!$D$3:$D$1315, AE$1)+SUMIFS(DataRegularSeason20242025!$AB$3:$AB$1315,DataRegularSeason20242025!$B$3:$B$1315, "&lt;=" &amp; $A169, DataRegularSeason20242025!$E$3:$E$1315, AE$1)</f>
        <v>83</v>
      </c>
      <c r="AF169" s="2">
        <f>SUMIFS(DataRegularSeason20242025!$AA$3:$AA$1315,DataRegularSeason20242025!$B$3:$B$1315, "&lt;=" &amp; $A169, DataRegularSeason20242025!$D$3:$D$1315, AF$1)+SUMIFS(DataRegularSeason20242025!$AB$3:$AB$1315,DataRegularSeason20242025!$B$3:$B$1315, "&lt;=" &amp; $A169, DataRegularSeason20242025!$E$3:$E$1315, AF$1)</f>
        <v>94</v>
      </c>
      <c r="AG169" s="2">
        <f>SUMIFS(DataRegularSeason20242025!$AA$3:$AA$1315,DataRegularSeason20242025!$B$3:$B$1315, "&lt;=" &amp; $A169, DataRegularSeason20242025!$D$3:$D$1315, AG$1)+SUMIFS(DataRegularSeason20242025!$AB$3:$AB$1315,DataRegularSeason20242025!$B$3:$B$1315, "&lt;=" &amp; $A169, DataRegularSeason20242025!$E$3:$E$1315, AG$1)</f>
        <v>92</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63</v>
      </c>
      <c r="C170" s="2">
        <f>SUMIFS(DataRegularSeason20242025!$AA$3:$AA$1315,DataRegularSeason20242025!$B$3:$B$1315, "&lt;=" &amp; $A170, DataRegularSeason20242025!$D$3:$D$1315, C$1)+SUMIFS(DataRegularSeason20242025!$AB$3:$AB$1315,DataRegularSeason20242025!$B$3:$B$1315, "&lt;=" &amp; $A170, DataRegularSeason20242025!$E$3:$E$1315, C$1)</f>
        <v>68</v>
      </c>
      <c r="D170" s="2">
        <f>SUMIFS(DataRegularSeason20242025!$AA$3:$AA$1315,DataRegularSeason20242025!$B$3:$B$1315, "&lt;=" &amp; $A170, DataRegularSeason20242025!$D$3:$D$1315, D$1)+SUMIFS(DataRegularSeason20242025!$AB$3:$AB$1315,DataRegularSeason20242025!$B$3:$B$1315, "&lt;=" &amp; $A170, DataRegularSeason20242025!$E$3:$E$1315, D$1)</f>
        <v>56</v>
      </c>
      <c r="E170" s="2">
        <f>SUMIFS(DataRegularSeason20242025!$AA$3:$AA$1315,DataRegularSeason20242025!$B$3:$B$1315, "&lt;=" &amp; $A170, DataRegularSeason20242025!$D$3:$D$1315, E$1)+SUMIFS(DataRegularSeason20242025!$AB$3:$AB$1315,DataRegularSeason20242025!$B$3:$B$1315, "&lt;=" &amp; $A170, DataRegularSeason20242025!$E$3:$E$1315, E$1)</f>
        <v>82</v>
      </c>
      <c r="F170" s="2">
        <f>SUMIFS(DataRegularSeason20242025!$AA$3:$AA$1315,DataRegularSeason20242025!$B$3:$B$1315, "&lt;=" &amp; $A170, DataRegularSeason20242025!$D$3:$D$1315, F$1)+SUMIFS(DataRegularSeason20242025!$AB$3:$AB$1315,DataRegularSeason20242025!$B$3:$B$1315, "&lt;=" &amp; $A170, DataRegularSeason20242025!$E$3:$E$1315, F$1)</f>
        <v>70</v>
      </c>
      <c r="G170" s="2">
        <f>SUMIFS(DataRegularSeason20242025!$AA$3:$AA$1315,DataRegularSeason20242025!$B$3:$B$1315, "&lt;=" &amp; $A170, DataRegularSeason20242025!$D$3:$D$1315, G$1)+SUMIFS(DataRegularSeason20242025!$AB$3:$AB$1315,DataRegularSeason20242025!$B$3:$B$1315, "&lt;=" &amp; $A170, DataRegularSeason20242025!$E$3:$E$1315, G$1)</f>
        <v>71</v>
      </c>
      <c r="H170" s="2">
        <f>SUMIFS(DataRegularSeason20242025!$AA$3:$AA$1315,DataRegularSeason20242025!$B$3:$B$1315, "&lt;=" &amp; $A170, DataRegularSeason20242025!$D$3:$D$1315, H$1)+SUMIFS(DataRegularSeason20242025!$AB$3:$AB$1315,DataRegularSeason20242025!$B$3:$B$1315, "&lt;=" &amp; $A170, DataRegularSeason20242025!$E$3:$E$1315, H$1)</f>
        <v>49</v>
      </c>
      <c r="I170" s="2">
        <f>SUMIFS(DataRegularSeason20242025!$AA$3:$AA$1315,DataRegularSeason20242025!$B$3:$B$1315, "&lt;=" &amp; $A170, DataRegularSeason20242025!$D$3:$D$1315, I$1)+SUMIFS(DataRegularSeason20242025!$AB$3:$AB$1315,DataRegularSeason20242025!$B$3:$B$1315, "&lt;=" &amp; $A170, DataRegularSeason20242025!$E$3:$E$1315, I$1)</f>
        <v>81</v>
      </c>
      <c r="J170" s="2">
        <f>SUMIFS(DataRegularSeason20242025!$AA$3:$AA$1315,DataRegularSeason20242025!$B$3:$B$1315, "&lt;=" &amp; $A170, DataRegularSeason20242025!$D$3:$D$1315, J$1)+SUMIFS(DataRegularSeason20242025!$AB$3:$AB$1315,DataRegularSeason20242025!$B$3:$B$1315, "&lt;=" &amp; $A170, DataRegularSeason20242025!$E$3:$E$1315, J$1)</f>
        <v>86</v>
      </c>
      <c r="K170" s="2">
        <f>SUMIFS(DataRegularSeason20242025!$AA$3:$AA$1315,DataRegularSeason20242025!$B$3:$B$1315, "&lt;=" &amp; $A170, DataRegularSeason20242025!$D$3:$D$1315, K$1)+SUMIFS(DataRegularSeason20242025!$AB$3:$AB$1315,DataRegularSeason20242025!$B$3:$B$1315, "&lt;=" &amp; $A170, DataRegularSeason20242025!$E$3:$E$1315, K$1)</f>
        <v>70</v>
      </c>
      <c r="L170" s="2">
        <f>SUMIFS(DataRegularSeason20242025!$AA$3:$AA$1315,DataRegularSeason20242025!$B$3:$B$1315, "&lt;=" &amp; $A170, DataRegularSeason20242025!$D$3:$D$1315, L$1)+SUMIFS(DataRegularSeason20242025!$AB$3:$AB$1315,DataRegularSeason20242025!$B$3:$B$1315, "&lt;=" &amp; $A170, DataRegularSeason20242025!$E$3:$E$1315, L$1)</f>
        <v>78</v>
      </c>
      <c r="M170" s="2">
        <f>SUMIFS(DataRegularSeason20242025!$AA$3:$AA$1315,DataRegularSeason20242025!$B$3:$B$1315, "&lt;=" &amp; $A170, DataRegularSeason20242025!$D$3:$D$1315, M$1)+SUMIFS(DataRegularSeason20242025!$AB$3:$AB$1315,DataRegularSeason20242025!$B$3:$B$1315, "&lt;=" &amp; $A170, DataRegularSeason20242025!$E$3:$E$1315, M$1)</f>
        <v>83</v>
      </c>
      <c r="N170" s="2">
        <f>SUMIFS(DataRegularSeason20242025!$AA$3:$AA$1315,DataRegularSeason20242025!$B$3:$B$1315, "&lt;=" &amp; $A170, DataRegularSeason20242025!$D$3:$D$1315, N$1)+SUMIFS(DataRegularSeason20242025!$AB$3:$AB$1315,DataRegularSeason20242025!$B$3:$B$1315, "&lt;=" &amp; $A170, DataRegularSeason20242025!$E$3:$E$1315, N$1)</f>
        <v>77</v>
      </c>
      <c r="O170" s="2">
        <f>SUMIFS(DataRegularSeason20242025!$AA$3:$AA$1315,DataRegularSeason20242025!$B$3:$B$1315, "&lt;=" &amp; $A170, DataRegularSeason20242025!$D$3:$D$1315, O$1)+SUMIFS(DataRegularSeason20242025!$AB$3:$AB$1315,DataRegularSeason20242025!$B$3:$B$1315, "&lt;=" &amp; $A170, DataRegularSeason20242025!$E$3:$E$1315, O$1)</f>
        <v>78</v>
      </c>
      <c r="P170" s="2">
        <f>SUMIFS(DataRegularSeason20242025!$AA$3:$AA$1315,DataRegularSeason20242025!$B$3:$B$1315, "&lt;=" &amp; $A170, DataRegularSeason20242025!$D$3:$D$1315, P$1)+SUMIFS(DataRegularSeason20242025!$AB$3:$AB$1315,DataRegularSeason20242025!$B$3:$B$1315, "&lt;=" &amp; $A170, DataRegularSeason20242025!$E$3:$E$1315, P$1)</f>
        <v>69</v>
      </c>
      <c r="Q170" s="2">
        <f>SUMIFS(DataRegularSeason20242025!$AA$3:$AA$1315,DataRegularSeason20242025!$B$3:$B$1315, "&lt;=" &amp; $A170, DataRegularSeason20242025!$D$3:$D$1315, Q$1)+SUMIFS(DataRegularSeason20242025!$AB$3:$AB$1315,DataRegularSeason20242025!$B$3:$B$1315, "&lt;=" &amp; $A170, DataRegularSeason20242025!$E$3:$E$1315, Q$1)</f>
        <v>76</v>
      </c>
      <c r="R170" s="2">
        <f>SUMIFS(DataRegularSeason20242025!$AA$3:$AA$1315,DataRegularSeason20242025!$B$3:$B$1315, "&lt;=" &amp; $A170, DataRegularSeason20242025!$D$3:$D$1315, R$1)+SUMIFS(DataRegularSeason20242025!$AB$3:$AB$1315,DataRegularSeason20242025!$B$3:$B$1315, "&lt;=" &amp; $A170, DataRegularSeason20242025!$E$3:$E$1315, R$1)</f>
        <v>57</v>
      </c>
      <c r="S170" s="2">
        <f>SUMIFS(DataRegularSeason20242025!$AA$3:$AA$1315,DataRegularSeason20242025!$B$3:$B$1315, "&lt;=" &amp; $A170, DataRegularSeason20242025!$D$3:$D$1315, S$1)+SUMIFS(DataRegularSeason20242025!$AB$3:$AB$1315,DataRegularSeason20242025!$B$3:$B$1315, "&lt;=" &amp; $A170, DataRegularSeason20242025!$E$3:$E$1315, S$1)</f>
        <v>65</v>
      </c>
      <c r="T170" s="2">
        <f>SUMIFS(DataRegularSeason20242025!$AA$3:$AA$1315,DataRegularSeason20242025!$B$3:$B$1315, "&lt;=" &amp; $A170, DataRegularSeason20242025!$D$3:$D$1315, T$1)+SUMIFS(DataRegularSeason20242025!$AB$3:$AB$1315,DataRegularSeason20242025!$B$3:$B$1315, "&lt;=" &amp; $A170, DataRegularSeason20242025!$E$3:$E$1315, T$1)</f>
        <v>68</v>
      </c>
      <c r="U170" s="2">
        <f>SUMIFS(DataRegularSeason20242025!$AA$3:$AA$1315,DataRegularSeason20242025!$B$3:$B$1315, "&lt;=" &amp; $A170, DataRegularSeason20242025!$D$3:$D$1315, U$1)+SUMIFS(DataRegularSeason20242025!$AB$3:$AB$1315,DataRegularSeason20242025!$B$3:$B$1315, "&lt;=" &amp; $A170, DataRegularSeason20242025!$E$3:$E$1315, U$1)</f>
        <v>75</v>
      </c>
      <c r="V170" s="2">
        <f>SUMIFS(DataRegularSeason20242025!$AA$3:$AA$1315,DataRegularSeason20242025!$B$3:$B$1315, "&lt;=" &amp; $A170, DataRegularSeason20242025!$D$3:$D$1315, V$1)+SUMIFS(DataRegularSeason20242025!$AB$3:$AB$1315,DataRegularSeason20242025!$B$3:$B$1315, "&lt;=" &amp; $A170, DataRegularSeason20242025!$E$3:$E$1315, V$1)</f>
        <v>62</v>
      </c>
      <c r="W170" s="2">
        <f>SUMIFS(DataRegularSeason20242025!$AA$3:$AA$1315,DataRegularSeason20242025!$B$3:$B$1315, "&lt;=" &amp; $A170, DataRegularSeason20242025!$D$3:$D$1315, W$1)+SUMIFS(DataRegularSeason20242025!$AB$3:$AB$1315,DataRegularSeason20242025!$B$3:$B$1315, "&lt;=" &amp; $A170, DataRegularSeason20242025!$E$3:$E$1315, W$1)</f>
        <v>62</v>
      </c>
      <c r="X170" s="2">
        <f>SUMIFS(DataRegularSeason20242025!$AA$3:$AA$1315,DataRegularSeason20242025!$B$3:$B$1315, "&lt;=" &amp; $A170, DataRegularSeason20242025!$D$3:$D$1315, X$1)+SUMIFS(DataRegularSeason20242025!$AB$3:$AB$1315,DataRegularSeason20242025!$B$3:$B$1315, "&lt;=" &amp; $A170, DataRegularSeason20242025!$E$3:$E$1315, X$1)</f>
        <v>60</v>
      </c>
      <c r="Y170" s="2">
        <f>SUMIFS(DataRegularSeason20242025!$AA$3:$AA$1315,DataRegularSeason20242025!$B$3:$B$1315, "&lt;=" &amp; $A170, DataRegularSeason20242025!$D$3:$D$1315, Y$1)+SUMIFS(DataRegularSeason20242025!$AB$3:$AB$1315,DataRegularSeason20242025!$B$3:$B$1315, "&lt;=" &amp; $A170, DataRegularSeason20242025!$E$3:$E$1315, Y$1)</f>
        <v>43</v>
      </c>
      <c r="Z170" s="2">
        <f>SUMIFS(DataRegularSeason20242025!$AA$3:$AA$1315,DataRegularSeason20242025!$B$3:$B$1315, "&lt;=" &amp; $A170, DataRegularSeason20242025!$D$3:$D$1315, Z$1)+SUMIFS(DataRegularSeason20242025!$AB$3:$AB$1315,DataRegularSeason20242025!$B$3:$B$1315, "&lt;=" &amp; $A170, DataRegularSeason20242025!$E$3:$E$1315, Z$1)</f>
        <v>69</v>
      </c>
      <c r="AA170" s="2">
        <f>SUMIFS(DataRegularSeason20242025!$AA$3:$AA$1315,DataRegularSeason20242025!$B$3:$B$1315, "&lt;=" &amp; $A170, DataRegularSeason20242025!$D$3:$D$1315, AA$1)+SUMIFS(DataRegularSeason20242025!$AB$3:$AB$1315,DataRegularSeason20242025!$B$3:$B$1315, "&lt;=" &amp; $A170, DataRegularSeason20242025!$E$3:$E$1315, AA$1)</f>
        <v>78</v>
      </c>
      <c r="AB170" s="2">
        <f>SUMIFS(DataRegularSeason20242025!$AA$3:$AA$1315,DataRegularSeason20242025!$B$3:$B$1315, "&lt;=" &amp; $A170, DataRegularSeason20242025!$D$3:$D$1315, AB$1)+SUMIFS(DataRegularSeason20242025!$AB$3:$AB$1315,DataRegularSeason20242025!$B$3:$B$1315, "&lt;=" &amp; $A170, DataRegularSeason20242025!$E$3:$E$1315, AB$1)</f>
        <v>83</v>
      </c>
      <c r="AC170" s="2">
        <f>SUMIFS(DataRegularSeason20242025!$AA$3:$AA$1315,DataRegularSeason20242025!$B$3:$B$1315, "&lt;=" &amp; $A170, DataRegularSeason20242025!$D$3:$D$1315, AC$1)+SUMIFS(DataRegularSeason20242025!$AB$3:$AB$1315,DataRegularSeason20242025!$B$3:$B$1315, "&lt;=" &amp; $A170, DataRegularSeason20242025!$E$3:$E$1315, AC$1)</f>
        <v>69</v>
      </c>
      <c r="AD170" s="2">
        <f>SUMIFS(DataRegularSeason20242025!$AA$3:$AA$1315,DataRegularSeason20242025!$B$3:$B$1315, "&lt;=" &amp; $A170, DataRegularSeason20242025!$D$3:$D$1315, AD$1)+SUMIFS(DataRegularSeason20242025!$AB$3:$AB$1315,DataRegularSeason20242025!$B$3:$B$1315, "&lt;=" &amp; $A170, DataRegularSeason20242025!$E$3:$E$1315, AD$1)</f>
        <v>68</v>
      </c>
      <c r="AE170" s="2">
        <f>SUMIFS(DataRegularSeason20242025!$AA$3:$AA$1315,DataRegularSeason20242025!$B$3:$B$1315, "&lt;=" &amp; $A170, DataRegularSeason20242025!$D$3:$D$1315, AE$1)+SUMIFS(DataRegularSeason20242025!$AB$3:$AB$1315,DataRegularSeason20242025!$B$3:$B$1315, "&lt;=" &amp; $A170, DataRegularSeason20242025!$E$3:$E$1315, AE$1)</f>
        <v>83</v>
      </c>
      <c r="AF170" s="2">
        <f>SUMIFS(DataRegularSeason20242025!$AA$3:$AA$1315,DataRegularSeason20242025!$B$3:$B$1315, "&lt;=" &amp; $A170, DataRegularSeason20242025!$D$3:$D$1315, AF$1)+SUMIFS(DataRegularSeason20242025!$AB$3:$AB$1315,DataRegularSeason20242025!$B$3:$B$1315, "&lt;=" &amp; $A170, DataRegularSeason20242025!$E$3:$E$1315, AF$1)</f>
        <v>94</v>
      </c>
      <c r="AG170" s="2">
        <f>SUMIFS(DataRegularSeason20242025!$AA$3:$AA$1315,DataRegularSeason20242025!$B$3:$B$1315, "&lt;=" &amp; $A170, DataRegularSeason20242025!$D$3:$D$1315, AG$1)+SUMIFS(DataRegularSeason20242025!$AB$3:$AB$1315,DataRegularSeason20242025!$B$3:$B$1315, "&lt;=" &amp; $A170, DataRegularSeason20242025!$E$3:$E$1315, AG$1)</f>
        <v>92</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63</v>
      </c>
      <c r="C171" s="2">
        <f>SUMIFS(DataRegularSeason20242025!$AA$3:$AA$1315,DataRegularSeason20242025!$B$3:$B$1315, "&lt;=" &amp; $A171, DataRegularSeason20242025!$D$3:$D$1315, C$1)+SUMIFS(DataRegularSeason20242025!$AB$3:$AB$1315,DataRegularSeason20242025!$B$3:$B$1315, "&lt;=" &amp; $A171, DataRegularSeason20242025!$E$3:$E$1315, C$1)</f>
        <v>68</v>
      </c>
      <c r="D171" s="2">
        <f>SUMIFS(DataRegularSeason20242025!$AA$3:$AA$1315,DataRegularSeason20242025!$B$3:$B$1315, "&lt;=" &amp; $A171, DataRegularSeason20242025!$D$3:$D$1315, D$1)+SUMIFS(DataRegularSeason20242025!$AB$3:$AB$1315,DataRegularSeason20242025!$B$3:$B$1315, "&lt;=" &amp; $A171, DataRegularSeason20242025!$E$3:$E$1315, D$1)</f>
        <v>56</v>
      </c>
      <c r="E171" s="2">
        <f>SUMIFS(DataRegularSeason20242025!$AA$3:$AA$1315,DataRegularSeason20242025!$B$3:$B$1315, "&lt;=" &amp; $A171, DataRegularSeason20242025!$D$3:$D$1315, E$1)+SUMIFS(DataRegularSeason20242025!$AB$3:$AB$1315,DataRegularSeason20242025!$B$3:$B$1315, "&lt;=" &amp; $A171, DataRegularSeason20242025!$E$3:$E$1315, E$1)</f>
        <v>82</v>
      </c>
      <c r="F171" s="2">
        <f>SUMIFS(DataRegularSeason20242025!$AA$3:$AA$1315,DataRegularSeason20242025!$B$3:$B$1315, "&lt;=" &amp; $A171, DataRegularSeason20242025!$D$3:$D$1315, F$1)+SUMIFS(DataRegularSeason20242025!$AB$3:$AB$1315,DataRegularSeason20242025!$B$3:$B$1315, "&lt;=" &amp; $A171, DataRegularSeason20242025!$E$3:$E$1315, F$1)</f>
        <v>70</v>
      </c>
      <c r="G171" s="2">
        <f>SUMIFS(DataRegularSeason20242025!$AA$3:$AA$1315,DataRegularSeason20242025!$B$3:$B$1315, "&lt;=" &amp; $A171, DataRegularSeason20242025!$D$3:$D$1315, G$1)+SUMIFS(DataRegularSeason20242025!$AB$3:$AB$1315,DataRegularSeason20242025!$B$3:$B$1315, "&lt;=" &amp; $A171, DataRegularSeason20242025!$E$3:$E$1315, G$1)</f>
        <v>71</v>
      </c>
      <c r="H171" s="2">
        <f>SUMIFS(DataRegularSeason20242025!$AA$3:$AA$1315,DataRegularSeason20242025!$B$3:$B$1315, "&lt;=" &amp; $A171, DataRegularSeason20242025!$D$3:$D$1315, H$1)+SUMIFS(DataRegularSeason20242025!$AB$3:$AB$1315,DataRegularSeason20242025!$B$3:$B$1315, "&lt;=" &amp; $A171, DataRegularSeason20242025!$E$3:$E$1315, H$1)</f>
        <v>49</v>
      </c>
      <c r="I171" s="2">
        <f>SUMIFS(DataRegularSeason20242025!$AA$3:$AA$1315,DataRegularSeason20242025!$B$3:$B$1315, "&lt;=" &amp; $A171, DataRegularSeason20242025!$D$3:$D$1315, I$1)+SUMIFS(DataRegularSeason20242025!$AB$3:$AB$1315,DataRegularSeason20242025!$B$3:$B$1315, "&lt;=" &amp; $A171, DataRegularSeason20242025!$E$3:$E$1315, I$1)</f>
        <v>81</v>
      </c>
      <c r="J171" s="2">
        <f>SUMIFS(DataRegularSeason20242025!$AA$3:$AA$1315,DataRegularSeason20242025!$B$3:$B$1315, "&lt;=" &amp; $A171, DataRegularSeason20242025!$D$3:$D$1315, J$1)+SUMIFS(DataRegularSeason20242025!$AB$3:$AB$1315,DataRegularSeason20242025!$B$3:$B$1315, "&lt;=" &amp; $A171, DataRegularSeason20242025!$E$3:$E$1315, J$1)</f>
        <v>86</v>
      </c>
      <c r="K171" s="2">
        <f>SUMIFS(DataRegularSeason20242025!$AA$3:$AA$1315,DataRegularSeason20242025!$B$3:$B$1315, "&lt;=" &amp; $A171, DataRegularSeason20242025!$D$3:$D$1315, K$1)+SUMIFS(DataRegularSeason20242025!$AB$3:$AB$1315,DataRegularSeason20242025!$B$3:$B$1315, "&lt;=" &amp; $A171, DataRegularSeason20242025!$E$3:$E$1315, K$1)</f>
        <v>70</v>
      </c>
      <c r="L171" s="2">
        <f>SUMIFS(DataRegularSeason20242025!$AA$3:$AA$1315,DataRegularSeason20242025!$B$3:$B$1315, "&lt;=" &amp; $A171, DataRegularSeason20242025!$D$3:$D$1315, L$1)+SUMIFS(DataRegularSeason20242025!$AB$3:$AB$1315,DataRegularSeason20242025!$B$3:$B$1315, "&lt;=" &amp; $A171, DataRegularSeason20242025!$E$3:$E$1315, L$1)</f>
        <v>78</v>
      </c>
      <c r="M171" s="2">
        <f>SUMIFS(DataRegularSeason20242025!$AA$3:$AA$1315,DataRegularSeason20242025!$B$3:$B$1315, "&lt;=" &amp; $A171, DataRegularSeason20242025!$D$3:$D$1315, M$1)+SUMIFS(DataRegularSeason20242025!$AB$3:$AB$1315,DataRegularSeason20242025!$B$3:$B$1315, "&lt;=" &amp; $A171, DataRegularSeason20242025!$E$3:$E$1315, M$1)</f>
        <v>83</v>
      </c>
      <c r="N171" s="2">
        <f>SUMIFS(DataRegularSeason20242025!$AA$3:$AA$1315,DataRegularSeason20242025!$B$3:$B$1315, "&lt;=" &amp; $A171, DataRegularSeason20242025!$D$3:$D$1315, N$1)+SUMIFS(DataRegularSeason20242025!$AB$3:$AB$1315,DataRegularSeason20242025!$B$3:$B$1315, "&lt;=" &amp; $A171, DataRegularSeason20242025!$E$3:$E$1315, N$1)</f>
        <v>77</v>
      </c>
      <c r="O171" s="2">
        <f>SUMIFS(DataRegularSeason20242025!$AA$3:$AA$1315,DataRegularSeason20242025!$B$3:$B$1315, "&lt;=" &amp; $A171, DataRegularSeason20242025!$D$3:$D$1315, O$1)+SUMIFS(DataRegularSeason20242025!$AB$3:$AB$1315,DataRegularSeason20242025!$B$3:$B$1315, "&lt;=" &amp; $A171, DataRegularSeason20242025!$E$3:$E$1315, O$1)</f>
        <v>78</v>
      </c>
      <c r="P171" s="2">
        <f>SUMIFS(DataRegularSeason20242025!$AA$3:$AA$1315,DataRegularSeason20242025!$B$3:$B$1315, "&lt;=" &amp; $A171, DataRegularSeason20242025!$D$3:$D$1315, P$1)+SUMIFS(DataRegularSeason20242025!$AB$3:$AB$1315,DataRegularSeason20242025!$B$3:$B$1315, "&lt;=" &amp; $A171, DataRegularSeason20242025!$E$3:$E$1315, P$1)</f>
        <v>69</v>
      </c>
      <c r="Q171" s="2">
        <f>SUMIFS(DataRegularSeason20242025!$AA$3:$AA$1315,DataRegularSeason20242025!$B$3:$B$1315, "&lt;=" &amp; $A171, DataRegularSeason20242025!$D$3:$D$1315, Q$1)+SUMIFS(DataRegularSeason20242025!$AB$3:$AB$1315,DataRegularSeason20242025!$B$3:$B$1315, "&lt;=" &amp; $A171, DataRegularSeason20242025!$E$3:$E$1315, Q$1)</f>
        <v>76</v>
      </c>
      <c r="R171" s="2">
        <f>SUMIFS(DataRegularSeason20242025!$AA$3:$AA$1315,DataRegularSeason20242025!$B$3:$B$1315, "&lt;=" &amp; $A171, DataRegularSeason20242025!$D$3:$D$1315, R$1)+SUMIFS(DataRegularSeason20242025!$AB$3:$AB$1315,DataRegularSeason20242025!$B$3:$B$1315, "&lt;=" &amp; $A171, DataRegularSeason20242025!$E$3:$E$1315, R$1)</f>
        <v>57</v>
      </c>
      <c r="S171" s="2">
        <f>SUMIFS(DataRegularSeason20242025!$AA$3:$AA$1315,DataRegularSeason20242025!$B$3:$B$1315, "&lt;=" &amp; $A171, DataRegularSeason20242025!$D$3:$D$1315, S$1)+SUMIFS(DataRegularSeason20242025!$AB$3:$AB$1315,DataRegularSeason20242025!$B$3:$B$1315, "&lt;=" &amp; $A171, DataRegularSeason20242025!$E$3:$E$1315, S$1)</f>
        <v>65</v>
      </c>
      <c r="T171" s="2">
        <f>SUMIFS(DataRegularSeason20242025!$AA$3:$AA$1315,DataRegularSeason20242025!$B$3:$B$1315, "&lt;=" &amp; $A171, DataRegularSeason20242025!$D$3:$D$1315, T$1)+SUMIFS(DataRegularSeason20242025!$AB$3:$AB$1315,DataRegularSeason20242025!$B$3:$B$1315, "&lt;=" &amp; $A171, DataRegularSeason20242025!$E$3:$E$1315, T$1)</f>
        <v>68</v>
      </c>
      <c r="U171" s="2">
        <f>SUMIFS(DataRegularSeason20242025!$AA$3:$AA$1315,DataRegularSeason20242025!$B$3:$B$1315, "&lt;=" &amp; $A171, DataRegularSeason20242025!$D$3:$D$1315, U$1)+SUMIFS(DataRegularSeason20242025!$AB$3:$AB$1315,DataRegularSeason20242025!$B$3:$B$1315, "&lt;=" &amp; $A171, DataRegularSeason20242025!$E$3:$E$1315, U$1)</f>
        <v>75</v>
      </c>
      <c r="V171" s="2">
        <f>SUMIFS(DataRegularSeason20242025!$AA$3:$AA$1315,DataRegularSeason20242025!$B$3:$B$1315, "&lt;=" &amp; $A171, DataRegularSeason20242025!$D$3:$D$1315, V$1)+SUMIFS(DataRegularSeason20242025!$AB$3:$AB$1315,DataRegularSeason20242025!$B$3:$B$1315, "&lt;=" &amp; $A171, DataRegularSeason20242025!$E$3:$E$1315, V$1)</f>
        <v>62</v>
      </c>
      <c r="W171" s="2">
        <f>SUMIFS(DataRegularSeason20242025!$AA$3:$AA$1315,DataRegularSeason20242025!$B$3:$B$1315, "&lt;=" &amp; $A171, DataRegularSeason20242025!$D$3:$D$1315, W$1)+SUMIFS(DataRegularSeason20242025!$AB$3:$AB$1315,DataRegularSeason20242025!$B$3:$B$1315, "&lt;=" &amp; $A171, DataRegularSeason20242025!$E$3:$E$1315, W$1)</f>
        <v>62</v>
      </c>
      <c r="X171" s="2">
        <f>SUMIFS(DataRegularSeason20242025!$AA$3:$AA$1315,DataRegularSeason20242025!$B$3:$B$1315, "&lt;=" &amp; $A171, DataRegularSeason20242025!$D$3:$D$1315, X$1)+SUMIFS(DataRegularSeason20242025!$AB$3:$AB$1315,DataRegularSeason20242025!$B$3:$B$1315, "&lt;=" &amp; $A171, DataRegularSeason20242025!$E$3:$E$1315, X$1)</f>
        <v>60</v>
      </c>
      <c r="Y171" s="2">
        <f>SUMIFS(DataRegularSeason20242025!$AA$3:$AA$1315,DataRegularSeason20242025!$B$3:$B$1315, "&lt;=" &amp; $A171, DataRegularSeason20242025!$D$3:$D$1315, Y$1)+SUMIFS(DataRegularSeason20242025!$AB$3:$AB$1315,DataRegularSeason20242025!$B$3:$B$1315, "&lt;=" &amp; $A171, DataRegularSeason20242025!$E$3:$E$1315, Y$1)</f>
        <v>43</v>
      </c>
      <c r="Z171" s="2">
        <f>SUMIFS(DataRegularSeason20242025!$AA$3:$AA$1315,DataRegularSeason20242025!$B$3:$B$1315, "&lt;=" &amp; $A171, DataRegularSeason20242025!$D$3:$D$1315, Z$1)+SUMIFS(DataRegularSeason20242025!$AB$3:$AB$1315,DataRegularSeason20242025!$B$3:$B$1315, "&lt;=" &amp; $A171, DataRegularSeason20242025!$E$3:$E$1315, Z$1)</f>
        <v>69</v>
      </c>
      <c r="AA171" s="2">
        <f>SUMIFS(DataRegularSeason20242025!$AA$3:$AA$1315,DataRegularSeason20242025!$B$3:$B$1315, "&lt;=" &amp; $A171, DataRegularSeason20242025!$D$3:$D$1315, AA$1)+SUMIFS(DataRegularSeason20242025!$AB$3:$AB$1315,DataRegularSeason20242025!$B$3:$B$1315, "&lt;=" &amp; $A171, DataRegularSeason20242025!$E$3:$E$1315, AA$1)</f>
        <v>78</v>
      </c>
      <c r="AB171" s="2">
        <f>SUMIFS(DataRegularSeason20242025!$AA$3:$AA$1315,DataRegularSeason20242025!$B$3:$B$1315, "&lt;=" &amp; $A171, DataRegularSeason20242025!$D$3:$D$1315, AB$1)+SUMIFS(DataRegularSeason20242025!$AB$3:$AB$1315,DataRegularSeason20242025!$B$3:$B$1315, "&lt;=" &amp; $A171, DataRegularSeason20242025!$E$3:$E$1315, AB$1)</f>
        <v>83</v>
      </c>
      <c r="AC171" s="2">
        <f>SUMIFS(DataRegularSeason20242025!$AA$3:$AA$1315,DataRegularSeason20242025!$B$3:$B$1315, "&lt;=" &amp; $A171, DataRegularSeason20242025!$D$3:$D$1315, AC$1)+SUMIFS(DataRegularSeason20242025!$AB$3:$AB$1315,DataRegularSeason20242025!$B$3:$B$1315, "&lt;=" &amp; $A171, DataRegularSeason20242025!$E$3:$E$1315, AC$1)</f>
        <v>69</v>
      </c>
      <c r="AD171" s="2">
        <f>SUMIFS(DataRegularSeason20242025!$AA$3:$AA$1315,DataRegularSeason20242025!$B$3:$B$1315, "&lt;=" &amp; $A171, DataRegularSeason20242025!$D$3:$D$1315, AD$1)+SUMIFS(DataRegularSeason20242025!$AB$3:$AB$1315,DataRegularSeason20242025!$B$3:$B$1315, "&lt;=" &amp; $A171, DataRegularSeason20242025!$E$3:$E$1315, AD$1)</f>
        <v>68</v>
      </c>
      <c r="AE171" s="2">
        <f>SUMIFS(DataRegularSeason20242025!$AA$3:$AA$1315,DataRegularSeason20242025!$B$3:$B$1315, "&lt;=" &amp; $A171, DataRegularSeason20242025!$D$3:$D$1315, AE$1)+SUMIFS(DataRegularSeason20242025!$AB$3:$AB$1315,DataRegularSeason20242025!$B$3:$B$1315, "&lt;=" &amp; $A171, DataRegularSeason20242025!$E$3:$E$1315, AE$1)</f>
        <v>83</v>
      </c>
      <c r="AF171" s="2">
        <f>SUMIFS(DataRegularSeason20242025!$AA$3:$AA$1315,DataRegularSeason20242025!$B$3:$B$1315, "&lt;=" &amp; $A171, DataRegularSeason20242025!$D$3:$D$1315, AF$1)+SUMIFS(DataRegularSeason20242025!$AB$3:$AB$1315,DataRegularSeason20242025!$B$3:$B$1315, "&lt;=" &amp; $A171, DataRegularSeason20242025!$E$3:$E$1315, AF$1)</f>
        <v>94</v>
      </c>
      <c r="AG171" s="2">
        <f>SUMIFS(DataRegularSeason20242025!$AA$3:$AA$1315,DataRegularSeason20242025!$B$3:$B$1315, "&lt;=" &amp; $A171, DataRegularSeason20242025!$D$3:$D$1315, AG$1)+SUMIFS(DataRegularSeason20242025!$AB$3:$AB$1315,DataRegularSeason20242025!$B$3:$B$1315, "&lt;=" &amp; $A171, DataRegularSeason20242025!$E$3:$E$1315, AG$1)</f>
        <v>92</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63</v>
      </c>
      <c r="C172" s="2">
        <f>SUMIFS(DataRegularSeason20242025!$AA$3:$AA$1315,DataRegularSeason20242025!$B$3:$B$1315, "&lt;=" &amp; $A172, DataRegularSeason20242025!$D$3:$D$1315, C$1)+SUMIFS(DataRegularSeason20242025!$AB$3:$AB$1315,DataRegularSeason20242025!$B$3:$B$1315, "&lt;=" &amp; $A172, DataRegularSeason20242025!$E$3:$E$1315, C$1)</f>
        <v>68</v>
      </c>
      <c r="D172" s="2">
        <f>SUMIFS(DataRegularSeason20242025!$AA$3:$AA$1315,DataRegularSeason20242025!$B$3:$B$1315, "&lt;=" &amp; $A172, DataRegularSeason20242025!$D$3:$D$1315, D$1)+SUMIFS(DataRegularSeason20242025!$AB$3:$AB$1315,DataRegularSeason20242025!$B$3:$B$1315, "&lt;=" &amp; $A172, DataRegularSeason20242025!$E$3:$E$1315, D$1)</f>
        <v>56</v>
      </c>
      <c r="E172" s="2">
        <f>SUMIFS(DataRegularSeason20242025!$AA$3:$AA$1315,DataRegularSeason20242025!$B$3:$B$1315, "&lt;=" &amp; $A172, DataRegularSeason20242025!$D$3:$D$1315, E$1)+SUMIFS(DataRegularSeason20242025!$AB$3:$AB$1315,DataRegularSeason20242025!$B$3:$B$1315, "&lt;=" &amp; $A172, DataRegularSeason20242025!$E$3:$E$1315, E$1)</f>
        <v>82</v>
      </c>
      <c r="F172" s="2">
        <f>SUMIFS(DataRegularSeason20242025!$AA$3:$AA$1315,DataRegularSeason20242025!$B$3:$B$1315, "&lt;=" &amp; $A172, DataRegularSeason20242025!$D$3:$D$1315, F$1)+SUMIFS(DataRegularSeason20242025!$AB$3:$AB$1315,DataRegularSeason20242025!$B$3:$B$1315, "&lt;=" &amp; $A172, DataRegularSeason20242025!$E$3:$E$1315, F$1)</f>
        <v>70</v>
      </c>
      <c r="G172" s="2">
        <f>SUMIFS(DataRegularSeason20242025!$AA$3:$AA$1315,DataRegularSeason20242025!$B$3:$B$1315, "&lt;=" &amp; $A172, DataRegularSeason20242025!$D$3:$D$1315, G$1)+SUMIFS(DataRegularSeason20242025!$AB$3:$AB$1315,DataRegularSeason20242025!$B$3:$B$1315, "&lt;=" &amp; $A172, DataRegularSeason20242025!$E$3:$E$1315, G$1)</f>
        <v>71</v>
      </c>
      <c r="H172" s="2">
        <f>SUMIFS(DataRegularSeason20242025!$AA$3:$AA$1315,DataRegularSeason20242025!$B$3:$B$1315, "&lt;=" &amp; $A172, DataRegularSeason20242025!$D$3:$D$1315, H$1)+SUMIFS(DataRegularSeason20242025!$AB$3:$AB$1315,DataRegularSeason20242025!$B$3:$B$1315, "&lt;=" &amp; $A172, DataRegularSeason20242025!$E$3:$E$1315, H$1)</f>
        <v>49</v>
      </c>
      <c r="I172" s="2">
        <f>SUMIFS(DataRegularSeason20242025!$AA$3:$AA$1315,DataRegularSeason20242025!$B$3:$B$1315, "&lt;=" &amp; $A172, DataRegularSeason20242025!$D$3:$D$1315, I$1)+SUMIFS(DataRegularSeason20242025!$AB$3:$AB$1315,DataRegularSeason20242025!$B$3:$B$1315, "&lt;=" &amp; $A172, DataRegularSeason20242025!$E$3:$E$1315, I$1)</f>
        <v>81</v>
      </c>
      <c r="J172" s="2">
        <f>SUMIFS(DataRegularSeason20242025!$AA$3:$AA$1315,DataRegularSeason20242025!$B$3:$B$1315, "&lt;=" &amp; $A172, DataRegularSeason20242025!$D$3:$D$1315, J$1)+SUMIFS(DataRegularSeason20242025!$AB$3:$AB$1315,DataRegularSeason20242025!$B$3:$B$1315, "&lt;=" &amp; $A172, DataRegularSeason20242025!$E$3:$E$1315, J$1)</f>
        <v>86</v>
      </c>
      <c r="K172" s="2">
        <f>SUMIFS(DataRegularSeason20242025!$AA$3:$AA$1315,DataRegularSeason20242025!$B$3:$B$1315, "&lt;=" &amp; $A172, DataRegularSeason20242025!$D$3:$D$1315, K$1)+SUMIFS(DataRegularSeason20242025!$AB$3:$AB$1315,DataRegularSeason20242025!$B$3:$B$1315, "&lt;=" &amp; $A172, DataRegularSeason20242025!$E$3:$E$1315, K$1)</f>
        <v>70</v>
      </c>
      <c r="L172" s="2">
        <f>SUMIFS(DataRegularSeason20242025!$AA$3:$AA$1315,DataRegularSeason20242025!$B$3:$B$1315, "&lt;=" &amp; $A172, DataRegularSeason20242025!$D$3:$D$1315, L$1)+SUMIFS(DataRegularSeason20242025!$AB$3:$AB$1315,DataRegularSeason20242025!$B$3:$B$1315, "&lt;=" &amp; $A172, DataRegularSeason20242025!$E$3:$E$1315, L$1)</f>
        <v>78</v>
      </c>
      <c r="M172" s="2">
        <f>SUMIFS(DataRegularSeason20242025!$AA$3:$AA$1315,DataRegularSeason20242025!$B$3:$B$1315, "&lt;=" &amp; $A172, DataRegularSeason20242025!$D$3:$D$1315, M$1)+SUMIFS(DataRegularSeason20242025!$AB$3:$AB$1315,DataRegularSeason20242025!$B$3:$B$1315, "&lt;=" &amp; $A172, DataRegularSeason20242025!$E$3:$E$1315, M$1)</f>
        <v>83</v>
      </c>
      <c r="N172" s="2">
        <f>SUMIFS(DataRegularSeason20242025!$AA$3:$AA$1315,DataRegularSeason20242025!$B$3:$B$1315, "&lt;=" &amp; $A172, DataRegularSeason20242025!$D$3:$D$1315, N$1)+SUMIFS(DataRegularSeason20242025!$AB$3:$AB$1315,DataRegularSeason20242025!$B$3:$B$1315, "&lt;=" &amp; $A172, DataRegularSeason20242025!$E$3:$E$1315, N$1)</f>
        <v>77</v>
      </c>
      <c r="O172" s="2">
        <f>SUMIFS(DataRegularSeason20242025!$AA$3:$AA$1315,DataRegularSeason20242025!$B$3:$B$1315, "&lt;=" &amp; $A172, DataRegularSeason20242025!$D$3:$D$1315, O$1)+SUMIFS(DataRegularSeason20242025!$AB$3:$AB$1315,DataRegularSeason20242025!$B$3:$B$1315, "&lt;=" &amp; $A172, DataRegularSeason20242025!$E$3:$E$1315, O$1)</f>
        <v>78</v>
      </c>
      <c r="P172" s="2">
        <f>SUMIFS(DataRegularSeason20242025!$AA$3:$AA$1315,DataRegularSeason20242025!$B$3:$B$1315, "&lt;=" &amp; $A172, DataRegularSeason20242025!$D$3:$D$1315, P$1)+SUMIFS(DataRegularSeason20242025!$AB$3:$AB$1315,DataRegularSeason20242025!$B$3:$B$1315, "&lt;=" &amp; $A172, DataRegularSeason20242025!$E$3:$E$1315, P$1)</f>
        <v>69</v>
      </c>
      <c r="Q172" s="2">
        <f>SUMIFS(DataRegularSeason20242025!$AA$3:$AA$1315,DataRegularSeason20242025!$B$3:$B$1315, "&lt;=" &amp; $A172, DataRegularSeason20242025!$D$3:$D$1315, Q$1)+SUMIFS(DataRegularSeason20242025!$AB$3:$AB$1315,DataRegularSeason20242025!$B$3:$B$1315, "&lt;=" &amp; $A172, DataRegularSeason20242025!$E$3:$E$1315, Q$1)</f>
        <v>76</v>
      </c>
      <c r="R172" s="2">
        <f>SUMIFS(DataRegularSeason20242025!$AA$3:$AA$1315,DataRegularSeason20242025!$B$3:$B$1315, "&lt;=" &amp; $A172, DataRegularSeason20242025!$D$3:$D$1315, R$1)+SUMIFS(DataRegularSeason20242025!$AB$3:$AB$1315,DataRegularSeason20242025!$B$3:$B$1315, "&lt;=" &amp; $A172, DataRegularSeason20242025!$E$3:$E$1315, R$1)</f>
        <v>57</v>
      </c>
      <c r="S172" s="2">
        <f>SUMIFS(DataRegularSeason20242025!$AA$3:$AA$1315,DataRegularSeason20242025!$B$3:$B$1315, "&lt;=" &amp; $A172, DataRegularSeason20242025!$D$3:$D$1315, S$1)+SUMIFS(DataRegularSeason20242025!$AB$3:$AB$1315,DataRegularSeason20242025!$B$3:$B$1315, "&lt;=" &amp; $A172, DataRegularSeason20242025!$E$3:$E$1315, S$1)</f>
        <v>65</v>
      </c>
      <c r="T172" s="2">
        <f>SUMIFS(DataRegularSeason20242025!$AA$3:$AA$1315,DataRegularSeason20242025!$B$3:$B$1315, "&lt;=" &amp; $A172, DataRegularSeason20242025!$D$3:$D$1315, T$1)+SUMIFS(DataRegularSeason20242025!$AB$3:$AB$1315,DataRegularSeason20242025!$B$3:$B$1315, "&lt;=" &amp; $A172, DataRegularSeason20242025!$E$3:$E$1315, T$1)</f>
        <v>68</v>
      </c>
      <c r="U172" s="2">
        <f>SUMIFS(DataRegularSeason20242025!$AA$3:$AA$1315,DataRegularSeason20242025!$B$3:$B$1315, "&lt;=" &amp; $A172, DataRegularSeason20242025!$D$3:$D$1315, U$1)+SUMIFS(DataRegularSeason20242025!$AB$3:$AB$1315,DataRegularSeason20242025!$B$3:$B$1315, "&lt;=" &amp; $A172, DataRegularSeason20242025!$E$3:$E$1315, U$1)</f>
        <v>75</v>
      </c>
      <c r="V172" s="2">
        <f>SUMIFS(DataRegularSeason20242025!$AA$3:$AA$1315,DataRegularSeason20242025!$B$3:$B$1315, "&lt;=" &amp; $A172, DataRegularSeason20242025!$D$3:$D$1315, V$1)+SUMIFS(DataRegularSeason20242025!$AB$3:$AB$1315,DataRegularSeason20242025!$B$3:$B$1315, "&lt;=" &amp; $A172, DataRegularSeason20242025!$E$3:$E$1315, V$1)</f>
        <v>62</v>
      </c>
      <c r="W172" s="2">
        <f>SUMIFS(DataRegularSeason20242025!$AA$3:$AA$1315,DataRegularSeason20242025!$B$3:$B$1315, "&lt;=" &amp; $A172, DataRegularSeason20242025!$D$3:$D$1315, W$1)+SUMIFS(DataRegularSeason20242025!$AB$3:$AB$1315,DataRegularSeason20242025!$B$3:$B$1315, "&lt;=" &amp; $A172, DataRegularSeason20242025!$E$3:$E$1315, W$1)</f>
        <v>62</v>
      </c>
      <c r="X172" s="2">
        <f>SUMIFS(DataRegularSeason20242025!$AA$3:$AA$1315,DataRegularSeason20242025!$B$3:$B$1315, "&lt;=" &amp; $A172, DataRegularSeason20242025!$D$3:$D$1315, X$1)+SUMIFS(DataRegularSeason20242025!$AB$3:$AB$1315,DataRegularSeason20242025!$B$3:$B$1315, "&lt;=" &amp; $A172, DataRegularSeason20242025!$E$3:$E$1315, X$1)</f>
        <v>60</v>
      </c>
      <c r="Y172" s="2">
        <f>SUMIFS(DataRegularSeason20242025!$AA$3:$AA$1315,DataRegularSeason20242025!$B$3:$B$1315, "&lt;=" &amp; $A172, DataRegularSeason20242025!$D$3:$D$1315, Y$1)+SUMIFS(DataRegularSeason20242025!$AB$3:$AB$1315,DataRegularSeason20242025!$B$3:$B$1315, "&lt;=" &amp; $A172, DataRegularSeason20242025!$E$3:$E$1315, Y$1)</f>
        <v>43</v>
      </c>
      <c r="Z172" s="2">
        <f>SUMIFS(DataRegularSeason20242025!$AA$3:$AA$1315,DataRegularSeason20242025!$B$3:$B$1315, "&lt;=" &amp; $A172, DataRegularSeason20242025!$D$3:$D$1315, Z$1)+SUMIFS(DataRegularSeason20242025!$AB$3:$AB$1315,DataRegularSeason20242025!$B$3:$B$1315, "&lt;=" &amp; $A172, DataRegularSeason20242025!$E$3:$E$1315, Z$1)</f>
        <v>69</v>
      </c>
      <c r="AA172" s="2">
        <f>SUMIFS(DataRegularSeason20242025!$AA$3:$AA$1315,DataRegularSeason20242025!$B$3:$B$1315, "&lt;=" &amp; $A172, DataRegularSeason20242025!$D$3:$D$1315, AA$1)+SUMIFS(DataRegularSeason20242025!$AB$3:$AB$1315,DataRegularSeason20242025!$B$3:$B$1315, "&lt;=" &amp; $A172, DataRegularSeason20242025!$E$3:$E$1315, AA$1)</f>
        <v>78</v>
      </c>
      <c r="AB172" s="2">
        <f>SUMIFS(DataRegularSeason20242025!$AA$3:$AA$1315,DataRegularSeason20242025!$B$3:$B$1315, "&lt;=" &amp; $A172, DataRegularSeason20242025!$D$3:$D$1315, AB$1)+SUMIFS(DataRegularSeason20242025!$AB$3:$AB$1315,DataRegularSeason20242025!$B$3:$B$1315, "&lt;=" &amp; $A172, DataRegularSeason20242025!$E$3:$E$1315, AB$1)</f>
        <v>83</v>
      </c>
      <c r="AC172" s="2">
        <f>SUMIFS(DataRegularSeason20242025!$AA$3:$AA$1315,DataRegularSeason20242025!$B$3:$B$1315, "&lt;=" &amp; $A172, DataRegularSeason20242025!$D$3:$D$1315, AC$1)+SUMIFS(DataRegularSeason20242025!$AB$3:$AB$1315,DataRegularSeason20242025!$B$3:$B$1315, "&lt;=" &amp; $A172, DataRegularSeason20242025!$E$3:$E$1315, AC$1)</f>
        <v>69</v>
      </c>
      <c r="AD172" s="2">
        <f>SUMIFS(DataRegularSeason20242025!$AA$3:$AA$1315,DataRegularSeason20242025!$B$3:$B$1315, "&lt;=" &amp; $A172, DataRegularSeason20242025!$D$3:$D$1315, AD$1)+SUMIFS(DataRegularSeason20242025!$AB$3:$AB$1315,DataRegularSeason20242025!$B$3:$B$1315, "&lt;=" &amp; $A172, DataRegularSeason20242025!$E$3:$E$1315, AD$1)</f>
        <v>68</v>
      </c>
      <c r="AE172" s="2">
        <f>SUMIFS(DataRegularSeason20242025!$AA$3:$AA$1315,DataRegularSeason20242025!$B$3:$B$1315, "&lt;=" &amp; $A172, DataRegularSeason20242025!$D$3:$D$1315, AE$1)+SUMIFS(DataRegularSeason20242025!$AB$3:$AB$1315,DataRegularSeason20242025!$B$3:$B$1315, "&lt;=" &amp; $A172, DataRegularSeason20242025!$E$3:$E$1315, AE$1)</f>
        <v>83</v>
      </c>
      <c r="AF172" s="2">
        <f>SUMIFS(DataRegularSeason20242025!$AA$3:$AA$1315,DataRegularSeason20242025!$B$3:$B$1315, "&lt;=" &amp; $A172, DataRegularSeason20242025!$D$3:$D$1315, AF$1)+SUMIFS(DataRegularSeason20242025!$AB$3:$AB$1315,DataRegularSeason20242025!$B$3:$B$1315, "&lt;=" &amp; $A172, DataRegularSeason20242025!$E$3:$E$1315, AF$1)</f>
        <v>94</v>
      </c>
      <c r="AG172" s="2">
        <f>SUMIFS(DataRegularSeason20242025!$AA$3:$AA$1315,DataRegularSeason20242025!$B$3:$B$1315, "&lt;=" &amp; $A172, DataRegularSeason20242025!$D$3:$D$1315, AG$1)+SUMIFS(DataRegularSeason20242025!$AB$3:$AB$1315,DataRegularSeason20242025!$B$3:$B$1315, "&lt;=" &amp; $A172, DataRegularSeason20242025!$E$3:$E$1315, AG$1)</f>
        <v>92</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63</v>
      </c>
      <c r="C173" s="2">
        <f>SUMIFS(DataRegularSeason20242025!$AA$3:$AA$1315,DataRegularSeason20242025!$B$3:$B$1315, "&lt;=" &amp; $A173, DataRegularSeason20242025!$D$3:$D$1315, C$1)+SUMIFS(DataRegularSeason20242025!$AB$3:$AB$1315,DataRegularSeason20242025!$B$3:$B$1315, "&lt;=" &amp; $A173, DataRegularSeason20242025!$E$3:$E$1315, C$1)</f>
        <v>68</v>
      </c>
      <c r="D173" s="2">
        <f>SUMIFS(DataRegularSeason20242025!$AA$3:$AA$1315,DataRegularSeason20242025!$B$3:$B$1315, "&lt;=" &amp; $A173, DataRegularSeason20242025!$D$3:$D$1315, D$1)+SUMIFS(DataRegularSeason20242025!$AB$3:$AB$1315,DataRegularSeason20242025!$B$3:$B$1315, "&lt;=" &amp; $A173, DataRegularSeason20242025!$E$3:$E$1315, D$1)</f>
        <v>56</v>
      </c>
      <c r="E173" s="2">
        <f>SUMIFS(DataRegularSeason20242025!$AA$3:$AA$1315,DataRegularSeason20242025!$B$3:$B$1315, "&lt;=" &amp; $A173, DataRegularSeason20242025!$D$3:$D$1315, E$1)+SUMIFS(DataRegularSeason20242025!$AB$3:$AB$1315,DataRegularSeason20242025!$B$3:$B$1315, "&lt;=" &amp; $A173, DataRegularSeason20242025!$E$3:$E$1315, E$1)</f>
        <v>82</v>
      </c>
      <c r="F173" s="2">
        <f>SUMIFS(DataRegularSeason20242025!$AA$3:$AA$1315,DataRegularSeason20242025!$B$3:$B$1315, "&lt;=" &amp; $A173, DataRegularSeason20242025!$D$3:$D$1315, F$1)+SUMIFS(DataRegularSeason20242025!$AB$3:$AB$1315,DataRegularSeason20242025!$B$3:$B$1315, "&lt;=" &amp; $A173, DataRegularSeason20242025!$E$3:$E$1315, F$1)</f>
        <v>70</v>
      </c>
      <c r="G173" s="2">
        <f>SUMIFS(DataRegularSeason20242025!$AA$3:$AA$1315,DataRegularSeason20242025!$B$3:$B$1315, "&lt;=" &amp; $A173, DataRegularSeason20242025!$D$3:$D$1315, G$1)+SUMIFS(DataRegularSeason20242025!$AB$3:$AB$1315,DataRegularSeason20242025!$B$3:$B$1315, "&lt;=" &amp; $A173, DataRegularSeason20242025!$E$3:$E$1315, G$1)</f>
        <v>71</v>
      </c>
      <c r="H173" s="2">
        <f>SUMIFS(DataRegularSeason20242025!$AA$3:$AA$1315,DataRegularSeason20242025!$B$3:$B$1315, "&lt;=" &amp; $A173, DataRegularSeason20242025!$D$3:$D$1315, H$1)+SUMIFS(DataRegularSeason20242025!$AB$3:$AB$1315,DataRegularSeason20242025!$B$3:$B$1315, "&lt;=" &amp; $A173, DataRegularSeason20242025!$E$3:$E$1315, H$1)</f>
        <v>49</v>
      </c>
      <c r="I173" s="2">
        <f>SUMIFS(DataRegularSeason20242025!$AA$3:$AA$1315,DataRegularSeason20242025!$B$3:$B$1315, "&lt;=" &amp; $A173, DataRegularSeason20242025!$D$3:$D$1315, I$1)+SUMIFS(DataRegularSeason20242025!$AB$3:$AB$1315,DataRegularSeason20242025!$B$3:$B$1315, "&lt;=" &amp; $A173, DataRegularSeason20242025!$E$3:$E$1315, I$1)</f>
        <v>81</v>
      </c>
      <c r="J173" s="2">
        <f>SUMIFS(DataRegularSeason20242025!$AA$3:$AA$1315,DataRegularSeason20242025!$B$3:$B$1315, "&lt;=" &amp; $A173, DataRegularSeason20242025!$D$3:$D$1315, J$1)+SUMIFS(DataRegularSeason20242025!$AB$3:$AB$1315,DataRegularSeason20242025!$B$3:$B$1315, "&lt;=" &amp; $A173, DataRegularSeason20242025!$E$3:$E$1315, J$1)</f>
        <v>86</v>
      </c>
      <c r="K173" s="2">
        <f>SUMIFS(DataRegularSeason20242025!$AA$3:$AA$1315,DataRegularSeason20242025!$B$3:$B$1315, "&lt;=" &amp; $A173, DataRegularSeason20242025!$D$3:$D$1315, K$1)+SUMIFS(DataRegularSeason20242025!$AB$3:$AB$1315,DataRegularSeason20242025!$B$3:$B$1315, "&lt;=" &amp; $A173, DataRegularSeason20242025!$E$3:$E$1315, K$1)</f>
        <v>70</v>
      </c>
      <c r="L173" s="2">
        <f>SUMIFS(DataRegularSeason20242025!$AA$3:$AA$1315,DataRegularSeason20242025!$B$3:$B$1315, "&lt;=" &amp; $A173, DataRegularSeason20242025!$D$3:$D$1315, L$1)+SUMIFS(DataRegularSeason20242025!$AB$3:$AB$1315,DataRegularSeason20242025!$B$3:$B$1315, "&lt;=" &amp; $A173, DataRegularSeason20242025!$E$3:$E$1315, L$1)</f>
        <v>78</v>
      </c>
      <c r="M173" s="2">
        <f>SUMIFS(DataRegularSeason20242025!$AA$3:$AA$1315,DataRegularSeason20242025!$B$3:$B$1315, "&lt;=" &amp; $A173, DataRegularSeason20242025!$D$3:$D$1315, M$1)+SUMIFS(DataRegularSeason20242025!$AB$3:$AB$1315,DataRegularSeason20242025!$B$3:$B$1315, "&lt;=" &amp; $A173, DataRegularSeason20242025!$E$3:$E$1315, M$1)</f>
        <v>83</v>
      </c>
      <c r="N173" s="2">
        <f>SUMIFS(DataRegularSeason20242025!$AA$3:$AA$1315,DataRegularSeason20242025!$B$3:$B$1315, "&lt;=" &amp; $A173, DataRegularSeason20242025!$D$3:$D$1315, N$1)+SUMIFS(DataRegularSeason20242025!$AB$3:$AB$1315,DataRegularSeason20242025!$B$3:$B$1315, "&lt;=" &amp; $A173, DataRegularSeason20242025!$E$3:$E$1315, N$1)</f>
        <v>77</v>
      </c>
      <c r="O173" s="2">
        <f>SUMIFS(DataRegularSeason20242025!$AA$3:$AA$1315,DataRegularSeason20242025!$B$3:$B$1315, "&lt;=" &amp; $A173, DataRegularSeason20242025!$D$3:$D$1315, O$1)+SUMIFS(DataRegularSeason20242025!$AB$3:$AB$1315,DataRegularSeason20242025!$B$3:$B$1315, "&lt;=" &amp; $A173, DataRegularSeason20242025!$E$3:$E$1315, O$1)</f>
        <v>78</v>
      </c>
      <c r="P173" s="2">
        <f>SUMIFS(DataRegularSeason20242025!$AA$3:$AA$1315,DataRegularSeason20242025!$B$3:$B$1315, "&lt;=" &amp; $A173, DataRegularSeason20242025!$D$3:$D$1315, P$1)+SUMIFS(DataRegularSeason20242025!$AB$3:$AB$1315,DataRegularSeason20242025!$B$3:$B$1315, "&lt;=" &amp; $A173, DataRegularSeason20242025!$E$3:$E$1315, P$1)</f>
        <v>69</v>
      </c>
      <c r="Q173" s="2">
        <f>SUMIFS(DataRegularSeason20242025!$AA$3:$AA$1315,DataRegularSeason20242025!$B$3:$B$1315, "&lt;=" &amp; $A173, DataRegularSeason20242025!$D$3:$D$1315, Q$1)+SUMIFS(DataRegularSeason20242025!$AB$3:$AB$1315,DataRegularSeason20242025!$B$3:$B$1315, "&lt;=" &amp; $A173, DataRegularSeason20242025!$E$3:$E$1315, Q$1)</f>
        <v>76</v>
      </c>
      <c r="R173" s="2">
        <f>SUMIFS(DataRegularSeason20242025!$AA$3:$AA$1315,DataRegularSeason20242025!$B$3:$B$1315, "&lt;=" &amp; $A173, DataRegularSeason20242025!$D$3:$D$1315, R$1)+SUMIFS(DataRegularSeason20242025!$AB$3:$AB$1315,DataRegularSeason20242025!$B$3:$B$1315, "&lt;=" &amp; $A173, DataRegularSeason20242025!$E$3:$E$1315, R$1)</f>
        <v>57</v>
      </c>
      <c r="S173" s="2">
        <f>SUMIFS(DataRegularSeason20242025!$AA$3:$AA$1315,DataRegularSeason20242025!$B$3:$B$1315, "&lt;=" &amp; $A173, DataRegularSeason20242025!$D$3:$D$1315, S$1)+SUMIFS(DataRegularSeason20242025!$AB$3:$AB$1315,DataRegularSeason20242025!$B$3:$B$1315, "&lt;=" &amp; $A173, DataRegularSeason20242025!$E$3:$E$1315, S$1)</f>
        <v>65</v>
      </c>
      <c r="T173" s="2">
        <f>SUMIFS(DataRegularSeason20242025!$AA$3:$AA$1315,DataRegularSeason20242025!$B$3:$B$1315, "&lt;=" &amp; $A173, DataRegularSeason20242025!$D$3:$D$1315, T$1)+SUMIFS(DataRegularSeason20242025!$AB$3:$AB$1315,DataRegularSeason20242025!$B$3:$B$1315, "&lt;=" &amp; $A173, DataRegularSeason20242025!$E$3:$E$1315, T$1)</f>
        <v>68</v>
      </c>
      <c r="U173" s="2">
        <f>SUMIFS(DataRegularSeason20242025!$AA$3:$AA$1315,DataRegularSeason20242025!$B$3:$B$1315, "&lt;=" &amp; $A173, DataRegularSeason20242025!$D$3:$D$1315, U$1)+SUMIFS(DataRegularSeason20242025!$AB$3:$AB$1315,DataRegularSeason20242025!$B$3:$B$1315, "&lt;=" &amp; $A173, DataRegularSeason20242025!$E$3:$E$1315, U$1)</f>
        <v>75</v>
      </c>
      <c r="V173" s="2">
        <f>SUMIFS(DataRegularSeason20242025!$AA$3:$AA$1315,DataRegularSeason20242025!$B$3:$B$1315, "&lt;=" &amp; $A173, DataRegularSeason20242025!$D$3:$D$1315, V$1)+SUMIFS(DataRegularSeason20242025!$AB$3:$AB$1315,DataRegularSeason20242025!$B$3:$B$1315, "&lt;=" &amp; $A173, DataRegularSeason20242025!$E$3:$E$1315, V$1)</f>
        <v>62</v>
      </c>
      <c r="W173" s="2">
        <f>SUMIFS(DataRegularSeason20242025!$AA$3:$AA$1315,DataRegularSeason20242025!$B$3:$B$1315, "&lt;=" &amp; $A173, DataRegularSeason20242025!$D$3:$D$1315, W$1)+SUMIFS(DataRegularSeason20242025!$AB$3:$AB$1315,DataRegularSeason20242025!$B$3:$B$1315, "&lt;=" &amp; $A173, DataRegularSeason20242025!$E$3:$E$1315, W$1)</f>
        <v>62</v>
      </c>
      <c r="X173" s="2">
        <f>SUMIFS(DataRegularSeason20242025!$AA$3:$AA$1315,DataRegularSeason20242025!$B$3:$B$1315, "&lt;=" &amp; $A173, DataRegularSeason20242025!$D$3:$D$1315, X$1)+SUMIFS(DataRegularSeason20242025!$AB$3:$AB$1315,DataRegularSeason20242025!$B$3:$B$1315, "&lt;=" &amp; $A173, DataRegularSeason20242025!$E$3:$E$1315, X$1)</f>
        <v>60</v>
      </c>
      <c r="Y173" s="2">
        <f>SUMIFS(DataRegularSeason20242025!$AA$3:$AA$1315,DataRegularSeason20242025!$B$3:$B$1315, "&lt;=" &amp; $A173, DataRegularSeason20242025!$D$3:$D$1315, Y$1)+SUMIFS(DataRegularSeason20242025!$AB$3:$AB$1315,DataRegularSeason20242025!$B$3:$B$1315, "&lt;=" &amp; $A173, DataRegularSeason20242025!$E$3:$E$1315, Y$1)</f>
        <v>43</v>
      </c>
      <c r="Z173" s="2">
        <f>SUMIFS(DataRegularSeason20242025!$AA$3:$AA$1315,DataRegularSeason20242025!$B$3:$B$1315, "&lt;=" &amp; $A173, DataRegularSeason20242025!$D$3:$D$1315, Z$1)+SUMIFS(DataRegularSeason20242025!$AB$3:$AB$1315,DataRegularSeason20242025!$B$3:$B$1315, "&lt;=" &amp; $A173, DataRegularSeason20242025!$E$3:$E$1315, Z$1)</f>
        <v>69</v>
      </c>
      <c r="AA173" s="2">
        <f>SUMIFS(DataRegularSeason20242025!$AA$3:$AA$1315,DataRegularSeason20242025!$B$3:$B$1315, "&lt;=" &amp; $A173, DataRegularSeason20242025!$D$3:$D$1315, AA$1)+SUMIFS(DataRegularSeason20242025!$AB$3:$AB$1315,DataRegularSeason20242025!$B$3:$B$1315, "&lt;=" &amp; $A173, DataRegularSeason20242025!$E$3:$E$1315, AA$1)</f>
        <v>78</v>
      </c>
      <c r="AB173" s="2">
        <f>SUMIFS(DataRegularSeason20242025!$AA$3:$AA$1315,DataRegularSeason20242025!$B$3:$B$1315, "&lt;=" &amp; $A173, DataRegularSeason20242025!$D$3:$D$1315, AB$1)+SUMIFS(DataRegularSeason20242025!$AB$3:$AB$1315,DataRegularSeason20242025!$B$3:$B$1315, "&lt;=" &amp; $A173, DataRegularSeason20242025!$E$3:$E$1315, AB$1)</f>
        <v>83</v>
      </c>
      <c r="AC173" s="2">
        <f>SUMIFS(DataRegularSeason20242025!$AA$3:$AA$1315,DataRegularSeason20242025!$B$3:$B$1315, "&lt;=" &amp; $A173, DataRegularSeason20242025!$D$3:$D$1315, AC$1)+SUMIFS(DataRegularSeason20242025!$AB$3:$AB$1315,DataRegularSeason20242025!$B$3:$B$1315, "&lt;=" &amp; $A173, DataRegularSeason20242025!$E$3:$E$1315, AC$1)</f>
        <v>69</v>
      </c>
      <c r="AD173" s="2">
        <f>SUMIFS(DataRegularSeason20242025!$AA$3:$AA$1315,DataRegularSeason20242025!$B$3:$B$1315, "&lt;=" &amp; $A173, DataRegularSeason20242025!$D$3:$D$1315, AD$1)+SUMIFS(DataRegularSeason20242025!$AB$3:$AB$1315,DataRegularSeason20242025!$B$3:$B$1315, "&lt;=" &amp; $A173, DataRegularSeason20242025!$E$3:$E$1315, AD$1)</f>
        <v>68</v>
      </c>
      <c r="AE173" s="2">
        <f>SUMIFS(DataRegularSeason20242025!$AA$3:$AA$1315,DataRegularSeason20242025!$B$3:$B$1315, "&lt;=" &amp; $A173, DataRegularSeason20242025!$D$3:$D$1315, AE$1)+SUMIFS(DataRegularSeason20242025!$AB$3:$AB$1315,DataRegularSeason20242025!$B$3:$B$1315, "&lt;=" &amp; $A173, DataRegularSeason20242025!$E$3:$E$1315, AE$1)</f>
        <v>83</v>
      </c>
      <c r="AF173" s="2">
        <f>SUMIFS(DataRegularSeason20242025!$AA$3:$AA$1315,DataRegularSeason20242025!$B$3:$B$1315, "&lt;=" &amp; $A173, DataRegularSeason20242025!$D$3:$D$1315, AF$1)+SUMIFS(DataRegularSeason20242025!$AB$3:$AB$1315,DataRegularSeason20242025!$B$3:$B$1315, "&lt;=" &amp; $A173, DataRegularSeason20242025!$E$3:$E$1315, AF$1)</f>
        <v>94</v>
      </c>
      <c r="AG173" s="2">
        <f>SUMIFS(DataRegularSeason20242025!$AA$3:$AA$1315,DataRegularSeason20242025!$B$3:$B$1315, "&lt;=" &amp; $A173, DataRegularSeason20242025!$D$3:$D$1315, AG$1)+SUMIFS(DataRegularSeason20242025!$AB$3:$AB$1315,DataRegularSeason20242025!$B$3:$B$1315, "&lt;=" &amp; $A173, DataRegularSeason20242025!$E$3:$E$1315, AG$1)</f>
        <v>92</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63</v>
      </c>
      <c r="C174" s="2">
        <f>SUMIFS(DataRegularSeason20242025!$AA$3:$AA$1315,DataRegularSeason20242025!$B$3:$B$1315, "&lt;=" &amp; $A174, DataRegularSeason20242025!$D$3:$D$1315, C$1)+SUMIFS(DataRegularSeason20242025!$AB$3:$AB$1315,DataRegularSeason20242025!$B$3:$B$1315, "&lt;=" &amp; $A174, DataRegularSeason20242025!$E$3:$E$1315, C$1)</f>
        <v>68</v>
      </c>
      <c r="D174" s="2">
        <f>SUMIFS(DataRegularSeason20242025!$AA$3:$AA$1315,DataRegularSeason20242025!$B$3:$B$1315, "&lt;=" &amp; $A174, DataRegularSeason20242025!$D$3:$D$1315, D$1)+SUMIFS(DataRegularSeason20242025!$AB$3:$AB$1315,DataRegularSeason20242025!$B$3:$B$1315, "&lt;=" &amp; $A174, DataRegularSeason20242025!$E$3:$E$1315, D$1)</f>
        <v>56</v>
      </c>
      <c r="E174" s="2">
        <f>SUMIFS(DataRegularSeason20242025!$AA$3:$AA$1315,DataRegularSeason20242025!$B$3:$B$1315, "&lt;=" &amp; $A174, DataRegularSeason20242025!$D$3:$D$1315, E$1)+SUMIFS(DataRegularSeason20242025!$AB$3:$AB$1315,DataRegularSeason20242025!$B$3:$B$1315, "&lt;=" &amp; $A174, DataRegularSeason20242025!$E$3:$E$1315, E$1)</f>
        <v>82</v>
      </c>
      <c r="F174" s="2">
        <f>SUMIFS(DataRegularSeason20242025!$AA$3:$AA$1315,DataRegularSeason20242025!$B$3:$B$1315, "&lt;=" &amp; $A174, DataRegularSeason20242025!$D$3:$D$1315, F$1)+SUMIFS(DataRegularSeason20242025!$AB$3:$AB$1315,DataRegularSeason20242025!$B$3:$B$1315, "&lt;=" &amp; $A174, DataRegularSeason20242025!$E$3:$E$1315, F$1)</f>
        <v>70</v>
      </c>
      <c r="G174" s="2">
        <f>SUMIFS(DataRegularSeason20242025!$AA$3:$AA$1315,DataRegularSeason20242025!$B$3:$B$1315, "&lt;=" &amp; $A174, DataRegularSeason20242025!$D$3:$D$1315, G$1)+SUMIFS(DataRegularSeason20242025!$AB$3:$AB$1315,DataRegularSeason20242025!$B$3:$B$1315, "&lt;=" &amp; $A174, DataRegularSeason20242025!$E$3:$E$1315, G$1)</f>
        <v>71</v>
      </c>
      <c r="H174" s="2">
        <f>SUMIFS(DataRegularSeason20242025!$AA$3:$AA$1315,DataRegularSeason20242025!$B$3:$B$1315, "&lt;=" &amp; $A174, DataRegularSeason20242025!$D$3:$D$1315, H$1)+SUMIFS(DataRegularSeason20242025!$AB$3:$AB$1315,DataRegularSeason20242025!$B$3:$B$1315, "&lt;=" &amp; $A174, DataRegularSeason20242025!$E$3:$E$1315, H$1)</f>
        <v>49</v>
      </c>
      <c r="I174" s="2">
        <f>SUMIFS(DataRegularSeason20242025!$AA$3:$AA$1315,DataRegularSeason20242025!$B$3:$B$1315, "&lt;=" &amp; $A174, DataRegularSeason20242025!$D$3:$D$1315, I$1)+SUMIFS(DataRegularSeason20242025!$AB$3:$AB$1315,DataRegularSeason20242025!$B$3:$B$1315, "&lt;=" &amp; $A174, DataRegularSeason20242025!$E$3:$E$1315, I$1)</f>
        <v>81</v>
      </c>
      <c r="J174" s="2">
        <f>SUMIFS(DataRegularSeason20242025!$AA$3:$AA$1315,DataRegularSeason20242025!$B$3:$B$1315, "&lt;=" &amp; $A174, DataRegularSeason20242025!$D$3:$D$1315, J$1)+SUMIFS(DataRegularSeason20242025!$AB$3:$AB$1315,DataRegularSeason20242025!$B$3:$B$1315, "&lt;=" &amp; $A174, DataRegularSeason20242025!$E$3:$E$1315, J$1)</f>
        <v>86</v>
      </c>
      <c r="K174" s="2">
        <f>SUMIFS(DataRegularSeason20242025!$AA$3:$AA$1315,DataRegularSeason20242025!$B$3:$B$1315, "&lt;=" &amp; $A174, DataRegularSeason20242025!$D$3:$D$1315, K$1)+SUMIFS(DataRegularSeason20242025!$AB$3:$AB$1315,DataRegularSeason20242025!$B$3:$B$1315, "&lt;=" &amp; $A174, DataRegularSeason20242025!$E$3:$E$1315, K$1)</f>
        <v>70</v>
      </c>
      <c r="L174" s="2">
        <f>SUMIFS(DataRegularSeason20242025!$AA$3:$AA$1315,DataRegularSeason20242025!$B$3:$B$1315, "&lt;=" &amp; $A174, DataRegularSeason20242025!$D$3:$D$1315, L$1)+SUMIFS(DataRegularSeason20242025!$AB$3:$AB$1315,DataRegularSeason20242025!$B$3:$B$1315, "&lt;=" &amp; $A174, DataRegularSeason20242025!$E$3:$E$1315, L$1)</f>
        <v>78</v>
      </c>
      <c r="M174" s="2">
        <f>SUMIFS(DataRegularSeason20242025!$AA$3:$AA$1315,DataRegularSeason20242025!$B$3:$B$1315, "&lt;=" &amp; $A174, DataRegularSeason20242025!$D$3:$D$1315, M$1)+SUMIFS(DataRegularSeason20242025!$AB$3:$AB$1315,DataRegularSeason20242025!$B$3:$B$1315, "&lt;=" &amp; $A174, DataRegularSeason20242025!$E$3:$E$1315, M$1)</f>
        <v>83</v>
      </c>
      <c r="N174" s="2">
        <f>SUMIFS(DataRegularSeason20242025!$AA$3:$AA$1315,DataRegularSeason20242025!$B$3:$B$1315, "&lt;=" &amp; $A174, DataRegularSeason20242025!$D$3:$D$1315, N$1)+SUMIFS(DataRegularSeason20242025!$AB$3:$AB$1315,DataRegularSeason20242025!$B$3:$B$1315, "&lt;=" &amp; $A174, DataRegularSeason20242025!$E$3:$E$1315, N$1)</f>
        <v>77</v>
      </c>
      <c r="O174" s="2">
        <f>SUMIFS(DataRegularSeason20242025!$AA$3:$AA$1315,DataRegularSeason20242025!$B$3:$B$1315, "&lt;=" &amp; $A174, DataRegularSeason20242025!$D$3:$D$1315, O$1)+SUMIFS(DataRegularSeason20242025!$AB$3:$AB$1315,DataRegularSeason20242025!$B$3:$B$1315, "&lt;=" &amp; $A174, DataRegularSeason20242025!$E$3:$E$1315, O$1)</f>
        <v>78</v>
      </c>
      <c r="P174" s="2">
        <f>SUMIFS(DataRegularSeason20242025!$AA$3:$AA$1315,DataRegularSeason20242025!$B$3:$B$1315, "&lt;=" &amp; $A174, DataRegularSeason20242025!$D$3:$D$1315, P$1)+SUMIFS(DataRegularSeason20242025!$AB$3:$AB$1315,DataRegularSeason20242025!$B$3:$B$1315, "&lt;=" &amp; $A174, DataRegularSeason20242025!$E$3:$E$1315, P$1)</f>
        <v>69</v>
      </c>
      <c r="Q174" s="2">
        <f>SUMIFS(DataRegularSeason20242025!$AA$3:$AA$1315,DataRegularSeason20242025!$B$3:$B$1315, "&lt;=" &amp; $A174, DataRegularSeason20242025!$D$3:$D$1315, Q$1)+SUMIFS(DataRegularSeason20242025!$AB$3:$AB$1315,DataRegularSeason20242025!$B$3:$B$1315, "&lt;=" &amp; $A174, DataRegularSeason20242025!$E$3:$E$1315, Q$1)</f>
        <v>76</v>
      </c>
      <c r="R174" s="2">
        <f>SUMIFS(DataRegularSeason20242025!$AA$3:$AA$1315,DataRegularSeason20242025!$B$3:$B$1315, "&lt;=" &amp; $A174, DataRegularSeason20242025!$D$3:$D$1315, R$1)+SUMIFS(DataRegularSeason20242025!$AB$3:$AB$1315,DataRegularSeason20242025!$B$3:$B$1315, "&lt;=" &amp; $A174, DataRegularSeason20242025!$E$3:$E$1315, R$1)</f>
        <v>57</v>
      </c>
      <c r="S174" s="2">
        <f>SUMIFS(DataRegularSeason20242025!$AA$3:$AA$1315,DataRegularSeason20242025!$B$3:$B$1315, "&lt;=" &amp; $A174, DataRegularSeason20242025!$D$3:$D$1315, S$1)+SUMIFS(DataRegularSeason20242025!$AB$3:$AB$1315,DataRegularSeason20242025!$B$3:$B$1315, "&lt;=" &amp; $A174, DataRegularSeason20242025!$E$3:$E$1315, S$1)</f>
        <v>65</v>
      </c>
      <c r="T174" s="2">
        <f>SUMIFS(DataRegularSeason20242025!$AA$3:$AA$1315,DataRegularSeason20242025!$B$3:$B$1315, "&lt;=" &amp; $A174, DataRegularSeason20242025!$D$3:$D$1315, T$1)+SUMIFS(DataRegularSeason20242025!$AB$3:$AB$1315,DataRegularSeason20242025!$B$3:$B$1315, "&lt;=" &amp; $A174, DataRegularSeason20242025!$E$3:$E$1315, T$1)</f>
        <v>68</v>
      </c>
      <c r="U174" s="2">
        <f>SUMIFS(DataRegularSeason20242025!$AA$3:$AA$1315,DataRegularSeason20242025!$B$3:$B$1315, "&lt;=" &amp; $A174, DataRegularSeason20242025!$D$3:$D$1315, U$1)+SUMIFS(DataRegularSeason20242025!$AB$3:$AB$1315,DataRegularSeason20242025!$B$3:$B$1315, "&lt;=" &amp; $A174, DataRegularSeason20242025!$E$3:$E$1315, U$1)</f>
        <v>75</v>
      </c>
      <c r="V174" s="2">
        <f>SUMIFS(DataRegularSeason20242025!$AA$3:$AA$1315,DataRegularSeason20242025!$B$3:$B$1315, "&lt;=" &amp; $A174, DataRegularSeason20242025!$D$3:$D$1315, V$1)+SUMIFS(DataRegularSeason20242025!$AB$3:$AB$1315,DataRegularSeason20242025!$B$3:$B$1315, "&lt;=" &amp; $A174, DataRegularSeason20242025!$E$3:$E$1315, V$1)</f>
        <v>62</v>
      </c>
      <c r="W174" s="2">
        <f>SUMIFS(DataRegularSeason20242025!$AA$3:$AA$1315,DataRegularSeason20242025!$B$3:$B$1315, "&lt;=" &amp; $A174, DataRegularSeason20242025!$D$3:$D$1315, W$1)+SUMIFS(DataRegularSeason20242025!$AB$3:$AB$1315,DataRegularSeason20242025!$B$3:$B$1315, "&lt;=" &amp; $A174, DataRegularSeason20242025!$E$3:$E$1315, W$1)</f>
        <v>62</v>
      </c>
      <c r="X174" s="2">
        <f>SUMIFS(DataRegularSeason20242025!$AA$3:$AA$1315,DataRegularSeason20242025!$B$3:$B$1315, "&lt;=" &amp; $A174, DataRegularSeason20242025!$D$3:$D$1315, X$1)+SUMIFS(DataRegularSeason20242025!$AB$3:$AB$1315,DataRegularSeason20242025!$B$3:$B$1315, "&lt;=" &amp; $A174, DataRegularSeason20242025!$E$3:$E$1315, X$1)</f>
        <v>60</v>
      </c>
      <c r="Y174" s="2">
        <f>SUMIFS(DataRegularSeason20242025!$AA$3:$AA$1315,DataRegularSeason20242025!$B$3:$B$1315, "&lt;=" &amp; $A174, DataRegularSeason20242025!$D$3:$D$1315, Y$1)+SUMIFS(DataRegularSeason20242025!$AB$3:$AB$1315,DataRegularSeason20242025!$B$3:$B$1315, "&lt;=" &amp; $A174, DataRegularSeason20242025!$E$3:$E$1315, Y$1)</f>
        <v>43</v>
      </c>
      <c r="Z174" s="2">
        <f>SUMIFS(DataRegularSeason20242025!$AA$3:$AA$1315,DataRegularSeason20242025!$B$3:$B$1315, "&lt;=" &amp; $A174, DataRegularSeason20242025!$D$3:$D$1315, Z$1)+SUMIFS(DataRegularSeason20242025!$AB$3:$AB$1315,DataRegularSeason20242025!$B$3:$B$1315, "&lt;=" &amp; $A174, DataRegularSeason20242025!$E$3:$E$1315, Z$1)</f>
        <v>69</v>
      </c>
      <c r="AA174" s="2">
        <f>SUMIFS(DataRegularSeason20242025!$AA$3:$AA$1315,DataRegularSeason20242025!$B$3:$B$1315, "&lt;=" &amp; $A174, DataRegularSeason20242025!$D$3:$D$1315, AA$1)+SUMIFS(DataRegularSeason20242025!$AB$3:$AB$1315,DataRegularSeason20242025!$B$3:$B$1315, "&lt;=" &amp; $A174, DataRegularSeason20242025!$E$3:$E$1315, AA$1)</f>
        <v>78</v>
      </c>
      <c r="AB174" s="2">
        <f>SUMIFS(DataRegularSeason20242025!$AA$3:$AA$1315,DataRegularSeason20242025!$B$3:$B$1315, "&lt;=" &amp; $A174, DataRegularSeason20242025!$D$3:$D$1315, AB$1)+SUMIFS(DataRegularSeason20242025!$AB$3:$AB$1315,DataRegularSeason20242025!$B$3:$B$1315, "&lt;=" &amp; $A174, DataRegularSeason20242025!$E$3:$E$1315, AB$1)</f>
        <v>83</v>
      </c>
      <c r="AC174" s="2">
        <f>SUMIFS(DataRegularSeason20242025!$AA$3:$AA$1315,DataRegularSeason20242025!$B$3:$B$1315, "&lt;=" &amp; $A174, DataRegularSeason20242025!$D$3:$D$1315, AC$1)+SUMIFS(DataRegularSeason20242025!$AB$3:$AB$1315,DataRegularSeason20242025!$B$3:$B$1315, "&lt;=" &amp; $A174, DataRegularSeason20242025!$E$3:$E$1315, AC$1)</f>
        <v>69</v>
      </c>
      <c r="AD174" s="2">
        <f>SUMIFS(DataRegularSeason20242025!$AA$3:$AA$1315,DataRegularSeason20242025!$B$3:$B$1315, "&lt;=" &amp; $A174, DataRegularSeason20242025!$D$3:$D$1315, AD$1)+SUMIFS(DataRegularSeason20242025!$AB$3:$AB$1315,DataRegularSeason20242025!$B$3:$B$1315, "&lt;=" &amp; $A174, DataRegularSeason20242025!$E$3:$E$1315, AD$1)</f>
        <v>68</v>
      </c>
      <c r="AE174" s="2">
        <f>SUMIFS(DataRegularSeason20242025!$AA$3:$AA$1315,DataRegularSeason20242025!$B$3:$B$1315, "&lt;=" &amp; $A174, DataRegularSeason20242025!$D$3:$D$1315, AE$1)+SUMIFS(DataRegularSeason20242025!$AB$3:$AB$1315,DataRegularSeason20242025!$B$3:$B$1315, "&lt;=" &amp; $A174, DataRegularSeason20242025!$E$3:$E$1315, AE$1)</f>
        <v>83</v>
      </c>
      <c r="AF174" s="2">
        <f>SUMIFS(DataRegularSeason20242025!$AA$3:$AA$1315,DataRegularSeason20242025!$B$3:$B$1315, "&lt;=" &amp; $A174, DataRegularSeason20242025!$D$3:$D$1315, AF$1)+SUMIFS(DataRegularSeason20242025!$AB$3:$AB$1315,DataRegularSeason20242025!$B$3:$B$1315, "&lt;=" &amp; $A174, DataRegularSeason20242025!$E$3:$E$1315, AF$1)</f>
        <v>94</v>
      </c>
      <c r="AG174" s="2">
        <f>SUMIFS(DataRegularSeason20242025!$AA$3:$AA$1315,DataRegularSeason20242025!$B$3:$B$1315, "&lt;=" &amp; $A174, DataRegularSeason20242025!$D$3:$D$1315, AG$1)+SUMIFS(DataRegularSeason20242025!$AB$3:$AB$1315,DataRegularSeason20242025!$B$3:$B$1315, "&lt;=" &amp; $A174, DataRegularSeason20242025!$E$3:$E$1315, AG$1)</f>
        <v>92</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63</v>
      </c>
      <c r="C175" s="2">
        <f>SUMIFS(DataRegularSeason20242025!$AA$3:$AA$1315,DataRegularSeason20242025!$B$3:$B$1315, "&lt;=" &amp; $A175, DataRegularSeason20242025!$D$3:$D$1315, C$1)+SUMIFS(DataRegularSeason20242025!$AB$3:$AB$1315,DataRegularSeason20242025!$B$3:$B$1315, "&lt;=" &amp; $A175, DataRegularSeason20242025!$E$3:$E$1315, C$1)</f>
        <v>68</v>
      </c>
      <c r="D175" s="2">
        <f>SUMIFS(DataRegularSeason20242025!$AA$3:$AA$1315,DataRegularSeason20242025!$B$3:$B$1315, "&lt;=" &amp; $A175, DataRegularSeason20242025!$D$3:$D$1315, D$1)+SUMIFS(DataRegularSeason20242025!$AB$3:$AB$1315,DataRegularSeason20242025!$B$3:$B$1315, "&lt;=" &amp; $A175, DataRegularSeason20242025!$E$3:$E$1315, D$1)</f>
        <v>56</v>
      </c>
      <c r="E175" s="2">
        <f>SUMIFS(DataRegularSeason20242025!$AA$3:$AA$1315,DataRegularSeason20242025!$B$3:$B$1315, "&lt;=" &amp; $A175, DataRegularSeason20242025!$D$3:$D$1315, E$1)+SUMIFS(DataRegularSeason20242025!$AB$3:$AB$1315,DataRegularSeason20242025!$B$3:$B$1315, "&lt;=" &amp; $A175, DataRegularSeason20242025!$E$3:$E$1315, E$1)</f>
        <v>82</v>
      </c>
      <c r="F175" s="2">
        <f>SUMIFS(DataRegularSeason20242025!$AA$3:$AA$1315,DataRegularSeason20242025!$B$3:$B$1315, "&lt;=" &amp; $A175, DataRegularSeason20242025!$D$3:$D$1315, F$1)+SUMIFS(DataRegularSeason20242025!$AB$3:$AB$1315,DataRegularSeason20242025!$B$3:$B$1315, "&lt;=" &amp; $A175, DataRegularSeason20242025!$E$3:$E$1315, F$1)</f>
        <v>70</v>
      </c>
      <c r="G175" s="2">
        <f>SUMIFS(DataRegularSeason20242025!$AA$3:$AA$1315,DataRegularSeason20242025!$B$3:$B$1315, "&lt;=" &amp; $A175, DataRegularSeason20242025!$D$3:$D$1315, G$1)+SUMIFS(DataRegularSeason20242025!$AB$3:$AB$1315,DataRegularSeason20242025!$B$3:$B$1315, "&lt;=" &amp; $A175, DataRegularSeason20242025!$E$3:$E$1315, G$1)</f>
        <v>71</v>
      </c>
      <c r="H175" s="2">
        <f>SUMIFS(DataRegularSeason20242025!$AA$3:$AA$1315,DataRegularSeason20242025!$B$3:$B$1315, "&lt;=" &amp; $A175, DataRegularSeason20242025!$D$3:$D$1315, H$1)+SUMIFS(DataRegularSeason20242025!$AB$3:$AB$1315,DataRegularSeason20242025!$B$3:$B$1315, "&lt;=" &amp; $A175, DataRegularSeason20242025!$E$3:$E$1315, H$1)</f>
        <v>49</v>
      </c>
      <c r="I175" s="2">
        <f>SUMIFS(DataRegularSeason20242025!$AA$3:$AA$1315,DataRegularSeason20242025!$B$3:$B$1315, "&lt;=" &amp; $A175, DataRegularSeason20242025!$D$3:$D$1315, I$1)+SUMIFS(DataRegularSeason20242025!$AB$3:$AB$1315,DataRegularSeason20242025!$B$3:$B$1315, "&lt;=" &amp; $A175, DataRegularSeason20242025!$E$3:$E$1315, I$1)</f>
        <v>81</v>
      </c>
      <c r="J175" s="2">
        <f>SUMIFS(DataRegularSeason20242025!$AA$3:$AA$1315,DataRegularSeason20242025!$B$3:$B$1315, "&lt;=" &amp; $A175, DataRegularSeason20242025!$D$3:$D$1315, J$1)+SUMIFS(DataRegularSeason20242025!$AB$3:$AB$1315,DataRegularSeason20242025!$B$3:$B$1315, "&lt;=" &amp; $A175, DataRegularSeason20242025!$E$3:$E$1315, J$1)</f>
        <v>86</v>
      </c>
      <c r="K175" s="2">
        <f>SUMIFS(DataRegularSeason20242025!$AA$3:$AA$1315,DataRegularSeason20242025!$B$3:$B$1315, "&lt;=" &amp; $A175, DataRegularSeason20242025!$D$3:$D$1315, K$1)+SUMIFS(DataRegularSeason20242025!$AB$3:$AB$1315,DataRegularSeason20242025!$B$3:$B$1315, "&lt;=" &amp; $A175, DataRegularSeason20242025!$E$3:$E$1315, K$1)</f>
        <v>70</v>
      </c>
      <c r="L175" s="2">
        <f>SUMIFS(DataRegularSeason20242025!$AA$3:$AA$1315,DataRegularSeason20242025!$B$3:$B$1315, "&lt;=" &amp; $A175, DataRegularSeason20242025!$D$3:$D$1315, L$1)+SUMIFS(DataRegularSeason20242025!$AB$3:$AB$1315,DataRegularSeason20242025!$B$3:$B$1315, "&lt;=" &amp; $A175, DataRegularSeason20242025!$E$3:$E$1315, L$1)</f>
        <v>78</v>
      </c>
      <c r="M175" s="2">
        <f>SUMIFS(DataRegularSeason20242025!$AA$3:$AA$1315,DataRegularSeason20242025!$B$3:$B$1315, "&lt;=" &amp; $A175, DataRegularSeason20242025!$D$3:$D$1315, M$1)+SUMIFS(DataRegularSeason20242025!$AB$3:$AB$1315,DataRegularSeason20242025!$B$3:$B$1315, "&lt;=" &amp; $A175, DataRegularSeason20242025!$E$3:$E$1315, M$1)</f>
        <v>83</v>
      </c>
      <c r="N175" s="2">
        <f>SUMIFS(DataRegularSeason20242025!$AA$3:$AA$1315,DataRegularSeason20242025!$B$3:$B$1315, "&lt;=" &amp; $A175, DataRegularSeason20242025!$D$3:$D$1315, N$1)+SUMIFS(DataRegularSeason20242025!$AB$3:$AB$1315,DataRegularSeason20242025!$B$3:$B$1315, "&lt;=" &amp; $A175, DataRegularSeason20242025!$E$3:$E$1315, N$1)</f>
        <v>77</v>
      </c>
      <c r="O175" s="2">
        <f>SUMIFS(DataRegularSeason20242025!$AA$3:$AA$1315,DataRegularSeason20242025!$B$3:$B$1315, "&lt;=" &amp; $A175, DataRegularSeason20242025!$D$3:$D$1315, O$1)+SUMIFS(DataRegularSeason20242025!$AB$3:$AB$1315,DataRegularSeason20242025!$B$3:$B$1315, "&lt;=" &amp; $A175, DataRegularSeason20242025!$E$3:$E$1315, O$1)</f>
        <v>78</v>
      </c>
      <c r="P175" s="2">
        <f>SUMIFS(DataRegularSeason20242025!$AA$3:$AA$1315,DataRegularSeason20242025!$B$3:$B$1315, "&lt;=" &amp; $A175, DataRegularSeason20242025!$D$3:$D$1315, P$1)+SUMIFS(DataRegularSeason20242025!$AB$3:$AB$1315,DataRegularSeason20242025!$B$3:$B$1315, "&lt;=" &amp; $A175, DataRegularSeason20242025!$E$3:$E$1315, P$1)</f>
        <v>69</v>
      </c>
      <c r="Q175" s="2">
        <f>SUMIFS(DataRegularSeason20242025!$AA$3:$AA$1315,DataRegularSeason20242025!$B$3:$B$1315, "&lt;=" &amp; $A175, DataRegularSeason20242025!$D$3:$D$1315, Q$1)+SUMIFS(DataRegularSeason20242025!$AB$3:$AB$1315,DataRegularSeason20242025!$B$3:$B$1315, "&lt;=" &amp; $A175, DataRegularSeason20242025!$E$3:$E$1315, Q$1)</f>
        <v>76</v>
      </c>
      <c r="R175" s="2">
        <f>SUMIFS(DataRegularSeason20242025!$AA$3:$AA$1315,DataRegularSeason20242025!$B$3:$B$1315, "&lt;=" &amp; $A175, DataRegularSeason20242025!$D$3:$D$1315, R$1)+SUMIFS(DataRegularSeason20242025!$AB$3:$AB$1315,DataRegularSeason20242025!$B$3:$B$1315, "&lt;=" &amp; $A175, DataRegularSeason20242025!$E$3:$E$1315, R$1)</f>
        <v>57</v>
      </c>
      <c r="S175" s="2">
        <f>SUMIFS(DataRegularSeason20242025!$AA$3:$AA$1315,DataRegularSeason20242025!$B$3:$B$1315, "&lt;=" &amp; $A175, DataRegularSeason20242025!$D$3:$D$1315, S$1)+SUMIFS(DataRegularSeason20242025!$AB$3:$AB$1315,DataRegularSeason20242025!$B$3:$B$1315, "&lt;=" &amp; $A175, DataRegularSeason20242025!$E$3:$E$1315, S$1)</f>
        <v>65</v>
      </c>
      <c r="T175" s="2">
        <f>SUMIFS(DataRegularSeason20242025!$AA$3:$AA$1315,DataRegularSeason20242025!$B$3:$B$1315, "&lt;=" &amp; $A175, DataRegularSeason20242025!$D$3:$D$1315, T$1)+SUMIFS(DataRegularSeason20242025!$AB$3:$AB$1315,DataRegularSeason20242025!$B$3:$B$1315, "&lt;=" &amp; $A175, DataRegularSeason20242025!$E$3:$E$1315, T$1)</f>
        <v>68</v>
      </c>
      <c r="U175" s="2">
        <f>SUMIFS(DataRegularSeason20242025!$AA$3:$AA$1315,DataRegularSeason20242025!$B$3:$B$1315, "&lt;=" &amp; $A175, DataRegularSeason20242025!$D$3:$D$1315, U$1)+SUMIFS(DataRegularSeason20242025!$AB$3:$AB$1315,DataRegularSeason20242025!$B$3:$B$1315, "&lt;=" &amp; $A175, DataRegularSeason20242025!$E$3:$E$1315, U$1)</f>
        <v>75</v>
      </c>
      <c r="V175" s="2">
        <f>SUMIFS(DataRegularSeason20242025!$AA$3:$AA$1315,DataRegularSeason20242025!$B$3:$B$1315, "&lt;=" &amp; $A175, DataRegularSeason20242025!$D$3:$D$1315, V$1)+SUMIFS(DataRegularSeason20242025!$AB$3:$AB$1315,DataRegularSeason20242025!$B$3:$B$1315, "&lt;=" &amp; $A175, DataRegularSeason20242025!$E$3:$E$1315, V$1)</f>
        <v>62</v>
      </c>
      <c r="W175" s="2">
        <f>SUMIFS(DataRegularSeason20242025!$AA$3:$AA$1315,DataRegularSeason20242025!$B$3:$B$1315, "&lt;=" &amp; $A175, DataRegularSeason20242025!$D$3:$D$1315, W$1)+SUMIFS(DataRegularSeason20242025!$AB$3:$AB$1315,DataRegularSeason20242025!$B$3:$B$1315, "&lt;=" &amp; $A175, DataRegularSeason20242025!$E$3:$E$1315, W$1)</f>
        <v>62</v>
      </c>
      <c r="X175" s="2">
        <f>SUMIFS(DataRegularSeason20242025!$AA$3:$AA$1315,DataRegularSeason20242025!$B$3:$B$1315, "&lt;=" &amp; $A175, DataRegularSeason20242025!$D$3:$D$1315, X$1)+SUMIFS(DataRegularSeason20242025!$AB$3:$AB$1315,DataRegularSeason20242025!$B$3:$B$1315, "&lt;=" &amp; $A175, DataRegularSeason20242025!$E$3:$E$1315, X$1)</f>
        <v>60</v>
      </c>
      <c r="Y175" s="2">
        <f>SUMIFS(DataRegularSeason20242025!$AA$3:$AA$1315,DataRegularSeason20242025!$B$3:$B$1315, "&lt;=" &amp; $A175, DataRegularSeason20242025!$D$3:$D$1315, Y$1)+SUMIFS(DataRegularSeason20242025!$AB$3:$AB$1315,DataRegularSeason20242025!$B$3:$B$1315, "&lt;=" &amp; $A175, DataRegularSeason20242025!$E$3:$E$1315, Y$1)</f>
        <v>43</v>
      </c>
      <c r="Z175" s="2">
        <f>SUMIFS(DataRegularSeason20242025!$AA$3:$AA$1315,DataRegularSeason20242025!$B$3:$B$1315, "&lt;=" &amp; $A175, DataRegularSeason20242025!$D$3:$D$1315, Z$1)+SUMIFS(DataRegularSeason20242025!$AB$3:$AB$1315,DataRegularSeason20242025!$B$3:$B$1315, "&lt;=" &amp; $A175, DataRegularSeason20242025!$E$3:$E$1315, Z$1)</f>
        <v>69</v>
      </c>
      <c r="AA175" s="2">
        <f>SUMIFS(DataRegularSeason20242025!$AA$3:$AA$1315,DataRegularSeason20242025!$B$3:$B$1315, "&lt;=" &amp; $A175, DataRegularSeason20242025!$D$3:$D$1315, AA$1)+SUMIFS(DataRegularSeason20242025!$AB$3:$AB$1315,DataRegularSeason20242025!$B$3:$B$1315, "&lt;=" &amp; $A175, DataRegularSeason20242025!$E$3:$E$1315, AA$1)</f>
        <v>78</v>
      </c>
      <c r="AB175" s="2">
        <f>SUMIFS(DataRegularSeason20242025!$AA$3:$AA$1315,DataRegularSeason20242025!$B$3:$B$1315, "&lt;=" &amp; $A175, DataRegularSeason20242025!$D$3:$D$1315, AB$1)+SUMIFS(DataRegularSeason20242025!$AB$3:$AB$1315,DataRegularSeason20242025!$B$3:$B$1315, "&lt;=" &amp; $A175, DataRegularSeason20242025!$E$3:$E$1315, AB$1)</f>
        <v>83</v>
      </c>
      <c r="AC175" s="2">
        <f>SUMIFS(DataRegularSeason20242025!$AA$3:$AA$1315,DataRegularSeason20242025!$B$3:$B$1315, "&lt;=" &amp; $A175, DataRegularSeason20242025!$D$3:$D$1315, AC$1)+SUMIFS(DataRegularSeason20242025!$AB$3:$AB$1315,DataRegularSeason20242025!$B$3:$B$1315, "&lt;=" &amp; $A175, DataRegularSeason20242025!$E$3:$E$1315, AC$1)</f>
        <v>69</v>
      </c>
      <c r="AD175" s="2">
        <f>SUMIFS(DataRegularSeason20242025!$AA$3:$AA$1315,DataRegularSeason20242025!$B$3:$B$1315, "&lt;=" &amp; $A175, DataRegularSeason20242025!$D$3:$D$1315, AD$1)+SUMIFS(DataRegularSeason20242025!$AB$3:$AB$1315,DataRegularSeason20242025!$B$3:$B$1315, "&lt;=" &amp; $A175, DataRegularSeason20242025!$E$3:$E$1315, AD$1)</f>
        <v>68</v>
      </c>
      <c r="AE175" s="2">
        <f>SUMIFS(DataRegularSeason20242025!$AA$3:$AA$1315,DataRegularSeason20242025!$B$3:$B$1315, "&lt;=" &amp; $A175, DataRegularSeason20242025!$D$3:$D$1315, AE$1)+SUMIFS(DataRegularSeason20242025!$AB$3:$AB$1315,DataRegularSeason20242025!$B$3:$B$1315, "&lt;=" &amp; $A175, DataRegularSeason20242025!$E$3:$E$1315, AE$1)</f>
        <v>83</v>
      </c>
      <c r="AF175" s="2">
        <f>SUMIFS(DataRegularSeason20242025!$AA$3:$AA$1315,DataRegularSeason20242025!$B$3:$B$1315, "&lt;=" &amp; $A175, DataRegularSeason20242025!$D$3:$D$1315, AF$1)+SUMIFS(DataRegularSeason20242025!$AB$3:$AB$1315,DataRegularSeason20242025!$B$3:$B$1315, "&lt;=" &amp; $A175, DataRegularSeason20242025!$E$3:$E$1315, AF$1)</f>
        <v>94</v>
      </c>
      <c r="AG175" s="2">
        <f>SUMIFS(DataRegularSeason20242025!$AA$3:$AA$1315,DataRegularSeason20242025!$B$3:$B$1315, "&lt;=" &amp; $A175, DataRegularSeason20242025!$D$3:$D$1315, AG$1)+SUMIFS(DataRegularSeason20242025!$AB$3:$AB$1315,DataRegularSeason20242025!$B$3:$B$1315, "&lt;=" &amp; $A175, DataRegularSeason20242025!$E$3:$E$1315, AG$1)</f>
        <v>92</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63</v>
      </c>
      <c r="C176" s="2">
        <f>SUMIFS(DataRegularSeason20242025!$AA$3:$AA$1315,DataRegularSeason20242025!$B$3:$B$1315, "&lt;=" &amp; $A176, DataRegularSeason20242025!$D$3:$D$1315, C$1)+SUMIFS(DataRegularSeason20242025!$AB$3:$AB$1315,DataRegularSeason20242025!$B$3:$B$1315, "&lt;=" &amp; $A176, DataRegularSeason20242025!$E$3:$E$1315, C$1)</f>
        <v>68</v>
      </c>
      <c r="D176" s="2">
        <f>SUMIFS(DataRegularSeason20242025!$AA$3:$AA$1315,DataRegularSeason20242025!$B$3:$B$1315, "&lt;=" &amp; $A176, DataRegularSeason20242025!$D$3:$D$1315, D$1)+SUMIFS(DataRegularSeason20242025!$AB$3:$AB$1315,DataRegularSeason20242025!$B$3:$B$1315, "&lt;=" &amp; $A176, DataRegularSeason20242025!$E$3:$E$1315, D$1)</f>
        <v>56</v>
      </c>
      <c r="E176" s="2">
        <f>SUMIFS(DataRegularSeason20242025!$AA$3:$AA$1315,DataRegularSeason20242025!$B$3:$B$1315, "&lt;=" &amp; $A176, DataRegularSeason20242025!$D$3:$D$1315, E$1)+SUMIFS(DataRegularSeason20242025!$AB$3:$AB$1315,DataRegularSeason20242025!$B$3:$B$1315, "&lt;=" &amp; $A176, DataRegularSeason20242025!$E$3:$E$1315, E$1)</f>
        <v>82</v>
      </c>
      <c r="F176" s="2">
        <f>SUMIFS(DataRegularSeason20242025!$AA$3:$AA$1315,DataRegularSeason20242025!$B$3:$B$1315, "&lt;=" &amp; $A176, DataRegularSeason20242025!$D$3:$D$1315, F$1)+SUMIFS(DataRegularSeason20242025!$AB$3:$AB$1315,DataRegularSeason20242025!$B$3:$B$1315, "&lt;=" &amp; $A176, DataRegularSeason20242025!$E$3:$E$1315, F$1)</f>
        <v>70</v>
      </c>
      <c r="G176" s="2">
        <f>SUMIFS(DataRegularSeason20242025!$AA$3:$AA$1315,DataRegularSeason20242025!$B$3:$B$1315, "&lt;=" &amp; $A176, DataRegularSeason20242025!$D$3:$D$1315, G$1)+SUMIFS(DataRegularSeason20242025!$AB$3:$AB$1315,DataRegularSeason20242025!$B$3:$B$1315, "&lt;=" &amp; $A176, DataRegularSeason20242025!$E$3:$E$1315, G$1)</f>
        <v>71</v>
      </c>
      <c r="H176" s="2">
        <f>SUMIFS(DataRegularSeason20242025!$AA$3:$AA$1315,DataRegularSeason20242025!$B$3:$B$1315, "&lt;=" &amp; $A176, DataRegularSeason20242025!$D$3:$D$1315, H$1)+SUMIFS(DataRegularSeason20242025!$AB$3:$AB$1315,DataRegularSeason20242025!$B$3:$B$1315, "&lt;=" &amp; $A176, DataRegularSeason20242025!$E$3:$E$1315, H$1)</f>
        <v>49</v>
      </c>
      <c r="I176" s="2">
        <f>SUMIFS(DataRegularSeason20242025!$AA$3:$AA$1315,DataRegularSeason20242025!$B$3:$B$1315, "&lt;=" &amp; $A176, DataRegularSeason20242025!$D$3:$D$1315, I$1)+SUMIFS(DataRegularSeason20242025!$AB$3:$AB$1315,DataRegularSeason20242025!$B$3:$B$1315, "&lt;=" &amp; $A176, DataRegularSeason20242025!$E$3:$E$1315, I$1)</f>
        <v>81</v>
      </c>
      <c r="J176" s="2">
        <f>SUMIFS(DataRegularSeason20242025!$AA$3:$AA$1315,DataRegularSeason20242025!$B$3:$B$1315, "&lt;=" &amp; $A176, DataRegularSeason20242025!$D$3:$D$1315, J$1)+SUMIFS(DataRegularSeason20242025!$AB$3:$AB$1315,DataRegularSeason20242025!$B$3:$B$1315, "&lt;=" &amp; $A176, DataRegularSeason20242025!$E$3:$E$1315, J$1)</f>
        <v>86</v>
      </c>
      <c r="K176" s="2">
        <f>SUMIFS(DataRegularSeason20242025!$AA$3:$AA$1315,DataRegularSeason20242025!$B$3:$B$1315, "&lt;=" &amp; $A176, DataRegularSeason20242025!$D$3:$D$1315, K$1)+SUMIFS(DataRegularSeason20242025!$AB$3:$AB$1315,DataRegularSeason20242025!$B$3:$B$1315, "&lt;=" &amp; $A176, DataRegularSeason20242025!$E$3:$E$1315, K$1)</f>
        <v>70</v>
      </c>
      <c r="L176" s="2">
        <f>SUMIFS(DataRegularSeason20242025!$AA$3:$AA$1315,DataRegularSeason20242025!$B$3:$B$1315, "&lt;=" &amp; $A176, DataRegularSeason20242025!$D$3:$D$1315, L$1)+SUMIFS(DataRegularSeason20242025!$AB$3:$AB$1315,DataRegularSeason20242025!$B$3:$B$1315, "&lt;=" &amp; $A176, DataRegularSeason20242025!$E$3:$E$1315, L$1)</f>
        <v>78</v>
      </c>
      <c r="M176" s="2">
        <f>SUMIFS(DataRegularSeason20242025!$AA$3:$AA$1315,DataRegularSeason20242025!$B$3:$B$1315, "&lt;=" &amp; $A176, DataRegularSeason20242025!$D$3:$D$1315, M$1)+SUMIFS(DataRegularSeason20242025!$AB$3:$AB$1315,DataRegularSeason20242025!$B$3:$B$1315, "&lt;=" &amp; $A176, DataRegularSeason20242025!$E$3:$E$1315, M$1)</f>
        <v>83</v>
      </c>
      <c r="N176" s="2">
        <f>SUMIFS(DataRegularSeason20242025!$AA$3:$AA$1315,DataRegularSeason20242025!$B$3:$B$1315, "&lt;=" &amp; $A176, DataRegularSeason20242025!$D$3:$D$1315, N$1)+SUMIFS(DataRegularSeason20242025!$AB$3:$AB$1315,DataRegularSeason20242025!$B$3:$B$1315, "&lt;=" &amp; $A176, DataRegularSeason20242025!$E$3:$E$1315, N$1)</f>
        <v>77</v>
      </c>
      <c r="O176" s="2">
        <f>SUMIFS(DataRegularSeason20242025!$AA$3:$AA$1315,DataRegularSeason20242025!$B$3:$B$1315, "&lt;=" &amp; $A176, DataRegularSeason20242025!$D$3:$D$1315, O$1)+SUMIFS(DataRegularSeason20242025!$AB$3:$AB$1315,DataRegularSeason20242025!$B$3:$B$1315, "&lt;=" &amp; $A176, DataRegularSeason20242025!$E$3:$E$1315, O$1)</f>
        <v>78</v>
      </c>
      <c r="P176" s="2">
        <f>SUMIFS(DataRegularSeason20242025!$AA$3:$AA$1315,DataRegularSeason20242025!$B$3:$B$1315, "&lt;=" &amp; $A176, DataRegularSeason20242025!$D$3:$D$1315, P$1)+SUMIFS(DataRegularSeason20242025!$AB$3:$AB$1315,DataRegularSeason20242025!$B$3:$B$1315, "&lt;=" &amp; $A176, DataRegularSeason20242025!$E$3:$E$1315, P$1)</f>
        <v>69</v>
      </c>
      <c r="Q176" s="2">
        <f>SUMIFS(DataRegularSeason20242025!$AA$3:$AA$1315,DataRegularSeason20242025!$B$3:$B$1315, "&lt;=" &amp; $A176, DataRegularSeason20242025!$D$3:$D$1315, Q$1)+SUMIFS(DataRegularSeason20242025!$AB$3:$AB$1315,DataRegularSeason20242025!$B$3:$B$1315, "&lt;=" &amp; $A176, DataRegularSeason20242025!$E$3:$E$1315, Q$1)</f>
        <v>76</v>
      </c>
      <c r="R176" s="2">
        <f>SUMIFS(DataRegularSeason20242025!$AA$3:$AA$1315,DataRegularSeason20242025!$B$3:$B$1315, "&lt;=" &amp; $A176, DataRegularSeason20242025!$D$3:$D$1315, R$1)+SUMIFS(DataRegularSeason20242025!$AB$3:$AB$1315,DataRegularSeason20242025!$B$3:$B$1315, "&lt;=" &amp; $A176, DataRegularSeason20242025!$E$3:$E$1315, R$1)</f>
        <v>57</v>
      </c>
      <c r="S176" s="2">
        <f>SUMIFS(DataRegularSeason20242025!$AA$3:$AA$1315,DataRegularSeason20242025!$B$3:$B$1315, "&lt;=" &amp; $A176, DataRegularSeason20242025!$D$3:$D$1315, S$1)+SUMIFS(DataRegularSeason20242025!$AB$3:$AB$1315,DataRegularSeason20242025!$B$3:$B$1315, "&lt;=" &amp; $A176, DataRegularSeason20242025!$E$3:$E$1315, S$1)</f>
        <v>65</v>
      </c>
      <c r="T176" s="2">
        <f>SUMIFS(DataRegularSeason20242025!$AA$3:$AA$1315,DataRegularSeason20242025!$B$3:$B$1315, "&lt;=" &amp; $A176, DataRegularSeason20242025!$D$3:$D$1315, T$1)+SUMIFS(DataRegularSeason20242025!$AB$3:$AB$1315,DataRegularSeason20242025!$B$3:$B$1315, "&lt;=" &amp; $A176, DataRegularSeason20242025!$E$3:$E$1315, T$1)</f>
        <v>68</v>
      </c>
      <c r="U176" s="2">
        <f>SUMIFS(DataRegularSeason20242025!$AA$3:$AA$1315,DataRegularSeason20242025!$B$3:$B$1315, "&lt;=" &amp; $A176, DataRegularSeason20242025!$D$3:$D$1315, U$1)+SUMIFS(DataRegularSeason20242025!$AB$3:$AB$1315,DataRegularSeason20242025!$B$3:$B$1315, "&lt;=" &amp; $A176, DataRegularSeason20242025!$E$3:$E$1315, U$1)</f>
        <v>75</v>
      </c>
      <c r="V176" s="2">
        <f>SUMIFS(DataRegularSeason20242025!$AA$3:$AA$1315,DataRegularSeason20242025!$B$3:$B$1315, "&lt;=" &amp; $A176, DataRegularSeason20242025!$D$3:$D$1315, V$1)+SUMIFS(DataRegularSeason20242025!$AB$3:$AB$1315,DataRegularSeason20242025!$B$3:$B$1315, "&lt;=" &amp; $A176, DataRegularSeason20242025!$E$3:$E$1315, V$1)</f>
        <v>62</v>
      </c>
      <c r="W176" s="2">
        <f>SUMIFS(DataRegularSeason20242025!$AA$3:$AA$1315,DataRegularSeason20242025!$B$3:$B$1315, "&lt;=" &amp; $A176, DataRegularSeason20242025!$D$3:$D$1315, W$1)+SUMIFS(DataRegularSeason20242025!$AB$3:$AB$1315,DataRegularSeason20242025!$B$3:$B$1315, "&lt;=" &amp; $A176, DataRegularSeason20242025!$E$3:$E$1315, W$1)</f>
        <v>62</v>
      </c>
      <c r="X176" s="2">
        <f>SUMIFS(DataRegularSeason20242025!$AA$3:$AA$1315,DataRegularSeason20242025!$B$3:$B$1315, "&lt;=" &amp; $A176, DataRegularSeason20242025!$D$3:$D$1315, X$1)+SUMIFS(DataRegularSeason20242025!$AB$3:$AB$1315,DataRegularSeason20242025!$B$3:$B$1315, "&lt;=" &amp; $A176, DataRegularSeason20242025!$E$3:$E$1315, X$1)</f>
        <v>60</v>
      </c>
      <c r="Y176" s="2">
        <f>SUMIFS(DataRegularSeason20242025!$AA$3:$AA$1315,DataRegularSeason20242025!$B$3:$B$1315, "&lt;=" &amp; $A176, DataRegularSeason20242025!$D$3:$D$1315, Y$1)+SUMIFS(DataRegularSeason20242025!$AB$3:$AB$1315,DataRegularSeason20242025!$B$3:$B$1315, "&lt;=" &amp; $A176, DataRegularSeason20242025!$E$3:$E$1315, Y$1)</f>
        <v>43</v>
      </c>
      <c r="Z176" s="2">
        <f>SUMIFS(DataRegularSeason20242025!$AA$3:$AA$1315,DataRegularSeason20242025!$B$3:$B$1315, "&lt;=" &amp; $A176, DataRegularSeason20242025!$D$3:$D$1315, Z$1)+SUMIFS(DataRegularSeason20242025!$AB$3:$AB$1315,DataRegularSeason20242025!$B$3:$B$1315, "&lt;=" &amp; $A176, DataRegularSeason20242025!$E$3:$E$1315, Z$1)</f>
        <v>69</v>
      </c>
      <c r="AA176" s="2">
        <f>SUMIFS(DataRegularSeason20242025!$AA$3:$AA$1315,DataRegularSeason20242025!$B$3:$B$1315, "&lt;=" &amp; $A176, DataRegularSeason20242025!$D$3:$D$1315, AA$1)+SUMIFS(DataRegularSeason20242025!$AB$3:$AB$1315,DataRegularSeason20242025!$B$3:$B$1315, "&lt;=" &amp; $A176, DataRegularSeason20242025!$E$3:$E$1315, AA$1)</f>
        <v>78</v>
      </c>
      <c r="AB176" s="2">
        <f>SUMIFS(DataRegularSeason20242025!$AA$3:$AA$1315,DataRegularSeason20242025!$B$3:$B$1315, "&lt;=" &amp; $A176, DataRegularSeason20242025!$D$3:$D$1315, AB$1)+SUMIFS(DataRegularSeason20242025!$AB$3:$AB$1315,DataRegularSeason20242025!$B$3:$B$1315, "&lt;=" &amp; $A176, DataRegularSeason20242025!$E$3:$E$1315, AB$1)</f>
        <v>83</v>
      </c>
      <c r="AC176" s="2">
        <f>SUMIFS(DataRegularSeason20242025!$AA$3:$AA$1315,DataRegularSeason20242025!$B$3:$B$1315, "&lt;=" &amp; $A176, DataRegularSeason20242025!$D$3:$D$1315, AC$1)+SUMIFS(DataRegularSeason20242025!$AB$3:$AB$1315,DataRegularSeason20242025!$B$3:$B$1315, "&lt;=" &amp; $A176, DataRegularSeason20242025!$E$3:$E$1315, AC$1)</f>
        <v>69</v>
      </c>
      <c r="AD176" s="2">
        <f>SUMIFS(DataRegularSeason20242025!$AA$3:$AA$1315,DataRegularSeason20242025!$B$3:$B$1315, "&lt;=" &amp; $A176, DataRegularSeason20242025!$D$3:$D$1315, AD$1)+SUMIFS(DataRegularSeason20242025!$AB$3:$AB$1315,DataRegularSeason20242025!$B$3:$B$1315, "&lt;=" &amp; $A176, DataRegularSeason20242025!$E$3:$E$1315, AD$1)</f>
        <v>68</v>
      </c>
      <c r="AE176" s="2">
        <f>SUMIFS(DataRegularSeason20242025!$AA$3:$AA$1315,DataRegularSeason20242025!$B$3:$B$1315, "&lt;=" &amp; $A176, DataRegularSeason20242025!$D$3:$D$1315, AE$1)+SUMIFS(DataRegularSeason20242025!$AB$3:$AB$1315,DataRegularSeason20242025!$B$3:$B$1315, "&lt;=" &amp; $A176, DataRegularSeason20242025!$E$3:$E$1315, AE$1)</f>
        <v>83</v>
      </c>
      <c r="AF176" s="2">
        <f>SUMIFS(DataRegularSeason20242025!$AA$3:$AA$1315,DataRegularSeason20242025!$B$3:$B$1315, "&lt;=" &amp; $A176, DataRegularSeason20242025!$D$3:$D$1315, AF$1)+SUMIFS(DataRegularSeason20242025!$AB$3:$AB$1315,DataRegularSeason20242025!$B$3:$B$1315, "&lt;=" &amp; $A176, DataRegularSeason20242025!$E$3:$E$1315, AF$1)</f>
        <v>94</v>
      </c>
      <c r="AG176" s="2">
        <f>SUMIFS(DataRegularSeason20242025!$AA$3:$AA$1315,DataRegularSeason20242025!$B$3:$B$1315, "&lt;=" &amp; $A176, DataRegularSeason20242025!$D$3:$D$1315, AG$1)+SUMIFS(DataRegularSeason20242025!$AB$3:$AB$1315,DataRegularSeason20242025!$B$3:$B$1315, "&lt;=" &amp; $A176, DataRegularSeason20242025!$E$3:$E$1315, AG$1)</f>
        <v>92</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63</v>
      </c>
      <c r="C177" s="2">
        <f>SUMIFS(DataRegularSeason20242025!$AA$3:$AA$1315,DataRegularSeason20242025!$B$3:$B$1315, "&lt;=" &amp; $A177, DataRegularSeason20242025!$D$3:$D$1315, C$1)+SUMIFS(DataRegularSeason20242025!$AB$3:$AB$1315,DataRegularSeason20242025!$B$3:$B$1315, "&lt;=" &amp; $A177, DataRegularSeason20242025!$E$3:$E$1315, C$1)</f>
        <v>68</v>
      </c>
      <c r="D177" s="2">
        <f>SUMIFS(DataRegularSeason20242025!$AA$3:$AA$1315,DataRegularSeason20242025!$B$3:$B$1315, "&lt;=" &amp; $A177, DataRegularSeason20242025!$D$3:$D$1315, D$1)+SUMIFS(DataRegularSeason20242025!$AB$3:$AB$1315,DataRegularSeason20242025!$B$3:$B$1315, "&lt;=" &amp; $A177, DataRegularSeason20242025!$E$3:$E$1315, D$1)</f>
        <v>56</v>
      </c>
      <c r="E177" s="2">
        <f>SUMIFS(DataRegularSeason20242025!$AA$3:$AA$1315,DataRegularSeason20242025!$B$3:$B$1315, "&lt;=" &amp; $A177, DataRegularSeason20242025!$D$3:$D$1315, E$1)+SUMIFS(DataRegularSeason20242025!$AB$3:$AB$1315,DataRegularSeason20242025!$B$3:$B$1315, "&lt;=" &amp; $A177, DataRegularSeason20242025!$E$3:$E$1315, E$1)</f>
        <v>82</v>
      </c>
      <c r="F177" s="2">
        <f>SUMIFS(DataRegularSeason20242025!$AA$3:$AA$1315,DataRegularSeason20242025!$B$3:$B$1315, "&lt;=" &amp; $A177, DataRegularSeason20242025!$D$3:$D$1315, F$1)+SUMIFS(DataRegularSeason20242025!$AB$3:$AB$1315,DataRegularSeason20242025!$B$3:$B$1315, "&lt;=" &amp; $A177, DataRegularSeason20242025!$E$3:$E$1315, F$1)</f>
        <v>70</v>
      </c>
      <c r="G177" s="2">
        <f>SUMIFS(DataRegularSeason20242025!$AA$3:$AA$1315,DataRegularSeason20242025!$B$3:$B$1315, "&lt;=" &amp; $A177, DataRegularSeason20242025!$D$3:$D$1315, G$1)+SUMIFS(DataRegularSeason20242025!$AB$3:$AB$1315,DataRegularSeason20242025!$B$3:$B$1315, "&lt;=" &amp; $A177, DataRegularSeason20242025!$E$3:$E$1315, G$1)</f>
        <v>71</v>
      </c>
      <c r="H177" s="2">
        <f>SUMIFS(DataRegularSeason20242025!$AA$3:$AA$1315,DataRegularSeason20242025!$B$3:$B$1315, "&lt;=" &amp; $A177, DataRegularSeason20242025!$D$3:$D$1315, H$1)+SUMIFS(DataRegularSeason20242025!$AB$3:$AB$1315,DataRegularSeason20242025!$B$3:$B$1315, "&lt;=" &amp; $A177, DataRegularSeason20242025!$E$3:$E$1315, H$1)</f>
        <v>49</v>
      </c>
      <c r="I177" s="2">
        <f>SUMIFS(DataRegularSeason20242025!$AA$3:$AA$1315,DataRegularSeason20242025!$B$3:$B$1315, "&lt;=" &amp; $A177, DataRegularSeason20242025!$D$3:$D$1315, I$1)+SUMIFS(DataRegularSeason20242025!$AB$3:$AB$1315,DataRegularSeason20242025!$B$3:$B$1315, "&lt;=" &amp; $A177, DataRegularSeason20242025!$E$3:$E$1315, I$1)</f>
        <v>81</v>
      </c>
      <c r="J177" s="2">
        <f>SUMIFS(DataRegularSeason20242025!$AA$3:$AA$1315,DataRegularSeason20242025!$B$3:$B$1315, "&lt;=" &amp; $A177, DataRegularSeason20242025!$D$3:$D$1315, J$1)+SUMIFS(DataRegularSeason20242025!$AB$3:$AB$1315,DataRegularSeason20242025!$B$3:$B$1315, "&lt;=" &amp; $A177, DataRegularSeason20242025!$E$3:$E$1315, J$1)</f>
        <v>86</v>
      </c>
      <c r="K177" s="2">
        <f>SUMIFS(DataRegularSeason20242025!$AA$3:$AA$1315,DataRegularSeason20242025!$B$3:$B$1315, "&lt;=" &amp; $A177, DataRegularSeason20242025!$D$3:$D$1315, K$1)+SUMIFS(DataRegularSeason20242025!$AB$3:$AB$1315,DataRegularSeason20242025!$B$3:$B$1315, "&lt;=" &amp; $A177, DataRegularSeason20242025!$E$3:$E$1315, K$1)</f>
        <v>70</v>
      </c>
      <c r="L177" s="2">
        <f>SUMIFS(DataRegularSeason20242025!$AA$3:$AA$1315,DataRegularSeason20242025!$B$3:$B$1315, "&lt;=" &amp; $A177, DataRegularSeason20242025!$D$3:$D$1315, L$1)+SUMIFS(DataRegularSeason20242025!$AB$3:$AB$1315,DataRegularSeason20242025!$B$3:$B$1315, "&lt;=" &amp; $A177, DataRegularSeason20242025!$E$3:$E$1315, L$1)</f>
        <v>78</v>
      </c>
      <c r="M177" s="2">
        <f>SUMIFS(DataRegularSeason20242025!$AA$3:$AA$1315,DataRegularSeason20242025!$B$3:$B$1315, "&lt;=" &amp; $A177, DataRegularSeason20242025!$D$3:$D$1315, M$1)+SUMIFS(DataRegularSeason20242025!$AB$3:$AB$1315,DataRegularSeason20242025!$B$3:$B$1315, "&lt;=" &amp; $A177, DataRegularSeason20242025!$E$3:$E$1315, M$1)</f>
        <v>83</v>
      </c>
      <c r="N177" s="2">
        <f>SUMIFS(DataRegularSeason20242025!$AA$3:$AA$1315,DataRegularSeason20242025!$B$3:$B$1315, "&lt;=" &amp; $A177, DataRegularSeason20242025!$D$3:$D$1315, N$1)+SUMIFS(DataRegularSeason20242025!$AB$3:$AB$1315,DataRegularSeason20242025!$B$3:$B$1315, "&lt;=" &amp; $A177, DataRegularSeason20242025!$E$3:$E$1315, N$1)</f>
        <v>77</v>
      </c>
      <c r="O177" s="2">
        <f>SUMIFS(DataRegularSeason20242025!$AA$3:$AA$1315,DataRegularSeason20242025!$B$3:$B$1315, "&lt;=" &amp; $A177, DataRegularSeason20242025!$D$3:$D$1315, O$1)+SUMIFS(DataRegularSeason20242025!$AB$3:$AB$1315,DataRegularSeason20242025!$B$3:$B$1315, "&lt;=" &amp; $A177, DataRegularSeason20242025!$E$3:$E$1315, O$1)</f>
        <v>78</v>
      </c>
      <c r="P177" s="2">
        <f>SUMIFS(DataRegularSeason20242025!$AA$3:$AA$1315,DataRegularSeason20242025!$B$3:$B$1315, "&lt;=" &amp; $A177, DataRegularSeason20242025!$D$3:$D$1315, P$1)+SUMIFS(DataRegularSeason20242025!$AB$3:$AB$1315,DataRegularSeason20242025!$B$3:$B$1315, "&lt;=" &amp; $A177, DataRegularSeason20242025!$E$3:$E$1315, P$1)</f>
        <v>69</v>
      </c>
      <c r="Q177" s="2">
        <f>SUMIFS(DataRegularSeason20242025!$AA$3:$AA$1315,DataRegularSeason20242025!$B$3:$B$1315, "&lt;=" &amp; $A177, DataRegularSeason20242025!$D$3:$D$1315, Q$1)+SUMIFS(DataRegularSeason20242025!$AB$3:$AB$1315,DataRegularSeason20242025!$B$3:$B$1315, "&lt;=" &amp; $A177, DataRegularSeason20242025!$E$3:$E$1315, Q$1)</f>
        <v>76</v>
      </c>
      <c r="R177" s="2">
        <f>SUMIFS(DataRegularSeason20242025!$AA$3:$AA$1315,DataRegularSeason20242025!$B$3:$B$1315, "&lt;=" &amp; $A177, DataRegularSeason20242025!$D$3:$D$1315, R$1)+SUMIFS(DataRegularSeason20242025!$AB$3:$AB$1315,DataRegularSeason20242025!$B$3:$B$1315, "&lt;=" &amp; $A177, DataRegularSeason20242025!$E$3:$E$1315, R$1)</f>
        <v>57</v>
      </c>
      <c r="S177" s="2">
        <f>SUMIFS(DataRegularSeason20242025!$AA$3:$AA$1315,DataRegularSeason20242025!$B$3:$B$1315, "&lt;=" &amp; $A177, DataRegularSeason20242025!$D$3:$D$1315, S$1)+SUMIFS(DataRegularSeason20242025!$AB$3:$AB$1315,DataRegularSeason20242025!$B$3:$B$1315, "&lt;=" &amp; $A177, DataRegularSeason20242025!$E$3:$E$1315, S$1)</f>
        <v>65</v>
      </c>
      <c r="T177" s="2">
        <f>SUMIFS(DataRegularSeason20242025!$AA$3:$AA$1315,DataRegularSeason20242025!$B$3:$B$1315, "&lt;=" &amp; $A177, DataRegularSeason20242025!$D$3:$D$1315, T$1)+SUMIFS(DataRegularSeason20242025!$AB$3:$AB$1315,DataRegularSeason20242025!$B$3:$B$1315, "&lt;=" &amp; $A177, DataRegularSeason20242025!$E$3:$E$1315, T$1)</f>
        <v>68</v>
      </c>
      <c r="U177" s="2">
        <f>SUMIFS(DataRegularSeason20242025!$AA$3:$AA$1315,DataRegularSeason20242025!$B$3:$B$1315, "&lt;=" &amp; $A177, DataRegularSeason20242025!$D$3:$D$1315, U$1)+SUMIFS(DataRegularSeason20242025!$AB$3:$AB$1315,DataRegularSeason20242025!$B$3:$B$1315, "&lt;=" &amp; $A177, DataRegularSeason20242025!$E$3:$E$1315, U$1)</f>
        <v>75</v>
      </c>
      <c r="V177" s="2">
        <f>SUMIFS(DataRegularSeason20242025!$AA$3:$AA$1315,DataRegularSeason20242025!$B$3:$B$1315, "&lt;=" &amp; $A177, DataRegularSeason20242025!$D$3:$D$1315, V$1)+SUMIFS(DataRegularSeason20242025!$AB$3:$AB$1315,DataRegularSeason20242025!$B$3:$B$1315, "&lt;=" &amp; $A177, DataRegularSeason20242025!$E$3:$E$1315, V$1)</f>
        <v>62</v>
      </c>
      <c r="W177" s="2">
        <f>SUMIFS(DataRegularSeason20242025!$AA$3:$AA$1315,DataRegularSeason20242025!$B$3:$B$1315, "&lt;=" &amp; $A177, DataRegularSeason20242025!$D$3:$D$1315, W$1)+SUMIFS(DataRegularSeason20242025!$AB$3:$AB$1315,DataRegularSeason20242025!$B$3:$B$1315, "&lt;=" &amp; $A177, DataRegularSeason20242025!$E$3:$E$1315, W$1)</f>
        <v>62</v>
      </c>
      <c r="X177" s="2">
        <f>SUMIFS(DataRegularSeason20242025!$AA$3:$AA$1315,DataRegularSeason20242025!$B$3:$B$1315, "&lt;=" &amp; $A177, DataRegularSeason20242025!$D$3:$D$1315, X$1)+SUMIFS(DataRegularSeason20242025!$AB$3:$AB$1315,DataRegularSeason20242025!$B$3:$B$1315, "&lt;=" &amp; $A177, DataRegularSeason20242025!$E$3:$E$1315, X$1)</f>
        <v>60</v>
      </c>
      <c r="Y177" s="2">
        <f>SUMIFS(DataRegularSeason20242025!$AA$3:$AA$1315,DataRegularSeason20242025!$B$3:$B$1315, "&lt;=" &amp; $A177, DataRegularSeason20242025!$D$3:$D$1315, Y$1)+SUMIFS(DataRegularSeason20242025!$AB$3:$AB$1315,DataRegularSeason20242025!$B$3:$B$1315, "&lt;=" &amp; $A177, DataRegularSeason20242025!$E$3:$E$1315, Y$1)</f>
        <v>43</v>
      </c>
      <c r="Z177" s="2">
        <f>SUMIFS(DataRegularSeason20242025!$AA$3:$AA$1315,DataRegularSeason20242025!$B$3:$B$1315, "&lt;=" &amp; $A177, DataRegularSeason20242025!$D$3:$D$1315, Z$1)+SUMIFS(DataRegularSeason20242025!$AB$3:$AB$1315,DataRegularSeason20242025!$B$3:$B$1315, "&lt;=" &amp; $A177, DataRegularSeason20242025!$E$3:$E$1315, Z$1)</f>
        <v>69</v>
      </c>
      <c r="AA177" s="2">
        <f>SUMIFS(DataRegularSeason20242025!$AA$3:$AA$1315,DataRegularSeason20242025!$B$3:$B$1315, "&lt;=" &amp; $A177, DataRegularSeason20242025!$D$3:$D$1315, AA$1)+SUMIFS(DataRegularSeason20242025!$AB$3:$AB$1315,DataRegularSeason20242025!$B$3:$B$1315, "&lt;=" &amp; $A177, DataRegularSeason20242025!$E$3:$E$1315, AA$1)</f>
        <v>78</v>
      </c>
      <c r="AB177" s="2">
        <f>SUMIFS(DataRegularSeason20242025!$AA$3:$AA$1315,DataRegularSeason20242025!$B$3:$B$1315, "&lt;=" &amp; $A177, DataRegularSeason20242025!$D$3:$D$1315, AB$1)+SUMIFS(DataRegularSeason20242025!$AB$3:$AB$1315,DataRegularSeason20242025!$B$3:$B$1315, "&lt;=" &amp; $A177, DataRegularSeason20242025!$E$3:$E$1315, AB$1)</f>
        <v>83</v>
      </c>
      <c r="AC177" s="2">
        <f>SUMIFS(DataRegularSeason20242025!$AA$3:$AA$1315,DataRegularSeason20242025!$B$3:$B$1315, "&lt;=" &amp; $A177, DataRegularSeason20242025!$D$3:$D$1315, AC$1)+SUMIFS(DataRegularSeason20242025!$AB$3:$AB$1315,DataRegularSeason20242025!$B$3:$B$1315, "&lt;=" &amp; $A177, DataRegularSeason20242025!$E$3:$E$1315, AC$1)</f>
        <v>69</v>
      </c>
      <c r="AD177" s="2">
        <f>SUMIFS(DataRegularSeason20242025!$AA$3:$AA$1315,DataRegularSeason20242025!$B$3:$B$1315, "&lt;=" &amp; $A177, DataRegularSeason20242025!$D$3:$D$1315, AD$1)+SUMIFS(DataRegularSeason20242025!$AB$3:$AB$1315,DataRegularSeason20242025!$B$3:$B$1315, "&lt;=" &amp; $A177, DataRegularSeason20242025!$E$3:$E$1315, AD$1)</f>
        <v>68</v>
      </c>
      <c r="AE177" s="2">
        <f>SUMIFS(DataRegularSeason20242025!$AA$3:$AA$1315,DataRegularSeason20242025!$B$3:$B$1315, "&lt;=" &amp; $A177, DataRegularSeason20242025!$D$3:$D$1315, AE$1)+SUMIFS(DataRegularSeason20242025!$AB$3:$AB$1315,DataRegularSeason20242025!$B$3:$B$1315, "&lt;=" &amp; $A177, DataRegularSeason20242025!$E$3:$E$1315, AE$1)</f>
        <v>83</v>
      </c>
      <c r="AF177" s="2">
        <f>SUMIFS(DataRegularSeason20242025!$AA$3:$AA$1315,DataRegularSeason20242025!$B$3:$B$1315, "&lt;=" &amp; $A177, DataRegularSeason20242025!$D$3:$D$1315, AF$1)+SUMIFS(DataRegularSeason20242025!$AB$3:$AB$1315,DataRegularSeason20242025!$B$3:$B$1315, "&lt;=" &amp; $A177, DataRegularSeason20242025!$E$3:$E$1315, AF$1)</f>
        <v>94</v>
      </c>
      <c r="AG177" s="2">
        <f>SUMIFS(DataRegularSeason20242025!$AA$3:$AA$1315,DataRegularSeason20242025!$B$3:$B$1315, "&lt;=" &amp; $A177, DataRegularSeason20242025!$D$3:$D$1315, AG$1)+SUMIFS(DataRegularSeason20242025!$AB$3:$AB$1315,DataRegularSeason20242025!$B$3:$B$1315, "&lt;=" &amp; $A177, DataRegularSeason20242025!$E$3:$E$1315, AG$1)</f>
        <v>92</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63</v>
      </c>
      <c r="C178" s="2">
        <f>SUMIFS(DataRegularSeason20242025!$AA$3:$AA$1315,DataRegularSeason20242025!$B$3:$B$1315, "&lt;=" &amp; $A178, DataRegularSeason20242025!$D$3:$D$1315, C$1)+SUMIFS(DataRegularSeason20242025!$AB$3:$AB$1315,DataRegularSeason20242025!$B$3:$B$1315, "&lt;=" &amp; $A178, DataRegularSeason20242025!$E$3:$E$1315, C$1)</f>
        <v>68</v>
      </c>
      <c r="D178" s="2">
        <f>SUMIFS(DataRegularSeason20242025!$AA$3:$AA$1315,DataRegularSeason20242025!$B$3:$B$1315, "&lt;=" &amp; $A178, DataRegularSeason20242025!$D$3:$D$1315, D$1)+SUMIFS(DataRegularSeason20242025!$AB$3:$AB$1315,DataRegularSeason20242025!$B$3:$B$1315, "&lt;=" &amp; $A178, DataRegularSeason20242025!$E$3:$E$1315, D$1)</f>
        <v>56</v>
      </c>
      <c r="E178" s="2">
        <f>SUMIFS(DataRegularSeason20242025!$AA$3:$AA$1315,DataRegularSeason20242025!$B$3:$B$1315, "&lt;=" &amp; $A178, DataRegularSeason20242025!$D$3:$D$1315, E$1)+SUMIFS(DataRegularSeason20242025!$AB$3:$AB$1315,DataRegularSeason20242025!$B$3:$B$1315, "&lt;=" &amp; $A178, DataRegularSeason20242025!$E$3:$E$1315, E$1)</f>
        <v>82</v>
      </c>
      <c r="F178" s="2">
        <f>SUMIFS(DataRegularSeason20242025!$AA$3:$AA$1315,DataRegularSeason20242025!$B$3:$B$1315, "&lt;=" &amp; $A178, DataRegularSeason20242025!$D$3:$D$1315, F$1)+SUMIFS(DataRegularSeason20242025!$AB$3:$AB$1315,DataRegularSeason20242025!$B$3:$B$1315, "&lt;=" &amp; $A178, DataRegularSeason20242025!$E$3:$E$1315, F$1)</f>
        <v>70</v>
      </c>
      <c r="G178" s="2">
        <f>SUMIFS(DataRegularSeason20242025!$AA$3:$AA$1315,DataRegularSeason20242025!$B$3:$B$1315, "&lt;=" &amp; $A178, DataRegularSeason20242025!$D$3:$D$1315, G$1)+SUMIFS(DataRegularSeason20242025!$AB$3:$AB$1315,DataRegularSeason20242025!$B$3:$B$1315, "&lt;=" &amp; $A178, DataRegularSeason20242025!$E$3:$E$1315, G$1)</f>
        <v>71</v>
      </c>
      <c r="H178" s="2">
        <f>SUMIFS(DataRegularSeason20242025!$AA$3:$AA$1315,DataRegularSeason20242025!$B$3:$B$1315, "&lt;=" &amp; $A178, DataRegularSeason20242025!$D$3:$D$1315, H$1)+SUMIFS(DataRegularSeason20242025!$AB$3:$AB$1315,DataRegularSeason20242025!$B$3:$B$1315, "&lt;=" &amp; $A178, DataRegularSeason20242025!$E$3:$E$1315, H$1)</f>
        <v>49</v>
      </c>
      <c r="I178" s="2">
        <f>SUMIFS(DataRegularSeason20242025!$AA$3:$AA$1315,DataRegularSeason20242025!$B$3:$B$1315, "&lt;=" &amp; $A178, DataRegularSeason20242025!$D$3:$D$1315, I$1)+SUMIFS(DataRegularSeason20242025!$AB$3:$AB$1315,DataRegularSeason20242025!$B$3:$B$1315, "&lt;=" &amp; $A178, DataRegularSeason20242025!$E$3:$E$1315, I$1)</f>
        <v>81</v>
      </c>
      <c r="J178" s="2">
        <f>SUMIFS(DataRegularSeason20242025!$AA$3:$AA$1315,DataRegularSeason20242025!$B$3:$B$1315, "&lt;=" &amp; $A178, DataRegularSeason20242025!$D$3:$D$1315, J$1)+SUMIFS(DataRegularSeason20242025!$AB$3:$AB$1315,DataRegularSeason20242025!$B$3:$B$1315, "&lt;=" &amp; $A178, DataRegularSeason20242025!$E$3:$E$1315, J$1)</f>
        <v>86</v>
      </c>
      <c r="K178" s="2">
        <f>SUMIFS(DataRegularSeason20242025!$AA$3:$AA$1315,DataRegularSeason20242025!$B$3:$B$1315, "&lt;=" &amp; $A178, DataRegularSeason20242025!$D$3:$D$1315, K$1)+SUMIFS(DataRegularSeason20242025!$AB$3:$AB$1315,DataRegularSeason20242025!$B$3:$B$1315, "&lt;=" &amp; $A178, DataRegularSeason20242025!$E$3:$E$1315, K$1)</f>
        <v>70</v>
      </c>
      <c r="L178" s="2">
        <f>SUMIFS(DataRegularSeason20242025!$AA$3:$AA$1315,DataRegularSeason20242025!$B$3:$B$1315, "&lt;=" &amp; $A178, DataRegularSeason20242025!$D$3:$D$1315, L$1)+SUMIFS(DataRegularSeason20242025!$AB$3:$AB$1315,DataRegularSeason20242025!$B$3:$B$1315, "&lt;=" &amp; $A178, DataRegularSeason20242025!$E$3:$E$1315, L$1)</f>
        <v>78</v>
      </c>
      <c r="M178" s="2">
        <f>SUMIFS(DataRegularSeason20242025!$AA$3:$AA$1315,DataRegularSeason20242025!$B$3:$B$1315, "&lt;=" &amp; $A178, DataRegularSeason20242025!$D$3:$D$1315, M$1)+SUMIFS(DataRegularSeason20242025!$AB$3:$AB$1315,DataRegularSeason20242025!$B$3:$B$1315, "&lt;=" &amp; $A178, DataRegularSeason20242025!$E$3:$E$1315, M$1)</f>
        <v>83</v>
      </c>
      <c r="N178" s="2">
        <f>SUMIFS(DataRegularSeason20242025!$AA$3:$AA$1315,DataRegularSeason20242025!$B$3:$B$1315, "&lt;=" &amp; $A178, DataRegularSeason20242025!$D$3:$D$1315, N$1)+SUMIFS(DataRegularSeason20242025!$AB$3:$AB$1315,DataRegularSeason20242025!$B$3:$B$1315, "&lt;=" &amp; $A178, DataRegularSeason20242025!$E$3:$E$1315, N$1)</f>
        <v>77</v>
      </c>
      <c r="O178" s="2">
        <f>SUMIFS(DataRegularSeason20242025!$AA$3:$AA$1315,DataRegularSeason20242025!$B$3:$B$1315, "&lt;=" &amp; $A178, DataRegularSeason20242025!$D$3:$D$1315, O$1)+SUMIFS(DataRegularSeason20242025!$AB$3:$AB$1315,DataRegularSeason20242025!$B$3:$B$1315, "&lt;=" &amp; $A178, DataRegularSeason20242025!$E$3:$E$1315, O$1)</f>
        <v>78</v>
      </c>
      <c r="P178" s="2">
        <f>SUMIFS(DataRegularSeason20242025!$AA$3:$AA$1315,DataRegularSeason20242025!$B$3:$B$1315, "&lt;=" &amp; $A178, DataRegularSeason20242025!$D$3:$D$1315, P$1)+SUMIFS(DataRegularSeason20242025!$AB$3:$AB$1315,DataRegularSeason20242025!$B$3:$B$1315, "&lt;=" &amp; $A178, DataRegularSeason20242025!$E$3:$E$1315, P$1)</f>
        <v>69</v>
      </c>
      <c r="Q178" s="2">
        <f>SUMIFS(DataRegularSeason20242025!$AA$3:$AA$1315,DataRegularSeason20242025!$B$3:$B$1315, "&lt;=" &amp; $A178, DataRegularSeason20242025!$D$3:$D$1315, Q$1)+SUMIFS(DataRegularSeason20242025!$AB$3:$AB$1315,DataRegularSeason20242025!$B$3:$B$1315, "&lt;=" &amp; $A178, DataRegularSeason20242025!$E$3:$E$1315, Q$1)</f>
        <v>76</v>
      </c>
      <c r="R178" s="2">
        <f>SUMIFS(DataRegularSeason20242025!$AA$3:$AA$1315,DataRegularSeason20242025!$B$3:$B$1315, "&lt;=" &amp; $A178, DataRegularSeason20242025!$D$3:$D$1315, R$1)+SUMIFS(DataRegularSeason20242025!$AB$3:$AB$1315,DataRegularSeason20242025!$B$3:$B$1315, "&lt;=" &amp; $A178, DataRegularSeason20242025!$E$3:$E$1315, R$1)</f>
        <v>57</v>
      </c>
      <c r="S178" s="2">
        <f>SUMIFS(DataRegularSeason20242025!$AA$3:$AA$1315,DataRegularSeason20242025!$B$3:$B$1315, "&lt;=" &amp; $A178, DataRegularSeason20242025!$D$3:$D$1315, S$1)+SUMIFS(DataRegularSeason20242025!$AB$3:$AB$1315,DataRegularSeason20242025!$B$3:$B$1315, "&lt;=" &amp; $A178, DataRegularSeason20242025!$E$3:$E$1315, S$1)</f>
        <v>65</v>
      </c>
      <c r="T178" s="2">
        <f>SUMIFS(DataRegularSeason20242025!$AA$3:$AA$1315,DataRegularSeason20242025!$B$3:$B$1315, "&lt;=" &amp; $A178, DataRegularSeason20242025!$D$3:$D$1315, T$1)+SUMIFS(DataRegularSeason20242025!$AB$3:$AB$1315,DataRegularSeason20242025!$B$3:$B$1315, "&lt;=" &amp; $A178, DataRegularSeason20242025!$E$3:$E$1315, T$1)</f>
        <v>68</v>
      </c>
      <c r="U178" s="2">
        <f>SUMIFS(DataRegularSeason20242025!$AA$3:$AA$1315,DataRegularSeason20242025!$B$3:$B$1315, "&lt;=" &amp; $A178, DataRegularSeason20242025!$D$3:$D$1315, U$1)+SUMIFS(DataRegularSeason20242025!$AB$3:$AB$1315,DataRegularSeason20242025!$B$3:$B$1315, "&lt;=" &amp; $A178, DataRegularSeason20242025!$E$3:$E$1315, U$1)</f>
        <v>75</v>
      </c>
      <c r="V178" s="2">
        <f>SUMIFS(DataRegularSeason20242025!$AA$3:$AA$1315,DataRegularSeason20242025!$B$3:$B$1315, "&lt;=" &amp; $A178, DataRegularSeason20242025!$D$3:$D$1315, V$1)+SUMIFS(DataRegularSeason20242025!$AB$3:$AB$1315,DataRegularSeason20242025!$B$3:$B$1315, "&lt;=" &amp; $A178, DataRegularSeason20242025!$E$3:$E$1315, V$1)</f>
        <v>62</v>
      </c>
      <c r="W178" s="2">
        <f>SUMIFS(DataRegularSeason20242025!$AA$3:$AA$1315,DataRegularSeason20242025!$B$3:$B$1315, "&lt;=" &amp; $A178, DataRegularSeason20242025!$D$3:$D$1315, W$1)+SUMIFS(DataRegularSeason20242025!$AB$3:$AB$1315,DataRegularSeason20242025!$B$3:$B$1315, "&lt;=" &amp; $A178, DataRegularSeason20242025!$E$3:$E$1315, W$1)</f>
        <v>62</v>
      </c>
      <c r="X178" s="2">
        <f>SUMIFS(DataRegularSeason20242025!$AA$3:$AA$1315,DataRegularSeason20242025!$B$3:$B$1315, "&lt;=" &amp; $A178, DataRegularSeason20242025!$D$3:$D$1315, X$1)+SUMIFS(DataRegularSeason20242025!$AB$3:$AB$1315,DataRegularSeason20242025!$B$3:$B$1315, "&lt;=" &amp; $A178, DataRegularSeason20242025!$E$3:$E$1315, X$1)</f>
        <v>60</v>
      </c>
      <c r="Y178" s="2">
        <f>SUMIFS(DataRegularSeason20242025!$AA$3:$AA$1315,DataRegularSeason20242025!$B$3:$B$1315, "&lt;=" &amp; $A178, DataRegularSeason20242025!$D$3:$D$1315, Y$1)+SUMIFS(DataRegularSeason20242025!$AB$3:$AB$1315,DataRegularSeason20242025!$B$3:$B$1315, "&lt;=" &amp; $A178, DataRegularSeason20242025!$E$3:$E$1315, Y$1)</f>
        <v>43</v>
      </c>
      <c r="Z178" s="2">
        <f>SUMIFS(DataRegularSeason20242025!$AA$3:$AA$1315,DataRegularSeason20242025!$B$3:$B$1315, "&lt;=" &amp; $A178, DataRegularSeason20242025!$D$3:$D$1315, Z$1)+SUMIFS(DataRegularSeason20242025!$AB$3:$AB$1315,DataRegularSeason20242025!$B$3:$B$1315, "&lt;=" &amp; $A178, DataRegularSeason20242025!$E$3:$E$1315, Z$1)</f>
        <v>69</v>
      </c>
      <c r="AA178" s="2">
        <f>SUMIFS(DataRegularSeason20242025!$AA$3:$AA$1315,DataRegularSeason20242025!$B$3:$B$1315, "&lt;=" &amp; $A178, DataRegularSeason20242025!$D$3:$D$1315, AA$1)+SUMIFS(DataRegularSeason20242025!$AB$3:$AB$1315,DataRegularSeason20242025!$B$3:$B$1315, "&lt;=" &amp; $A178, DataRegularSeason20242025!$E$3:$E$1315, AA$1)</f>
        <v>78</v>
      </c>
      <c r="AB178" s="2">
        <f>SUMIFS(DataRegularSeason20242025!$AA$3:$AA$1315,DataRegularSeason20242025!$B$3:$B$1315, "&lt;=" &amp; $A178, DataRegularSeason20242025!$D$3:$D$1315, AB$1)+SUMIFS(DataRegularSeason20242025!$AB$3:$AB$1315,DataRegularSeason20242025!$B$3:$B$1315, "&lt;=" &amp; $A178, DataRegularSeason20242025!$E$3:$E$1315, AB$1)</f>
        <v>83</v>
      </c>
      <c r="AC178" s="2">
        <f>SUMIFS(DataRegularSeason20242025!$AA$3:$AA$1315,DataRegularSeason20242025!$B$3:$B$1315, "&lt;=" &amp; $A178, DataRegularSeason20242025!$D$3:$D$1315, AC$1)+SUMIFS(DataRegularSeason20242025!$AB$3:$AB$1315,DataRegularSeason20242025!$B$3:$B$1315, "&lt;=" &amp; $A178, DataRegularSeason20242025!$E$3:$E$1315, AC$1)</f>
        <v>69</v>
      </c>
      <c r="AD178" s="2">
        <f>SUMIFS(DataRegularSeason20242025!$AA$3:$AA$1315,DataRegularSeason20242025!$B$3:$B$1315, "&lt;=" &amp; $A178, DataRegularSeason20242025!$D$3:$D$1315, AD$1)+SUMIFS(DataRegularSeason20242025!$AB$3:$AB$1315,DataRegularSeason20242025!$B$3:$B$1315, "&lt;=" &amp; $A178, DataRegularSeason20242025!$E$3:$E$1315, AD$1)</f>
        <v>68</v>
      </c>
      <c r="AE178" s="2">
        <f>SUMIFS(DataRegularSeason20242025!$AA$3:$AA$1315,DataRegularSeason20242025!$B$3:$B$1315, "&lt;=" &amp; $A178, DataRegularSeason20242025!$D$3:$D$1315, AE$1)+SUMIFS(DataRegularSeason20242025!$AB$3:$AB$1315,DataRegularSeason20242025!$B$3:$B$1315, "&lt;=" &amp; $A178, DataRegularSeason20242025!$E$3:$E$1315, AE$1)</f>
        <v>83</v>
      </c>
      <c r="AF178" s="2">
        <f>SUMIFS(DataRegularSeason20242025!$AA$3:$AA$1315,DataRegularSeason20242025!$B$3:$B$1315, "&lt;=" &amp; $A178, DataRegularSeason20242025!$D$3:$D$1315, AF$1)+SUMIFS(DataRegularSeason20242025!$AB$3:$AB$1315,DataRegularSeason20242025!$B$3:$B$1315, "&lt;=" &amp; $A178, DataRegularSeason20242025!$E$3:$E$1315, AF$1)</f>
        <v>94</v>
      </c>
      <c r="AG178" s="2">
        <f>SUMIFS(DataRegularSeason20242025!$AA$3:$AA$1315,DataRegularSeason20242025!$B$3:$B$1315, "&lt;=" &amp; $A178, DataRegularSeason20242025!$D$3:$D$1315, AG$1)+SUMIFS(DataRegularSeason20242025!$AB$3:$AB$1315,DataRegularSeason20242025!$B$3:$B$1315, "&lt;=" &amp; $A178, DataRegularSeason20242025!$E$3:$E$1315, AG$1)</f>
        <v>92</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63</v>
      </c>
      <c r="C179" s="2">
        <f>SUMIFS(DataRegularSeason20242025!$AA$3:$AA$1315,DataRegularSeason20242025!$B$3:$B$1315, "&lt;=" &amp; $A179, DataRegularSeason20242025!$D$3:$D$1315, C$1)+SUMIFS(DataRegularSeason20242025!$AB$3:$AB$1315,DataRegularSeason20242025!$B$3:$B$1315, "&lt;=" &amp; $A179, DataRegularSeason20242025!$E$3:$E$1315, C$1)</f>
        <v>68</v>
      </c>
      <c r="D179" s="2">
        <f>SUMIFS(DataRegularSeason20242025!$AA$3:$AA$1315,DataRegularSeason20242025!$B$3:$B$1315, "&lt;=" &amp; $A179, DataRegularSeason20242025!$D$3:$D$1315, D$1)+SUMIFS(DataRegularSeason20242025!$AB$3:$AB$1315,DataRegularSeason20242025!$B$3:$B$1315, "&lt;=" &amp; $A179, DataRegularSeason20242025!$E$3:$E$1315, D$1)</f>
        <v>56</v>
      </c>
      <c r="E179" s="2">
        <f>SUMIFS(DataRegularSeason20242025!$AA$3:$AA$1315,DataRegularSeason20242025!$B$3:$B$1315, "&lt;=" &amp; $A179, DataRegularSeason20242025!$D$3:$D$1315, E$1)+SUMIFS(DataRegularSeason20242025!$AB$3:$AB$1315,DataRegularSeason20242025!$B$3:$B$1315, "&lt;=" &amp; $A179, DataRegularSeason20242025!$E$3:$E$1315, E$1)</f>
        <v>82</v>
      </c>
      <c r="F179" s="2">
        <f>SUMIFS(DataRegularSeason20242025!$AA$3:$AA$1315,DataRegularSeason20242025!$B$3:$B$1315, "&lt;=" &amp; $A179, DataRegularSeason20242025!$D$3:$D$1315, F$1)+SUMIFS(DataRegularSeason20242025!$AB$3:$AB$1315,DataRegularSeason20242025!$B$3:$B$1315, "&lt;=" &amp; $A179, DataRegularSeason20242025!$E$3:$E$1315, F$1)</f>
        <v>70</v>
      </c>
      <c r="G179" s="2">
        <f>SUMIFS(DataRegularSeason20242025!$AA$3:$AA$1315,DataRegularSeason20242025!$B$3:$B$1315, "&lt;=" &amp; $A179, DataRegularSeason20242025!$D$3:$D$1315, G$1)+SUMIFS(DataRegularSeason20242025!$AB$3:$AB$1315,DataRegularSeason20242025!$B$3:$B$1315, "&lt;=" &amp; $A179, DataRegularSeason20242025!$E$3:$E$1315, G$1)</f>
        <v>71</v>
      </c>
      <c r="H179" s="2">
        <f>SUMIFS(DataRegularSeason20242025!$AA$3:$AA$1315,DataRegularSeason20242025!$B$3:$B$1315, "&lt;=" &amp; $A179, DataRegularSeason20242025!$D$3:$D$1315, H$1)+SUMIFS(DataRegularSeason20242025!$AB$3:$AB$1315,DataRegularSeason20242025!$B$3:$B$1315, "&lt;=" &amp; $A179, DataRegularSeason20242025!$E$3:$E$1315, H$1)</f>
        <v>49</v>
      </c>
      <c r="I179" s="2">
        <f>SUMIFS(DataRegularSeason20242025!$AA$3:$AA$1315,DataRegularSeason20242025!$B$3:$B$1315, "&lt;=" &amp; $A179, DataRegularSeason20242025!$D$3:$D$1315, I$1)+SUMIFS(DataRegularSeason20242025!$AB$3:$AB$1315,DataRegularSeason20242025!$B$3:$B$1315, "&lt;=" &amp; $A179, DataRegularSeason20242025!$E$3:$E$1315, I$1)</f>
        <v>81</v>
      </c>
      <c r="J179" s="2">
        <f>SUMIFS(DataRegularSeason20242025!$AA$3:$AA$1315,DataRegularSeason20242025!$B$3:$B$1315, "&lt;=" &amp; $A179, DataRegularSeason20242025!$D$3:$D$1315, J$1)+SUMIFS(DataRegularSeason20242025!$AB$3:$AB$1315,DataRegularSeason20242025!$B$3:$B$1315, "&lt;=" &amp; $A179, DataRegularSeason20242025!$E$3:$E$1315, J$1)</f>
        <v>86</v>
      </c>
      <c r="K179" s="2">
        <f>SUMIFS(DataRegularSeason20242025!$AA$3:$AA$1315,DataRegularSeason20242025!$B$3:$B$1315, "&lt;=" &amp; $A179, DataRegularSeason20242025!$D$3:$D$1315, K$1)+SUMIFS(DataRegularSeason20242025!$AB$3:$AB$1315,DataRegularSeason20242025!$B$3:$B$1315, "&lt;=" &amp; $A179, DataRegularSeason20242025!$E$3:$E$1315, K$1)</f>
        <v>70</v>
      </c>
      <c r="L179" s="2">
        <f>SUMIFS(DataRegularSeason20242025!$AA$3:$AA$1315,DataRegularSeason20242025!$B$3:$B$1315, "&lt;=" &amp; $A179, DataRegularSeason20242025!$D$3:$D$1315, L$1)+SUMIFS(DataRegularSeason20242025!$AB$3:$AB$1315,DataRegularSeason20242025!$B$3:$B$1315, "&lt;=" &amp; $A179, DataRegularSeason20242025!$E$3:$E$1315, L$1)</f>
        <v>78</v>
      </c>
      <c r="M179" s="2">
        <f>SUMIFS(DataRegularSeason20242025!$AA$3:$AA$1315,DataRegularSeason20242025!$B$3:$B$1315, "&lt;=" &amp; $A179, DataRegularSeason20242025!$D$3:$D$1315, M$1)+SUMIFS(DataRegularSeason20242025!$AB$3:$AB$1315,DataRegularSeason20242025!$B$3:$B$1315, "&lt;=" &amp; $A179, DataRegularSeason20242025!$E$3:$E$1315, M$1)</f>
        <v>83</v>
      </c>
      <c r="N179" s="2">
        <f>SUMIFS(DataRegularSeason20242025!$AA$3:$AA$1315,DataRegularSeason20242025!$B$3:$B$1315, "&lt;=" &amp; $A179, DataRegularSeason20242025!$D$3:$D$1315, N$1)+SUMIFS(DataRegularSeason20242025!$AB$3:$AB$1315,DataRegularSeason20242025!$B$3:$B$1315, "&lt;=" &amp; $A179, DataRegularSeason20242025!$E$3:$E$1315, N$1)</f>
        <v>77</v>
      </c>
      <c r="O179" s="2">
        <f>SUMIFS(DataRegularSeason20242025!$AA$3:$AA$1315,DataRegularSeason20242025!$B$3:$B$1315, "&lt;=" &amp; $A179, DataRegularSeason20242025!$D$3:$D$1315, O$1)+SUMIFS(DataRegularSeason20242025!$AB$3:$AB$1315,DataRegularSeason20242025!$B$3:$B$1315, "&lt;=" &amp; $A179, DataRegularSeason20242025!$E$3:$E$1315, O$1)</f>
        <v>78</v>
      </c>
      <c r="P179" s="2">
        <f>SUMIFS(DataRegularSeason20242025!$AA$3:$AA$1315,DataRegularSeason20242025!$B$3:$B$1315, "&lt;=" &amp; $A179, DataRegularSeason20242025!$D$3:$D$1315, P$1)+SUMIFS(DataRegularSeason20242025!$AB$3:$AB$1315,DataRegularSeason20242025!$B$3:$B$1315, "&lt;=" &amp; $A179, DataRegularSeason20242025!$E$3:$E$1315, P$1)</f>
        <v>69</v>
      </c>
      <c r="Q179" s="2">
        <f>SUMIFS(DataRegularSeason20242025!$AA$3:$AA$1315,DataRegularSeason20242025!$B$3:$B$1315, "&lt;=" &amp; $A179, DataRegularSeason20242025!$D$3:$D$1315, Q$1)+SUMIFS(DataRegularSeason20242025!$AB$3:$AB$1315,DataRegularSeason20242025!$B$3:$B$1315, "&lt;=" &amp; $A179, DataRegularSeason20242025!$E$3:$E$1315, Q$1)</f>
        <v>76</v>
      </c>
      <c r="R179" s="2">
        <f>SUMIFS(DataRegularSeason20242025!$AA$3:$AA$1315,DataRegularSeason20242025!$B$3:$B$1315, "&lt;=" &amp; $A179, DataRegularSeason20242025!$D$3:$D$1315, R$1)+SUMIFS(DataRegularSeason20242025!$AB$3:$AB$1315,DataRegularSeason20242025!$B$3:$B$1315, "&lt;=" &amp; $A179, DataRegularSeason20242025!$E$3:$E$1315, R$1)</f>
        <v>57</v>
      </c>
      <c r="S179" s="2">
        <f>SUMIFS(DataRegularSeason20242025!$AA$3:$AA$1315,DataRegularSeason20242025!$B$3:$B$1315, "&lt;=" &amp; $A179, DataRegularSeason20242025!$D$3:$D$1315, S$1)+SUMIFS(DataRegularSeason20242025!$AB$3:$AB$1315,DataRegularSeason20242025!$B$3:$B$1315, "&lt;=" &amp; $A179, DataRegularSeason20242025!$E$3:$E$1315, S$1)</f>
        <v>65</v>
      </c>
      <c r="T179" s="2">
        <f>SUMIFS(DataRegularSeason20242025!$AA$3:$AA$1315,DataRegularSeason20242025!$B$3:$B$1315, "&lt;=" &amp; $A179, DataRegularSeason20242025!$D$3:$D$1315, T$1)+SUMIFS(DataRegularSeason20242025!$AB$3:$AB$1315,DataRegularSeason20242025!$B$3:$B$1315, "&lt;=" &amp; $A179, DataRegularSeason20242025!$E$3:$E$1315, T$1)</f>
        <v>68</v>
      </c>
      <c r="U179" s="2">
        <f>SUMIFS(DataRegularSeason20242025!$AA$3:$AA$1315,DataRegularSeason20242025!$B$3:$B$1315, "&lt;=" &amp; $A179, DataRegularSeason20242025!$D$3:$D$1315, U$1)+SUMIFS(DataRegularSeason20242025!$AB$3:$AB$1315,DataRegularSeason20242025!$B$3:$B$1315, "&lt;=" &amp; $A179, DataRegularSeason20242025!$E$3:$E$1315, U$1)</f>
        <v>75</v>
      </c>
      <c r="V179" s="2">
        <f>SUMIFS(DataRegularSeason20242025!$AA$3:$AA$1315,DataRegularSeason20242025!$B$3:$B$1315, "&lt;=" &amp; $A179, DataRegularSeason20242025!$D$3:$D$1315, V$1)+SUMIFS(DataRegularSeason20242025!$AB$3:$AB$1315,DataRegularSeason20242025!$B$3:$B$1315, "&lt;=" &amp; $A179, DataRegularSeason20242025!$E$3:$E$1315, V$1)</f>
        <v>62</v>
      </c>
      <c r="W179" s="2">
        <f>SUMIFS(DataRegularSeason20242025!$AA$3:$AA$1315,DataRegularSeason20242025!$B$3:$B$1315, "&lt;=" &amp; $A179, DataRegularSeason20242025!$D$3:$D$1315, W$1)+SUMIFS(DataRegularSeason20242025!$AB$3:$AB$1315,DataRegularSeason20242025!$B$3:$B$1315, "&lt;=" &amp; $A179, DataRegularSeason20242025!$E$3:$E$1315, W$1)</f>
        <v>62</v>
      </c>
      <c r="X179" s="2">
        <f>SUMIFS(DataRegularSeason20242025!$AA$3:$AA$1315,DataRegularSeason20242025!$B$3:$B$1315, "&lt;=" &amp; $A179, DataRegularSeason20242025!$D$3:$D$1315, X$1)+SUMIFS(DataRegularSeason20242025!$AB$3:$AB$1315,DataRegularSeason20242025!$B$3:$B$1315, "&lt;=" &amp; $A179, DataRegularSeason20242025!$E$3:$E$1315, X$1)</f>
        <v>60</v>
      </c>
      <c r="Y179" s="2">
        <f>SUMIFS(DataRegularSeason20242025!$AA$3:$AA$1315,DataRegularSeason20242025!$B$3:$B$1315, "&lt;=" &amp; $A179, DataRegularSeason20242025!$D$3:$D$1315, Y$1)+SUMIFS(DataRegularSeason20242025!$AB$3:$AB$1315,DataRegularSeason20242025!$B$3:$B$1315, "&lt;=" &amp; $A179, DataRegularSeason20242025!$E$3:$E$1315, Y$1)</f>
        <v>43</v>
      </c>
      <c r="Z179" s="2">
        <f>SUMIFS(DataRegularSeason20242025!$AA$3:$AA$1315,DataRegularSeason20242025!$B$3:$B$1315, "&lt;=" &amp; $A179, DataRegularSeason20242025!$D$3:$D$1315, Z$1)+SUMIFS(DataRegularSeason20242025!$AB$3:$AB$1315,DataRegularSeason20242025!$B$3:$B$1315, "&lt;=" &amp; $A179, DataRegularSeason20242025!$E$3:$E$1315, Z$1)</f>
        <v>69</v>
      </c>
      <c r="AA179" s="2">
        <f>SUMIFS(DataRegularSeason20242025!$AA$3:$AA$1315,DataRegularSeason20242025!$B$3:$B$1315, "&lt;=" &amp; $A179, DataRegularSeason20242025!$D$3:$D$1315, AA$1)+SUMIFS(DataRegularSeason20242025!$AB$3:$AB$1315,DataRegularSeason20242025!$B$3:$B$1315, "&lt;=" &amp; $A179, DataRegularSeason20242025!$E$3:$E$1315, AA$1)</f>
        <v>78</v>
      </c>
      <c r="AB179" s="2">
        <f>SUMIFS(DataRegularSeason20242025!$AA$3:$AA$1315,DataRegularSeason20242025!$B$3:$B$1315, "&lt;=" &amp; $A179, DataRegularSeason20242025!$D$3:$D$1315, AB$1)+SUMIFS(DataRegularSeason20242025!$AB$3:$AB$1315,DataRegularSeason20242025!$B$3:$B$1315, "&lt;=" &amp; $A179, DataRegularSeason20242025!$E$3:$E$1315, AB$1)</f>
        <v>83</v>
      </c>
      <c r="AC179" s="2">
        <f>SUMIFS(DataRegularSeason20242025!$AA$3:$AA$1315,DataRegularSeason20242025!$B$3:$B$1315, "&lt;=" &amp; $A179, DataRegularSeason20242025!$D$3:$D$1315, AC$1)+SUMIFS(DataRegularSeason20242025!$AB$3:$AB$1315,DataRegularSeason20242025!$B$3:$B$1315, "&lt;=" &amp; $A179, DataRegularSeason20242025!$E$3:$E$1315, AC$1)</f>
        <v>69</v>
      </c>
      <c r="AD179" s="2">
        <f>SUMIFS(DataRegularSeason20242025!$AA$3:$AA$1315,DataRegularSeason20242025!$B$3:$B$1315, "&lt;=" &amp; $A179, DataRegularSeason20242025!$D$3:$D$1315, AD$1)+SUMIFS(DataRegularSeason20242025!$AB$3:$AB$1315,DataRegularSeason20242025!$B$3:$B$1315, "&lt;=" &amp; $A179, DataRegularSeason20242025!$E$3:$E$1315, AD$1)</f>
        <v>68</v>
      </c>
      <c r="AE179" s="2">
        <f>SUMIFS(DataRegularSeason20242025!$AA$3:$AA$1315,DataRegularSeason20242025!$B$3:$B$1315, "&lt;=" &amp; $A179, DataRegularSeason20242025!$D$3:$D$1315, AE$1)+SUMIFS(DataRegularSeason20242025!$AB$3:$AB$1315,DataRegularSeason20242025!$B$3:$B$1315, "&lt;=" &amp; $A179, DataRegularSeason20242025!$E$3:$E$1315, AE$1)</f>
        <v>83</v>
      </c>
      <c r="AF179" s="2">
        <f>SUMIFS(DataRegularSeason20242025!$AA$3:$AA$1315,DataRegularSeason20242025!$B$3:$B$1315, "&lt;=" &amp; $A179, DataRegularSeason20242025!$D$3:$D$1315, AF$1)+SUMIFS(DataRegularSeason20242025!$AB$3:$AB$1315,DataRegularSeason20242025!$B$3:$B$1315, "&lt;=" &amp; $A179, DataRegularSeason20242025!$E$3:$E$1315, AF$1)</f>
        <v>94</v>
      </c>
      <c r="AG179" s="2">
        <f>SUMIFS(DataRegularSeason20242025!$AA$3:$AA$1315,DataRegularSeason20242025!$B$3:$B$1315, "&lt;=" &amp; $A179, DataRegularSeason20242025!$D$3:$D$1315, AG$1)+SUMIFS(DataRegularSeason20242025!$AB$3:$AB$1315,DataRegularSeason20242025!$B$3:$B$1315, "&lt;=" &amp; $A179, DataRegularSeason20242025!$E$3:$E$1315, AG$1)</f>
        <v>92</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63</v>
      </c>
      <c r="C180" s="2">
        <f>SUMIFS(DataRegularSeason20242025!$AA$3:$AA$1315,DataRegularSeason20242025!$B$3:$B$1315, "&lt;=" &amp; $A180, DataRegularSeason20242025!$D$3:$D$1315, C$1)+SUMIFS(DataRegularSeason20242025!$AB$3:$AB$1315,DataRegularSeason20242025!$B$3:$B$1315, "&lt;=" &amp; $A180, DataRegularSeason20242025!$E$3:$E$1315, C$1)</f>
        <v>68</v>
      </c>
      <c r="D180" s="2">
        <f>SUMIFS(DataRegularSeason20242025!$AA$3:$AA$1315,DataRegularSeason20242025!$B$3:$B$1315, "&lt;=" &amp; $A180, DataRegularSeason20242025!$D$3:$D$1315, D$1)+SUMIFS(DataRegularSeason20242025!$AB$3:$AB$1315,DataRegularSeason20242025!$B$3:$B$1315, "&lt;=" &amp; $A180, DataRegularSeason20242025!$E$3:$E$1315, D$1)</f>
        <v>56</v>
      </c>
      <c r="E180" s="2">
        <f>SUMIFS(DataRegularSeason20242025!$AA$3:$AA$1315,DataRegularSeason20242025!$B$3:$B$1315, "&lt;=" &amp; $A180, DataRegularSeason20242025!$D$3:$D$1315, E$1)+SUMIFS(DataRegularSeason20242025!$AB$3:$AB$1315,DataRegularSeason20242025!$B$3:$B$1315, "&lt;=" &amp; $A180, DataRegularSeason20242025!$E$3:$E$1315, E$1)</f>
        <v>82</v>
      </c>
      <c r="F180" s="2">
        <f>SUMIFS(DataRegularSeason20242025!$AA$3:$AA$1315,DataRegularSeason20242025!$B$3:$B$1315, "&lt;=" &amp; $A180, DataRegularSeason20242025!$D$3:$D$1315, F$1)+SUMIFS(DataRegularSeason20242025!$AB$3:$AB$1315,DataRegularSeason20242025!$B$3:$B$1315, "&lt;=" &amp; $A180, DataRegularSeason20242025!$E$3:$E$1315, F$1)</f>
        <v>70</v>
      </c>
      <c r="G180" s="2">
        <f>SUMIFS(DataRegularSeason20242025!$AA$3:$AA$1315,DataRegularSeason20242025!$B$3:$B$1315, "&lt;=" &amp; $A180, DataRegularSeason20242025!$D$3:$D$1315, G$1)+SUMIFS(DataRegularSeason20242025!$AB$3:$AB$1315,DataRegularSeason20242025!$B$3:$B$1315, "&lt;=" &amp; $A180, DataRegularSeason20242025!$E$3:$E$1315, G$1)</f>
        <v>71</v>
      </c>
      <c r="H180" s="2">
        <f>SUMIFS(DataRegularSeason20242025!$AA$3:$AA$1315,DataRegularSeason20242025!$B$3:$B$1315, "&lt;=" &amp; $A180, DataRegularSeason20242025!$D$3:$D$1315, H$1)+SUMIFS(DataRegularSeason20242025!$AB$3:$AB$1315,DataRegularSeason20242025!$B$3:$B$1315, "&lt;=" &amp; $A180, DataRegularSeason20242025!$E$3:$E$1315, H$1)</f>
        <v>49</v>
      </c>
      <c r="I180" s="2">
        <f>SUMIFS(DataRegularSeason20242025!$AA$3:$AA$1315,DataRegularSeason20242025!$B$3:$B$1315, "&lt;=" &amp; $A180, DataRegularSeason20242025!$D$3:$D$1315, I$1)+SUMIFS(DataRegularSeason20242025!$AB$3:$AB$1315,DataRegularSeason20242025!$B$3:$B$1315, "&lt;=" &amp; $A180, DataRegularSeason20242025!$E$3:$E$1315, I$1)</f>
        <v>81</v>
      </c>
      <c r="J180" s="2">
        <f>SUMIFS(DataRegularSeason20242025!$AA$3:$AA$1315,DataRegularSeason20242025!$B$3:$B$1315, "&lt;=" &amp; $A180, DataRegularSeason20242025!$D$3:$D$1315, J$1)+SUMIFS(DataRegularSeason20242025!$AB$3:$AB$1315,DataRegularSeason20242025!$B$3:$B$1315, "&lt;=" &amp; $A180, DataRegularSeason20242025!$E$3:$E$1315, J$1)</f>
        <v>86</v>
      </c>
      <c r="K180" s="2">
        <f>SUMIFS(DataRegularSeason20242025!$AA$3:$AA$1315,DataRegularSeason20242025!$B$3:$B$1315, "&lt;=" &amp; $A180, DataRegularSeason20242025!$D$3:$D$1315, K$1)+SUMIFS(DataRegularSeason20242025!$AB$3:$AB$1315,DataRegularSeason20242025!$B$3:$B$1315, "&lt;=" &amp; $A180, DataRegularSeason20242025!$E$3:$E$1315, K$1)</f>
        <v>70</v>
      </c>
      <c r="L180" s="2">
        <f>SUMIFS(DataRegularSeason20242025!$AA$3:$AA$1315,DataRegularSeason20242025!$B$3:$B$1315, "&lt;=" &amp; $A180, DataRegularSeason20242025!$D$3:$D$1315, L$1)+SUMIFS(DataRegularSeason20242025!$AB$3:$AB$1315,DataRegularSeason20242025!$B$3:$B$1315, "&lt;=" &amp; $A180, DataRegularSeason20242025!$E$3:$E$1315, L$1)</f>
        <v>78</v>
      </c>
      <c r="M180" s="2">
        <f>SUMIFS(DataRegularSeason20242025!$AA$3:$AA$1315,DataRegularSeason20242025!$B$3:$B$1315, "&lt;=" &amp; $A180, DataRegularSeason20242025!$D$3:$D$1315, M$1)+SUMIFS(DataRegularSeason20242025!$AB$3:$AB$1315,DataRegularSeason20242025!$B$3:$B$1315, "&lt;=" &amp; $A180, DataRegularSeason20242025!$E$3:$E$1315, M$1)</f>
        <v>83</v>
      </c>
      <c r="N180" s="2">
        <f>SUMIFS(DataRegularSeason20242025!$AA$3:$AA$1315,DataRegularSeason20242025!$B$3:$B$1315, "&lt;=" &amp; $A180, DataRegularSeason20242025!$D$3:$D$1315, N$1)+SUMIFS(DataRegularSeason20242025!$AB$3:$AB$1315,DataRegularSeason20242025!$B$3:$B$1315, "&lt;=" &amp; $A180, DataRegularSeason20242025!$E$3:$E$1315, N$1)</f>
        <v>77</v>
      </c>
      <c r="O180" s="2">
        <f>SUMIFS(DataRegularSeason20242025!$AA$3:$AA$1315,DataRegularSeason20242025!$B$3:$B$1315, "&lt;=" &amp; $A180, DataRegularSeason20242025!$D$3:$D$1315, O$1)+SUMIFS(DataRegularSeason20242025!$AB$3:$AB$1315,DataRegularSeason20242025!$B$3:$B$1315, "&lt;=" &amp; $A180, DataRegularSeason20242025!$E$3:$E$1315, O$1)</f>
        <v>78</v>
      </c>
      <c r="P180" s="2">
        <f>SUMIFS(DataRegularSeason20242025!$AA$3:$AA$1315,DataRegularSeason20242025!$B$3:$B$1315, "&lt;=" &amp; $A180, DataRegularSeason20242025!$D$3:$D$1315, P$1)+SUMIFS(DataRegularSeason20242025!$AB$3:$AB$1315,DataRegularSeason20242025!$B$3:$B$1315, "&lt;=" &amp; $A180, DataRegularSeason20242025!$E$3:$E$1315, P$1)</f>
        <v>69</v>
      </c>
      <c r="Q180" s="2">
        <f>SUMIFS(DataRegularSeason20242025!$AA$3:$AA$1315,DataRegularSeason20242025!$B$3:$B$1315, "&lt;=" &amp; $A180, DataRegularSeason20242025!$D$3:$D$1315, Q$1)+SUMIFS(DataRegularSeason20242025!$AB$3:$AB$1315,DataRegularSeason20242025!$B$3:$B$1315, "&lt;=" &amp; $A180, DataRegularSeason20242025!$E$3:$E$1315, Q$1)</f>
        <v>76</v>
      </c>
      <c r="R180" s="2">
        <f>SUMIFS(DataRegularSeason20242025!$AA$3:$AA$1315,DataRegularSeason20242025!$B$3:$B$1315, "&lt;=" &amp; $A180, DataRegularSeason20242025!$D$3:$D$1315, R$1)+SUMIFS(DataRegularSeason20242025!$AB$3:$AB$1315,DataRegularSeason20242025!$B$3:$B$1315, "&lt;=" &amp; $A180, DataRegularSeason20242025!$E$3:$E$1315, R$1)</f>
        <v>57</v>
      </c>
      <c r="S180" s="2">
        <f>SUMIFS(DataRegularSeason20242025!$AA$3:$AA$1315,DataRegularSeason20242025!$B$3:$B$1315, "&lt;=" &amp; $A180, DataRegularSeason20242025!$D$3:$D$1315, S$1)+SUMIFS(DataRegularSeason20242025!$AB$3:$AB$1315,DataRegularSeason20242025!$B$3:$B$1315, "&lt;=" &amp; $A180, DataRegularSeason20242025!$E$3:$E$1315, S$1)</f>
        <v>65</v>
      </c>
      <c r="T180" s="2">
        <f>SUMIFS(DataRegularSeason20242025!$AA$3:$AA$1315,DataRegularSeason20242025!$B$3:$B$1315, "&lt;=" &amp; $A180, DataRegularSeason20242025!$D$3:$D$1315, T$1)+SUMIFS(DataRegularSeason20242025!$AB$3:$AB$1315,DataRegularSeason20242025!$B$3:$B$1315, "&lt;=" &amp; $A180, DataRegularSeason20242025!$E$3:$E$1315, T$1)</f>
        <v>68</v>
      </c>
      <c r="U180" s="2">
        <f>SUMIFS(DataRegularSeason20242025!$AA$3:$AA$1315,DataRegularSeason20242025!$B$3:$B$1315, "&lt;=" &amp; $A180, DataRegularSeason20242025!$D$3:$D$1315, U$1)+SUMIFS(DataRegularSeason20242025!$AB$3:$AB$1315,DataRegularSeason20242025!$B$3:$B$1315, "&lt;=" &amp; $A180, DataRegularSeason20242025!$E$3:$E$1315, U$1)</f>
        <v>75</v>
      </c>
      <c r="V180" s="2">
        <f>SUMIFS(DataRegularSeason20242025!$AA$3:$AA$1315,DataRegularSeason20242025!$B$3:$B$1315, "&lt;=" &amp; $A180, DataRegularSeason20242025!$D$3:$D$1315, V$1)+SUMIFS(DataRegularSeason20242025!$AB$3:$AB$1315,DataRegularSeason20242025!$B$3:$B$1315, "&lt;=" &amp; $A180, DataRegularSeason20242025!$E$3:$E$1315, V$1)</f>
        <v>62</v>
      </c>
      <c r="W180" s="2">
        <f>SUMIFS(DataRegularSeason20242025!$AA$3:$AA$1315,DataRegularSeason20242025!$B$3:$B$1315, "&lt;=" &amp; $A180, DataRegularSeason20242025!$D$3:$D$1315, W$1)+SUMIFS(DataRegularSeason20242025!$AB$3:$AB$1315,DataRegularSeason20242025!$B$3:$B$1315, "&lt;=" &amp; $A180, DataRegularSeason20242025!$E$3:$E$1315, W$1)</f>
        <v>62</v>
      </c>
      <c r="X180" s="2">
        <f>SUMIFS(DataRegularSeason20242025!$AA$3:$AA$1315,DataRegularSeason20242025!$B$3:$B$1315, "&lt;=" &amp; $A180, DataRegularSeason20242025!$D$3:$D$1315, X$1)+SUMIFS(DataRegularSeason20242025!$AB$3:$AB$1315,DataRegularSeason20242025!$B$3:$B$1315, "&lt;=" &amp; $A180, DataRegularSeason20242025!$E$3:$E$1315, X$1)</f>
        <v>60</v>
      </c>
      <c r="Y180" s="2">
        <f>SUMIFS(DataRegularSeason20242025!$AA$3:$AA$1315,DataRegularSeason20242025!$B$3:$B$1315, "&lt;=" &amp; $A180, DataRegularSeason20242025!$D$3:$D$1315, Y$1)+SUMIFS(DataRegularSeason20242025!$AB$3:$AB$1315,DataRegularSeason20242025!$B$3:$B$1315, "&lt;=" &amp; $A180, DataRegularSeason20242025!$E$3:$E$1315, Y$1)</f>
        <v>43</v>
      </c>
      <c r="Z180" s="2">
        <f>SUMIFS(DataRegularSeason20242025!$AA$3:$AA$1315,DataRegularSeason20242025!$B$3:$B$1315, "&lt;=" &amp; $A180, DataRegularSeason20242025!$D$3:$D$1315, Z$1)+SUMIFS(DataRegularSeason20242025!$AB$3:$AB$1315,DataRegularSeason20242025!$B$3:$B$1315, "&lt;=" &amp; $A180, DataRegularSeason20242025!$E$3:$E$1315, Z$1)</f>
        <v>69</v>
      </c>
      <c r="AA180" s="2">
        <f>SUMIFS(DataRegularSeason20242025!$AA$3:$AA$1315,DataRegularSeason20242025!$B$3:$B$1315, "&lt;=" &amp; $A180, DataRegularSeason20242025!$D$3:$D$1315, AA$1)+SUMIFS(DataRegularSeason20242025!$AB$3:$AB$1315,DataRegularSeason20242025!$B$3:$B$1315, "&lt;=" &amp; $A180, DataRegularSeason20242025!$E$3:$E$1315, AA$1)</f>
        <v>78</v>
      </c>
      <c r="AB180" s="2">
        <f>SUMIFS(DataRegularSeason20242025!$AA$3:$AA$1315,DataRegularSeason20242025!$B$3:$B$1315, "&lt;=" &amp; $A180, DataRegularSeason20242025!$D$3:$D$1315, AB$1)+SUMIFS(DataRegularSeason20242025!$AB$3:$AB$1315,DataRegularSeason20242025!$B$3:$B$1315, "&lt;=" &amp; $A180, DataRegularSeason20242025!$E$3:$E$1315, AB$1)</f>
        <v>83</v>
      </c>
      <c r="AC180" s="2">
        <f>SUMIFS(DataRegularSeason20242025!$AA$3:$AA$1315,DataRegularSeason20242025!$B$3:$B$1315, "&lt;=" &amp; $A180, DataRegularSeason20242025!$D$3:$D$1315, AC$1)+SUMIFS(DataRegularSeason20242025!$AB$3:$AB$1315,DataRegularSeason20242025!$B$3:$B$1315, "&lt;=" &amp; $A180, DataRegularSeason20242025!$E$3:$E$1315, AC$1)</f>
        <v>69</v>
      </c>
      <c r="AD180" s="2">
        <f>SUMIFS(DataRegularSeason20242025!$AA$3:$AA$1315,DataRegularSeason20242025!$B$3:$B$1315, "&lt;=" &amp; $A180, DataRegularSeason20242025!$D$3:$D$1315, AD$1)+SUMIFS(DataRegularSeason20242025!$AB$3:$AB$1315,DataRegularSeason20242025!$B$3:$B$1315, "&lt;=" &amp; $A180, DataRegularSeason20242025!$E$3:$E$1315, AD$1)</f>
        <v>68</v>
      </c>
      <c r="AE180" s="2">
        <f>SUMIFS(DataRegularSeason20242025!$AA$3:$AA$1315,DataRegularSeason20242025!$B$3:$B$1315, "&lt;=" &amp; $A180, DataRegularSeason20242025!$D$3:$D$1315, AE$1)+SUMIFS(DataRegularSeason20242025!$AB$3:$AB$1315,DataRegularSeason20242025!$B$3:$B$1315, "&lt;=" &amp; $A180, DataRegularSeason20242025!$E$3:$E$1315, AE$1)</f>
        <v>83</v>
      </c>
      <c r="AF180" s="2">
        <f>SUMIFS(DataRegularSeason20242025!$AA$3:$AA$1315,DataRegularSeason20242025!$B$3:$B$1315, "&lt;=" &amp; $A180, DataRegularSeason20242025!$D$3:$D$1315, AF$1)+SUMIFS(DataRegularSeason20242025!$AB$3:$AB$1315,DataRegularSeason20242025!$B$3:$B$1315, "&lt;=" &amp; $A180, DataRegularSeason20242025!$E$3:$E$1315, AF$1)</f>
        <v>94</v>
      </c>
      <c r="AG180" s="2">
        <f>SUMIFS(DataRegularSeason20242025!$AA$3:$AA$1315,DataRegularSeason20242025!$B$3:$B$1315, "&lt;=" &amp; $A180, DataRegularSeason20242025!$D$3:$D$1315, AG$1)+SUMIFS(DataRegularSeason20242025!$AB$3:$AB$1315,DataRegularSeason20242025!$B$3:$B$1315, "&lt;=" &amp; $A180, DataRegularSeason20242025!$E$3:$E$1315, AG$1)</f>
        <v>92</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63</v>
      </c>
      <c r="C181" s="2">
        <f>SUMIFS(DataRegularSeason20242025!$AA$3:$AA$1315,DataRegularSeason20242025!$B$3:$B$1315, "&lt;=" &amp; $A181, DataRegularSeason20242025!$D$3:$D$1315, C$1)+SUMIFS(DataRegularSeason20242025!$AB$3:$AB$1315,DataRegularSeason20242025!$B$3:$B$1315, "&lt;=" &amp; $A181, DataRegularSeason20242025!$E$3:$E$1315, C$1)</f>
        <v>68</v>
      </c>
      <c r="D181" s="2">
        <f>SUMIFS(DataRegularSeason20242025!$AA$3:$AA$1315,DataRegularSeason20242025!$B$3:$B$1315, "&lt;=" &amp; $A181, DataRegularSeason20242025!$D$3:$D$1315, D$1)+SUMIFS(DataRegularSeason20242025!$AB$3:$AB$1315,DataRegularSeason20242025!$B$3:$B$1315, "&lt;=" &amp; $A181, DataRegularSeason20242025!$E$3:$E$1315, D$1)</f>
        <v>56</v>
      </c>
      <c r="E181" s="2">
        <f>SUMIFS(DataRegularSeason20242025!$AA$3:$AA$1315,DataRegularSeason20242025!$B$3:$B$1315, "&lt;=" &amp; $A181, DataRegularSeason20242025!$D$3:$D$1315, E$1)+SUMIFS(DataRegularSeason20242025!$AB$3:$AB$1315,DataRegularSeason20242025!$B$3:$B$1315, "&lt;=" &amp; $A181, DataRegularSeason20242025!$E$3:$E$1315, E$1)</f>
        <v>82</v>
      </c>
      <c r="F181" s="2">
        <f>SUMIFS(DataRegularSeason20242025!$AA$3:$AA$1315,DataRegularSeason20242025!$B$3:$B$1315, "&lt;=" &amp; $A181, DataRegularSeason20242025!$D$3:$D$1315, F$1)+SUMIFS(DataRegularSeason20242025!$AB$3:$AB$1315,DataRegularSeason20242025!$B$3:$B$1315, "&lt;=" &amp; $A181, DataRegularSeason20242025!$E$3:$E$1315, F$1)</f>
        <v>70</v>
      </c>
      <c r="G181" s="2">
        <f>SUMIFS(DataRegularSeason20242025!$AA$3:$AA$1315,DataRegularSeason20242025!$B$3:$B$1315, "&lt;=" &amp; $A181, DataRegularSeason20242025!$D$3:$D$1315, G$1)+SUMIFS(DataRegularSeason20242025!$AB$3:$AB$1315,DataRegularSeason20242025!$B$3:$B$1315, "&lt;=" &amp; $A181, DataRegularSeason20242025!$E$3:$E$1315, G$1)</f>
        <v>71</v>
      </c>
      <c r="H181" s="2">
        <f>SUMIFS(DataRegularSeason20242025!$AA$3:$AA$1315,DataRegularSeason20242025!$B$3:$B$1315, "&lt;=" &amp; $A181, DataRegularSeason20242025!$D$3:$D$1315, H$1)+SUMIFS(DataRegularSeason20242025!$AB$3:$AB$1315,DataRegularSeason20242025!$B$3:$B$1315, "&lt;=" &amp; $A181, DataRegularSeason20242025!$E$3:$E$1315, H$1)</f>
        <v>49</v>
      </c>
      <c r="I181" s="2">
        <f>SUMIFS(DataRegularSeason20242025!$AA$3:$AA$1315,DataRegularSeason20242025!$B$3:$B$1315, "&lt;=" &amp; $A181, DataRegularSeason20242025!$D$3:$D$1315, I$1)+SUMIFS(DataRegularSeason20242025!$AB$3:$AB$1315,DataRegularSeason20242025!$B$3:$B$1315, "&lt;=" &amp; $A181, DataRegularSeason20242025!$E$3:$E$1315, I$1)</f>
        <v>81</v>
      </c>
      <c r="J181" s="2">
        <f>SUMIFS(DataRegularSeason20242025!$AA$3:$AA$1315,DataRegularSeason20242025!$B$3:$B$1315, "&lt;=" &amp; $A181, DataRegularSeason20242025!$D$3:$D$1315, J$1)+SUMIFS(DataRegularSeason20242025!$AB$3:$AB$1315,DataRegularSeason20242025!$B$3:$B$1315, "&lt;=" &amp; $A181, DataRegularSeason20242025!$E$3:$E$1315, J$1)</f>
        <v>86</v>
      </c>
      <c r="K181" s="2">
        <f>SUMIFS(DataRegularSeason20242025!$AA$3:$AA$1315,DataRegularSeason20242025!$B$3:$B$1315, "&lt;=" &amp; $A181, DataRegularSeason20242025!$D$3:$D$1315, K$1)+SUMIFS(DataRegularSeason20242025!$AB$3:$AB$1315,DataRegularSeason20242025!$B$3:$B$1315, "&lt;=" &amp; $A181, DataRegularSeason20242025!$E$3:$E$1315, K$1)</f>
        <v>70</v>
      </c>
      <c r="L181" s="2">
        <f>SUMIFS(DataRegularSeason20242025!$AA$3:$AA$1315,DataRegularSeason20242025!$B$3:$B$1315, "&lt;=" &amp; $A181, DataRegularSeason20242025!$D$3:$D$1315, L$1)+SUMIFS(DataRegularSeason20242025!$AB$3:$AB$1315,DataRegularSeason20242025!$B$3:$B$1315, "&lt;=" &amp; $A181, DataRegularSeason20242025!$E$3:$E$1315, L$1)</f>
        <v>78</v>
      </c>
      <c r="M181" s="2">
        <f>SUMIFS(DataRegularSeason20242025!$AA$3:$AA$1315,DataRegularSeason20242025!$B$3:$B$1315, "&lt;=" &amp; $A181, DataRegularSeason20242025!$D$3:$D$1315, M$1)+SUMIFS(DataRegularSeason20242025!$AB$3:$AB$1315,DataRegularSeason20242025!$B$3:$B$1315, "&lt;=" &amp; $A181, DataRegularSeason20242025!$E$3:$E$1315, M$1)</f>
        <v>83</v>
      </c>
      <c r="N181" s="2">
        <f>SUMIFS(DataRegularSeason20242025!$AA$3:$AA$1315,DataRegularSeason20242025!$B$3:$B$1315, "&lt;=" &amp; $A181, DataRegularSeason20242025!$D$3:$D$1315, N$1)+SUMIFS(DataRegularSeason20242025!$AB$3:$AB$1315,DataRegularSeason20242025!$B$3:$B$1315, "&lt;=" &amp; $A181, DataRegularSeason20242025!$E$3:$E$1315, N$1)</f>
        <v>77</v>
      </c>
      <c r="O181" s="2">
        <f>SUMIFS(DataRegularSeason20242025!$AA$3:$AA$1315,DataRegularSeason20242025!$B$3:$B$1315, "&lt;=" &amp; $A181, DataRegularSeason20242025!$D$3:$D$1315, O$1)+SUMIFS(DataRegularSeason20242025!$AB$3:$AB$1315,DataRegularSeason20242025!$B$3:$B$1315, "&lt;=" &amp; $A181, DataRegularSeason20242025!$E$3:$E$1315, O$1)</f>
        <v>78</v>
      </c>
      <c r="P181" s="2">
        <f>SUMIFS(DataRegularSeason20242025!$AA$3:$AA$1315,DataRegularSeason20242025!$B$3:$B$1315, "&lt;=" &amp; $A181, DataRegularSeason20242025!$D$3:$D$1315, P$1)+SUMIFS(DataRegularSeason20242025!$AB$3:$AB$1315,DataRegularSeason20242025!$B$3:$B$1315, "&lt;=" &amp; $A181, DataRegularSeason20242025!$E$3:$E$1315, P$1)</f>
        <v>69</v>
      </c>
      <c r="Q181" s="2">
        <f>SUMIFS(DataRegularSeason20242025!$AA$3:$AA$1315,DataRegularSeason20242025!$B$3:$B$1315, "&lt;=" &amp; $A181, DataRegularSeason20242025!$D$3:$D$1315, Q$1)+SUMIFS(DataRegularSeason20242025!$AB$3:$AB$1315,DataRegularSeason20242025!$B$3:$B$1315, "&lt;=" &amp; $A181, DataRegularSeason20242025!$E$3:$E$1315, Q$1)</f>
        <v>76</v>
      </c>
      <c r="R181" s="2">
        <f>SUMIFS(DataRegularSeason20242025!$AA$3:$AA$1315,DataRegularSeason20242025!$B$3:$B$1315, "&lt;=" &amp; $A181, DataRegularSeason20242025!$D$3:$D$1315, R$1)+SUMIFS(DataRegularSeason20242025!$AB$3:$AB$1315,DataRegularSeason20242025!$B$3:$B$1315, "&lt;=" &amp; $A181, DataRegularSeason20242025!$E$3:$E$1315, R$1)</f>
        <v>57</v>
      </c>
      <c r="S181" s="2">
        <f>SUMIFS(DataRegularSeason20242025!$AA$3:$AA$1315,DataRegularSeason20242025!$B$3:$B$1315, "&lt;=" &amp; $A181, DataRegularSeason20242025!$D$3:$D$1315, S$1)+SUMIFS(DataRegularSeason20242025!$AB$3:$AB$1315,DataRegularSeason20242025!$B$3:$B$1315, "&lt;=" &amp; $A181, DataRegularSeason20242025!$E$3:$E$1315, S$1)</f>
        <v>65</v>
      </c>
      <c r="T181" s="2">
        <f>SUMIFS(DataRegularSeason20242025!$AA$3:$AA$1315,DataRegularSeason20242025!$B$3:$B$1315, "&lt;=" &amp; $A181, DataRegularSeason20242025!$D$3:$D$1315, T$1)+SUMIFS(DataRegularSeason20242025!$AB$3:$AB$1315,DataRegularSeason20242025!$B$3:$B$1315, "&lt;=" &amp; $A181, DataRegularSeason20242025!$E$3:$E$1315, T$1)</f>
        <v>68</v>
      </c>
      <c r="U181" s="2">
        <f>SUMIFS(DataRegularSeason20242025!$AA$3:$AA$1315,DataRegularSeason20242025!$B$3:$B$1315, "&lt;=" &amp; $A181, DataRegularSeason20242025!$D$3:$D$1315, U$1)+SUMIFS(DataRegularSeason20242025!$AB$3:$AB$1315,DataRegularSeason20242025!$B$3:$B$1315, "&lt;=" &amp; $A181, DataRegularSeason20242025!$E$3:$E$1315, U$1)</f>
        <v>75</v>
      </c>
      <c r="V181" s="2">
        <f>SUMIFS(DataRegularSeason20242025!$AA$3:$AA$1315,DataRegularSeason20242025!$B$3:$B$1315, "&lt;=" &amp; $A181, DataRegularSeason20242025!$D$3:$D$1315, V$1)+SUMIFS(DataRegularSeason20242025!$AB$3:$AB$1315,DataRegularSeason20242025!$B$3:$B$1315, "&lt;=" &amp; $A181, DataRegularSeason20242025!$E$3:$E$1315, V$1)</f>
        <v>62</v>
      </c>
      <c r="W181" s="2">
        <f>SUMIFS(DataRegularSeason20242025!$AA$3:$AA$1315,DataRegularSeason20242025!$B$3:$B$1315, "&lt;=" &amp; $A181, DataRegularSeason20242025!$D$3:$D$1315, W$1)+SUMIFS(DataRegularSeason20242025!$AB$3:$AB$1315,DataRegularSeason20242025!$B$3:$B$1315, "&lt;=" &amp; $A181, DataRegularSeason20242025!$E$3:$E$1315, W$1)</f>
        <v>62</v>
      </c>
      <c r="X181" s="2">
        <f>SUMIFS(DataRegularSeason20242025!$AA$3:$AA$1315,DataRegularSeason20242025!$B$3:$B$1315, "&lt;=" &amp; $A181, DataRegularSeason20242025!$D$3:$D$1315, X$1)+SUMIFS(DataRegularSeason20242025!$AB$3:$AB$1315,DataRegularSeason20242025!$B$3:$B$1315, "&lt;=" &amp; $A181, DataRegularSeason20242025!$E$3:$E$1315, X$1)</f>
        <v>60</v>
      </c>
      <c r="Y181" s="2">
        <f>SUMIFS(DataRegularSeason20242025!$AA$3:$AA$1315,DataRegularSeason20242025!$B$3:$B$1315, "&lt;=" &amp; $A181, DataRegularSeason20242025!$D$3:$D$1315, Y$1)+SUMIFS(DataRegularSeason20242025!$AB$3:$AB$1315,DataRegularSeason20242025!$B$3:$B$1315, "&lt;=" &amp; $A181, DataRegularSeason20242025!$E$3:$E$1315, Y$1)</f>
        <v>43</v>
      </c>
      <c r="Z181" s="2">
        <f>SUMIFS(DataRegularSeason20242025!$AA$3:$AA$1315,DataRegularSeason20242025!$B$3:$B$1315, "&lt;=" &amp; $A181, DataRegularSeason20242025!$D$3:$D$1315, Z$1)+SUMIFS(DataRegularSeason20242025!$AB$3:$AB$1315,DataRegularSeason20242025!$B$3:$B$1315, "&lt;=" &amp; $A181, DataRegularSeason20242025!$E$3:$E$1315, Z$1)</f>
        <v>69</v>
      </c>
      <c r="AA181" s="2">
        <f>SUMIFS(DataRegularSeason20242025!$AA$3:$AA$1315,DataRegularSeason20242025!$B$3:$B$1315, "&lt;=" &amp; $A181, DataRegularSeason20242025!$D$3:$D$1315, AA$1)+SUMIFS(DataRegularSeason20242025!$AB$3:$AB$1315,DataRegularSeason20242025!$B$3:$B$1315, "&lt;=" &amp; $A181, DataRegularSeason20242025!$E$3:$E$1315, AA$1)</f>
        <v>78</v>
      </c>
      <c r="AB181" s="2">
        <f>SUMIFS(DataRegularSeason20242025!$AA$3:$AA$1315,DataRegularSeason20242025!$B$3:$B$1315, "&lt;=" &amp; $A181, DataRegularSeason20242025!$D$3:$D$1315, AB$1)+SUMIFS(DataRegularSeason20242025!$AB$3:$AB$1315,DataRegularSeason20242025!$B$3:$B$1315, "&lt;=" &amp; $A181, DataRegularSeason20242025!$E$3:$E$1315, AB$1)</f>
        <v>83</v>
      </c>
      <c r="AC181" s="2">
        <f>SUMIFS(DataRegularSeason20242025!$AA$3:$AA$1315,DataRegularSeason20242025!$B$3:$B$1315, "&lt;=" &amp; $A181, DataRegularSeason20242025!$D$3:$D$1315, AC$1)+SUMIFS(DataRegularSeason20242025!$AB$3:$AB$1315,DataRegularSeason20242025!$B$3:$B$1315, "&lt;=" &amp; $A181, DataRegularSeason20242025!$E$3:$E$1315, AC$1)</f>
        <v>69</v>
      </c>
      <c r="AD181" s="2">
        <f>SUMIFS(DataRegularSeason20242025!$AA$3:$AA$1315,DataRegularSeason20242025!$B$3:$B$1315, "&lt;=" &amp; $A181, DataRegularSeason20242025!$D$3:$D$1315, AD$1)+SUMIFS(DataRegularSeason20242025!$AB$3:$AB$1315,DataRegularSeason20242025!$B$3:$B$1315, "&lt;=" &amp; $A181, DataRegularSeason20242025!$E$3:$E$1315, AD$1)</f>
        <v>68</v>
      </c>
      <c r="AE181" s="2">
        <f>SUMIFS(DataRegularSeason20242025!$AA$3:$AA$1315,DataRegularSeason20242025!$B$3:$B$1315, "&lt;=" &amp; $A181, DataRegularSeason20242025!$D$3:$D$1315, AE$1)+SUMIFS(DataRegularSeason20242025!$AB$3:$AB$1315,DataRegularSeason20242025!$B$3:$B$1315, "&lt;=" &amp; $A181, DataRegularSeason20242025!$E$3:$E$1315, AE$1)</f>
        <v>83</v>
      </c>
      <c r="AF181" s="2">
        <f>SUMIFS(DataRegularSeason20242025!$AA$3:$AA$1315,DataRegularSeason20242025!$B$3:$B$1315, "&lt;=" &amp; $A181, DataRegularSeason20242025!$D$3:$D$1315, AF$1)+SUMIFS(DataRegularSeason20242025!$AB$3:$AB$1315,DataRegularSeason20242025!$B$3:$B$1315, "&lt;=" &amp; $A181, DataRegularSeason20242025!$E$3:$E$1315, AF$1)</f>
        <v>94</v>
      </c>
      <c r="AG181" s="2">
        <f>SUMIFS(DataRegularSeason20242025!$AA$3:$AA$1315,DataRegularSeason20242025!$B$3:$B$1315, "&lt;=" &amp; $A181, DataRegularSeason20242025!$D$3:$D$1315, AG$1)+SUMIFS(DataRegularSeason20242025!$AB$3:$AB$1315,DataRegularSeason20242025!$B$3:$B$1315, "&lt;=" &amp; $A181, DataRegularSeason20242025!$E$3:$E$1315, AG$1)</f>
        <v>92</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63</v>
      </c>
      <c r="C182" s="2">
        <f>SUMIFS(DataRegularSeason20242025!$AA$3:$AA$1315,DataRegularSeason20242025!$B$3:$B$1315, "&lt;=" &amp; $A182, DataRegularSeason20242025!$D$3:$D$1315, C$1)+SUMIFS(DataRegularSeason20242025!$AB$3:$AB$1315,DataRegularSeason20242025!$B$3:$B$1315, "&lt;=" &amp; $A182, DataRegularSeason20242025!$E$3:$E$1315, C$1)</f>
        <v>68</v>
      </c>
      <c r="D182" s="2">
        <f>SUMIFS(DataRegularSeason20242025!$AA$3:$AA$1315,DataRegularSeason20242025!$B$3:$B$1315, "&lt;=" &amp; $A182, DataRegularSeason20242025!$D$3:$D$1315, D$1)+SUMIFS(DataRegularSeason20242025!$AB$3:$AB$1315,DataRegularSeason20242025!$B$3:$B$1315, "&lt;=" &amp; $A182, DataRegularSeason20242025!$E$3:$E$1315, D$1)</f>
        <v>56</v>
      </c>
      <c r="E182" s="2">
        <f>SUMIFS(DataRegularSeason20242025!$AA$3:$AA$1315,DataRegularSeason20242025!$B$3:$B$1315, "&lt;=" &amp; $A182, DataRegularSeason20242025!$D$3:$D$1315, E$1)+SUMIFS(DataRegularSeason20242025!$AB$3:$AB$1315,DataRegularSeason20242025!$B$3:$B$1315, "&lt;=" &amp; $A182, DataRegularSeason20242025!$E$3:$E$1315, E$1)</f>
        <v>82</v>
      </c>
      <c r="F182" s="2">
        <f>SUMIFS(DataRegularSeason20242025!$AA$3:$AA$1315,DataRegularSeason20242025!$B$3:$B$1315, "&lt;=" &amp; $A182, DataRegularSeason20242025!$D$3:$D$1315, F$1)+SUMIFS(DataRegularSeason20242025!$AB$3:$AB$1315,DataRegularSeason20242025!$B$3:$B$1315, "&lt;=" &amp; $A182, DataRegularSeason20242025!$E$3:$E$1315, F$1)</f>
        <v>70</v>
      </c>
      <c r="G182" s="2">
        <f>SUMIFS(DataRegularSeason20242025!$AA$3:$AA$1315,DataRegularSeason20242025!$B$3:$B$1315, "&lt;=" &amp; $A182, DataRegularSeason20242025!$D$3:$D$1315, G$1)+SUMIFS(DataRegularSeason20242025!$AB$3:$AB$1315,DataRegularSeason20242025!$B$3:$B$1315, "&lt;=" &amp; $A182, DataRegularSeason20242025!$E$3:$E$1315, G$1)</f>
        <v>71</v>
      </c>
      <c r="H182" s="2">
        <f>SUMIFS(DataRegularSeason20242025!$AA$3:$AA$1315,DataRegularSeason20242025!$B$3:$B$1315, "&lt;=" &amp; $A182, DataRegularSeason20242025!$D$3:$D$1315, H$1)+SUMIFS(DataRegularSeason20242025!$AB$3:$AB$1315,DataRegularSeason20242025!$B$3:$B$1315, "&lt;=" &amp; $A182, DataRegularSeason20242025!$E$3:$E$1315, H$1)</f>
        <v>49</v>
      </c>
      <c r="I182" s="2">
        <f>SUMIFS(DataRegularSeason20242025!$AA$3:$AA$1315,DataRegularSeason20242025!$B$3:$B$1315, "&lt;=" &amp; $A182, DataRegularSeason20242025!$D$3:$D$1315, I$1)+SUMIFS(DataRegularSeason20242025!$AB$3:$AB$1315,DataRegularSeason20242025!$B$3:$B$1315, "&lt;=" &amp; $A182, DataRegularSeason20242025!$E$3:$E$1315, I$1)</f>
        <v>81</v>
      </c>
      <c r="J182" s="2">
        <f>SUMIFS(DataRegularSeason20242025!$AA$3:$AA$1315,DataRegularSeason20242025!$B$3:$B$1315, "&lt;=" &amp; $A182, DataRegularSeason20242025!$D$3:$D$1315, J$1)+SUMIFS(DataRegularSeason20242025!$AB$3:$AB$1315,DataRegularSeason20242025!$B$3:$B$1315, "&lt;=" &amp; $A182, DataRegularSeason20242025!$E$3:$E$1315, J$1)</f>
        <v>86</v>
      </c>
      <c r="K182" s="2">
        <f>SUMIFS(DataRegularSeason20242025!$AA$3:$AA$1315,DataRegularSeason20242025!$B$3:$B$1315, "&lt;=" &amp; $A182, DataRegularSeason20242025!$D$3:$D$1315, K$1)+SUMIFS(DataRegularSeason20242025!$AB$3:$AB$1315,DataRegularSeason20242025!$B$3:$B$1315, "&lt;=" &amp; $A182, DataRegularSeason20242025!$E$3:$E$1315, K$1)</f>
        <v>70</v>
      </c>
      <c r="L182" s="2">
        <f>SUMIFS(DataRegularSeason20242025!$AA$3:$AA$1315,DataRegularSeason20242025!$B$3:$B$1315, "&lt;=" &amp; $A182, DataRegularSeason20242025!$D$3:$D$1315, L$1)+SUMIFS(DataRegularSeason20242025!$AB$3:$AB$1315,DataRegularSeason20242025!$B$3:$B$1315, "&lt;=" &amp; $A182, DataRegularSeason20242025!$E$3:$E$1315, L$1)</f>
        <v>78</v>
      </c>
      <c r="M182" s="2">
        <f>SUMIFS(DataRegularSeason20242025!$AA$3:$AA$1315,DataRegularSeason20242025!$B$3:$B$1315, "&lt;=" &amp; $A182, DataRegularSeason20242025!$D$3:$D$1315, M$1)+SUMIFS(DataRegularSeason20242025!$AB$3:$AB$1315,DataRegularSeason20242025!$B$3:$B$1315, "&lt;=" &amp; $A182, DataRegularSeason20242025!$E$3:$E$1315, M$1)</f>
        <v>83</v>
      </c>
      <c r="N182" s="2">
        <f>SUMIFS(DataRegularSeason20242025!$AA$3:$AA$1315,DataRegularSeason20242025!$B$3:$B$1315, "&lt;=" &amp; $A182, DataRegularSeason20242025!$D$3:$D$1315, N$1)+SUMIFS(DataRegularSeason20242025!$AB$3:$AB$1315,DataRegularSeason20242025!$B$3:$B$1315, "&lt;=" &amp; $A182, DataRegularSeason20242025!$E$3:$E$1315, N$1)</f>
        <v>77</v>
      </c>
      <c r="O182" s="2">
        <f>SUMIFS(DataRegularSeason20242025!$AA$3:$AA$1315,DataRegularSeason20242025!$B$3:$B$1315, "&lt;=" &amp; $A182, DataRegularSeason20242025!$D$3:$D$1315, O$1)+SUMIFS(DataRegularSeason20242025!$AB$3:$AB$1315,DataRegularSeason20242025!$B$3:$B$1315, "&lt;=" &amp; $A182, DataRegularSeason20242025!$E$3:$E$1315, O$1)</f>
        <v>78</v>
      </c>
      <c r="P182" s="2">
        <f>SUMIFS(DataRegularSeason20242025!$AA$3:$AA$1315,DataRegularSeason20242025!$B$3:$B$1315, "&lt;=" &amp; $A182, DataRegularSeason20242025!$D$3:$D$1315, P$1)+SUMIFS(DataRegularSeason20242025!$AB$3:$AB$1315,DataRegularSeason20242025!$B$3:$B$1315, "&lt;=" &amp; $A182, DataRegularSeason20242025!$E$3:$E$1315, P$1)</f>
        <v>69</v>
      </c>
      <c r="Q182" s="2">
        <f>SUMIFS(DataRegularSeason20242025!$AA$3:$AA$1315,DataRegularSeason20242025!$B$3:$B$1315, "&lt;=" &amp; $A182, DataRegularSeason20242025!$D$3:$D$1315, Q$1)+SUMIFS(DataRegularSeason20242025!$AB$3:$AB$1315,DataRegularSeason20242025!$B$3:$B$1315, "&lt;=" &amp; $A182, DataRegularSeason20242025!$E$3:$E$1315, Q$1)</f>
        <v>76</v>
      </c>
      <c r="R182" s="2">
        <f>SUMIFS(DataRegularSeason20242025!$AA$3:$AA$1315,DataRegularSeason20242025!$B$3:$B$1315, "&lt;=" &amp; $A182, DataRegularSeason20242025!$D$3:$D$1315, R$1)+SUMIFS(DataRegularSeason20242025!$AB$3:$AB$1315,DataRegularSeason20242025!$B$3:$B$1315, "&lt;=" &amp; $A182, DataRegularSeason20242025!$E$3:$E$1315, R$1)</f>
        <v>57</v>
      </c>
      <c r="S182" s="2">
        <f>SUMIFS(DataRegularSeason20242025!$AA$3:$AA$1315,DataRegularSeason20242025!$B$3:$B$1315, "&lt;=" &amp; $A182, DataRegularSeason20242025!$D$3:$D$1315, S$1)+SUMIFS(DataRegularSeason20242025!$AB$3:$AB$1315,DataRegularSeason20242025!$B$3:$B$1315, "&lt;=" &amp; $A182, DataRegularSeason20242025!$E$3:$E$1315, S$1)</f>
        <v>65</v>
      </c>
      <c r="T182" s="2">
        <f>SUMIFS(DataRegularSeason20242025!$AA$3:$AA$1315,DataRegularSeason20242025!$B$3:$B$1315, "&lt;=" &amp; $A182, DataRegularSeason20242025!$D$3:$D$1315, T$1)+SUMIFS(DataRegularSeason20242025!$AB$3:$AB$1315,DataRegularSeason20242025!$B$3:$B$1315, "&lt;=" &amp; $A182, DataRegularSeason20242025!$E$3:$E$1315, T$1)</f>
        <v>68</v>
      </c>
      <c r="U182" s="2">
        <f>SUMIFS(DataRegularSeason20242025!$AA$3:$AA$1315,DataRegularSeason20242025!$B$3:$B$1315, "&lt;=" &amp; $A182, DataRegularSeason20242025!$D$3:$D$1315, U$1)+SUMIFS(DataRegularSeason20242025!$AB$3:$AB$1315,DataRegularSeason20242025!$B$3:$B$1315, "&lt;=" &amp; $A182, DataRegularSeason20242025!$E$3:$E$1315, U$1)</f>
        <v>75</v>
      </c>
      <c r="V182" s="2">
        <f>SUMIFS(DataRegularSeason20242025!$AA$3:$AA$1315,DataRegularSeason20242025!$B$3:$B$1315, "&lt;=" &amp; $A182, DataRegularSeason20242025!$D$3:$D$1315, V$1)+SUMIFS(DataRegularSeason20242025!$AB$3:$AB$1315,DataRegularSeason20242025!$B$3:$B$1315, "&lt;=" &amp; $A182, DataRegularSeason20242025!$E$3:$E$1315, V$1)</f>
        <v>62</v>
      </c>
      <c r="W182" s="2">
        <f>SUMIFS(DataRegularSeason20242025!$AA$3:$AA$1315,DataRegularSeason20242025!$B$3:$B$1315, "&lt;=" &amp; $A182, DataRegularSeason20242025!$D$3:$D$1315, W$1)+SUMIFS(DataRegularSeason20242025!$AB$3:$AB$1315,DataRegularSeason20242025!$B$3:$B$1315, "&lt;=" &amp; $A182, DataRegularSeason20242025!$E$3:$E$1315, W$1)</f>
        <v>62</v>
      </c>
      <c r="X182" s="2">
        <f>SUMIFS(DataRegularSeason20242025!$AA$3:$AA$1315,DataRegularSeason20242025!$B$3:$B$1315, "&lt;=" &amp; $A182, DataRegularSeason20242025!$D$3:$D$1315, X$1)+SUMIFS(DataRegularSeason20242025!$AB$3:$AB$1315,DataRegularSeason20242025!$B$3:$B$1315, "&lt;=" &amp; $A182, DataRegularSeason20242025!$E$3:$E$1315, X$1)</f>
        <v>60</v>
      </c>
      <c r="Y182" s="2">
        <f>SUMIFS(DataRegularSeason20242025!$AA$3:$AA$1315,DataRegularSeason20242025!$B$3:$B$1315, "&lt;=" &amp; $A182, DataRegularSeason20242025!$D$3:$D$1315, Y$1)+SUMIFS(DataRegularSeason20242025!$AB$3:$AB$1315,DataRegularSeason20242025!$B$3:$B$1315, "&lt;=" &amp; $A182, DataRegularSeason20242025!$E$3:$E$1315, Y$1)</f>
        <v>43</v>
      </c>
      <c r="Z182" s="2">
        <f>SUMIFS(DataRegularSeason20242025!$AA$3:$AA$1315,DataRegularSeason20242025!$B$3:$B$1315, "&lt;=" &amp; $A182, DataRegularSeason20242025!$D$3:$D$1315, Z$1)+SUMIFS(DataRegularSeason20242025!$AB$3:$AB$1315,DataRegularSeason20242025!$B$3:$B$1315, "&lt;=" &amp; $A182, DataRegularSeason20242025!$E$3:$E$1315, Z$1)</f>
        <v>69</v>
      </c>
      <c r="AA182" s="2">
        <f>SUMIFS(DataRegularSeason20242025!$AA$3:$AA$1315,DataRegularSeason20242025!$B$3:$B$1315, "&lt;=" &amp; $A182, DataRegularSeason20242025!$D$3:$D$1315, AA$1)+SUMIFS(DataRegularSeason20242025!$AB$3:$AB$1315,DataRegularSeason20242025!$B$3:$B$1315, "&lt;=" &amp; $A182, DataRegularSeason20242025!$E$3:$E$1315, AA$1)</f>
        <v>78</v>
      </c>
      <c r="AB182" s="2">
        <f>SUMIFS(DataRegularSeason20242025!$AA$3:$AA$1315,DataRegularSeason20242025!$B$3:$B$1315, "&lt;=" &amp; $A182, DataRegularSeason20242025!$D$3:$D$1315, AB$1)+SUMIFS(DataRegularSeason20242025!$AB$3:$AB$1315,DataRegularSeason20242025!$B$3:$B$1315, "&lt;=" &amp; $A182, DataRegularSeason20242025!$E$3:$E$1315, AB$1)</f>
        <v>83</v>
      </c>
      <c r="AC182" s="2">
        <f>SUMIFS(DataRegularSeason20242025!$AA$3:$AA$1315,DataRegularSeason20242025!$B$3:$B$1315, "&lt;=" &amp; $A182, DataRegularSeason20242025!$D$3:$D$1315, AC$1)+SUMIFS(DataRegularSeason20242025!$AB$3:$AB$1315,DataRegularSeason20242025!$B$3:$B$1315, "&lt;=" &amp; $A182, DataRegularSeason20242025!$E$3:$E$1315, AC$1)</f>
        <v>69</v>
      </c>
      <c r="AD182" s="2">
        <f>SUMIFS(DataRegularSeason20242025!$AA$3:$AA$1315,DataRegularSeason20242025!$B$3:$B$1315, "&lt;=" &amp; $A182, DataRegularSeason20242025!$D$3:$D$1315, AD$1)+SUMIFS(DataRegularSeason20242025!$AB$3:$AB$1315,DataRegularSeason20242025!$B$3:$B$1315, "&lt;=" &amp; $A182, DataRegularSeason20242025!$E$3:$E$1315, AD$1)</f>
        <v>68</v>
      </c>
      <c r="AE182" s="2">
        <f>SUMIFS(DataRegularSeason20242025!$AA$3:$AA$1315,DataRegularSeason20242025!$B$3:$B$1315, "&lt;=" &amp; $A182, DataRegularSeason20242025!$D$3:$D$1315, AE$1)+SUMIFS(DataRegularSeason20242025!$AB$3:$AB$1315,DataRegularSeason20242025!$B$3:$B$1315, "&lt;=" &amp; $A182, DataRegularSeason20242025!$E$3:$E$1315, AE$1)</f>
        <v>83</v>
      </c>
      <c r="AF182" s="2">
        <f>SUMIFS(DataRegularSeason20242025!$AA$3:$AA$1315,DataRegularSeason20242025!$B$3:$B$1315, "&lt;=" &amp; $A182, DataRegularSeason20242025!$D$3:$D$1315, AF$1)+SUMIFS(DataRegularSeason20242025!$AB$3:$AB$1315,DataRegularSeason20242025!$B$3:$B$1315, "&lt;=" &amp; $A182, DataRegularSeason20242025!$E$3:$E$1315, AF$1)</f>
        <v>94</v>
      </c>
      <c r="AG182" s="2">
        <f>SUMIFS(DataRegularSeason20242025!$AA$3:$AA$1315,DataRegularSeason20242025!$B$3:$B$1315, "&lt;=" &amp; $A182, DataRegularSeason20242025!$D$3:$D$1315, AG$1)+SUMIFS(DataRegularSeason20242025!$AB$3:$AB$1315,DataRegularSeason20242025!$B$3:$B$1315, "&lt;=" &amp; $A182, DataRegularSeason20242025!$E$3:$E$1315, AG$1)</f>
        <v>92</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63</v>
      </c>
      <c r="C183" s="2">
        <f>SUMIFS(DataRegularSeason20242025!$AA$3:$AA$1315,DataRegularSeason20242025!$B$3:$B$1315, "&lt;=" &amp; $A183, DataRegularSeason20242025!$D$3:$D$1315, C$1)+SUMIFS(DataRegularSeason20242025!$AB$3:$AB$1315,DataRegularSeason20242025!$B$3:$B$1315, "&lt;=" &amp; $A183, DataRegularSeason20242025!$E$3:$E$1315, C$1)</f>
        <v>68</v>
      </c>
      <c r="D183" s="2">
        <f>SUMIFS(DataRegularSeason20242025!$AA$3:$AA$1315,DataRegularSeason20242025!$B$3:$B$1315, "&lt;=" &amp; $A183, DataRegularSeason20242025!$D$3:$D$1315, D$1)+SUMIFS(DataRegularSeason20242025!$AB$3:$AB$1315,DataRegularSeason20242025!$B$3:$B$1315, "&lt;=" &amp; $A183, DataRegularSeason20242025!$E$3:$E$1315, D$1)</f>
        <v>56</v>
      </c>
      <c r="E183" s="2">
        <f>SUMIFS(DataRegularSeason20242025!$AA$3:$AA$1315,DataRegularSeason20242025!$B$3:$B$1315, "&lt;=" &amp; $A183, DataRegularSeason20242025!$D$3:$D$1315, E$1)+SUMIFS(DataRegularSeason20242025!$AB$3:$AB$1315,DataRegularSeason20242025!$B$3:$B$1315, "&lt;=" &amp; $A183, DataRegularSeason20242025!$E$3:$E$1315, E$1)</f>
        <v>82</v>
      </c>
      <c r="F183" s="2">
        <f>SUMIFS(DataRegularSeason20242025!$AA$3:$AA$1315,DataRegularSeason20242025!$B$3:$B$1315, "&lt;=" &amp; $A183, DataRegularSeason20242025!$D$3:$D$1315, F$1)+SUMIFS(DataRegularSeason20242025!$AB$3:$AB$1315,DataRegularSeason20242025!$B$3:$B$1315, "&lt;=" &amp; $A183, DataRegularSeason20242025!$E$3:$E$1315, F$1)</f>
        <v>70</v>
      </c>
      <c r="G183" s="2">
        <f>SUMIFS(DataRegularSeason20242025!$AA$3:$AA$1315,DataRegularSeason20242025!$B$3:$B$1315, "&lt;=" &amp; $A183, DataRegularSeason20242025!$D$3:$D$1315, G$1)+SUMIFS(DataRegularSeason20242025!$AB$3:$AB$1315,DataRegularSeason20242025!$B$3:$B$1315, "&lt;=" &amp; $A183, DataRegularSeason20242025!$E$3:$E$1315, G$1)</f>
        <v>71</v>
      </c>
      <c r="H183" s="2">
        <f>SUMIFS(DataRegularSeason20242025!$AA$3:$AA$1315,DataRegularSeason20242025!$B$3:$B$1315, "&lt;=" &amp; $A183, DataRegularSeason20242025!$D$3:$D$1315, H$1)+SUMIFS(DataRegularSeason20242025!$AB$3:$AB$1315,DataRegularSeason20242025!$B$3:$B$1315, "&lt;=" &amp; $A183, DataRegularSeason20242025!$E$3:$E$1315, H$1)</f>
        <v>49</v>
      </c>
      <c r="I183" s="2">
        <f>SUMIFS(DataRegularSeason20242025!$AA$3:$AA$1315,DataRegularSeason20242025!$B$3:$B$1315, "&lt;=" &amp; $A183, DataRegularSeason20242025!$D$3:$D$1315, I$1)+SUMIFS(DataRegularSeason20242025!$AB$3:$AB$1315,DataRegularSeason20242025!$B$3:$B$1315, "&lt;=" &amp; $A183, DataRegularSeason20242025!$E$3:$E$1315, I$1)</f>
        <v>81</v>
      </c>
      <c r="J183" s="2">
        <f>SUMIFS(DataRegularSeason20242025!$AA$3:$AA$1315,DataRegularSeason20242025!$B$3:$B$1315, "&lt;=" &amp; $A183, DataRegularSeason20242025!$D$3:$D$1315, J$1)+SUMIFS(DataRegularSeason20242025!$AB$3:$AB$1315,DataRegularSeason20242025!$B$3:$B$1315, "&lt;=" &amp; $A183, DataRegularSeason20242025!$E$3:$E$1315, J$1)</f>
        <v>86</v>
      </c>
      <c r="K183" s="2">
        <f>SUMIFS(DataRegularSeason20242025!$AA$3:$AA$1315,DataRegularSeason20242025!$B$3:$B$1315, "&lt;=" &amp; $A183, DataRegularSeason20242025!$D$3:$D$1315, K$1)+SUMIFS(DataRegularSeason20242025!$AB$3:$AB$1315,DataRegularSeason20242025!$B$3:$B$1315, "&lt;=" &amp; $A183, DataRegularSeason20242025!$E$3:$E$1315, K$1)</f>
        <v>70</v>
      </c>
      <c r="L183" s="2">
        <f>SUMIFS(DataRegularSeason20242025!$AA$3:$AA$1315,DataRegularSeason20242025!$B$3:$B$1315, "&lt;=" &amp; $A183, DataRegularSeason20242025!$D$3:$D$1315, L$1)+SUMIFS(DataRegularSeason20242025!$AB$3:$AB$1315,DataRegularSeason20242025!$B$3:$B$1315, "&lt;=" &amp; $A183, DataRegularSeason20242025!$E$3:$E$1315, L$1)</f>
        <v>78</v>
      </c>
      <c r="M183" s="2">
        <f>SUMIFS(DataRegularSeason20242025!$AA$3:$AA$1315,DataRegularSeason20242025!$B$3:$B$1315, "&lt;=" &amp; $A183, DataRegularSeason20242025!$D$3:$D$1315, M$1)+SUMIFS(DataRegularSeason20242025!$AB$3:$AB$1315,DataRegularSeason20242025!$B$3:$B$1315, "&lt;=" &amp; $A183, DataRegularSeason20242025!$E$3:$E$1315, M$1)</f>
        <v>83</v>
      </c>
      <c r="N183" s="2">
        <f>SUMIFS(DataRegularSeason20242025!$AA$3:$AA$1315,DataRegularSeason20242025!$B$3:$B$1315, "&lt;=" &amp; $A183, DataRegularSeason20242025!$D$3:$D$1315, N$1)+SUMIFS(DataRegularSeason20242025!$AB$3:$AB$1315,DataRegularSeason20242025!$B$3:$B$1315, "&lt;=" &amp; $A183, DataRegularSeason20242025!$E$3:$E$1315, N$1)</f>
        <v>77</v>
      </c>
      <c r="O183" s="2">
        <f>SUMIFS(DataRegularSeason20242025!$AA$3:$AA$1315,DataRegularSeason20242025!$B$3:$B$1315, "&lt;=" &amp; $A183, DataRegularSeason20242025!$D$3:$D$1315, O$1)+SUMIFS(DataRegularSeason20242025!$AB$3:$AB$1315,DataRegularSeason20242025!$B$3:$B$1315, "&lt;=" &amp; $A183, DataRegularSeason20242025!$E$3:$E$1315, O$1)</f>
        <v>78</v>
      </c>
      <c r="P183" s="2">
        <f>SUMIFS(DataRegularSeason20242025!$AA$3:$AA$1315,DataRegularSeason20242025!$B$3:$B$1315, "&lt;=" &amp; $A183, DataRegularSeason20242025!$D$3:$D$1315, P$1)+SUMIFS(DataRegularSeason20242025!$AB$3:$AB$1315,DataRegularSeason20242025!$B$3:$B$1315, "&lt;=" &amp; $A183, DataRegularSeason20242025!$E$3:$E$1315, P$1)</f>
        <v>69</v>
      </c>
      <c r="Q183" s="2">
        <f>SUMIFS(DataRegularSeason20242025!$AA$3:$AA$1315,DataRegularSeason20242025!$B$3:$B$1315, "&lt;=" &amp; $A183, DataRegularSeason20242025!$D$3:$D$1315, Q$1)+SUMIFS(DataRegularSeason20242025!$AB$3:$AB$1315,DataRegularSeason20242025!$B$3:$B$1315, "&lt;=" &amp; $A183, DataRegularSeason20242025!$E$3:$E$1315, Q$1)</f>
        <v>76</v>
      </c>
      <c r="R183" s="2">
        <f>SUMIFS(DataRegularSeason20242025!$AA$3:$AA$1315,DataRegularSeason20242025!$B$3:$B$1315, "&lt;=" &amp; $A183, DataRegularSeason20242025!$D$3:$D$1315, R$1)+SUMIFS(DataRegularSeason20242025!$AB$3:$AB$1315,DataRegularSeason20242025!$B$3:$B$1315, "&lt;=" &amp; $A183, DataRegularSeason20242025!$E$3:$E$1315, R$1)</f>
        <v>57</v>
      </c>
      <c r="S183" s="2">
        <f>SUMIFS(DataRegularSeason20242025!$AA$3:$AA$1315,DataRegularSeason20242025!$B$3:$B$1315, "&lt;=" &amp; $A183, DataRegularSeason20242025!$D$3:$D$1315, S$1)+SUMIFS(DataRegularSeason20242025!$AB$3:$AB$1315,DataRegularSeason20242025!$B$3:$B$1315, "&lt;=" &amp; $A183, DataRegularSeason20242025!$E$3:$E$1315, S$1)</f>
        <v>65</v>
      </c>
      <c r="T183" s="2">
        <f>SUMIFS(DataRegularSeason20242025!$AA$3:$AA$1315,DataRegularSeason20242025!$B$3:$B$1315, "&lt;=" &amp; $A183, DataRegularSeason20242025!$D$3:$D$1315, T$1)+SUMIFS(DataRegularSeason20242025!$AB$3:$AB$1315,DataRegularSeason20242025!$B$3:$B$1315, "&lt;=" &amp; $A183, DataRegularSeason20242025!$E$3:$E$1315, T$1)</f>
        <v>68</v>
      </c>
      <c r="U183" s="2">
        <f>SUMIFS(DataRegularSeason20242025!$AA$3:$AA$1315,DataRegularSeason20242025!$B$3:$B$1315, "&lt;=" &amp; $A183, DataRegularSeason20242025!$D$3:$D$1315, U$1)+SUMIFS(DataRegularSeason20242025!$AB$3:$AB$1315,DataRegularSeason20242025!$B$3:$B$1315, "&lt;=" &amp; $A183, DataRegularSeason20242025!$E$3:$E$1315, U$1)</f>
        <v>75</v>
      </c>
      <c r="V183" s="2">
        <f>SUMIFS(DataRegularSeason20242025!$AA$3:$AA$1315,DataRegularSeason20242025!$B$3:$B$1315, "&lt;=" &amp; $A183, DataRegularSeason20242025!$D$3:$D$1315, V$1)+SUMIFS(DataRegularSeason20242025!$AB$3:$AB$1315,DataRegularSeason20242025!$B$3:$B$1315, "&lt;=" &amp; $A183, DataRegularSeason20242025!$E$3:$E$1315, V$1)</f>
        <v>62</v>
      </c>
      <c r="W183" s="2">
        <f>SUMIFS(DataRegularSeason20242025!$AA$3:$AA$1315,DataRegularSeason20242025!$B$3:$B$1315, "&lt;=" &amp; $A183, DataRegularSeason20242025!$D$3:$D$1315, W$1)+SUMIFS(DataRegularSeason20242025!$AB$3:$AB$1315,DataRegularSeason20242025!$B$3:$B$1315, "&lt;=" &amp; $A183, DataRegularSeason20242025!$E$3:$E$1315, W$1)</f>
        <v>62</v>
      </c>
      <c r="X183" s="2">
        <f>SUMIFS(DataRegularSeason20242025!$AA$3:$AA$1315,DataRegularSeason20242025!$B$3:$B$1315, "&lt;=" &amp; $A183, DataRegularSeason20242025!$D$3:$D$1315, X$1)+SUMIFS(DataRegularSeason20242025!$AB$3:$AB$1315,DataRegularSeason20242025!$B$3:$B$1315, "&lt;=" &amp; $A183, DataRegularSeason20242025!$E$3:$E$1315, X$1)</f>
        <v>60</v>
      </c>
      <c r="Y183" s="2">
        <f>SUMIFS(DataRegularSeason20242025!$AA$3:$AA$1315,DataRegularSeason20242025!$B$3:$B$1315, "&lt;=" &amp; $A183, DataRegularSeason20242025!$D$3:$D$1315, Y$1)+SUMIFS(DataRegularSeason20242025!$AB$3:$AB$1315,DataRegularSeason20242025!$B$3:$B$1315, "&lt;=" &amp; $A183, DataRegularSeason20242025!$E$3:$E$1315, Y$1)</f>
        <v>43</v>
      </c>
      <c r="Z183" s="2">
        <f>SUMIFS(DataRegularSeason20242025!$AA$3:$AA$1315,DataRegularSeason20242025!$B$3:$B$1315, "&lt;=" &amp; $A183, DataRegularSeason20242025!$D$3:$D$1315, Z$1)+SUMIFS(DataRegularSeason20242025!$AB$3:$AB$1315,DataRegularSeason20242025!$B$3:$B$1315, "&lt;=" &amp; $A183, DataRegularSeason20242025!$E$3:$E$1315, Z$1)</f>
        <v>69</v>
      </c>
      <c r="AA183" s="2">
        <f>SUMIFS(DataRegularSeason20242025!$AA$3:$AA$1315,DataRegularSeason20242025!$B$3:$B$1315, "&lt;=" &amp; $A183, DataRegularSeason20242025!$D$3:$D$1315, AA$1)+SUMIFS(DataRegularSeason20242025!$AB$3:$AB$1315,DataRegularSeason20242025!$B$3:$B$1315, "&lt;=" &amp; $A183, DataRegularSeason20242025!$E$3:$E$1315, AA$1)</f>
        <v>78</v>
      </c>
      <c r="AB183" s="2">
        <f>SUMIFS(DataRegularSeason20242025!$AA$3:$AA$1315,DataRegularSeason20242025!$B$3:$B$1315, "&lt;=" &amp; $A183, DataRegularSeason20242025!$D$3:$D$1315, AB$1)+SUMIFS(DataRegularSeason20242025!$AB$3:$AB$1315,DataRegularSeason20242025!$B$3:$B$1315, "&lt;=" &amp; $A183, DataRegularSeason20242025!$E$3:$E$1315, AB$1)</f>
        <v>83</v>
      </c>
      <c r="AC183" s="2">
        <f>SUMIFS(DataRegularSeason20242025!$AA$3:$AA$1315,DataRegularSeason20242025!$B$3:$B$1315, "&lt;=" &amp; $A183, DataRegularSeason20242025!$D$3:$D$1315, AC$1)+SUMIFS(DataRegularSeason20242025!$AB$3:$AB$1315,DataRegularSeason20242025!$B$3:$B$1315, "&lt;=" &amp; $A183, DataRegularSeason20242025!$E$3:$E$1315, AC$1)</f>
        <v>69</v>
      </c>
      <c r="AD183" s="2">
        <f>SUMIFS(DataRegularSeason20242025!$AA$3:$AA$1315,DataRegularSeason20242025!$B$3:$B$1315, "&lt;=" &amp; $A183, DataRegularSeason20242025!$D$3:$D$1315, AD$1)+SUMIFS(DataRegularSeason20242025!$AB$3:$AB$1315,DataRegularSeason20242025!$B$3:$B$1315, "&lt;=" &amp; $A183, DataRegularSeason20242025!$E$3:$E$1315, AD$1)</f>
        <v>68</v>
      </c>
      <c r="AE183" s="2">
        <f>SUMIFS(DataRegularSeason20242025!$AA$3:$AA$1315,DataRegularSeason20242025!$B$3:$B$1315, "&lt;=" &amp; $A183, DataRegularSeason20242025!$D$3:$D$1315, AE$1)+SUMIFS(DataRegularSeason20242025!$AB$3:$AB$1315,DataRegularSeason20242025!$B$3:$B$1315, "&lt;=" &amp; $A183, DataRegularSeason20242025!$E$3:$E$1315, AE$1)</f>
        <v>83</v>
      </c>
      <c r="AF183" s="2">
        <f>SUMIFS(DataRegularSeason20242025!$AA$3:$AA$1315,DataRegularSeason20242025!$B$3:$B$1315, "&lt;=" &amp; $A183, DataRegularSeason20242025!$D$3:$D$1315, AF$1)+SUMIFS(DataRegularSeason20242025!$AB$3:$AB$1315,DataRegularSeason20242025!$B$3:$B$1315, "&lt;=" &amp; $A183, DataRegularSeason20242025!$E$3:$E$1315, AF$1)</f>
        <v>94</v>
      </c>
      <c r="AG183" s="2">
        <f>SUMIFS(DataRegularSeason20242025!$AA$3:$AA$1315,DataRegularSeason20242025!$B$3:$B$1315, "&lt;=" &amp; $A183, DataRegularSeason20242025!$D$3:$D$1315, AG$1)+SUMIFS(DataRegularSeason20242025!$AB$3:$AB$1315,DataRegularSeason20242025!$B$3:$B$1315, "&lt;=" &amp; $A183, DataRegularSeason20242025!$E$3:$E$1315, AG$1)</f>
        <v>92</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63</v>
      </c>
      <c r="C184" s="2">
        <f>SUMIFS(DataRegularSeason20242025!$AA$3:$AA$1315,DataRegularSeason20242025!$B$3:$B$1315, "&lt;=" &amp; $A184, DataRegularSeason20242025!$D$3:$D$1315, C$1)+SUMIFS(DataRegularSeason20242025!$AB$3:$AB$1315,DataRegularSeason20242025!$B$3:$B$1315, "&lt;=" &amp; $A184, DataRegularSeason20242025!$E$3:$E$1315, C$1)</f>
        <v>68</v>
      </c>
      <c r="D184" s="2">
        <f>SUMIFS(DataRegularSeason20242025!$AA$3:$AA$1315,DataRegularSeason20242025!$B$3:$B$1315, "&lt;=" &amp; $A184, DataRegularSeason20242025!$D$3:$D$1315, D$1)+SUMIFS(DataRegularSeason20242025!$AB$3:$AB$1315,DataRegularSeason20242025!$B$3:$B$1315, "&lt;=" &amp; $A184, DataRegularSeason20242025!$E$3:$E$1315, D$1)</f>
        <v>56</v>
      </c>
      <c r="E184" s="2">
        <f>SUMIFS(DataRegularSeason20242025!$AA$3:$AA$1315,DataRegularSeason20242025!$B$3:$B$1315, "&lt;=" &amp; $A184, DataRegularSeason20242025!$D$3:$D$1315, E$1)+SUMIFS(DataRegularSeason20242025!$AB$3:$AB$1315,DataRegularSeason20242025!$B$3:$B$1315, "&lt;=" &amp; $A184, DataRegularSeason20242025!$E$3:$E$1315, E$1)</f>
        <v>82</v>
      </c>
      <c r="F184" s="2">
        <f>SUMIFS(DataRegularSeason20242025!$AA$3:$AA$1315,DataRegularSeason20242025!$B$3:$B$1315, "&lt;=" &amp; $A184, DataRegularSeason20242025!$D$3:$D$1315, F$1)+SUMIFS(DataRegularSeason20242025!$AB$3:$AB$1315,DataRegularSeason20242025!$B$3:$B$1315, "&lt;=" &amp; $A184, DataRegularSeason20242025!$E$3:$E$1315, F$1)</f>
        <v>70</v>
      </c>
      <c r="G184" s="2">
        <f>SUMIFS(DataRegularSeason20242025!$AA$3:$AA$1315,DataRegularSeason20242025!$B$3:$B$1315, "&lt;=" &amp; $A184, DataRegularSeason20242025!$D$3:$D$1315, G$1)+SUMIFS(DataRegularSeason20242025!$AB$3:$AB$1315,DataRegularSeason20242025!$B$3:$B$1315, "&lt;=" &amp; $A184, DataRegularSeason20242025!$E$3:$E$1315, G$1)</f>
        <v>71</v>
      </c>
      <c r="H184" s="2">
        <f>SUMIFS(DataRegularSeason20242025!$AA$3:$AA$1315,DataRegularSeason20242025!$B$3:$B$1315, "&lt;=" &amp; $A184, DataRegularSeason20242025!$D$3:$D$1315, H$1)+SUMIFS(DataRegularSeason20242025!$AB$3:$AB$1315,DataRegularSeason20242025!$B$3:$B$1315, "&lt;=" &amp; $A184, DataRegularSeason20242025!$E$3:$E$1315, H$1)</f>
        <v>49</v>
      </c>
      <c r="I184" s="2">
        <f>SUMIFS(DataRegularSeason20242025!$AA$3:$AA$1315,DataRegularSeason20242025!$B$3:$B$1315, "&lt;=" &amp; $A184, DataRegularSeason20242025!$D$3:$D$1315, I$1)+SUMIFS(DataRegularSeason20242025!$AB$3:$AB$1315,DataRegularSeason20242025!$B$3:$B$1315, "&lt;=" &amp; $A184, DataRegularSeason20242025!$E$3:$E$1315, I$1)</f>
        <v>81</v>
      </c>
      <c r="J184" s="2">
        <f>SUMIFS(DataRegularSeason20242025!$AA$3:$AA$1315,DataRegularSeason20242025!$B$3:$B$1315, "&lt;=" &amp; $A184, DataRegularSeason20242025!$D$3:$D$1315, J$1)+SUMIFS(DataRegularSeason20242025!$AB$3:$AB$1315,DataRegularSeason20242025!$B$3:$B$1315, "&lt;=" &amp; $A184, DataRegularSeason20242025!$E$3:$E$1315, J$1)</f>
        <v>86</v>
      </c>
      <c r="K184" s="2">
        <f>SUMIFS(DataRegularSeason20242025!$AA$3:$AA$1315,DataRegularSeason20242025!$B$3:$B$1315, "&lt;=" &amp; $A184, DataRegularSeason20242025!$D$3:$D$1315, K$1)+SUMIFS(DataRegularSeason20242025!$AB$3:$AB$1315,DataRegularSeason20242025!$B$3:$B$1315, "&lt;=" &amp; $A184, DataRegularSeason20242025!$E$3:$E$1315, K$1)</f>
        <v>70</v>
      </c>
      <c r="L184" s="2">
        <f>SUMIFS(DataRegularSeason20242025!$AA$3:$AA$1315,DataRegularSeason20242025!$B$3:$B$1315, "&lt;=" &amp; $A184, DataRegularSeason20242025!$D$3:$D$1315, L$1)+SUMIFS(DataRegularSeason20242025!$AB$3:$AB$1315,DataRegularSeason20242025!$B$3:$B$1315, "&lt;=" &amp; $A184, DataRegularSeason20242025!$E$3:$E$1315, L$1)</f>
        <v>78</v>
      </c>
      <c r="M184" s="2">
        <f>SUMIFS(DataRegularSeason20242025!$AA$3:$AA$1315,DataRegularSeason20242025!$B$3:$B$1315, "&lt;=" &amp; $A184, DataRegularSeason20242025!$D$3:$D$1315, M$1)+SUMIFS(DataRegularSeason20242025!$AB$3:$AB$1315,DataRegularSeason20242025!$B$3:$B$1315, "&lt;=" &amp; $A184, DataRegularSeason20242025!$E$3:$E$1315, M$1)</f>
        <v>83</v>
      </c>
      <c r="N184" s="2">
        <f>SUMIFS(DataRegularSeason20242025!$AA$3:$AA$1315,DataRegularSeason20242025!$B$3:$B$1315, "&lt;=" &amp; $A184, DataRegularSeason20242025!$D$3:$D$1315, N$1)+SUMIFS(DataRegularSeason20242025!$AB$3:$AB$1315,DataRegularSeason20242025!$B$3:$B$1315, "&lt;=" &amp; $A184, DataRegularSeason20242025!$E$3:$E$1315, N$1)</f>
        <v>77</v>
      </c>
      <c r="O184" s="2">
        <f>SUMIFS(DataRegularSeason20242025!$AA$3:$AA$1315,DataRegularSeason20242025!$B$3:$B$1315, "&lt;=" &amp; $A184, DataRegularSeason20242025!$D$3:$D$1315, O$1)+SUMIFS(DataRegularSeason20242025!$AB$3:$AB$1315,DataRegularSeason20242025!$B$3:$B$1315, "&lt;=" &amp; $A184, DataRegularSeason20242025!$E$3:$E$1315, O$1)</f>
        <v>78</v>
      </c>
      <c r="P184" s="2">
        <f>SUMIFS(DataRegularSeason20242025!$AA$3:$AA$1315,DataRegularSeason20242025!$B$3:$B$1315, "&lt;=" &amp; $A184, DataRegularSeason20242025!$D$3:$D$1315, P$1)+SUMIFS(DataRegularSeason20242025!$AB$3:$AB$1315,DataRegularSeason20242025!$B$3:$B$1315, "&lt;=" &amp; $A184, DataRegularSeason20242025!$E$3:$E$1315, P$1)</f>
        <v>69</v>
      </c>
      <c r="Q184" s="2">
        <f>SUMIFS(DataRegularSeason20242025!$AA$3:$AA$1315,DataRegularSeason20242025!$B$3:$B$1315, "&lt;=" &amp; $A184, DataRegularSeason20242025!$D$3:$D$1315, Q$1)+SUMIFS(DataRegularSeason20242025!$AB$3:$AB$1315,DataRegularSeason20242025!$B$3:$B$1315, "&lt;=" &amp; $A184, DataRegularSeason20242025!$E$3:$E$1315, Q$1)</f>
        <v>76</v>
      </c>
      <c r="R184" s="2">
        <f>SUMIFS(DataRegularSeason20242025!$AA$3:$AA$1315,DataRegularSeason20242025!$B$3:$B$1315, "&lt;=" &amp; $A184, DataRegularSeason20242025!$D$3:$D$1315, R$1)+SUMIFS(DataRegularSeason20242025!$AB$3:$AB$1315,DataRegularSeason20242025!$B$3:$B$1315, "&lt;=" &amp; $A184, DataRegularSeason20242025!$E$3:$E$1315, R$1)</f>
        <v>57</v>
      </c>
      <c r="S184" s="2">
        <f>SUMIFS(DataRegularSeason20242025!$AA$3:$AA$1315,DataRegularSeason20242025!$B$3:$B$1315, "&lt;=" &amp; $A184, DataRegularSeason20242025!$D$3:$D$1315, S$1)+SUMIFS(DataRegularSeason20242025!$AB$3:$AB$1315,DataRegularSeason20242025!$B$3:$B$1315, "&lt;=" &amp; $A184, DataRegularSeason20242025!$E$3:$E$1315, S$1)</f>
        <v>65</v>
      </c>
      <c r="T184" s="2">
        <f>SUMIFS(DataRegularSeason20242025!$AA$3:$AA$1315,DataRegularSeason20242025!$B$3:$B$1315, "&lt;=" &amp; $A184, DataRegularSeason20242025!$D$3:$D$1315, T$1)+SUMIFS(DataRegularSeason20242025!$AB$3:$AB$1315,DataRegularSeason20242025!$B$3:$B$1315, "&lt;=" &amp; $A184, DataRegularSeason20242025!$E$3:$E$1315, T$1)</f>
        <v>68</v>
      </c>
      <c r="U184" s="2">
        <f>SUMIFS(DataRegularSeason20242025!$AA$3:$AA$1315,DataRegularSeason20242025!$B$3:$B$1315, "&lt;=" &amp; $A184, DataRegularSeason20242025!$D$3:$D$1315, U$1)+SUMIFS(DataRegularSeason20242025!$AB$3:$AB$1315,DataRegularSeason20242025!$B$3:$B$1315, "&lt;=" &amp; $A184, DataRegularSeason20242025!$E$3:$E$1315, U$1)</f>
        <v>75</v>
      </c>
      <c r="V184" s="2">
        <f>SUMIFS(DataRegularSeason20242025!$AA$3:$AA$1315,DataRegularSeason20242025!$B$3:$B$1315, "&lt;=" &amp; $A184, DataRegularSeason20242025!$D$3:$D$1315, V$1)+SUMIFS(DataRegularSeason20242025!$AB$3:$AB$1315,DataRegularSeason20242025!$B$3:$B$1315, "&lt;=" &amp; $A184, DataRegularSeason20242025!$E$3:$E$1315, V$1)</f>
        <v>62</v>
      </c>
      <c r="W184" s="2">
        <f>SUMIFS(DataRegularSeason20242025!$AA$3:$AA$1315,DataRegularSeason20242025!$B$3:$B$1315, "&lt;=" &amp; $A184, DataRegularSeason20242025!$D$3:$D$1315, W$1)+SUMIFS(DataRegularSeason20242025!$AB$3:$AB$1315,DataRegularSeason20242025!$B$3:$B$1315, "&lt;=" &amp; $A184, DataRegularSeason20242025!$E$3:$E$1315, W$1)</f>
        <v>62</v>
      </c>
      <c r="X184" s="2">
        <f>SUMIFS(DataRegularSeason20242025!$AA$3:$AA$1315,DataRegularSeason20242025!$B$3:$B$1315, "&lt;=" &amp; $A184, DataRegularSeason20242025!$D$3:$D$1315, X$1)+SUMIFS(DataRegularSeason20242025!$AB$3:$AB$1315,DataRegularSeason20242025!$B$3:$B$1315, "&lt;=" &amp; $A184, DataRegularSeason20242025!$E$3:$E$1315, X$1)</f>
        <v>60</v>
      </c>
      <c r="Y184" s="2">
        <f>SUMIFS(DataRegularSeason20242025!$AA$3:$AA$1315,DataRegularSeason20242025!$B$3:$B$1315, "&lt;=" &amp; $A184, DataRegularSeason20242025!$D$3:$D$1315, Y$1)+SUMIFS(DataRegularSeason20242025!$AB$3:$AB$1315,DataRegularSeason20242025!$B$3:$B$1315, "&lt;=" &amp; $A184, DataRegularSeason20242025!$E$3:$E$1315, Y$1)</f>
        <v>43</v>
      </c>
      <c r="Z184" s="2">
        <f>SUMIFS(DataRegularSeason20242025!$AA$3:$AA$1315,DataRegularSeason20242025!$B$3:$B$1315, "&lt;=" &amp; $A184, DataRegularSeason20242025!$D$3:$D$1315, Z$1)+SUMIFS(DataRegularSeason20242025!$AB$3:$AB$1315,DataRegularSeason20242025!$B$3:$B$1315, "&lt;=" &amp; $A184, DataRegularSeason20242025!$E$3:$E$1315, Z$1)</f>
        <v>69</v>
      </c>
      <c r="AA184" s="2">
        <f>SUMIFS(DataRegularSeason20242025!$AA$3:$AA$1315,DataRegularSeason20242025!$B$3:$B$1315, "&lt;=" &amp; $A184, DataRegularSeason20242025!$D$3:$D$1315, AA$1)+SUMIFS(DataRegularSeason20242025!$AB$3:$AB$1315,DataRegularSeason20242025!$B$3:$B$1315, "&lt;=" &amp; $A184, DataRegularSeason20242025!$E$3:$E$1315, AA$1)</f>
        <v>78</v>
      </c>
      <c r="AB184" s="2">
        <f>SUMIFS(DataRegularSeason20242025!$AA$3:$AA$1315,DataRegularSeason20242025!$B$3:$B$1315, "&lt;=" &amp; $A184, DataRegularSeason20242025!$D$3:$D$1315, AB$1)+SUMIFS(DataRegularSeason20242025!$AB$3:$AB$1315,DataRegularSeason20242025!$B$3:$B$1315, "&lt;=" &amp; $A184, DataRegularSeason20242025!$E$3:$E$1315, AB$1)</f>
        <v>83</v>
      </c>
      <c r="AC184" s="2">
        <f>SUMIFS(DataRegularSeason20242025!$AA$3:$AA$1315,DataRegularSeason20242025!$B$3:$B$1315, "&lt;=" &amp; $A184, DataRegularSeason20242025!$D$3:$D$1315, AC$1)+SUMIFS(DataRegularSeason20242025!$AB$3:$AB$1315,DataRegularSeason20242025!$B$3:$B$1315, "&lt;=" &amp; $A184, DataRegularSeason20242025!$E$3:$E$1315, AC$1)</f>
        <v>69</v>
      </c>
      <c r="AD184" s="2">
        <f>SUMIFS(DataRegularSeason20242025!$AA$3:$AA$1315,DataRegularSeason20242025!$B$3:$B$1315, "&lt;=" &amp; $A184, DataRegularSeason20242025!$D$3:$D$1315, AD$1)+SUMIFS(DataRegularSeason20242025!$AB$3:$AB$1315,DataRegularSeason20242025!$B$3:$B$1315, "&lt;=" &amp; $A184, DataRegularSeason20242025!$E$3:$E$1315, AD$1)</f>
        <v>68</v>
      </c>
      <c r="AE184" s="2">
        <f>SUMIFS(DataRegularSeason20242025!$AA$3:$AA$1315,DataRegularSeason20242025!$B$3:$B$1315, "&lt;=" &amp; $A184, DataRegularSeason20242025!$D$3:$D$1315, AE$1)+SUMIFS(DataRegularSeason20242025!$AB$3:$AB$1315,DataRegularSeason20242025!$B$3:$B$1315, "&lt;=" &amp; $A184, DataRegularSeason20242025!$E$3:$E$1315, AE$1)</f>
        <v>83</v>
      </c>
      <c r="AF184" s="2">
        <f>SUMIFS(DataRegularSeason20242025!$AA$3:$AA$1315,DataRegularSeason20242025!$B$3:$B$1315, "&lt;=" &amp; $A184, DataRegularSeason20242025!$D$3:$D$1315, AF$1)+SUMIFS(DataRegularSeason20242025!$AB$3:$AB$1315,DataRegularSeason20242025!$B$3:$B$1315, "&lt;=" &amp; $A184, DataRegularSeason20242025!$E$3:$E$1315, AF$1)</f>
        <v>94</v>
      </c>
      <c r="AG184" s="2">
        <f>SUMIFS(DataRegularSeason20242025!$AA$3:$AA$1315,DataRegularSeason20242025!$B$3:$B$1315, "&lt;=" &amp; $A184, DataRegularSeason20242025!$D$3:$D$1315, AG$1)+SUMIFS(DataRegularSeason20242025!$AB$3:$AB$1315,DataRegularSeason20242025!$B$3:$B$1315, "&lt;=" &amp; $A184, DataRegularSeason20242025!$E$3:$E$1315, AG$1)</f>
        <v>92</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63</v>
      </c>
      <c r="C185" s="2">
        <f>SUMIFS(DataRegularSeason20242025!$AA$3:$AA$1315,DataRegularSeason20242025!$B$3:$B$1315, "&lt;=" &amp; $A185, DataRegularSeason20242025!$D$3:$D$1315, C$1)+SUMIFS(DataRegularSeason20242025!$AB$3:$AB$1315,DataRegularSeason20242025!$B$3:$B$1315, "&lt;=" &amp; $A185, DataRegularSeason20242025!$E$3:$E$1315, C$1)</f>
        <v>68</v>
      </c>
      <c r="D185" s="2">
        <f>SUMIFS(DataRegularSeason20242025!$AA$3:$AA$1315,DataRegularSeason20242025!$B$3:$B$1315, "&lt;=" &amp; $A185, DataRegularSeason20242025!$D$3:$D$1315, D$1)+SUMIFS(DataRegularSeason20242025!$AB$3:$AB$1315,DataRegularSeason20242025!$B$3:$B$1315, "&lt;=" &amp; $A185, DataRegularSeason20242025!$E$3:$E$1315, D$1)</f>
        <v>56</v>
      </c>
      <c r="E185" s="2">
        <f>SUMIFS(DataRegularSeason20242025!$AA$3:$AA$1315,DataRegularSeason20242025!$B$3:$B$1315, "&lt;=" &amp; $A185, DataRegularSeason20242025!$D$3:$D$1315, E$1)+SUMIFS(DataRegularSeason20242025!$AB$3:$AB$1315,DataRegularSeason20242025!$B$3:$B$1315, "&lt;=" &amp; $A185, DataRegularSeason20242025!$E$3:$E$1315, E$1)</f>
        <v>82</v>
      </c>
      <c r="F185" s="2">
        <f>SUMIFS(DataRegularSeason20242025!$AA$3:$AA$1315,DataRegularSeason20242025!$B$3:$B$1315, "&lt;=" &amp; $A185, DataRegularSeason20242025!$D$3:$D$1315, F$1)+SUMIFS(DataRegularSeason20242025!$AB$3:$AB$1315,DataRegularSeason20242025!$B$3:$B$1315, "&lt;=" &amp; $A185, DataRegularSeason20242025!$E$3:$E$1315, F$1)</f>
        <v>70</v>
      </c>
      <c r="G185" s="2">
        <f>SUMIFS(DataRegularSeason20242025!$AA$3:$AA$1315,DataRegularSeason20242025!$B$3:$B$1315, "&lt;=" &amp; $A185, DataRegularSeason20242025!$D$3:$D$1315, G$1)+SUMIFS(DataRegularSeason20242025!$AB$3:$AB$1315,DataRegularSeason20242025!$B$3:$B$1315, "&lt;=" &amp; $A185, DataRegularSeason20242025!$E$3:$E$1315, G$1)</f>
        <v>71</v>
      </c>
      <c r="H185" s="2">
        <f>SUMIFS(DataRegularSeason20242025!$AA$3:$AA$1315,DataRegularSeason20242025!$B$3:$B$1315, "&lt;=" &amp; $A185, DataRegularSeason20242025!$D$3:$D$1315, H$1)+SUMIFS(DataRegularSeason20242025!$AB$3:$AB$1315,DataRegularSeason20242025!$B$3:$B$1315, "&lt;=" &amp; $A185, DataRegularSeason20242025!$E$3:$E$1315, H$1)</f>
        <v>49</v>
      </c>
      <c r="I185" s="2">
        <f>SUMIFS(DataRegularSeason20242025!$AA$3:$AA$1315,DataRegularSeason20242025!$B$3:$B$1315, "&lt;=" &amp; $A185, DataRegularSeason20242025!$D$3:$D$1315, I$1)+SUMIFS(DataRegularSeason20242025!$AB$3:$AB$1315,DataRegularSeason20242025!$B$3:$B$1315, "&lt;=" &amp; $A185, DataRegularSeason20242025!$E$3:$E$1315, I$1)</f>
        <v>81</v>
      </c>
      <c r="J185" s="2">
        <f>SUMIFS(DataRegularSeason20242025!$AA$3:$AA$1315,DataRegularSeason20242025!$B$3:$B$1315, "&lt;=" &amp; $A185, DataRegularSeason20242025!$D$3:$D$1315, J$1)+SUMIFS(DataRegularSeason20242025!$AB$3:$AB$1315,DataRegularSeason20242025!$B$3:$B$1315, "&lt;=" &amp; $A185, DataRegularSeason20242025!$E$3:$E$1315, J$1)</f>
        <v>86</v>
      </c>
      <c r="K185" s="2">
        <f>SUMIFS(DataRegularSeason20242025!$AA$3:$AA$1315,DataRegularSeason20242025!$B$3:$B$1315, "&lt;=" &amp; $A185, DataRegularSeason20242025!$D$3:$D$1315, K$1)+SUMIFS(DataRegularSeason20242025!$AB$3:$AB$1315,DataRegularSeason20242025!$B$3:$B$1315, "&lt;=" &amp; $A185, DataRegularSeason20242025!$E$3:$E$1315, K$1)</f>
        <v>70</v>
      </c>
      <c r="L185" s="2">
        <f>SUMIFS(DataRegularSeason20242025!$AA$3:$AA$1315,DataRegularSeason20242025!$B$3:$B$1315, "&lt;=" &amp; $A185, DataRegularSeason20242025!$D$3:$D$1315, L$1)+SUMIFS(DataRegularSeason20242025!$AB$3:$AB$1315,DataRegularSeason20242025!$B$3:$B$1315, "&lt;=" &amp; $A185, DataRegularSeason20242025!$E$3:$E$1315, L$1)</f>
        <v>78</v>
      </c>
      <c r="M185" s="2">
        <f>SUMIFS(DataRegularSeason20242025!$AA$3:$AA$1315,DataRegularSeason20242025!$B$3:$B$1315, "&lt;=" &amp; $A185, DataRegularSeason20242025!$D$3:$D$1315, M$1)+SUMIFS(DataRegularSeason20242025!$AB$3:$AB$1315,DataRegularSeason20242025!$B$3:$B$1315, "&lt;=" &amp; $A185, DataRegularSeason20242025!$E$3:$E$1315, M$1)</f>
        <v>83</v>
      </c>
      <c r="N185" s="2">
        <f>SUMIFS(DataRegularSeason20242025!$AA$3:$AA$1315,DataRegularSeason20242025!$B$3:$B$1315, "&lt;=" &amp; $A185, DataRegularSeason20242025!$D$3:$D$1315, N$1)+SUMIFS(DataRegularSeason20242025!$AB$3:$AB$1315,DataRegularSeason20242025!$B$3:$B$1315, "&lt;=" &amp; $A185, DataRegularSeason20242025!$E$3:$E$1315, N$1)</f>
        <v>77</v>
      </c>
      <c r="O185" s="2">
        <f>SUMIFS(DataRegularSeason20242025!$AA$3:$AA$1315,DataRegularSeason20242025!$B$3:$B$1315, "&lt;=" &amp; $A185, DataRegularSeason20242025!$D$3:$D$1315, O$1)+SUMIFS(DataRegularSeason20242025!$AB$3:$AB$1315,DataRegularSeason20242025!$B$3:$B$1315, "&lt;=" &amp; $A185, DataRegularSeason20242025!$E$3:$E$1315, O$1)</f>
        <v>78</v>
      </c>
      <c r="P185" s="2">
        <f>SUMIFS(DataRegularSeason20242025!$AA$3:$AA$1315,DataRegularSeason20242025!$B$3:$B$1315, "&lt;=" &amp; $A185, DataRegularSeason20242025!$D$3:$D$1315, P$1)+SUMIFS(DataRegularSeason20242025!$AB$3:$AB$1315,DataRegularSeason20242025!$B$3:$B$1315, "&lt;=" &amp; $A185, DataRegularSeason20242025!$E$3:$E$1315, P$1)</f>
        <v>69</v>
      </c>
      <c r="Q185" s="2">
        <f>SUMIFS(DataRegularSeason20242025!$AA$3:$AA$1315,DataRegularSeason20242025!$B$3:$B$1315, "&lt;=" &amp; $A185, DataRegularSeason20242025!$D$3:$D$1315, Q$1)+SUMIFS(DataRegularSeason20242025!$AB$3:$AB$1315,DataRegularSeason20242025!$B$3:$B$1315, "&lt;=" &amp; $A185, DataRegularSeason20242025!$E$3:$E$1315, Q$1)</f>
        <v>76</v>
      </c>
      <c r="R185" s="2">
        <f>SUMIFS(DataRegularSeason20242025!$AA$3:$AA$1315,DataRegularSeason20242025!$B$3:$B$1315, "&lt;=" &amp; $A185, DataRegularSeason20242025!$D$3:$D$1315, R$1)+SUMIFS(DataRegularSeason20242025!$AB$3:$AB$1315,DataRegularSeason20242025!$B$3:$B$1315, "&lt;=" &amp; $A185, DataRegularSeason20242025!$E$3:$E$1315, R$1)</f>
        <v>57</v>
      </c>
      <c r="S185" s="2">
        <f>SUMIFS(DataRegularSeason20242025!$AA$3:$AA$1315,DataRegularSeason20242025!$B$3:$B$1315, "&lt;=" &amp; $A185, DataRegularSeason20242025!$D$3:$D$1315, S$1)+SUMIFS(DataRegularSeason20242025!$AB$3:$AB$1315,DataRegularSeason20242025!$B$3:$B$1315, "&lt;=" &amp; $A185, DataRegularSeason20242025!$E$3:$E$1315, S$1)</f>
        <v>65</v>
      </c>
      <c r="T185" s="2">
        <f>SUMIFS(DataRegularSeason20242025!$AA$3:$AA$1315,DataRegularSeason20242025!$B$3:$B$1315, "&lt;=" &amp; $A185, DataRegularSeason20242025!$D$3:$D$1315, T$1)+SUMIFS(DataRegularSeason20242025!$AB$3:$AB$1315,DataRegularSeason20242025!$B$3:$B$1315, "&lt;=" &amp; $A185, DataRegularSeason20242025!$E$3:$E$1315, T$1)</f>
        <v>68</v>
      </c>
      <c r="U185" s="2">
        <f>SUMIFS(DataRegularSeason20242025!$AA$3:$AA$1315,DataRegularSeason20242025!$B$3:$B$1315, "&lt;=" &amp; $A185, DataRegularSeason20242025!$D$3:$D$1315, U$1)+SUMIFS(DataRegularSeason20242025!$AB$3:$AB$1315,DataRegularSeason20242025!$B$3:$B$1315, "&lt;=" &amp; $A185, DataRegularSeason20242025!$E$3:$E$1315, U$1)</f>
        <v>75</v>
      </c>
      <c r="V185" s="2">
        <f>SUMIFS(DataRegularSeason20242025!$AA$3:$AA$1315,DataRegularSeason20242025!$B$3:$B$1315, "&lt;=" &amp; $A185, DataRegularSeason20242025!$D$3:$D$1315, V$1)+SUMIFS(DataRegularSeason20242025!$AB$3:$AB$1315,DataRegularSeason20242025!$B$3:$B$1315, "&lt;=" &amp; $A185, DataRegularSeason20242025!$E$3:$E$1315, V$1)</f>
        <v>62</v>
      </c>
      <c r="W185" s="2">
        <f>SUMIFS(DataRegularSeason20242025!$AA$3:$AA$1315,DataRegularSeason20242025!$B$3:$B$1315, "&lt;=" &amp; $A185, DataRegularSeason20242025!$D$3:$D$1315, W$1)+SUMIFS(DataRegularSeason20242025!$AB$3:$AB$1315,DataRegularSeason20242025!$B$3:$B$1315, "&lt;=" &amp; $A185, DataRegularSeason20242025!$E$3:$E$1315, W$1)</f>
        <v>62</v>
      </c>
      <c r="X185" s="2">
        <f>SUMIFS(DataRegularSeason20242025!$AA$3:$AA$1315,DataRegularSeason20242025!$B$3:$B$1315, "&lt;=" &amp; $A185, DataRegularSeason20242025!$D$3:$D$1315, X$1)+SUMIFS(DataRegularSeason20242025!$AB$3:$AB$1315,DataRegularSeason20242025!$B$3:$B$1315, "&lt;=" &amp; $A185, DataRegularSeason20242025!$E$3:$E$1315, X$1)</f>
        <v>60</v>
      </c>
      <c r="Y185" s="2">
        <f>SUMIFS(DataRegularSeason20242025!$AA$3:$AA$1315,DataRegularSeason20242025!$B$3:$B$1315, "&lt;=" &amp; $A185, DataRegularSeason20242025!$D$3:$D$1315, Y$1)+SUMIFS(DataRegularSeason20242025!$AB$3:$AB$1315,DataRegularSeason20242025!$B$3:$B$1315, "&lt;=" &amp; $A185, DataRegularSeason20242025!$E$3:$E$1315, Y$1)</f>
        <v>43</v>
      </c>
      <c r="Z185" s="2">
        <f>SUMIFS(DataRegularSeason20242025!$AA$3:$AA$1315,DataRegularSeason20242025!$B$3:$B$1315, "&lt;=" &amp; $A185, DataRegularSeason20242025!$D$3:$D$1315, Z$1)+SUMIFS(DataRegularSeason20242025!$AB$3:$AB$1315,DataRegularSeason20242025!$B$3:$B$1315, "&lt;=" &amp; $A185, DataRegularSeason20242025!$E$3:$E$1315, Z$1)</f>
        <v>69</v>
      </c>
      <c r="AA185" s="2">
        <f>SUMIFS(DataRegularSeason20242025!$AA$3:$AA$1315,DataRegularSeason20242025!$B$3:$B$1315, "&lt;=" &amp; $A185, DataRegularSeason20242025!$D$3:$D$1315, AA$1)+SUMIFS(DataRegularSeason20242025!$AB$3:$AB$1315,DataRegularSeason20242025!$B$3:$B$1315, "&lt;=" &amp; $A185, DataRegularSeason20242025!$E$3:$E$1315, AA$1)</f>
        <v>78</v>
      </c>
      <c r="AB185" s="2">
        <f>SUMIFS(DataRegularSeason20242025!$AA$3:$AA$1315,DataRegularSeason20242025!$B$3:$B$1315, "&lt;=" &amp; $A185, DataRegularSeason20242025!$D$3:$D$1315, AB$1)+SUMIFS(DataRegularSeason20242025!$AB$3:$AB$1315,DataRegularSeason20242025!$B$3:$B$1315, "&lt;=" &amp; $A185, DataRegularSeason20242025!$E$3:$E$1315, AB$1)</f>
        <v>83</v>
      </c>
      <c r="AC185" s="2">
        <f>SUMIFS(DataRegularSeason20242025!$AA$3:$AA$1315,DataRegularSeason20242025!$B$3:$B$1315, "&lt;=" &amp; $A185, DataRegularSeason20242025!$D$3:$D$1315, AC$1)+SUMIFS(DataRegularSeason20242025!$AB$3:$AB$1315,DataRegularSeason20242025!$B$3:$B$1315, "&lt;=" &amp; $A185, DataRegularSeason20242025!$E$3:$E$1315, AC$1)</f>
        <v>69</v>
      </c>
      <c r="AD185" s="2">
        <f>SUMIFS(DataRegularSeason20242025!$AA$3:$AA$1315,DataRegularSeason20242025!$B$3:$B$1315, "&lt;=" &amp; $A185, DataRegularSeason20242025!$D$3:$D$1315, AD$1)+SUMIFS(DataRegularSeason20242025!$AB$3:$AB$1315,DataRegularSeason20242025!$B$3:$B$1315, "&lt;=" &amp; $A185, DataRegularSeason20242025!$E$3:$E$1315, AD$1)</f>
        <v>68</v>
      </c>
      <c r="AE185" s="2">
        <f>SUMIFS(DataRegularSeason20242025!$AA$3:$AA$1315,DataRegularSeason20242025!$B$3:$B$1315, "&lt;=" &amp; $A185, DataRegularSeason20242025!$D$3:$D$1315, AE$1)+SUMIFS(DataRegularSeason20242025!$AB$3:$AB$1315,DataRegularSeason20242025!$B$3:$B$1315, "&lt;=" &amp; $A185, DataRegularSeason20242025!$E$3:$E$1315, AE$1)</f>
        <v>83</v>
      </c>
      <c r="AF185" s="2">
        <f>SUMIFS(DataRegularSeason20242025!$AA$3:$AA$1315,DataRegularSeason20242025!$B$3:$B$1315, "&lt;=" &amp; $A185, DataRegularSeason20242025!$D$3:$D$1315, AF$1)+SUMIFS(DataRegularSeason20242025!$AB$3:$AB$1315,DataRegularSeason20242025!$B$3:$B$1315, "&lt;=" &amp; $A185, DataRegularSeason20242025!$E$3:$E$1315, AF$1)</f>
        <v>94</v>
      </c>
      <c r="AG185" s="2">
        <f>SUMIFS(DataRegularSeason20242025!$AA$3:$AA$1315,DataRegularSeason20242025!$B$3:$B$1315, "&lt;=" &amp; $A185, DataRegularSeason20242025!$D$3:$D$1315, AG$1)+SUMIFS(DataRegularSeason20242025!$AB$3:$AB$1315,DataRegularSeason20242025!$B$3:$B$1315, "&lt;=" &amp; $A185, DataRegularSeason20242025!$E$3:$E$1315, AG$1)</f>
        <v>92</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63</v>
      </c>
      <c r="C186" s="2">
        <f>SUMIFS(DataRegularSeason20242025!$AA$3:$AA$1315,DataRegularSeason20242025!$B$3:$B$1315, "&lt;=" &amp; $A186, DataRegularSeason20242025!$D$3:$D$1315, C$1)+SUMIFS(DataRegularSeason20242025!$AB$3:$AB$1315,DataRegularSeason20242025!$B$3:$B$1315, "&lt;=" &amp; $A186, DataRegularSeason20242025!$E$3:$E$1315, C$1)</f>
        <v>68</v>
      </c>
      <c r="D186" s="2">
        <f>SUMIFS(DataRegularSeason20242025!$AA$3:$AA$1315,DataRegularSeason20242025!$B$3:$B$1315, "&lt;=" &amp; $A186, DataRegularSeason20242025!$D$3:$D$1315, D$1)+SUMIFS(DataRegularSeason20242025!$AB$3:$AB$1315,DataRegularSeason20242025!$B$3:$B$1315, "&lt;=" &amp; $A186, DataRegularSeason20242025!$E$3:$E$1315, D$1)</f>
        <v>56</v>
      </c>
      <c r="E186" s="2">
        <f>SUMIFS(DataRegularSeason20242025!$AA$3:$AA$1315,DataRegularSeason20242025!$B$3:$B$1315, "&lt;=" &amp; $A186, DataRegularSeason20242025!$D$3:$D$1315, E$1)+SUMIFS(DataRegularSeason20242025!$AB$3:$AB$1315,DataRegularSeason20242025!$B$3:$B$1315, "&lt;=" &amp; $A186, DataRegularSeason20242025!$E$3:$E$1315, E$1)</f>
        <v>82</v>
      </c>
      <c r="F186" s="2">
        <f>SUMIFS(DataRegularSeason20242025!$AA$3:$AA$1315,DataRegularSeason20242025!$B$3:$B$1315, "&lt;=" &amp; $A186, DataRegularSeason20242025!$D$3:$D$1315, F$1)+SUMIFS(DataRegularSeason20242025!$AB$3:$AB$1315,DataRegularSeason20242025!$B$3:$B$1315, "&lt;=" &amp; $A186, DataRegularSeason20242025!$E$3:$E$1315, F$1)</f>
        <v>70</v>
      </c>
      <c r="G186" s="2">
        <f>SUMIFS(DataRegularSeason20242025!$AA$3:$AA$1315,DataRegularSeason20242025!$B$3:$B$1315, "&lt;=" &amp; $A186, DataRegularSeason20242025!$D$3:$D$1315, G$1)+SUMIFS(DataRegularSeason20242025!$AB$3:$AB$1315,DataRegularSeason20242025!$B$3:$B$1315, "&lt;=" &amp; $A186, DataRegularSeason20242025!$E$3:$E$1315, G$1)</f>
        <v>71</v>
      </c>
      <c r="H186" s="2">
        <f>SUMIFS(DataRegularSeason20242025!$AA$3:$AA$1315,DataRegularSeason20242025!$B$3:$B$1315, "&lt;=" &amp; $A186, DataRegularSeason20242025!$D$3:$D$1315, H$1)+SUMIFS(DataRegularSeason20242025!$AB$3:$AB$1315,DataRegularSeason20242025!$B$3:$B$1315, "&lt;=" &amp; $A186, DataRegularSeason20242025!$E$3:$E$1315, H$1)</f>
        <v>49</v>
      </c>
      <c r="I186" s="2">
        <f>SUMIFS(DataRegularSeason20242025!$AA$3:$AA$1315,DataRegularSeason20242025!$B$3:$B$1315, "&lt;=" &amp; $A186, DataRegularSeason20242025!$D$3:$D$1315, I$1)+SUMIFS(DataRegularSeason20242025!$AB$3:$AB$1315,DataRegularSeason20242025!$B$3:$B$1315, "&lt;=" &amp; $A186, DataRegularSeason20242025!$E$3:$E$1315, I$1)</f>
        <v>81</v>
      </c>
      <c r="J186" s="2">
        <f>SUMIFS(DataRegularSeason20242025!$AA$3:$AA$1315,DataRegularSeason20242025!$B$3:$B$1315, "&lt;=" &amp; $A186, DataRegularSeason20242025!$D$3:$D$1315, J$1)+SUMIFS(DataRegularSeason20242025!$AB$3:$AB$1315,DataRegularSeason20242025!$B$3:$B$1315, "&lt;=" &amp; $A186, DataRegularSeason20242025!$E$3:$E$1315, J$1)</f>
        <v>86</v>
      </c>
      <c r="K186" s="2">
        <f>SUMIFS(DataRegularSeason20242025!$AA$3:$AA$1315,DataRegularSeason20242025!$B$3:$B$1315, "&lt;=" &amp; $A186, DataRegularSeason20242025!$D$3:$D$1315, K$1)+SUMIFS(DataRegularSeason20242025!$AB$3:$AB$1315,DataRegularSeason20242025!$B$3:$B$1315, "&lt;=" &amp; $A186, DataRegularSeason20242025!$E$3:$E$1315, K$1)</f>
        <v>70</v>
      </c>
      <c r="L186" s="2">
        <f>SUMIFS(DataRegularSeason20242025!$AA$3:$AA$1315,DataRegularSeason20242025!$B$3:$B$1315, "&lt;=" &amp; $A186, DataRegularSeason20242025!$D$3:$D$1315, L$1)+SUMIFS(DataRegularSeason20242025!$AB$3:$AB$1315,DataRegularSeason20242025!$B$3:$B$1315, "&lt;=" &amp; $A186, DataRegularSeason20242025!$E$3:$E$1315, L$1)</f>
        <v>78</v>
      </c>
      <c r="M186" s="2">
        <f>SUMIFS(DataRegularSeason20242025!$AA$3:$AA$1315,DataRegularSeason20242025!$B$3:$B$1315, "&lt;=" &amp; $A186, DataRegularSeason20242025!$D$3:$D$1315, M$1)+SUMIFS(DataRegularSeason20242025!$AB$3:$AB$1315,DataRegularSeason20242025!$B$3:$B$1315, "&lt;=" &amp; $A186, DataRegularSeason20242025!$E$3:$E$1315, M$1)</f>
        <v>83</v>
      </c>
      <c r="N186" s="2">
        <f>SUMIFS(DataRegularSeason20242025!$AA$3:$AA$1315,DataRegularSeason20242025!$B$3:$B$1315, "&lt;=" &amp; $A186, DataRegularSeason20242025!$D$3:$D$1315, N$1)+SUMIFS(DataRegularSeason20242025!$AB$3:$AB$1315,DataRegularSeason20242025!$B$3:$B$1315, "&lt;=" &amp; $A186, DataRegularSeason20242025!$E$3:$E$1315, N$1)</f>
        <v>77</v>
      </c>
      <c r="O186" s="2">
        <f>SUMIFS(DataRegularSeason20242025!$AA$3:$AA$1315,DataRegularSeason20242025!$B$3:$B$1315, "&lt;=" &amp; $A186, DataRegularSeason20242025!$D$3:$D$1315, O$1)+SUMIFS(DataRegularSeason20242025!$AB$3:$AB$1315,DataRegularSeason20242025!$B$3:$B$1315, "&lt;=" &amp; $A186, DataRegularSeason20242025!$E$3:$E$1315, O$1)</f>
        <v>78</v>
      </c>
      <c r="P186" s="2">
        <f>SUMIFS(DataRegularSeason20242025!$AA$3:$AA$1315,DataRegularSeason20242025!$B$3:$B$1315, "&lt;=" &amp; $A186, DataRegularSeason20242025!$D$3:$D$1315, P$1)+SUMIFS(DataRegularSeason20242025!$AB$3:$AB$1315,DataRegularSeason20242025!$B$3:$B$1315, "&lt;=" &amp; $A186, DataRegularSeason20242025!$E$3:$E$1315, P$1)</f>
        <v>69</v>
      </c>
      <c r="Q186" s="2">
        <f>SUMIFS(DataRegularSeason20242025!$AA$3:$AA$1315,DataRegularSeason20242025!$B$3:$B$1315, "&lt;=" &amp; $A186, DataRegularSeason20242025!$D$3:$D$1315, Q$1)+SUMIFS(DataRegularSeason20242025!$AB$3:$AB$1315,DataRegularSeason20242025!$B$3:$B$1315, "&lt;=" &amp; $A186, DataRegularSeason20242025!$E$3:$E$1315, Q$1)</f>
        <v>76</v>
      </c>
      <c r="R186" s="2">
        <f>SUMIFS(DataRegularSeason20242025!$AA$3:$AA$1315,DataRegularSeason20242025!$B$3:$B$1315, "&lt;=" &amp; $A186, DataRegularSeason20242025!$D$3:$D$1315, R$1)+SUMIFS(DataRegularSeason20242025!$AB$3:$AB$1315,DataRegularSeason20242025!$B$3:$B$1315, "&lt;=" &amp; $A186, DataRegularSeason20242025!$E$3:$E$1315, R$1)</f>
        <v>57</v>
      </c>
      <c r="S186" s="2">
        <f>SUMIFS(DataRegularSeason20242025!$AA$3:$AA$1315,DataRegularSeason20242025!$B$3:$B$1315, "&lt;=" &amp; $A186, DataRegularSeason20242025!$D$3:$D$1315, S$1)+SUMIFS(DataRegularSeason20242025!$AB$3:$AB$1315,DataRegularSeason20242025!$B$3:$B$1315, "&lt;=" &amp; $A186, DataRegularSeason20242025!$E$3:$E$1315, S$1)</f>
        <v>65</v>
      </c>
      <c r="T186" s="2">
        <f>SUMIFS(DataRegularSeason20242025!$AA$3:$AA$1315,DataRegularSeason20242025!$B$3:$B$1315, "&lt;=" &amp; $A186, DataRegularSeason20242025!$D$3:$D$1315, T$1)+SUMIFS(DataRegularSeason20242025!$AB$3:$AB$1315,DataRegularSeason20242025!$B$3:$B$1315, "&lt;=" &amp; $A186, DataRegularSeason20242025!$E$3:$E$1315, T$1)</f>
        <v>68</v>
      </c>
      <c r="U186" s="2">
        <f>SUMIFS(DataRegularSeason20242025!$AA$3:$AA$1315,DataRegularSeason20242025!$B$3:$B$1315, "&lt;=" &amp; $A186, DataRegularSeason20242025!$D$3:$D$1315, U$1)+SUMIFS(DataRegularSeason20242025!$AB$3:$AB$1315,DataRegularSeason20242025!$B$3:$B$1315, "&lt;=" &amp; $A186, DataRegularSeason20242025!$E$3:$E$1315, U$1)</f>
        <v>75</v>
      </c>
      <c r="V186" s="2">
        <f>SUMIFS(DataRegularSeason20242025!$AA$3:$AA$1315,DataRegularSeason20242025!$B$3:$B$1315, "&lt;=" &amp; $A186, DataRegularSeason20242025!$D$3:$D$1315, V$1)+SUMIFS(DataRegularSeason20242025!$AB$3:$AB$1315,DataRegularSeason20242025!$B$3:$B$1315, "&lt;=" &amp; $A186, DataRegularSeason20242025!$E$3:$E$1315, V$1)</f>
        <v>62</v>
      </c>
      <c r="W186" s="2">
        <f>SUMIFS(DataRegularSeason20242025!$AA$3:$AA$1315,DataRegularSeason20242025!$B$3:$B$1315, "&lt;=" &amp; $A186, DataRegularSeason20242025!$D$3:$D$1315, W$1)+SUMIFS(DataRegularSeason20242025!$AB$3:$AB$1315,DataRegularSeason20242025!$B$3:$B$1315, "&lt;=" &amp; $A186, DataRegularSeason20242025!$E$3:$E$1315, W$1)</f>
        <v>62</v>
      </c>
      <c r="X186" s="2">
        <f>SUMIFS(DataRegularSeason20242025!$AA$3:$AA$1315,DataRegularSeason20242025!$B$3:$B$1315, "&lt;=" &amp; $A186, DataRegularSeason20242025!$D$3:$D$1315, X$1)+SUMIFS(DataRegularSeason20242025!$AB$3:$AB$1315,DataRegularSeason20242025!$B$3:$B$1315, "&lt;=" &amp; $A186, DataRegularSeason20242025!$E$3:$E$1315, X$1)</f>
        <v>60</v>
      </c>
      <c r="Y186" s="2">
        <f>SUMIFS(DataRegularSeason20242025!$AA$3:$AA$1315,DataRegularSeason20242025!$B$3:$B$1315, "&lt;=" &amp; $A186, DataRegularSeason20242025!$D$3:$D$1315, Y$1)+SUMIFS(DataRegularSeason20242025!$AB$3:$AB$1315,DataRegularSeason20242025!$B$3:$B$1315, "&lt;=" &amp; $A186, DataRegularSeason20242025!$E$3:$E$1315, Y$1)</f>
        <v>43</v>
      </c>
      <c r="Z186" s="2">
        <f>SUMIFS(DataRegularSeason20242025!$AA$3:$AA$1315,DataRegularSeason20242025!$B$3:$B$1315, "&lt;=" &amp; $A186, DataRegularSeason20242025!$D$3:$D$1315, Z$1)+SUMIFS(DataRegularSeason20242025!$AB$3:$AB$1315,DataRegularSeason20242025!$B$3:$B$1315, "&lt;=" &amp; $A186, DataRegularSeason20242025!$E$3:$E$1315, Z$1)</f>
        <v>69</v>
      </c>
      <c r="AA186" s="2">
        <f>SUMIFS(DataRegularSeason20242025!$AA$3:$AA$1315,DataRegularSeason20242025!$B$3:$B$1315, "&lt;=" &amp; $A186, DataRegularSeason20242025!$D$3:$D$1315, AA$1)+SUMIFS(DataRegularSeason20242025!$AB$3:$AB$1315,DataRegularSeason20242025!$B$3:$B$1315, "&lt;=" &amp; $A186, DataRegularSeason20242025!$E$3:$E$1315, AA$1)</f>
        <v>78</v>
      </c>
      <c r="AB186" s="2">
        <f>SUMIFS(DataRegularSeason20242025!$AA$3:$AA$1315,DataRegularSeason20242025!$B$3:$B$1315, "&lt;=" &amp; $A186, DataRegularSeason20242025!$D$3:$D$1315, AB$1)+SUMIFS(DataRegularSeason20242025!$AB$3:$AB$1315,DataRegularSeason20242025!$B$3:$B$1315, "&lt;=" &amp; $A186, DataRegularSeason20242025!$E$3:$E$1315, AB$1)</f>
        <v>83</v>
      </c>
      <c r="AC186" s="2">
        <f>SUMIFS(DataRegularSeason20242025!$AA$3:$AA$1315,DataRegularSeason20242025!$B$3:$B$1315, "&lt;=" &amp; $A186, DataRegularSeason20242025!$D$3:$D$1315, AC$1)+SUMIFS(DataRegularSeason20242025!$AB$3:$AB$1315,DataRegularSeason20242025!$B$3:$B$1315, "&lt;=" &amp; $A186, DataRegularSeason20242025!$E$3:$E$1315, AC$1)</f>
        <v>69</v>
      </c>
      <c r="AD186" s="2">
        <f>SUMIFS(DataRegularSeason20242025!$AA$3:$AA$1315,DataRegularSeason20242025!$B$3:$B$1315, "&lt;=" &amp; $A186, DataRegularSeason20242025!$D$3:$D$1315, AD$1)+SUMIFS(DataRegularSeason20242025!$AB$3:$AB$1315,DataRegularSeason20242025!$B$3:$B$1315, "&lt;=" &amp; $A186, DataRegularSeason20242025!$E$3:$E$1315, AD$1)</f>
        <v>68</v>
      </c>
      <c r="AE186" s="2">
        <f>SUMIFS(DataRegularSeason20242025!$AA$3:$AA$1315,DataRegularSeason20242025!$B$3:$B$1315, "&lt;=" &amp; $A186, DataRegularSeason20242025!$D$3:$D$1315, AE$1)+SUMIFS(DataRegularSeason20242025!$AB$3:$AB$1315,DataRegularSeason20242025!$B$3:$B$1315, "&lt;=" &amp; $A186, DataRegularSeason20242025!$E$3:$E$1315, AE$1)</f>
        <v>83</v>
      </c>
      <c r="AF186" s="2">
        <f>SUMIFS(DataRegularSeason20242025!$AA$3:$AA$1315,DataRegularSeason20242025!$B$3:$B$1315, "&lt;=" &amp; $A186, DataRegularSeason20242025!$D$3:$D$1315, AF$1)+SUMIFS(DataRegularSeason20242025!$AB$3:$AB$1315,DataRegularSeason20242025!$B$3:$B$1315, "&lt;=" &amp; $A186, DataRegularSeason20242025!$E$3:$E$1315, AF$1)</f>
        <v>94</v>
      </c>
      <c r="AG186" s="2">
        <f>SUMIFS(DataRegularSeason20242025!$AA$3:$AA$1315,DataRegularSeason20242025!$B$3:$B$1315, "&lt;=" &amp; $A186, DataRegularSeason20242025!$D$3:$D$1315, AG$1)+SUMIFS(DataRegularSeason20242025!$AB$3:$AB$1315,DataRegularSeason20242025!$B$3:$B$1315, "&lt;=" &amp; $A186, DataRegularSeason20242025!$E$3:$E$1315, AG$1)</f>
        <v>92</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63</v>
      </c>
      <c r="C187" s="2">
        <f>SUMIFS(DataRegularSeason20242025!$AA$3:$AA$1315,DataRegularSeason20242025!$B$3:$B$1315, "&lt;=" &amp; $A187, DataRegularSeason20242025!$D$3:$D$1315, C$1)+SUMIFS(DataRegularSeason20242025!$AB$3:$AB$1315,DataRegularSeason20242025!$B$3:$B$1315, "&lt;=" &amp; $A187, DataRegularSeason20242025!$E$3:$E$1315, C$1)</f>
        <v>68</v>
      </c>
      <c r="D187" s="2">
        <f>SUMIFS(DataRegularSeason20242025!$AA$3:$AA$1315,DataRegularSeason20242025!$B$3:$B$1315, "&lt;=" &amp; $A187, DataRegularSeason20242025!$D$3:$D$1315, D$1)+SUMIFS(DataRegularSeason20242025!$AB$3:$AB$1315,DataRegularSeason20242025!$B$3:$B$1315, "&lt;=" &amp; $A187, DataRegularSeason20242025!$E$3:$E$1315, D$1)</f>
        <v>56</v>
      </c>
      <c r="E187" s="2">
        <f>SUMIFS(DataRegularSeason20242025!$AA$3:$AA$1315,DataRegularSeason20242025!$B$3:$B$1315, "&lt;=" &amp; $A187, DataRegularSeason20242025!$D$3:$D$1315, E$1)+SUMIFS(DataRegularSeason20242025!$AB$3:$AB$1315,DataRegularSeason20242025!$B$3:$B$1315, "&lt;=" &amp; $A187, DataRegularSeason20242025!$E$3:$E$1315, E$1)</f>
        <v>82</v>
      </c>
      <c r="F187" s="2">
        <f>SUMIFS(DataRegularSeason20242025!$AA$3:$AA$1315,DataRegularSeason20242025!$B$3:$B$1315, "&lt;=" &amp; $A187, DataRegularSeason20242025!$D$3:$D$1315, F$1)+SUMIFS(DataRegularSeason20242025!$AB$3:$AB$1315,DataRegularSeason20242025!$B$3:$B$1315, "&lt;=" &amp; $A187, DataRegularSeason20242025!$E$3:$E$1315, F$1)</f>
        <v>70</v>
      </c>
      <c r="G187" s="2">
        <f>SUMIFS(DataRegularSeason20242025!$AA$3:$AA$1315,DataRegularSeason20242025!$B$3:$B$1315, "&lt;=" &amp; $A187, DataRegularSeason20242025!$D$3:$D$1315, G$1)+SUMIFS(DataRegularSeason20242025!$AB$3:$AB$1315,DataRegularSeason20242025!$B$3:$B$1315, "&lt;=" &amp; $A187, DataRegularSeason20242025!$E$3:$E$1315, G$1)</f>
        <v>71</v>
      </c>
      <c r="H187" s="2">
        <f>SUMIFS(DataRegularSeason20242025!$AA$3:$AA$1315,DataRegularSeason20242025!$B$3:$B$1315, "&lt;=" &amp; $A187, DataRegularSeason20242025!$D$3:$D$1315, H$1)+SUMIFS(DataRegularSeason20242025!$AB$3:$AB$1315,DataRegularSeason20242025!$B$3:$B$1315, "&lt;=" &amp; $A187, DataRegularSeason20242025!$E$3:$E$1315, H$1)</f>
        <v>49</v>
      </c>
      <c r="I187" s="2">
        <f>SUMIFS(DataRegularSeason20242025!$AA$3:$AA$1315,DataRegularSeason20242025!$B$3:$B$1315, "&lt;=" &amp; $A187, DataRegularSeason20242025!$D$3:$D$1315, I$1)+SUMIFS(DataRegularSeason20242025!$AB$3:$AB$1315,DataRegularSeason20242025!$B$3:$B$1315, "&lt;=" &amp; $A187, DataRegularSeason20242025!$E$3:$E$1315, I$1)</f>
        <v>81</v>
      </c>
      <c r="J187" s="2">
        <f>SUMIFS(DataRegularSeason20242025!$AA$3:$AA$1315,DataRegularSeason20242025!$B$3:$B$1315, "&lt;=" &amp; $A187, DataRegularSeason20242025!$D$3:$D$1315, J$1)+SUMIFS(DataRegularSeason20242025!$AB$3:$AB$1315,DataRegularSeason20242025!$B$3:$B$1315, "&lt;=" &amp; $A187, DataRegularSeason20242025!$E$3:$E$1315, J$1)</f>
        <v>86</v>
      </c>
      <c r="K187" s="2">
        <f>SUMIFS(DataRegularSeason20242025!$AA$3:$AA$1315,DataRegularSeason20242025!$B$3:$B$1315, "&lt;=" &amp; $A187, DataRegularSeason20242025!$D$3:$D$1315, K$1)+SUMIFS(DataRegularSeason20242025!$AB$3:$AB$1315,DataRegularSeason20242025!$B$3:$B$1315, "&lt;=" &amp; $A187, DataRegularSeason20242025!$E$3:$E$1315, K$1)</f>
        <v>70</v>
      </c>
      <c r="L187" s="2">
        <f>SUMIFS(DataRegularSeason20242025!$AA$3:$AA$1315,DataRegularSeason20242025!$B$3:$B$1315, "&lt;=" &amp; $A187, DataRegularSeason20242025!$D$3:$D$1315, L$1)+SUMIFS(DataRegularSeason20242025!$AB$3:$AB$1315,DataRegularSeason20242025!$B$3:$B$1315, "&lt;=" &amp; $A187, DataRegularSeason20242025!$E$3:$E$1315, L$1)</f>
        <v>78</v>
      </c>
      <c r="M187" s="2">
        <f>SUMIFS(DataRegularSeason20242025!$AA$3:$AA$1315,DataRegularSeason20242025!$B$3:$B$1315, "&lt;=" &amp; $A187, DataRegularSeason20242025!$D$3:$D$1315, M$1)+SUMIFS(DataRegularSeason20242025!$AB$3:$AB$1315,DataRegularSeason20242025!$B$3:$B$1315, "&lt;=" &amp; $A187, DataRegularSeason20242025!$E$3:$E$1315, M$1)</f>
        <v>83</v>
      </c>
      <c r="N187" s="2">
        <f>SUMIFS(DataRegularSeason20242025!$AA$3:$AA$1315,DataRegularSeason20242025!$B$3:$B$1315, "&lt;=" &amp; $A187, DataRegularSeason20242025!$D$3:$D$1315, N$1)+SUMIFS(DataRegularSeason20242025!$AB$3:$AB$1315,DataRegularSeason20242025!$B$3:$B$1315, "&lt;=" &amp; $A187, DataRegularSeason20242025!$E$3:$E$1315, N$1)</f>
        <v>77</v>
      </c>
      <c r="O187" s="2">
        <f>SUMIFS(DataRegularSeason20242025!$AA$3:$AA$1315,DataRegularSeason20242025!$B$3:$B$1315, "&lt;=" &amp; $A187, DataRegularSeason20242025!$D$3:$D$1315, O$1)+SUMIFS(DataRegularSeason20242025!$AB$3:$AB$1315,DataRegularSeason20242025!$B$3:$B$1315, "&lt;=" &amp; $A187, DataRegularSeason20242025!$E$3:$E$1315, O$1)</f>
        <v>78</v>
      </c>
      <c r="P187" s="2">
        <f>SUMIFS(DataRegularSeason20242025!$AA$3:$AA$1315,DataRegularSeason20242025!$B$3:$B$1315, "&lt;=" &amp; $A187, DataRegularSeason20242025!$D$3:$D$1315, P$1)+SUMIFS(DataRegularSeason20242025!$AB$3:$AB$1315,DataRegularSeason20242025!$B$3:$B$1315, "&lt;=" &amp; $A187, DataRegularSeason20242025!$E$3:$E$1315, P$1)</f>
        <v>69</v>
      </c>
      <c r="Q187" s="2">
        <f>SUMIFS(DataRegularSeason20242025!$AA$3:$AA$1315,DataRegularSeason20242025!$B$3:$B$1315, "&lt;=" &amp; $A187, DataRegularSeason20242025!$D$3:$D$1315, Q$1)+SUMIFS(DataRegularSeason20242025!$AB$3:$AB$1315,DataRegularSeason20242025!$B$3:$B$1315, "&lt;=" &amp; $A187, DataRegularSeason20242025!$E$3:$E$1315, Q$1)</f>
        <v>76</v>
      </c>
      <c r="R187" s="2">
        <f>SUMIFS(DataRegularSeason20242025!$AA$3:$AA$1315,DataRegularSeason20242025!$B$3:$B$1315, "&lt;=" &amp; $A187, DataRegularSeason20242025!$D$3:$D$1315, R$1)+SUMIFS(DataRegularSeason20242025!$AB$3:$AB$1315,DataRegularSeason20242025!$B$3:$B$1315, "&lt;=" &amp; $A187, DataRegularSeason20242025!$E$3:$E$1315, R$1)</f>
        <v>57</v>
      </c>
      <c r="S187" s="2">
        <f>SUMIFS(DataRegularSeason20242025!$AA$3:$AA$1315,DataRegularSeason20242025!$B$3:$B$1315, "&lt;=" &amp; $A187, DataRegularSeason20242025!$D$3:$D$1315, S$1)+SUMIFS(DataRegularSeason20242025!$AB$3:$AB$1315,DataRegularSeason20242025!$B$3:$B$1315, "&lt;=" &amp; $A187, DataRegularSeason20242025!$E$3:$E$1315, S$1)</f>
        <v>65</v>
      </c>
      <c r="T187" s="2">
        <f>SUMIFS(DataRegularSeason20242025!$AA$3:$AA$1315,DataRegularSeason20242025!$B$3:$B$1315, "&lt;=" &amp; $A187, DataRegularSeason20242025!$D$3:$D$1315, T$1)+SUMIFS(DataRegularSeason20242025!$AB$3:$AB$1315,DataRegularSeason20242025!$B$3:$B$1315, "&lt;=" &amp; $A187, DataRegularSeason20242025!$E$3:$E$1315, T$1)</f>
        <v>68</v>
      </c>
      <c r="U187" s="2">
        <f>SUMIFS(DataRegularSeason20242025!$AA$3:$AA$1315,DataRegularSeason20242025!$B$3:$B$1315, "&lt;=" &amp; $A187, DataRegularSeason20242025!$D$3:$D$1315, U$1)+SUMIFS(DataRegularSeason20242025!$AB$3:$AB$1315,DataRegularSeason20242025!$B$3:$B$1315, "&lt;=" &amp; $A187, DataRegularSeason20242025!$E$3:$E$1315, U$1)</f>
        <v>75</v>
      </c>
      <c r="V187" s="2">
        <f>SUMIFS(DataRegularSeason20242025!$AA$3:$AA$1315,DataRegularSeason20242025!$B$3:$B$1315, "&lt;=" &amp; $A187, DataRegularSeason20242025!$D$3:$D$1315, V$1)+SUMIFS(DataRegularSeason20242025!$AB$3:$AB$1315,DataRegularSeason20242025!$B$3:$B$1315, "&lt;=" &amp; $A187, DataRegularSeason20242025!$E$3:$E$1315, V$1)</f>
        <v>62</v>
      </c>
      <c r="W187" s="2">
        <f>SUMIFS(DataRegularSeason20242025!$AA$3:$AA$1315,DataRegularSeason20242025!$B$3:$B$1315, "&lt;=" &amp; $A187, DataRegularSeason20242025!$D$3:$D$1315, W$1)+SUMIFS(DataRegularSeason20242025!$AB$3:$AB$1315,DataRegularSeason20242025!$B$3:$B$1315, "&lt;=" &amp; $A187, DataRegularSeason20242025!$E$3:$E$1315, W$1)</f>
        <v>62</v>
      </c>
      <c r="X187" s="2">
        <f>SUMIFS(DataRegularSeason20242025!$AA$3:$AA$1315,DataRegularSeason20242025!$B$3:$B$1315, "&lt;=" &amp; $A187, DataRegularSeason20242025!$D$3:$D$1315, X$1)+SUMIFS(DataRegularSeason20242025!$AB$3:$AB$1315,DataRegularSeason20242025!$B$3:$B$1315, "&lt;=" &amp; $A187, DataRegularSeason20242025!$E$3:$E$1315, X$1)</f>
        <v>60</v>
      </c>
      <c r="Y187" s="2">
        <f>SUMIFS(DataRegularSeason20242025!$AA$3:$AA$1315,DataRegularSeason20242025!$B$3:$B$1315, "&lt;=" &amp; $A187, DataRegularSeason20242025!$D$3:$D$1315, Y$1)+SUMIFS(DataRegularSeason20242025!$AB$3:$AB$1315,DataRegularSeason20242025!$B$3:$B$1315, "&lt;=" &amp; $A187, DataRegularSeason20242025!$E$3:$E$1315, Y$1)</f>
        <v>43</v>
      </c>
      <c r="Z187" s="2">
        <f>SUMIFS(DataRegularSeason20242025!$AA$3:$AA$1315,DataRegularSeason20242025!$B$3:$B$1315, "&lt;=" &amp; $A187, DataRegularSeason20242025!$D$3:$D$1315, Z$1)+SUMIFS(DataRegularSeason20242025!$AB$3:$AB$1315,DataRegularSeason20242025!$B$3:$B$1315, "&lt;=" &amp; $A187, DataRegularSeason20242025!$E$3:$E$1315, Z$1)</f>
        <v>69</v>
      </c>
      <c r="AA187" s="2">
        <f>SUMIFS(DataRegularSeason20242025!$AA$3:$AA$1315,DataRegularSeason20242025!$B$3:$B$1315, "&lt;=" &amp; $A187, DataRegularSeason20242025!$D$3:$D$1315, AA$1)+SUMIFS(DataRegularSeason20242025!$AB$3:$AB$1315,DataRegularSeason20242025!$B$3:$B$1315, "&lt;=" &amp; $A187, DataRegularSeason20242025!$E$3:$E$1315, AA$1)</f>
        <v>78</v>
      </c>
      <c r="AB187" s="2">
        <f>SUMIFS(DataRegularSeason20242025!$AA$3:$AA$1315,DataRegularSeason20242025!$B$3:$B$1315, "&lt;=" &amp; $A187, DataRegularSeason20242025!$D$3:$D$1315, AB$1)+SUMIFS(DataRegularSeason20242025!$AB$3:$AB$1315,DataRegularSeason20242025!$B$3:$B$1315, "&lt;=" &amp; $A187, DataRegularSeason20242025!$E$3:$E$1315, AB$1)</f>
        <v>83</v>
      </c>
      <c r="AC187" s="2">
        <f>SUMIFS(DataRegularSeason20242025!$AA$3:$AA$1315,DataRegularSeason20242025!$B$3:$B$1315, "&lt;=" &amp; $A187, DataRegularSeason20242025!$D$3:$D$1315, AC$1)+SUMIFS(DataRegularSeason20242025!$AB$3:$AB$1315,DataRegularSeason20242025!$B$3:$B$1315, "&lt;=" &amp; $A187, DataRegularSeason20242025!$E$3:$E$1315, AC$1)</f>
        <v>69</v>
      </c>
      <c r="AD187" s="2">
        <f>SUMIFS(DataRegularSeason20242025!$AA$3:$AA$1315,DataRegularSeason20242025!$B$3:$B$1315, "&lt;=" &amp; $A187, DataRegularSeason20242025!$D$3:$D$1315, AD$1)+SUMIFS(DataRegularSeason20242025!$AB$3:$AB$1315,DataRegularSeason20242025!$B$3:$B$1315, "&lt;=" &amp; $A187, DataRegularSeason20242025!$E$3:$E$1315, AD$1)</f>
        <v>68</v>
      </c>
      <c r="AE187" s="2">
        <f>SUMIFS(DataRegularSeason20242025!$AA$3:$AA$1315,DataRegularSeason20242025!$B$3:$B$1315, "&lt;=" &amp; $A187, DataRegularSeason20242025!$D$3:$D$1315, AE$1)+SUMIFS(DataRegularSeason20242025!$AB$3:$AB$1315,DataRegularSeason20242025!$B$3:$B$1315, "&lt;=" &amp; $A187, DataRegularSeason20242025!$E$3:$E$1315, AE$1)</f>
        <v>83</v>
      </c>
      <c r="AF187" s="2">
        <f>SUMIFS(DataRegularSeason20242025!$AA$3:$AA$1315,DataRegularSeason20242025!$B$3:$B$1315, "&lt;=" &amp; $A187, DataRegularSeason20242025!$D$3:$D$1315, AF$1)+SUMIFS(DataRegularSeason20242025!$AB$3:$AB$1315,DataRegularSeason20242025!$B$3:$B$1315, "&lt;=" &amp; $A187, DataRegularSeason20242025!$E$3:$E$1315, AF$1)</f>
        <v>94</v>
      </c>
      <c r="AG187" s="2">
        <f>SUMIFS(DataRegularSeason20242025!$AA$3:$AA$1315,DataRegularSeason20242025!$B$3:$B$1315, "&lt;=" &amp; $A187, DataRegularSeason20242025!$D$3:$D$1315, AG$1)+SUMIFS(DataRegularSeason20242025!$AB$3:$AB$1315,DataRegularSeason20242025!$B$3:$B$1315, "&lt;=" &amp; $A187, DataRegularSeason20242025!$E$3:$E$1315, AG$1)</f>
        <v>92</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63</v>
      </c>
      <c r="C188" s="2">
        <f>SUMIFS(DataRegularSeason20242025!$AA$3:$AA$1315,DataRegularSeason20242025!$B$3:$B$1315, "&lt;=" &amp; $A188, DataRegularSeason20242025!$D$3:$D$1315, C$1)+SUMIFS(DataRegularSeason20242025!$AB$3:$AB$1315,DataRegularSeason20242025!$B$3:$B$1315, "&lt;=" &amp; $A188, DataRegularSeason20242025!$E$3:$E$1315, C$1)</f>
        <v>68</v>
      </c>
      <c r="D188" s="2">
        <f>SUMIFS(DataRegularSeason20242025!$AA$3:$AA$1315,DataRegularSeason20242025!$B$3:$B$1315, "&lt;=" &amp; $A188, DataRegularSeason20242025!$D$3:$D$1315, D$1)+SUMIFS(DataRegularSeason20242025!$AB$3:$AB$1315,DataRegularSeason20242025!$B$3:$B$1315, "&lt;=" &amp; $A188, DataRegularSeason20242025!$E$3:$E$1315, D$1)</f>
        <v>56</v>
      </c>
      <c r="E188" s="2">
        <f>SUMIFS(DataRegularSeason20242025!$AA$3:$AA$1315,DataRegularSeason20242025!$B$3:$B$1315, "&lt;=" &amp; $A188, DataRegularSeason20242025!$D$3:$D$1315, E$1)+SUMIFS(DataRegularSeason20242025!$AB$3:$AB$1315,DataRegularSeason20242025!$B$3:$B$1315, "&lt;=" &amp; $A188, DataRegularSeason20242025!$E$3:$E$1315, E$1)</f>
        <v>82</v>
      </c>
      <c r="F188" s="2">
        <f>SUMIFS(DataRegularSeason20242025!$AA$3:$AA$1315,DataRegularSeason20242025!$B$3:$B$1315, "&lt;=" &amp; $A188, DataRegularSeason20242025!$D$3:$D$1315, F$1)+SUMIFS(DataRegularSeason20242025!$AB$3:$AB$1315,DataRegularSeason20242025!$B$3:$B$1315, "&lt;=" &amp; $A188, DataRegularSeason20242025!$E$3:$E$1315, F$1)</f>
        <v>70</v>
      </c>
      <c r="G188" s="2">
        <f>SUMIFS(DataRegularSeason20242025!$AA$3:$AA$1315,DataRegularSeason20242025!$B$3:$B$1315, "&lt;=" &amp; $A188, DataRegularSeason20242025!$D$3:$D$1315, G$1)+SUMIFS(DataRegularSeason20242025!$AB$3:$AB$1315,DataRegularSeason20242025!$B$3:$B$1315, "&lt;=" &amp; $A188, DataRegularSeason20242025!$E$3:$E$1315, G$1)</f>
        <v>71</v>
      </c>
      <c r="H188" s="2">
        <f>SUMIFS(DataRegularSeason20242025!$AA$3:$AA$1315,DataRegularSeason20242025!$B$3:$B$1315, "&lt;=" &amp; $A188, DataRegularSeason20242025!$D$3:$D$1315, H$1)+SUMIFS(DataRegularSeason20242025!$AB$3:$AB$1315,DataRegularSeason20242025!$B$3:$B$1315, "&lt;=" &amp; $A188, DataRegularSeason20242025!$E$3:$E$1315, H$1)</f>
        <v>49</v>
      </c>
      <c r="I188" s="2">
        <f>SUMIFS(DataRegularSeason20242025!$AA$3:$AA$1315,DataRegularSeason20242025!$B$3:$B$1315, "&lt;=" &amp; $A188, DataRegularSeason20242025!$D$3:$D$1315, I$1)+SUMIFS(DataRegularSeason20242025!$AB$3:$AB$1315,DataRegularSeason20242025!$B$3:$B$1315, "&lt;=" &amp; $A188, DataRegularSeason20242025!$E$3:$E$1315, I$1)</f>
        <v>81</v>
      </c>
      <c r="J188" s="2">
        <f>SUMIFS(DataRegularSeason20242025!$AA$3:$AA$1315,DataRegularSeason20242025!$B$3:$B$1315, "&lt;=" &amp; $A188, DataRegularSeason20242025!$D$3:$D$1315, J$1)+SUMIFS(DataRegularSeason20242025!$AB$3:$AB$1315,DataRegularSeason20242025!$B$3:$B$1315, "&lt;=" &amp; $A188, DataRegularSeason20242025!$E$3:$E$1315, J$1)</f>
        <v>86</v>
      </c>
      <c r="K188" s="2">
        <f>SUMIFS(DataRegularSeason20242025!$AA$3:$AA$1315,DataRegularSeason20242025!$B$3:$B$1315, "&lt;=" &amp; $A188, DataRegularSeason20242025!$D$3:$D$1315, K$1)+SUMIFS(DataRegularSeason20242025!$AB$3:$AB$1315,DataRegularSeason20242025!$B$3:$B$1315, "&lt;=" &amp; $A188, DataRegularSeason20242025!$E$3:$E$1315, K$1)</f>
        <v>70</v>
      </c>
      <c r="L188" s="2">
        <f>SUMIFS(DataRegularSeason20242025!$AA$3:$AA$1315,DataRegularSeason20242025!$B$3:$B$1315, "&lt;=" &amp; $A188, DataRegularSeason20242025!$D$3:$D$1315, L$1)+SUMIFS(DataRegularSeason20242025!$AB$3:$AB$1315,DataRegularSeason20242025!$B$3:$B$1315, "&lt;=" &amp; $A188, DataRegularSeason20242025!$E$3:$E$1315, L$1)</f>
        <v>78</v>
      </c>
      <c r="M188" s="2">
        <f>SUMIFS(DataRegularSeason20242025!$AA$3:$AA$1315,DataRegularSeason20242025!$B$3:$B$1315, "&lt;=" &amp; $A188, DataRegularSeason20242025!$D$3:$D$1315, M$1)+SUMIFS(DataRegularSeason20242025!$AB$3:$AB$1315,DataRegularSeason20242025!$B$3:$B$1315, "&lt;=" &amp; $A188, DataRegularSeason20242025!$E$3:$E$1315, M$1)</f>
        <v>83</v>
      </c>
      <c r="N188" s="2">
        <f>SUMIFS(DataRegularSeason20242025!$AA$3:$AA$1315,DataRegularSeason20242025!$B$3:$B$1315, "&lt;=" &amp; $A188, DataRegularSeason20242025!$D$3:$D$1315, N$1)+SUMIFS(DataRegularSeason20242025!$AB$3:$AB$1315,DataRegularSeason20242025!$B$3:$B$1315, "&lt;=" &amp; $A188, DataRegularSeason20242025!$E$3:$E$1315, N$1)</f>
        <v>77</v>
      </c>
      <c r="O188" s="2">
        <f>SUMIFS(DataRegularSeason20242025!$AA$3:$AA$1315,DataRegularSeason20242025!$B$3:$B$1315, "&lt;=" &amp; $A188, DataRegularSeason20242025!$D$3:$D$1315, O$1)+SUMIFS(DataRegularSeason20242025!$AB$3:$AB$1315,DataRegularSeason20242025!$B$3:$B$1315, "&lt;=" &amp; $A188, DataRegularSeason20242025!$E$3:$E$1315, O$1)</f>
        <v>78</v>
      </c>
      <c r="P188" s="2">
        <f>SUMIFS(DataRegularSeason20242025!$AA$3:$AA$1315,DataRegularSeason20242025!$B$3:$B$1315, "&lt;=" &amp; $A188, DataRegularSeason20242025!$D$3:$D$1315, P$1)+SUMIFS(DataRegularSeason20242025!$AB$3:$AB$1315,DataRegularSeason20242025!$B$3:$B$1315, "&lt;=" &amp; $A188, DataRegularSeason20242025!$E$3:$E$1315, P$1)</f>
        <v>69</v>
      </c>
      <c r="Q188" s="2">
        <f>SUMIFS(DataRegularSeason20242025!$AA$3:$AA$1315,DataRegularSeason20242025!$B$3:$B$1315, "&lt;=" &amp; $A188, DataRegularSeason20242025!$D$3:$D$1315, Q$1)+SUMIFS(DataRegularSeason20242025!$AB$3:$AB$1315,DataRegularSeason20242025!$B$3:$B$1315, "&lt;=" &amp; $A188, DataRegularSeason20242025!$E$3:$E$1315, Q$1)</f>
        <v>76</v>
      </c>
      <c r="R188" s="2">
        <f>SUMIFS(DataRegularSeason20242025!$AA$3:$AA$1315,DataRegularSeason20242025!$B$3:$B$1315, "&lt;=" &amp; $A188, DataRegularSeason20242025!$D$3:$D$1315, R$1)+SUMIFS(DataRegularSeason20242025!$AB$3:$AB$1315,DataRegularSeason20242025!$B$3:$B$1315, "&lt;=" &amp; $A188, DataRegularSeason20242025!$E$3:$E$1315, R$1)</f>
        <v>57</v>
      </c>
      <c r="S188" s="2">
        <f>SUMIFS(DataRegularSeason20242025!$AA$3:$AA$1315,DataRegularSeason20242025!$B$3:$B$1315, "&lt;=" &amp; $A188, DataRegularSeason20242025!$D$3:$D$1315, S$1)+SUMIFS(DataRegularSeason20242025!$AB$3:$AB$1315,DataRegularSeason20242025!$B$3:$B$1315, "&lt;=" &amp; $A188, DataRegularSeason20242025!$E$3:$E$1315, S$1)</f>
        <v>65</v>
      </c>
      <c r="T188" s="2">
        <f>SUMIFS(DataRegularSeason20242025!$AA$3:$AA$1315,DataRegularSeason20242025!$B$3:$B$1315, "&lt;=" &amp; $A188, DataRegularSeason20242025!$D$3:$D$1315, T$1)+SUMIFS(DataRegularSeason20242025!$AB$3:$AB$1315,DataRegularSeason20242025!$B$3:$B$1315, "&lt;=" &amp; $A188, DataRegularSeason20242025!$E$3:$E$1315, T$1)</f>
        <v>68</v>
      </c>
      <c r="U188" s="2">
        <f>SUMIFS(DataRegularSeason20242025!$AA$3:$AA$1315,DataRegularSeason20242025!$B$3:$B$1315, "&lt;=" &amp; $A188, DataRegularSeason20242025!$D$3:$D$1315, U$1)+SUMIFS(DataRegularSeason20242025!$AB$3:$AB$1315,DataRegularSeason20242025!$B$3:$B$1315, "&lt;=" &amp; $A188, DataRegularSeason20242025!$E$3:$E$1315, U$1)</f>
        <v>75</v>
      </c>
      <c r="V188" s="2">
        <f>SUMIFS(DataRegularSeason20242025!$AA$3:$AA$1315,DataRegularSeason20242025!$B$3:$B$1315, "&lt;=" &amp; $A188, DataRegularSeason20242025!$D$3:$D$1315, V$1)+SUMIFS(DataRegularSeason20242025!$AB$3:$AB$1315,DataRegularSeason20242025!$B$3:$B$1315, "&lt;=" &amp; $A188, DataRegularSeason20242025!$E$3:$E$1315, V$1)</f>
        <v>62</v>
      </c>
      <c r="W188" s="2">
        <f>SUMIFS(DataRegularSeason20242025!$AA$3:$AA$1315,DataRegularSeason20242025!$B$3:$B$1315, "&lt;=" &amp; $A188, DataRegularSeason20242025!$D$3:$D$1315, W$1)+SUMIFS(DataRegularSeason20242025!$AB$3:$AB$1315,DataRegularSeason20242025!$B$3:$B$1315, "&lt;=" &amp; $A188, DataRegularSeason20242025!$E$3:$E$1315, W$1)</f>
        <v>62</v>
      </c>
      <c r="X188" s="2">
        <f>SUMIFS(DataRegularSeason20242025!$AA$3:$AA$1315,DataRegularSeason20242025!$B$3:$B$1315, "&lt;=" &amp; $A188, DataRegularSeason20242025!$D$3:$D$1315, X$1)+SUMIFS(DataRegularSeason20242025!$AB$3:$AB$1315,DataRegularSeason20242025!$B$3:$B$1315, "&lt;=" &amp; $A188, DataRegularSeason20242025!$E$3:$E$1315, X$1)</f>
        <v>60</v>
      </c>
      <c r="Y188" s="2">
        <f>SUMIFS(DataRegularSeason20242025!$AA$3:$AA$1315,DataRegularSeason20242025!$B$3:$B$1315, "&lt;=" &amp; $A188, DataRegularSeason20242025!$D$3:$D$1315, Y$1)+SUMIFS(DataRegularSeason20242025!$AB$3:$AB$1315,DataRegularSeason20242025!$B$3:$B$1315, "&lt;=" &amp; $A188, DataRegularSeason20242025!$E$3:$E$1315, Y$1)</f>
        <v>43</v>
      </c>
      <c r="Z188" s="2">
        <f>SUMIFS(DataRegularSeason20242025!$AA$3:$AA$1315,DataRegularSeason20242025!$B$3:$B$1315, "&lt;=" &amp; $A188, DataRegularSeason20242025!$D$3:$D$1315, Z$1)+SUMIFS(DataRegularSeason20242025!$AB$3:$AB$1315,DataRegularSeason20242025!$B$3:$B$1315, "&lt;=" &amp; $A188, DataRegularSeason20242025!$E$3:$E$1315, Z$1)</f>
        <v>69</v>
      </c>
      <c r="AA188" s="2">
        <f>SUMIFS(DataRegularSeason20242025!$AA$3:$AA$1315,DataRegularSeason20242025!$B$3:$B$1315, "&lt;=" &amp; $A188, DataRegularSeason20242025!$D$3:$D$1315, AA$1)+SUMIFS(DataRegularSeason20242025!$AB$3:$AB$1315,DataRegularSeason20242025!$B$3:$B$1315, "&lt;=" &amp; $A188, DataRegularSeason20242025!$E$3:$E$1315, AA$1)</f>
        <v>78</v>
      </c>
      <c r="AB188" s="2">
        <f>SUMIFS(DataRegularSeason20242025!$AA$3:$AA$1315,DataRegularSeason20242025!$B$3:$B$1315, "&lt;=" &amp; $A188, DataRegularSeason20242025!$D$3:$D$1315, AB$1)+SUMIFS(DataRegularSeason20242025!$AB$3:$AB$1315,DataRegularSeason20242025!$B$3:$B$1315, "&lt;=" &amp; $A188, DataRegularSeason20242025!$E$3:$E$1315, AB$1)</f>
        <v>83</v>
      </c>
      <c r="AC188" s="2">
        <f>SUMIFS(DataRegularSeason20242025!$AA$3:$AA$1315,DataRegularSeason20242025!$B$3:$B$1315, "&lt;=" &amp; $A188, DataRegularSeason20242025!$D$3:$D$1315, AC$1)+SUMIFS(DataRegularSeason20242025!$AB$3:$AB$1315,DataRegularSeason20242025!$B$3:$B$1315, "&lt;=" &amp; $A188, DataRegularSeason20242025!$E$3:$E$1315, AC$1)</f>
        <v>69</v>
      </c>
      <c r="AD188" s="2">
        <f>SUMIFS(DataRegularSeason20242025!$AA$3:$AA$1315,DataRegularSeason20242025!$B$3:$B$1315, "&lt;=" &amp; $A188, DataRegularSeason20242025!$D$3:$D$1315, AD$1)+SUMIFS(DataRegularSeason20242025!$AB$3:$AB$1315,DataRegularSeason20242025!$B$3:$B$1315, "&lt;=" &amp; $A188, DataRegularSeason20242025!$E$3:$E$1315, AD$1)</f>
        <v>68</v>
      </c>
      <c r="AE188" s="2">
        <f>SUMIFS(DataRegularSeason20242025!$AA$3:$AA$1315,DataRegularSeason20242025!$B$3:$B$1315, "&lt;=" &amp; $A188, DataRegularSeason20242025!$D$3:$D$1315, AE$1)+SUMIFS(DataRegularSeason20242025!$AB$3:$AB$1315,DataRegularSeason20242025!$B$3:$B$1315, "&lt;=" &amp; $A188, DataRegularSeason20242025!$E$3:$E$1315, AE$1)</f>
        <v>83</v>
      </c>
      <c r="AF188" s="2">
        <f>SUMIFS(DataRegularSeason20242025!$AA$3:$AA$1315,DataRegularSeason20242025!$B$3:$B$1315, "&lt;=" &amp; $A188, DataRegularSeason20242025!$D$3:$D$1315, AF$1)+SUMIFS(DataRegularSeason20242025!$AB$3:$AB$1315,DataRegularSeason20242025!$B$3:$B$1315, "&lt;=" &amp; $A188, DataRegularSeason20242025!$E$3:$E$1315, AF$1)</f>
        <v>94</v>
      </c>
      <c r="AG188" s="2">
        <f>SUMIFS(DataRegularSeason20242025!$AA$3:$AA$1315,DataRegularSeason20242025!$B$3:$B$1315, "&lt;=" &amp; $A188, DataRegularSeason20242025!$D$3:$D$1315, AG$1)+SUMIFS(DataRegularSeason20242025!$AB$3:$AB$1315,DataRegularSeason20242025!$B$3:$B$1315, "&lt;=" &amp; $A188, DataRegularSeason20242025!$E$3:$E$1315, AG$1)</f>
        <v>92</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63</v>
      </c>
      <c r="C189" s="2">
        <f>SUMIFS(DataRegularSeason20242025!$AA$3:$AA$1315,DataRegularSeason20242025!$B$3:$B$1315, "&lt;=" &amp; $A189, DataRegularSeason20242025!$D$3:$D$1315, C$1)+SUMIFS(DataRegularSeason20242025!$AB$3:$AB$1315,DataRegularSeason20242025!$B$3:$B$1315, "&lt;=" &amp; $A189, DataRegularSeason20242025!$E$3:$E$1315, C$1)</f>
        <v>68</v>
      </c>
      <c r="D189" s="2">
        <f>SUMIFS(DataRegularSeason20242025!$AA$3:$AA$1315,DataRegularSeason20242025!$B$3:$B$1315, "&lt;=" &amp; $A189, DataRegularSeason20242025!$D$3:$D$1315, D$1)+SUMIFS(DataRegularSeason20242025!$AB$3:$AB$1315,DataRegularSeason20242025!$B$3:$B$1315, "&lt;=" &amp; $A189, DataRegularSeason20242025!$E$3:$E$1315, D$1)</f>
        <v>56</v>
      </c>
      <c r="E189" s="2">
        <f>SUMIFS(DataRegularSeason20242025!$AA$3:$AA$1315,DataRegularSeason20242025!$B$3:$B$1315, "&lt;=" &amp; $A189, DataRegularSeason20242025!$D$3:$D$1315, E$1)+SUMIFS(DataRegularSeason20242025!$AB$3:$AB$1315,DataRegularSeason20242025!$B$3:$B$1315, "&lt;=" &amp; $A189, DataRegularSeason20242025!$E$3:$E$1315, E$1)</f>
        <v>82</v>
      </c>
      <c r="F189" s="2">
        <f>SUMIFS(DataRegularSeason20242025!$AA$3:$AA$1315,DataRegularSeason20242025!$B$3:$B$1315, "&lt;=" &amp; $A189, DataRegularSeason20242025!$D$3:$D$1315, F$1)+SUMIFS(DataRegularSeason20242025!$AB$3:$AB$1315,DataRegularSeason20242025!$B$3:$B$1315, "&lt;=" &amp; $A189, DataRegularSeason20242025!$E$3:$E$1315, F$1)</f>
        <v>70</v>
      </c>
      <c r="G189" s="2">
        <f>SUMIFS(DataRegularSeason20242025!$AA$3:$AA$1315,DataRegularSeason20242025!$B$3:$B$1315, "&lt;=" &amp; $A189, DataRegularSeason20242025!$D$3:$D$1315, G$1)+SUMIFS(DataRegularSeason20242025!$AB$3:$AB$1315,DataRegularSeason20242025!$B$3:$B$1315, "&lt;=" &amp; $A189, DataRegularSeason20242025!$E$3:$E$1315, G$1)</f>
        <v>71</v>
      </c>
      <c r="H189" s="2">
        <f>SUMIFS(DataRegularSeason20242025!$AA$3:$AA$1315,DataRegularSeason20242025!$B$3:$B$1315, "&lt;=" &amp; $A189, DataRegularSeason20242025!$D$3:$D$1315, H$1)+SUMIFS(DataRegularSeason20242025!$AB$3:$AB$1315,DataRegularSeason20242025!$B$3:$B$1315, "&lt;=" &amp; $A189, DataRegularSeason20242025!$E$3:$E$1315, H$1)</f>
        <v>49</v>
      </c>
      <c r="I189" s="2">
        <f>SUMIFS(DataRegularSeason20242025!$AA$3:$AA$1315,DataRegularSeason20242025!$B$3:$B$1315, "&lt;=" &amp; $A189, DataRegularSeason20242025!$D$3:$D$1315, I$1)+SUMIFS(DataRegularSeason20242025!$AB$3:$AB$1315,DataRegularSeason20242025!$B$3:$B$1315, "&lt;=" &amp; $A189, DataRegularSeason20242025!$E$3:$E$1315, I$1)</f>
        <v>81</v>
      </c>
      <c r="J189" s="2">
        <f>SUMIFS(DataRegularSeason20242025!$AA$3:$AA$1315,DataRegularSeason20242025!$B$3:$B$1315, "&lt;=" &amp; $A189, DataRegularSeason20242025!$D$3:$D$1315, J$1)+SUMIFS(DataRegularSeason20242025!$AB$3:$AB$1315,DataRegularSeason20242025!$B$3:$B$1315, "&lt;=" &amp; $A189, DataRegularSeason20242025!$E$3:$E$1315, J$1)</f>
        <v>86</v>
      </c>
      <c r="K189" s="2">
        <f>SUMIFS(DataRegularSeason20242025!$AA$3:$AA$1315,DataRegularSeason20242025!$B$3:$B$1315, "&lt;=" &amp; $A189, DataRegularSeason20242025!$D$3:$D$1315, K$1)+SUMIFS(DataRegularSeason20242025!$AB$3:$AB$1315,DataRegularSeason20242025!$B$3:$B$1315, "&lt;=" &amp; $A189, DataRegularSeason20242025!$E$3:$E$1315, K$1)</f>
        <v>70</v>
      </c>
      <c r="L189" s="2">
        <f>SUMIFS(DataRegularSeason20242025!$AA$3:$AA$1315,DataRegularSeason20242025!$B$3:$B$1315, "&lt;=" &amp; $A189, DataRegularSeason20242025!$D$3:$D$1315, L$1)+SUMIFS(DataRegularSeason20242025!$AB$3:$AB$1315,DataRegularSeason20242025!$B$3:$B$1315, "&lt;=" &amp; $A189, DataRegularSeason20242025!$E$3:$E$1315, L$1)</f>
        <v>78</v>
      </c>
      <c r="M189" s="2">
        <f>SUMIFS(DataRegularSeason20242025!$AA$3:$AA$1315,DataRegularSeason20242025!$B$3:$B$1315, "&lt;=" &amp; $A189, DataRegularSeason20242025!$D$3:$D$1315, M$1)+SUMIFS(DataRegularSeason20242025!$AB$3:$AB$1315,DataRegularSeason20242025!$B$3:$B$1315, "&lt;=" &amp; $A189, DataRegularSeason20242025!$E$3:$E$1315, M$1)</f>
        <v>83</v>
      </c>
      <c r="N189" s="2">
        <f>SUMIFS(DataRegularSeason20242025!$AA$3:$AA$1315,DataRegularSeason20242025!$B$3:$B$1315, "&lt;=" &amp; $A189, DataRegularSeason20242025!$D$3:$D$1315, N$1)+SUMIFS(DataRegularSeason20242025!$AB$3:$AB$1315,DataRegularSeason20242025!$B$3:$B$1315, "&lt;=" &amp; $A189, DataRegularSeason20242025!$E$3:$E$1315, N$1)</f>
        <v>77</v>
      </c>
      <c r="O189" s="2">
        <f>SUMIFS(DataRegularSeason20242025!$AA$3:$AA$1315,DataRegularSeason20242025!$B$3:$B$1315, "&lt;=" &amp; $A189, DataRegularSeason20242025!$D$3:$D$1315, O$1)+SUMIFS(DataRegularSeason20242025!$AB$3:$AB$1315,DataRegularSeason20242025!$B$3:$B$1315, "&lt;=" &amp; $A189, DataRegularSeason20242025!$E$3:$E$1315, O$1)</f>
        <v>78</v>
      </c>
      <c r="P189" s="2">
        <f>SUMIFS(DataRegularSeason20242025!$AA$3:$AA$1315,DataRegularSeason20242025!$B$3:$B$1315, "&lt;=" &amp; $A189, DataRegularSeason20242025!$D$3:$D$1315, P$1)+SUMIFS(DataRegularSeason20242025!$AB$3:$AB$1315,DataRegularSeason20242025!$B$3:$B$1315, "&lt;=" &amp; $A189, DataRegularSeason20242025!$E$3:$E$1315, P$1)</f>
        <v>69</v>
      </c>
      <c r="Q189" s="2">
        <f>SUMIFS(DataRegularSeason20242025!$AA$3:$AA$1315,DataRegularSeason20242025!$B$3:$B$1315, "&lt;=" &amp; $A189, DataRegularSeason20242025!$D$3:$D$1315, Q$1)+SUMIFS(DataRegularSeason20242025!$AB$3:$AB$1315,DataRegularSeason20242025!$B$3:$B$1315, "&lt;=" &amp; $A189, DataRegularSeason20242025!$E$3:$E$1315, Q$1)</f>
        <v>76</v>
      </c>
      <c r="R189" s="2">
        <f>SUMIFS(DataRegularSeason20242025!$AA$3:$AA$1315,DataRegularSeason20242025!$B$3:$B$1315, "&lt;=" &amp; $A189, DataRegularSeason20242025!$D$3:$D$1315, R$1)+SUMIFS(DataRegularSeason20242025!$AB$3:$AB$1315,DataRegularSeason20242025!$B$3:$B$1315, "&lt;=" &amp; $A189, DataRegularSeason20242025!$E$3:$E$1315, R$1)</f>
        <v>57</v>
      </c>
      <c r="S189" s="2">
        <f>SUMIFS(DataRegularSeason20242025!$AA$3:$AA$1315,DataRegularSeason20242025!$B$3:$B$1315, "&lt;=" &amp; $A189, DataRegularSeason20242025!$D$3:$D$1315, S$1)+SUMIFS(DataRegularSeason20242025!$AB$3:$AB$1315,DataRegularSeason20242025!$B$3:$B$1315, "&lt;=" &amp; $A189, DataRegularSeason20242025!$E$3:$E$1315, S$1)</f>
        <v>65</v>
      </c>
      <c r="T189" s="2">
        <f>SUMIFS(DataRegularSeason20242025!$AA$3:$AA$1315,DataRegularSeason20242025!$B$3:$B$1315, "&lt;=" &amp; $A189, DataRegularSeason20242025!$D$3:$D$1315, T$1)+SUMIFS(DataRegularSeason20242025!$AB$3:$AB$1315,DataRegularSeason20242025!$B$3:$B$1315, "&lt;=" &amp; $A189, DataRegularSeason20242025!$E$3:$E$1315, T$1)</f>
        <v>68</v>
      </c>
      <c r="U189" s="2">
        <f>SUMIFS(DataRegularSeason20242025!$AA$3:$AA$1315,DataRegularSeason20242025!$B$3:$B$1315, "&lt;=" &amp; $A189, DataRegularSeason20242025!$D$3:$D$1315, U$1)+SUMIFS(DataRegularSeason20242025!$AB$3:$AB$1315,DataRegularSeason20242025!$B$3:$B$1315, "&lt;=" &amp; $A189, DataRegularSeason20242025!$E$3:$E$1315, U$1)</f>
        <v>75</v>
      </c>
      <c r="V189" s="2">
        <f>SUMIFS(DataRegularSeason20242025!$AA$3:$AA$1315,DataRegularSeason20242025!$B$3:$B$1315, "&lt;=" &amp; $A189, DataRegularSeason20242025!$D$3:$D$1315, V$1)+SUMIFS(DataRegularSeason20242025!$AB$3:$AB$1315,DataRegularSeason20242025!$B$3:$B$1315, "&lt;=" &amp; $A189, DataRegularSeason20242025!$E$3:$E$1315, V$1)</f>
        <v>62</v>
      </c>
      <c r="W189" s="2">
        <f>SUMIFS(DataRegularSeason20242025!$AA$3:$AA$1315,DataRegularSeason20242025!$B$3:$B$1315, "&lt;=" &amp; $A189, DataRegularSeason20242025!$D$3:$D$1315, W$1)+SUMIFS(DataRegularSeason20242025!$AB$3:$AB$1315,DataRegularSeason20242025!$B$3:$B$1315, "&lt;=" &amp; $A189, DataRegularSeason20242025!$E$3:$E$1315, W$1)</f>
        <v>62</v>
      </c>
      <c r="X189" s="2">
        <f>SUMIFS(DataRegularSeason20242025!$AA$3:$AA$1315,DataRegularSeason20242025!$B$3:$B$1315, "&lt;=" &amp; $A189, DataRegularSeason20242025!$D$3:$D$1315, X$1)+SUMIFS(DataRegularSeason20242025!$AB$3:$AB$1315,DataRegularSeason20242025!$B$3:$B$1315, "&lt;=" &amp; $A189, DataRegularSeason20242025!$E$3:$E$1315, X$1)</f>
        <v>60</v>
      </c>
      <c r="Y189" s="2">
        <f>SUMIFS(DataRegularSeason20242025!$AA$3:$AA$1315,DataRegularSeason20242025!$B$3:$B$1315, "&lt;=" &amp; $A189, DataRegularSeason20242025!$D$3:$D$1315, Y$1)+SUMIFS(DataRegularSeason20242025!$AB$3:$AB$1315,DataRegularSeason20242025!$B$3:$B$1315, "&lt;=" &amp; $A189, DataRegularSeason20242025!$E$3:$E$1315, Y$1)</f>
        <v>43</v>
      </c>
      <c r="Z189" s="2">
        <f>SUMIFS(DataRegularSeason20242025!$AA$3:$AA$1315,DataRegularSeason20242025!$B$3:$B$1315, "&lt;=" &amp; $A189, DataRegularSeason20242025!$D$3:$D$1315, Z$1)+SUMIFS(DataRegularSeason20242025!$AB$3:$AB$1315,DataRegularSeason20242025!$B$3:$B$1315, "&lt;=" &amp; $A189, DataRegularSeason20242025!$E$3:$E$1315, Z$1)</f>
        <v>69</v>
      </c>
      <c r="AA189" s="2">
        <f>SUMIFS(DataRegularSeason20242025!$AA$3:$AA$1315,DataRegularSeason20242025!$B$3:$B$1315, "&lt;=" &amp; $A189, DataRegularSeason20242025!$D$3:$D$1315, AA$1)+SUMIFS(DataRegularSeason20242025!$AB$3:$AB$1315,DataRegularSeason20242025!$B$3:$B$1315, "&lt;=" &amp; $A189, DataRegularSeason20242025!$E$3:$E$1315, AA$1)</f>
        <v>78</v>
      </c>
      <c r="AB189" s="2">
        <f>SUMIFS(DataRegularSeason20242025!$AA$3:$AA$1315,DataRegularSeason20242025!$B$3:$B$1315, "&lt;=" &amp; $A189, DataRegularSeason20242025!$D$3:$D$1315, AB$1)+SUMIFS(DataRegularSeason20242025!$AB$3:$AB$1315,DataRegularSeason20242025!$B$3:$B$1315, "&lt;=" &amp; $A189, DataRegularSeason20242025!$E$3:$E$1315, AB$1)</f>
        <v>83</v>
      </c>
      <c r="AC189" s="2">
        <f>SUMIFS(DataRegularSeason20242025!$AA$3:$AA$1315,DataRegularSeason20242025!$B$3:$B$1315, "&lt;=" &amp; $A189, DataRegularSeason20242025!$D$3:$D$1315, AC$1)+SUMIFS(DataRegularSeason20242025!$AB$3:$AB$1315,DataRegularSeason20242025!$B$3:$B$1315, "&lt;=" &amp; $A189, DataRegularSeason20242025!$E$3:$E$1315, AC$1)</f>
        <v>69</v>
      </c>
      <c r="AD189" s="2">
        <f>SUMIFS(DataRegularSeason20242025!$AA$3:$AA$1315,DataRegularSeason20242025!$B$3:$B$1315, "&lt;=" &amp; $A189, DataRegularSeason20242025!$D$3:$D$1315, AD$1)+SUMIFS(DataRegularSeason20242025!$AB$3:$AB$1315,DataRegularSeason20242025!$B$3:$B$1315, "&lt;=" &amp; $A189, DataRegularSeason20242025!$E$3:$E$1315, AD$1)</f>
        <v>68</v>
      </c>
      <c r="AE189" s="2">
        <f>SUMIFS(DataRegularSeason20242025!$AA$3:$AA$1315,DataRegularSeason20242025!$B$3:$B$1315, "&lt;=" &amp; $A189, DataRegularSeason20242025!$D$3:$D$1315, AE$1)+SUMIFS(DataRegularSeason20242025!$AB$3:$AB$1315,DataRegularSeason20242025!$B$3:$B$1315, "&lt;=" &amp; $A189, DataRegularSeason20242025!$E$3:$E$1315, AE$1)</f>
        <v>83</v>
      </c>
      <c r="AF189" s="2">
        <f>SUMIFS(DataRegularSeason20242025!$AA$3:$AA$1315,DataRegularSeason20242025!$B$3:$B$1315, "&lt;=" &amp; $A189, DataRegularSeason20242025!$D$3:$D$1315, AF$1)+SUMIFS(DataRegularSeason20242025!$AB$3:$AB$1315,DataRegularSeason20242025!$B$3:$B$1315, "&lt;=" &amp; $A189, DataRegularSeason20242025!$E$3:$E$1315, AF$1)</f>
        <v>94</v>
      </c>
      <c r="AG189" s="2">
        <f>SUMIFS(DataRegularSeason20242025!$AA$3:$AA$1315,DataRegularSeason20242025!$B$3:$B$1315, "&lt;=" &amp; $A189, DataRegularSeason20242025!$D$3:$D$1315, AG$1)+SUMIFS(DataRegularSeason20242025!$AB$3:$AB$1315,DataRegularSeason20242025!$B$3:$B$1315, "&lt;=" &amp; $A189, DataRegularSeason20242025!$E$3:$E$1315, AG$1)</f>
        <v>92</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63</v>
      </c>
      <c r="C190" s="2">
        <f>SUMIFS(DataRegularSeason20242025!$AA$3:$AA$1315,DataRegularSeason20242025!$B$3:$B$1315, "&lt;=" &amp; $A190, DataRegularSeason20242025!$D$3:$D$1315, C$1)+SUMIFS(DataRegularSeason20242025!$AB$3:$AB$1315,DataRegularSeason20242025!$B$3:$B$1315, "&lt;=" &amp; $A190, DataRegularSeason20242025!$E$3:$E$1315, C$1)</f>
        <v>68</v>
      </c>
      <c r="D190" s="2">
        <f>SUMIFS(DataRegularSeason20242025!$AA$3:$AA$1315,DataRegularSeason20242025!$B$3:$B$1315, "&lt;=" &amp; $A190, DataRegularSeason20242025!$D$3:$D$1315, D$1)+SUMIFS(DataRegularSeason20242025!$AB$3:$AB$1315,DataRegularSeason20242025!$B$3:$B$1315, "&lt;=" &amp; $A190, DataRegularSeason20242025!$E$3:$E$1315, D$1)</f>
        <v>56</v>
      </c>
      <c r="E190" s="2">
        <f>SUMIFS(DataRegularSeason20242025!$AA$3:$AA$1315,DataRegularSeason20242025!$B$3:$B$1315, "&lt;=" &amp; $A190, DataRegularSeason20242025!$D$3:$D$1315, E$1)+SUMIFS(DataRegularSeason20242025!$AB$3:$AB$1315,DataRegularSeason20242025!$B$3:$B$1315, "&lt;=" &amp; $A190, DataRegularSeason20242025!$E$3:$E$1315, E$1)</f>
        <v>82</v>
      </c>
      <c r="F190" s="2">
        <f>SUMIFS(DataRegularSeason20242025!$AA$3:$AA$1315,DataRegularSeason20242025!$B$3:$B$1315, "&lt;=" &amp; $A190, DataRegularSeason20242025!$D$3:$D$1315, F$1)+SUMIFS(DataRegularSeason20242025!$AB$3:$AB$1315,DataRegularSeason20242025!$B$3:$B$1315, "&lt;=" &amp; $A190, DataRegularSeason20242025!$E$3:$E$1315, F$1)</f>
        <v>70</v>
      </c>
      <c r="G190" s="2">
        <f>SUMIFS(DataRegularSeason20242025!$AA$3:$AA$1315,DataRegularSeason20242025!$B$3:$B$1315, "&lt;=" &amp; $A190, DataRegularSeason20242025!$D$3:$D$1315, G$1)+SUMIFS(DataRegularSeason20242025!$AB$3:$AB$1315,DataRegularSeason20242025!$B$3:$B$1315, "&lt;=" &amp; $A190, DataRegularSeason20242025!$E$3:$E$1315, G$1)</f>
        <v>71</v>
      </c>
      <c r="H190" s="2">
        <f>SUMIFS(DataRegularSeason20242025!$AA$3:$AA$1315,DataRegularSeason20242025!$B$3:$B$1315, "&lt;=" &amp; $A190, DataRegularSeason20242025!$D$3:$D$1315, H$1)+SUMIFS(DataRegularSeason20242025!$AB$3:$AB$1315,DataRegularSeason20242025!$B$3:$B$1315, "&lt;=" &amp; $A190, DataRegularSeason20242025!$E$3:$E$1315, H$1)</f>
        <v>49</v>
      </c>
      <c r="I190" s="2">
        <f>SUMIFS(DataRegularSeason20242025!$AA$3:$AA$1315,DataRegularSeason20242025!$B$3:$B$1315, "&lt;=" &amp; $A190, DataRegularSeason20242025!$D$3:$D$1315, I$1)+SUMIFS(DataRegularSeason20242025!$AB$3:$AB$1315,DataRegularSeason20242025!$B$3:$B$1315, "&lt;=" &amp; $A190, DataRegularSeason20242025!$E$3:$E$1315, I$1)</f>
        <v>81</v>
      </c>
      <c r="J190" s="2">
        <f>SUMIFS(DataRegularSeason20242025!$AA$3:$AA$1315,DataRegularSeason20242025!$B$3:$B$1315, "&lt;=" &amp; $A190, DataRegularSeason20242025!$D$3:$D$1315, J$1)+SUMIFS(DataRegularSeason20242025!$AB$3:$AB$1315,DataRegularSeason20242025!$B$3:$B$1315, "&lt;=" &amp; $A190, DataRegularSeason20242025!$E$3:$E$1315, J$1)</f>
        <v>86</v>
      </c>
      <c r="K190" s="2">
        <f>SUMIFS(DataRegularSeason20242025!$AA$3:$AA$1315,DataRegularSeason20242025!$B$3:$B$1315, "&lt;=" &amp; $A190, DataRegularSeason20242025!$D$3:$D$1315, K$1)+SUMIFS(DataRegularSeason20242025!$AB$3:$AB$1315,DataRegularSeason20242025!$B$3:$B$1315, "&lt;=" &amp; $A190, DataRegularSeason20242025!$E$3:$E$1315, K$1)</f>
        <v>70</v>
      </c>
      <c r="L190" s="2">
        <f>SUMIFS(DataRegularSeason20242025!$AA$3:$AA$1315,DataRegularSeason20242025!$B$3:$B$1315, "&lt;=" &amp; $A190, DataRegularSeason20242025!$D$3:$D$1315, L$1)+SUMIFS(DataRegularSeason20242025!$AB$3:$AB$1315,DataRegularSeason20242025!$B$3:$B$1315, "&lt;=" &amp; $A190, DataRegularSeason20242025!$E$3:$E$1315, L$1)</f>
        <v>78</v>
      </c>
      <c r="M190" s="2">
        <f>SUMIFS(DataRegularSeason20242025!$AA$3:$AA$1315,DataRegularSeason20242025!$B$3:$B$1315, "&lt;=" &amp; $A190, DataRegularSeason20242025!$D$3:$D$1315, M$1)+SUMIFS(DataRegularSeason20242025!$AB$3:$AB$1315,DataRegularSeason20242025!$B$3:$B$1315, "&lt;=" &amp; $A190, DataRegularSeason20242025!$E$3:$E$1315, M$1)</f>
        <v>83</v>
      </c>
      <c r="N190" s="2">
        <f>SUMIFS(DataRegularSeason20242025!$AA$3:$AA$1315,DataRegularSeason20242025!$B$3:$B$1315, "&lt;=" &amp; $A190, DataRegularSeason20242025!$D$3:$D$1315, N$1)+SUMIFS(DataRegularSeason20242025!$AB$3:$AB$1315,DataRegularSeason20242025!$B$3:$B$1315, "&lt;=" &amp; $A190, DataRegularSeason20242025!$E$3:$E$1315, N$1)</f>
        <v>77</v>
      </c>
      <c r="O190" s="2">
        <f>SUMIFS(DataRegularSeason20242025!$AA$3:$AA$1315,DataRegularSeason20242025!$B$3:$B$1315, "&lt;=" &amp; $A190, DataRegularSeason20242025!$D$3:$D$1315, O$1)+SUMIFS(DataRegularSeason20242025!$AB$3:$AB$1315,DataRegularSeason20242025!$B$3:$B$1315, "&lt;=" &amp; $A190, DataRegularSeason20242025!$E$3:$E$1315, O$1)</f>
        <v>78</v>
      </c>
      <c r="P190" s="2">
        <f>SUMIFS(DataRegularSeason20242025!$AA$3:$AA$1315,DataRegularSeason20242025!$B$3:$B$1315, "&lt;=" &amp; $A190, DataRegularSeason20242025!$D$3:$D$1315, P$1)+SUMIFS(DataRegularSeason20242025!$AB$3:$AB$1315,DataRegularSeason20242025!$B$3:$B$1315, "&lt;=" &amp; $A190, DataRegularSeason20242025!$E$3:$E$1315, P$1)</f>
        <v>69</v>
      </c>
      <c r="Q190" s="2">
        <f>SUMIFS(DataRegularSeason20242025!$AA$3:$AA$1315,DataRegularSeason20242025!$B$3:$B$1315, "&lt;=" &amp; $A190, DataRegularSeason20242025!$D$3:$D$1315, Q$1)+SUMIFS(DataRegularSeason20242025!$AB$3:$AB$1315,DataRegularSeason20242025!$B$3:$B$1315, "&lt;=" &amp; $A190, DataRegularSeason20242025!$E$3:$E$1315, Q$1)</f>
        <v>76</v>
      </c>
      <c r="R190" s="2">
        <f>SUMIFS(DataRegularSeason20242025!$AA$3:$AA$1315,DataRegularSeason20242025!$B$3:$B$1315, "&lt;=" &amp; $A190, DataRegularSeason20242025!$D$3:$D$1315, R$1)+SUMIFS(DataRegularSeason20242025!$AB$3:$AB$1315,DataRegularSeason20242025!$B$3:$B$1315, "&lt;=" &amp; $A190, DataRegularSeason20242025!$E$3:$E$1315, R$1)</f>
        <v>57</v>
      </c>
      <c r="S190" s="2">
        <f>SUMIFS(DataRegularSeason20242025!$AA$3:$AA$1315,DataRegularSeason20242025!$B$3:$B$1315, "&lt;=" &amp; $A190, DataRegularSeason20242025!$D$3:$D$1315, S$1)+SUMIFS(DataRegularSeason20242025!$AB$3:$AB$1315,DataRegularSeason20242025!$B$3:$B$1315, "&lt;=" &amp; $A190, DataRegularSeason20242025!$E$3:$E$1315, S$1)</f>
        <v>65</v>
      </c>
      <c r="T190" s="2">
        <f>SUMIFS(DataRegularSeason20242025!$AA$3:$AA$1315,DataRegularSeason20242025!$B$3:$B$1315, "&lt;=" &amp; $A190, DataRegularSeason20242025!$D$3:$D$1315, T$1)+SUMIFS(DataRegularSeason20242025!$AB$3:$AB$1315,DataRegularSeason20242025!$B$3:$B$1315, "&lt;=" &amp; $A190, DataRegularSeason20242025!$E$3:$E$1315, T$1)</f>
        <v>68</v>
      </c>
      <c r="U190" s="2">
        <f>SUMIFS(DataRegularSeason20242025!$AA$3:$AA$1315,DataRegularSeason20242025!$B$3:$B$1315, "&lt;=" &amp; $A190, DataRegularSeason20242025!$D$3:$D$1315, U$1)+SUMIFS(DataRegularSeason20242025!$AB$3:$AB$1315,DataRegularSeason20242025!$B$3:$B$1315, "&lt;=" &amp; $A190, DataRegularSeason20242025!$E$3:$E$1315, U$1)</f>
        <v>75</v>
      </c>
      <c r="V190" s="2">
        <f>SUMIFS(DataRegularSeason20242025!$AA$3:$AA$1315,DataRegularSeason20242025!$B$3:$B$1315, "&lt;=" &amp; $A190, DataRegularSeason20242025!$D$3:$D$1315, V$1)+SUMIFS(DataRegularSeason20242025!$AB$3:$AB$1315,DataRegularSeason20242025!$B$3:$B$1315, "&lt;=" &amp; $A190, DataRegularSeason20242025!$E$3:$E$1315, V$1)</f>
        <v>62</v>
      </c>
      <c r="W190" s="2">
        <f>SUMIFS(DataRegularSeason20242025!$AA$3:$AA$1315,DataRegularSeason20242025!$B$3:$B$1315, "&lt;=" &amp; $A190, DataRegularSeason20242025!$D$3:$D$1315, W$1)+SUMIFS(DataRegularSeason20242025!$AB$3:$AB$1315,DataRegularSeason20242025!$B$3:$B$1315, "&lt;=" &amp; $A190, DataRegularSeason20242025!$E$3:$E$1315, W$1)</f>
        <v>62</v>
      </c>
      <c r="X190" s="2">
        <f>SUMIFS(DataRegularSeason20242025!$AA$3:$AA$1315,DataRegularSeason20242025!$B$3:$B$1315, "&lt;=" &amp; $A190, DataRegularSeason20242025!$D$3:$D$1315, X$1)+SUMIFS(DataRegularSeason20242025!$AB$3:$AB$1315,DataRegularSeason20242025!$B$3:$B$1315, "&lt;=" &amp; $A190, DataRegularSeason20242025!$E$3:$E$1315, X$1)</f>
        <v>60</v>
      </c>
      <c r="Y190" s="2">
        <f>SUMIFS(DataRegularSeason20242025!$AA$3:$AA$1315,DataRegularSeason20242025!$B$3:$B$1315, "&lt;=" &amp; $A190, DataRegularSeason20242025!$D$3:$D$1315, Y$1)+SUMIFS(DataRegularSeason20242025!$AB$3:$AB$1315,DataRegularSeason20242025!$B$3:$B$1315, "&lt;=" &amp; $A190, DataRegularSeason20242025!$E$3:$E$1315, Y$1)</f>
        <v>43</v>
      </c>
      <c r="Z190" s="2">
        <f>SUMIFS(DataRegularSeason20242025!$AA$3:$AA$1315,DataRegularSeason20242025!$B$3:$B$1315, "&lt;=" &amp; $A190, DataRegularSeason20242025!$D$3:$D$1315, Z$1)+SUMIFS(DataRegularSeason20242025!$AB$3:$AB$1315,DataRegularSeason20242025!$B$3:$B$1315, "&lt;=" &amp; $A190, DataRegularSeason20242025!$E$3:$E$1315, Z$1)</f>
        <v>69</v>
      </c>
      <c r="AA190" s="2">
        <f>SUMIFS(DataRegularSeason20242025!$AA$3:$AA$1315,DataRegularSeason20242025!$B$3:$B$1315, "&lt;=" &amp; $A190, DataRegularSeason20242025!$D$3:$D$1315, AA$1)+SUMIFS(DataRegularSeason20242025!$AB$3:$AB$1315,DataRegularSeason20242025!$B$3:$B$1315, "&lt;=" &amp; $A190, DataRegularSeason20242025!$E$3:$E$1315, AA$1)</f>
        <v>78</v>
      </c>
      <c r="AB190" s="2">
        <f>SUMIFS(DataRegularSeason20242025!$AA$3:$AA$1315,DataRegularSeason20242025!$B$3:$B$1315, "&lt;=" &amp; $A190, DataRegularSeason20242025!$D$3:$D$1315, AB$1)+SUMIFS(DataRegularSeason20242025!$AB$3:$AB$1315,DataRegularSeason20242025!$B$3:$B$1315, "&lt;=" &amp; $A190, DataRegularSeason20242025!$E$3:$E$1315, AB$1)</f>
        <v>83</v>
      </c>
      <c r="AC190" s="2">
        <f>SUMIFS(DataRegularSeason20242025!$AA$3:$AA$1315,DataRegularSeason20242025!$B$3:$B$1315, "&lt;=" &amp; $A190, DataRegularSeason20242025!$D$3:$D$1315, AC$1)+SUMIFS(DataRegularSeason20242025!$AB$3:$AB$1315,DataRegularSeason20242025!$B$3:$B$1315, "&lt;=" &amp; $A190, DataRegularSeason20242025!$E$3:$E$1315, AC$1)</f>
        <v>69</v>
      </c>
      <c r="AD190" s="2">
        <f>SUMIFS(DataRegularSeason20242025!$AA$3:$AA$1315,DataRegularSeason20242025!$B$3:$B$1315, "&lt;=" &amp; $A190, DataRegularSeason20242025!$D$3:$D$1315, AD$1)+SUMIFS(DataRegularSeason20242025!$AB$3:$AB$1315,DataRegularSeason20242025!$B$3:$B$1315, "&lt;=" &amp; $A190, DataRegularSeason20242025!$E$3:$E$1315, AD$1)</f>
        <v>68</v>
      </c>
      <c r="AE190" s="2">
        <f>SUMIFS(DataRegularSeason20242025!$AA$3:$AA$1315,DataRegularSeason20242025!$B$3:$B$1315, "&lt;=" &amp; $A190, DataRegularSeason20242025!$D$3:$D$1315, AE$1)+SUMIFS(DataRegularSeason20242025!$AB$3:$AB$1315,DataRegularSeason20242025!$B$3:$B$1315, "&lt;=" &amp; $A190, DataRegularSeason20242025!$E$3:$E$1315, AE$1)</f>
        <v>83</v>
      </c>
      <c r="AF190" s="2">
        <f>SUMIFS(DataRegularSeason20242025!$AA$3:$AA$1315,DataRegularSeason20242025!$B$3:$B$1315, "&lt;=" &amp; $A190, DataRegularSeason20242025!$D$3:$D$1315, AF$1)+SUMIFS(DataRegularSeason20242025!$AB$3:$AB$1315,DataRegularSeason20242025!$B$3:$B$1315, "&lt;=" &amp; $A190, DataRegularSeason20242025!$E$3:$E$1315, AF$1)</f>
        <v>94</v>
      </c>
      <c r="AG190" s="2">
        <f>SUMIFS(DataRegularSeason20242025!$AA$3:$AA$1315,DataRegularSeason20242025!$B$3:$B$1315, "&lt;=" &amp; $A190, DataRegularSeason20242025!$D$3:$D$1315, AG$1)+SUMIFS(DataRegularSeason20242025!$AB$3:$AB$1315,DataRegularSeason20242025!$B$3:$B$1315, "&lt;=" &amp; $A190, DataRegularSeason20242025!$E$3:$E$1315, AG$1)</f>
        <v>92</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63</v>
      </c>
      <c r="C191" s="2">
        <f>SUMIFS(DataRegularSeason20242025!$AA$3:$AA$1315,DataRegularSeason20242025!$B$3:$B$1315, "&lt;=" &amp; $A191, DataRegularSeason20242025!$D$3:$D$1315, C$1)+SUMIFS(DataRegularSeason20242025!$AB$3:$AB$1315,DataRegularSeason20242025!$B$3:$B$1315, "&lt;=" &amp; $A191, DataRegularSeason20242025!$E$3:$E$1315, C$1)</f>
        <v>68</v>
      </c>
      <c r="D191" s="2">
        <f>SUMIFS(DataRegularSeason20242025!$AA$3:$AA$1315,DataRegularSeason20242025!$B$3:$B$1315, "&lt;=" &amp; $A191, DataRegularSeason20242025!$D$3:$D$1315, D$1)+SUMIFS(DataRegularSeason20242025!$AB$3:$AB$1315,DataRegularSeason20242025!$B$3:$B$1315, "&lt;=" &amp; $A191, DataRegularSeason20242025!$E$3:$E$1315, D$1)</f>
        <v>56</v>
      </c>
      <c r="E191" s="2">
        <f>SUMIFS(DataRegularSeason20242025!$AA$3:$AA$1315,DataRegularSeason20242025!$B$3:$B$1315, "&lt;=" &amp; $A191, DataRegularSeason20242025!$D$3:$D$1315, E$1)+SUMIFS(DataRegularSeason20242025!$AB$3:$AB$1315,DataRegularSeason20242025!$B$3:$B$1315, "&lt;=" &amp; $A191, DataRegularSeason20242025!$E$3:$E$1315, E$1)</f>
        <v>82</v>
      </c>
      <c r="F191" s="2">
        <f>SUMIFS(DataRegularSeason20242025!$AA$3:$AA$1315,DataRegularSeason20242025!$B$3:$B$1315, "&lt;=" &amp; $A191, DataRegularSeason20242025!$D$3:$D$1315, F$1)+SUMIFS(DataRegularSeason20242025!$AB$3:$AB$1315,DataRegularSeason20242025!$B$3:$B$1315, "&lt;=" &amp; $A191, DataRegularSeason20242025!$E$3:$E$1315, F$1)</f>
        <v>70</v>
      </c>
      <c r="G191" s="2">
        <f>SUMIFS(DataRegularSeason20242025!$AA$3:$AA$1315,DataRegularSeason20242025!$B$3:$B$1315, "&lt;=" &amp; $A191, DataRegularSeason20242025!$D$3:$D$1315, G$1)+SUMIFS(DataRegularSeason20242025!$AB$3:$AB$1315,DataRegularSeason20242025!$B$3:$B$1315, "&lt;=" &amp; $A191, DataRegularSeason20242025!$E$3:$E$1315, G$1)</f>
        <v>71</v>
      </c>
      <c r="H191" s="2">
        <f>SUMIFS(DataRegularSeason20242025!$AA$3:$AA$1315,DataRegularSeason20242025!$B$3:$B$1315, "&lt;=" &amp; $A191, DataRegularSeason20242025!$D$3:$D$1315, H$1)+SUMIFS(DataRegularSeason20242025!$AB$3:$AB$1315,DataRegularSeason20242025!$B$3:$B$1315, "&lt;=" &amp; $A191, DataRegularSeason20242025!$E$3:$E$1315, H$1)</f>
        <v>49</v>
      </c>
      <c r="I191" s="2">
        <f>SUMIFS(DataRegularSeason20242025!$AA$3:$AA$1315,DataRegularSeason20242025!$B$3:$B$1315, "&lt;=" &amp; $A191, DataRegularSeason20242025!$D$3:$D$1315, I$1)+SUMIFS(DataRegularSeason20242025!$AB$3:$AB$1315,DataRegularSeason20242025!$B$3:$B$1315, "&lt;=" &amp; $A191, DataRegularSeason20242025!$E$3:$E$1315, I$1)</f>
        <v>81</v>
      </c>
      <c r="J191" s="2">
        <f>SUMIFS(DataRegularSeason20242025!$AA$3:$AA$1315,DataRegularSeason20242025!$B$3:$B$1315, "&lt;=" &amp; $A191, DataRegularSeason20242025!$D$3:$D$1315, J$1)+SUMIFS(DataRegularSeason20242025!$AB$3:$AB$1315,DataRegularSeason20242025!$B$3:$B$1315, "&lt;=" &amp; $A191, DataRegularSeason20242025!$E$3:$E$1315, J$1)</f>
        <v>86</v>
      </c>
      <c r="K191" s="2">
        <f>SUMIFS(DataRegularSeason20242025!$AA$3:$AA$1315,DataRegularSeason20242025!$B$3:$B$1315, "&lt;=" &amp; $A191, DataRegularSeason20242025!$D$3:$D$1315, K$1)+SUMIFS(DataRegularSeason20242025!$AB$3:$AB$1315,DataRegularSeason20242025!$B$3:$B$1315, "&lt;=" &amp; $A191, DataRegularSeason20242025!$E$3:$E$1315, K$1)</f>
        <v>70</v>
      </c>
      <c r="L191" s="2">
        <f>SUMIFS(DataRegularSeason20242025!$AA$3:$AA$1315,DataRegularSeason20242025!$B$3:$B$1315, "&lt;=" &amp; $A191, DataRegularSeason20242025!$D$3:$D$1315, L$1)+SUMIFS(DataRegularSeason20242025!$AB$3:$AB$1315,DataRegularSeason20242025!$B$3:$B$1315, "&lt;=" &amp; $A191, DataRegularSeason20242025!$E$3:$E$1315, L$1)</f>
        <v>78</v>
      </c>
      <c r="M191" s="2">
        <f>SUMIFS(DataRegularSeason20242025!$AA$3:$AA$1315,DataRegularSeason20242025!$B$3:$B$1315, "&lt;=" &amp; $A191, DataRegularSeason20242025!$D$3:$D$1315, M$1)+SUMIFS(DataRegularSeason20242025!$AB$3:$AB$1315,DataRegularSeason20242025!$B$3:$B$1315, "&lt;=" &amp; $A191, DataRegularSeason20242025!$E$3:$E$1315, M$1)</f>
        <v>83</v>
      </c>
      <c r="N191" s="2">
        <f>SUMIFS(DataRegularSeason20242025!$AA$3:$AA$1315,DataRegularSeason20242025!$B$3:$B$1315, "&lt;=" &amp; $A191, DataRegularSeason20242025!$D$3:$D$1315, N$1)+SUMIFS(DataRegularSeason20242025!$AB$3:$AB$1315,DataRegularSeason20242025!$B$3:$B$1315, "&lt;=" &amp; $A191, DataRegularSeason20242025!$E$3:$E$1315, N$1)</f>
        <v>77</v>
      </c>
      <c r="O191" s="2">
        <f>SUMIFS(DataRegularSeason20242025!$AA$3:$AA$1315,DataRegularSeason20242025!$B$3:$B$1315, "&lt;=" &amp; $A191, DataRegularSeason20242025!$D$3:$D$1315, O$1)+SUMIFS(DataRegularSeason20242025!$AB$3:$AB$1315,DataRegularSeason20242025!$B$3:$B$1315, "&lt;=" &amp; $A191, DataRegularSeason20242025!$E$3:$E$1315, O$1)</f>
        <v>78</v>
      </c>
      <c r="P191" s="2">
        <f>SUMIFS(DataRegularSeason20242025!$AA$3:$AA$1315,DataRegularSeason20242025!$B$3:$B$1315, "&lt;=" &amp; $A191, DataRegularSeason20242025!$D$3:$D$1315, P$1)+SUMIFS(DataRegularSeason20242025!$AB$3:$AB$1315,DataRegularSeason20242025!$B$3:$B$1315, "&lt;=" &amp; $A191, DataRegularSeason20242025!$E$3:$E$1315, P$1)</f>
        <v>69</v>
      </c>
      <c r="Q191" s="2">
        <f>SUMIFS(DataRegularSeason20242025!$AA$3:$AA$1315,DataRegularSeason20242025!$B$3:$B$1315, "&lt;=" &amp; $A191, DataRegularSeason20242025!$D$3:$D$1315, Q$1)+SUMIFS(DataRegularSeason20242025!$AB$3:$AB$1315,DataRegularSeason20242025!$B$3:$B$1315, "&lt;=" &amp; $A191, DataRegularSeason20242025!$E$3:$E$1315, Q$1)</f>
        <v>76</v>
      </c>
      <c r="R191" s="2">
        <f>SUMIFS(DataRegularSeason20242025!$AA$3:$AA$1315,DataRegularSeason20242025!$B$3:$B$1315, "&lt;=" &amp; $A191, DataRegularSeason20242025!$D$3:$D$1315, R$1)+SUMIFS(DataRegularSeason20242025!$AB$3:$AB$1315,DataRegularSeason20242025!$B$3:$B$1315, "&lt;=" &amp; $A191, DataRegularSeason20242025!$E$3:$E$1315, R$1)</f>
        <v>57</v>
      </c>
      <c r="S191" s="2">
        <f>SUMIFS(DataRegularSeason20242025!$AA$3:$AA$1315,DataRegularSeason20242025!$B$3:$B$1315, "&lt;=" &amp; $A191, DataRegularSeason20242025!$D$3:$D$1315, S$1)+SUMIFS(DataRegularSeason20242025!$AB$3:$AB$1315,DataRegularSeason20242025!$B$3:$B$1315, "&lt;=" &amp; $A191, DataRegularSeason20242025!$E$3:$E$1315, S$1)</f>
        <v>65</v>
      </c>
      <c r="T191" s="2">
        <f>SUMIFS(DataRegularSeason20242025!$AA$3:$AA$1315,DataRegularSeason20242025!$B$3:$B$1315, "&lt;=" &amp; $A191, DataRegularSeason20242025!$D$3:$D$1315, T$1)+SUMIFS(DataRegularSeason20242025!$AB$3:$AB$1315,DataRegularSeason20242025!$B$3:$B$1315, "&lt;=" &amp; $A191, DataRegularSeason20242025!$E$3:$E$1315, T$1)</f>
        <v>68</v>
      </c>
      <c r="U191" s="2">
        <f>SUMIFS(DataRegularSeason20242025!$AA$3:$AA$1315,DataRegularSeason20242025!$B$3:$B$1315, "&lt;=" &amp; $A191, DataRegularSeason20242025!$D$3:$D$1315, U$1)+SUMIFS(DataRegularSeason20242025!$AB$3:$AB$1315,DataRegularSeason20242025!$B$3:$B$1315, "&lt;=" &amp; $A191, DataRegularSeason20242025!$E$3:$E$1315, U$1)</f>
        <v>75</v>
      </c>
      <c r="V191" s="2">
        <f>SUMIFS(DataRegularSeason20242025!$AA$3:$AA$1315,DataRegularSeason20242025!$B$3:$B$1315, "&lt;=" &amp; $A191, DataRegularSeason20242025!$D$3:$D$1315, V$1)+SUMIFS(DataRegularSeason20242025!$AB$3:$AB$1315,DataRegularSeason20242025!$B$3:$B$1315, "&lt;=" &amp; $A191, DataRegularSeason20242025!$E$3:$E$1315, V$1)</f>
        <v>62</v>
      </c>
      <c r="W191" s="2">
        <f>SUMIFS(DataRegularSeason20242025!$AA$3:$AA$1315,DataRegularSeason20242025!$B$3:$B$1315, "&lt;=" &amp; $A191, DataRegularSeason20242025!$D$3:$D$1315, W$1)+SUMIFS(DataRegularSeason20242025!$AB$3:$AB$1315,DataRegularSeason20242025!$B$3:$B$1315, "&lt;=" &amp; $A191, DataRegularSeason20242025!$E$3:$E$1315, W$1)</f>
        <v>62</v>
      </c>
      <c r="X191" s="2">
        <f>SUMIFS(DataRegularSeason20242025!$AA$3:$AA$1315,DataRegularSeason20242025!$B$3:$B$1315, "&lt;=" &amp; $A191, DataRegularSeason20242025!$D$3:$D$1315, X$1)+SUMIFS(DataRegularSeason20242025!$AB$3:$AB$1315,DataRegularSeason20242025!$B$3:$B$1315, "&lt;=" &amp; $A191, DataRegularSeason20242025!$E$3:$E$1315, X$1)</f>
        <v>60</v>
      </c>
      <c r="Y191" s="2">
        <f>SUMIFS(DataRegularSeason20242025!$AA$3:$AA$1315,DataRegularSeason20242025!$B$3:$B$1315, "&lt;=" &amp; $A191, DataRegularSeason20242025!$D$3:$D$1315, Y$1)+SUMIFS(DataRegularSeason20242025!$AB$3:$AB$1315,DataRegularSeason20242025!$B$3:$B$1315, "&lt;=" &amp; $A191, DataRegularSeason20242025!$E$3:$E$1315, Y$1)</f>
        <v>43</v>
      </c>
      <c r="Z191" s="2">
        <f>SUMIFS(DataRegularSeason20242025!$AA$3:$AA$1315,DataRegularSeason20242025!$B$3:$B$1315, "&lt;=" &amp; $A191, DataRegularSeason20242025!$D$3:$D$1315, Z$1)+SUMIFS(DataRegularSeason20242025!$AB$3:$AB$1315,DataRegularSeason20242025!$B$3:$B$1315, "&lt;=" &amp; $A191, DataRegularSeason20242025!$E$3:$E$1315, Z$1)</f>
        <v>69</v>
      </c>
      <c r="AA191" s="2">
        <f>SUMIFS(DataRegularSeason20242025!$AA$3:$AA$1315,DataRegularSeason20242025!$B$3:$B$1315, "&lt;=" &amp; $A191, DataRegularSeason20242025!$D$3:$D$1315, AA$1)+SUMIFS(DataRegularSeason20242025!$AB$3:$AB$1315,DataRegularSeason20242025!$B$3:$B$1315, "&lt;=" &amp; $A191, DataRegularSeason20242025!$E$3:$E$1315, AA$1)</f>
        <v>78</v>
      </c>
      <c r="AB191" s="2">
        <f>SUMIFS(DataRegularSeason20242025!$AA$3:$AA$1315,DataRegularSeason20242025!$B$3:$B$1315, "&lt;=" &amp; $A191, DataRegularSeason20242025!$D$3:$D$1315, AB$1)+SUMIFS(DataRegularSeason20242025!$AB$3:$AB$1315,DataRegularSeason20242025!$B$3:$B$1315, "&lt;=" &amp; $A191, DataRegularSeason20242025!$E$3:$E$1315, AB$1)</f>
        <v>83</v>
      </c>
      <c r="AC191" s="2">
        <f>SUMIFS(DataRegularSeason20242025!$AA$3:$AA$1315,DataRegularSeason20242025!$B$3:$B$1315, "&lt;=" &amp; $A191, DataRegularSeason20242025!$D$3:$D$1315, AC$1)+SUMIFS(DataRegularSeason20242025!$AB$3:$AB$1315,DataRegularSeason20242025!$B$3:$B$1315, "&lt;=" &amp; $A191, DataRegularSeason20242025!$E$3:$E$1315, AC$1)</f>
        <v>69</v>
      </c>
      <c r="AD191" s="2">
        <f>SUMIFS(DataRegularSeason20242025!$AA$3:$AA$1315,DataRegularSeason20242025!$B$3:$B$1315, "&lt;=" &amp; $A191, DataRegularSeason20242025!$D$3:$D$1315, AD$1)+SUMIFS(DataRegularSeason20242025!$AB$3:$AB$1315,DataRegularSeason20242025!$B$3:$B$1315, "&lt;=" &amp; $A191, DataRegularSeason20242025!$E$3:$E$1315, AD$1)</f>
        <v>68</v>
      </c>
      <c r="AE191" s="2">
        <f>SUMIFS(DataRegularSeason20242025!$AA$3:$AA$1315,DataRegularSeason20242025!$B$3:$B$1315, "&lt;=" &amp; $A191, DataRegularSeason20242025!$D$3:$D$1315, AE$1)+SUMIFS(DataRegularSeason20242025!$AB$3:$AB$1315,DataRegularSeason20242025!$B$3:$B$1315, "&lt;=" &amp; $A191, DataRegularSeason20242025!$E$3:$E$1315, AE$1)</f>
        <v>83</v>
      </c>
      <c r="AF191" s="2">
        <f>SUMIFS(DataRegularSeason20242025!$AA$3:$AA$1315,DataRegularSeason20242025!$B$3:$B$1315, "&lt;=" &amp; $A191, DataRegularSeason20242025!$D$3:$D$1315, AF$1)+SUMIFS(DataRegularSeason20242025!$AB$3:$AB$1315,DataRegularSeason20242025!$B$3:$B$1315, "&lt;=" &amp; $A191, DataRegularSeason20242025!$E$3:$E$1315, AF$1)</f>
        <v>94</v>
      </c>
      <c r="AG191" s="2">
        <f>SUMIFS(DataRegularSeason20242025!$AA$3:$AA$1315,DataRegularSeason20242025!$B$3:$B$1315, "&lt;=" &amp; $A191, DataRegularSeason20242025!$D$3:$D$1315, AG$1)+SUMIFS(DataRegularSeason20242025!$AB$3:$AB$1315,DataRegularSeason20242025!$B$3:$B$1315, "&lt;=" &amp; $A191, DataRegularSeason20242025!$E$3:$E$1315, AG$1)</f>
        <v>92</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63</v>
      </c>
      <c r="C192" s="2">
        <f>SUMIFS(DataRegularSeason20242025!$AA$3:$AA$1315,DataRegularSeason20242025!$B$3:$B$1315, "&lt;=" &amp; $A192, DataRegularSeason20242025!$D$3:$D$1315, C$1)+SUMIFS(DataRegularSeason20242025!$AB$3:$AB$1315,DataRegularSeason20242025!$B$3:$B$1315, "&lt;=" &amp; $A192, DataRegularSeason20242025!$E$3:$E$1315, C$1)</f>
        <v>68</v>
      </c>
      <c r="D192" s="2">
        <f>SUMIFS(DataRegularSeason20242025!$AA$3:$AA$1315,DataRegularSeason20242025!$B$3:$B$1315, "&lt;=" &amp; $A192, DataRegularSeason20242025!$D$3:$D$1315, D$1)+SUMIFS(DataRegularSeason20242025!$AB$3:$AB$1315,DataRegularSeason20242025!$B$3:$B$1315, "&lt;=" &amp; $A192, DataRegularSeason20242025!$E$3:$E$1315, D$1)</f>
        <v>56</v>
      </c>
      <c r="E192" s="2">
        <f>SUMIFS(DataRegularSeason20242025!$AA$3:$AA$1315,DataRegularSeason20242025!$B$3:$B$1315, "&lt;=" &amp; $A192, DataRegularSeason20242025!$D$3:$D$1315, E$1)+SUMIFS(DataRegularSeason20242025!$AB$3:$AB$1315,DataRegularSeason20242025!$B$3:$B$1315, "&lt;=" &amp; $A192, DataRegularSeason20242025!$E$3:$E$1315, E$1)</f>
        <v>82</v>
      </c>
      <c r="F192" s="2">
        <f>SUMIFS(DataRegularSeason20242025!$AA$3:$AA$1315,DataRegularSeason20242025!$B$3:$B$1315, "&lt;=" &amp; $A192, DataRegularSeason20242025!$D$3:$D$1315, F$1)+SUMIFS(DataRegularSeason20242025!$AB$3:$AB$1315,DataRegularSeason20242025!$B$3:$B$1315, "&lt;=" &amp; $A192, DataRegularSeason20242025!$E$3:$E$1315, F$1)</f>
        <v>70</v>
      </c>
      <c r="G192" s="2">
        <f>SUMIFS(DataRegularSeason20242025!$AA$3:$AA$1315,DataRegularSeason20242025!$B$3:$B$1315, "&lt;=" &amp; $A192, DataRegularSeason20242025!$D$3:$D$1315, G$1)+SUMIFS(DataRegularSeason20242025!$AB$3:$AB$1315,DataRegularSeason20242025!$B$3:$B$1315, "&lt;=" &amp; $A192, DataRegularSeason20242025!$E$3:$E$1315, G$1)</f>
        <v>71</v>
      </c>
      <c r="H192" s="2">
        <f>SUMIFS(DataRegularSeason20242025!$AA$3:$AA$1315,DataRegularSeason20242025!$B$3:$B$1315, "&lt;=" &amp; $A192, DataRegularSeason20242025!$D$3:$D$1315, H$1)+SUMIFS(DataRegularSeason20242025!$AB$3:$AB$1315,DataRegularSeason20242025!$B$3:$B$1315, "&lt;=" &amp; $A192, DataRegularSeason20242025!$E$3:$E$1315, H$1)</f>
        <v>49</v>
      </c>
      <c r="I192" s="2">
        <f>SUMIFS(DataRegularSeason20242025!$AA$3:$AA$1315,DataRegularSeason20242025!$B$3:$B$1315, "&lt;=" &amp; $A192, DataRegularSeason20242025!$D$3:$D$1315, I$1)+SUMIFS(DataRegularSeason20242025!$AB$3:$AB$1315,DataRegularSeason20242025!$B$3:$B$1315, "&lt;=" &amp; $A192, DataRegularSeason20242025!$E$3:$E$1315, I$1)</f>
        <v>81</v>
      </c>
      <c r="J192" s="2">
        <f>SUMIFS(DataRegularSeason20242025!$AA$3:$AA$1315,DataRegularSeason20242025!$B$3:$B$1315, "&lt;=" &amp; $A192, DataRegularSeason20242025!$D$3:$D$1315, J$1)+SUMIFS(DataRegularSeason20242025!$AB$3:$AB$1315,DataRegularSeason20242025!$B$3:$B$1315, "&lt;=" &amp; $A192, DataRegularSeason20242025!$E$3:$E$1315, J$1)</f>
        <v>86</v>
      </c>
      <c r="K192" s="2">
        <f>SUMIFS(DataRegularSeason20242025!$AA$3:$AA$1315,DataRegularSeason20242025!$B$3:$B$1315, "&lt;=" &amp; $A192, DataRegularSeason20242025!$D$3:$D$1315, K$1)+SUMIFS(DataRegularSeason20242025!$AB$3:$AB$1315,DataRegularSeason20242025!$B$3:$B$1315, "&lt;=" &amp; $A192, DataRegularSeason20242025!$E$3:$E$1315, K$1)</f>
        <v>70</v>
      </c>
      <c r="L192" s="2">
        <f>SUMIFS(DataRegularSeason20242025!$AA$3:$AA$1315,DataRegularSeason20242025!$B$3:$B$1315, "&lt;=" &amp; $A192, DataRegularSeason20242025!$D$3:$D$1315, L$1)+SUMIFS(DataRegularSeason20242025!$AB$3:$AB$1315,DataRegularSeason20242025!$B$3:$B$1315, "&lt;=" &amp; $A192, DataRegularSeason20242025!$E$3:$E$1315, L$1)</f>
        <v>78</v>
      </c>
      <c r="M192" s="2">
        <f>SUMIFS(DataRegularSeason20242025!$AA$3:$AA$1315,DataRegularSeason20242025!$B$3:$B$1315, "&lt;=" &amp; $A192, DataRegularSeason20242025!$D$3:$D$1315, M$1)+SUMIFS(DataRegularSeason20242025!$AB$3:$AB$1315,DataRegularSeason20242025!$B$3:$B$1315, "&lt;=" &amp; $A192, DataRegularSeason20242025!$E$3:$E$1315, M$1)</f>
        <v>83</v>
      </c>
      <c r="N192" s="2">
        <f>SUMIFS(DataRegularSeason20242025!$AA$3:$AA$1315,DataRegularSeason20242025!$B$3:$B$1315, "&lt;=" &amp; $A192, DataRegularSeason20242025!$D$3:$D$1315, N$1)+SUMIFS(DataRegularSeason20242025!$AB$3:$AB$1315,DataRegularSeason20242025!$B$3:$B$1315, "&lt;=" &amp; $A192, DataRegularSeason20242025!$E$3:$E$1315, N$1)</f>
        <v>77</v>
      </c>
      <c r="O192" s="2">
        <f>SUMIFS(DataRegularSeason20242025!$AA$3:$AA$1315,DataRegularSeason20242025!$B$3:$B$1315, "&lt;=" &amp; $A192, DataRegularSeason20242025!$D$3:$D$1315, O$1)+SUMIFS(DataRegularSeason20242025!$AB$3:$AB$1315,DataRegularSeason20242025!$B$3:$B$1315, "&lt;=" &amp; $A192, DataRegularSeason20242025!$E$3:$E$1315, O$1)</f>
        <v>78</v>
      </c>
      <c r="P192" s="2">
        <f>SUMIFS(DataRegularSeason20242025!$AA$3:$AA$1315,DataRegularSeason20242025!$B$3:$B$1315, "&lt;=" &amp; $A192, DataRegularSeason20242025!$D$3:$D$1315, P$1)+SUMIFS(DataRegularSeason20242025!$AB$3:$AB$1315,DataRegularSeason20242025!$B$3:$B$1315, "&lt;=" &amp; $A192, DataRegularSeason20242025!$E$3:$E$1315, P$1)</f>
        <v>69</v>
      </c>
      <c r="Q192" s="2">
        <f>SUMIFS(DataRegularSeason20242025!$AA$3:$AA$1315,DataRegularSeason20242025!$B$3:$B$1315, "&lt;=" &amp; $A192, DataRegularSeason20242025!$D$3:$D$1315, Q$1)+SUMIFS(DataRegularSeason20242025!$AB$3:$AB$1315,DataRegularSeason20242025!$B$3:$B$1315, "&lt;=" &amp; $A192, DataRegularSeason20242025!$E$3:$E$1315, Q$1)</f>
        <v>76</v>
      </c>
      <c r="R192" s="2">
        <f>SUMIFS(DataRegularSeason20242025!$AA$3:$AA$1315,DataRegularSeason20242025!$B$3:$B$1315, "&lt;=" &amp; $A192, DataRegularSeason20242025!$D$3:$D$1315, R$1)+SUMIFS(DataRegularSeason20242025!$AB$3:$AB$1315,DataRegularSeason20242025!$B$3:$B$1315, "&lt;=" &amp; $A192, DataRegularSeason20242025!$E$3:$E$1315, R$1)</f>
        <v>57</v>
      </c>
      <c r="S192" s="2">
        <f>SUMIFS(DataRegularSeason20242025!$AA$3:$AA$1315,DataRegularSeason20242025!$B$3:$B$1315, "&lt;=" &amp; $A192, DataRegularSeason20242025!$D$3:$D$1315, S$1)+SUMIFS(DataRegularSeason20242025!$AB$3:$AB$1315,DataRegularSeason20242025!$B$3:$B$1315, "&lt;=" &amp; $A192, DataRegularSeason20242025!$E$3:$E$1315, S$1)</f>
        <v>65</v>
      </c>
      <c r="T192" s="2">
        <f>SUMIFS(DataRegularSeason20242025!$AA$3:$AA$1315,DataRegularSeason20242025!$B$3:$B$1315, "&lt;=" &amp; $A192, DataRegularSeason20242025!$D$3:$D$1315, T$1)+SUMIFS(DataRegularSeason20242025!$AB$3:$AB$1315,DataRegularSeason20242025!$B$3:$B$1315, "&lt;=" &amp; $A192, DataRegularSeason20242025!$E$3:$E$1315, T$1)</f>
        <v>68</v>
      </c>
      <c r="U192" s="2">
        <f>SUMIFS(DataRegularSeason20242025!$AA$3:$AA$1315,DataRegularSeason20242025!$B$3:$B$1315, "&lt;=" &amp; $A192, DataRegularSeason20242025!$D$3:$D$1315, U$1)+SUMIFS(DataRegularSeason20242025!$AB$3:$AB$1315,DataRegularSeason20242025!$B$3:$B$1315, "&lt;=" &amp; $A192, DataRegularSeason20242025!$E$3:$E$1315, U$1)</f>
        <v>75</v>
      </c>
      <c r="V192" s="2">
        <f>SUMIFS(DataRegularSeason20242025!$AA$3:$AA$1315,DataRegularSeason20242025!$B$3:$B$1315, "&lt;=" &amp; $A192, DataRegularSeason20242025!$D$3:$D$1315, V$1)+SUMIFS(DataRegularSeason20242025!$AB$3:$AB$1315,DataRegularSeason20242025!$B$3:$B$1315, "&lt;=" &amp; $A192, DataRegularSeason20242025!$E$3:$E$1315, V$1)</f>
        <v>62</v>
      </c>
      <c r="W192" s="2">
        <f>SUMIFS(DataRegularSeason20242025!$AA$3:$AA$1315,DataRegularSeason20242025!$B$3:$B$1315, "&lt;=" &amp; $A192, DataRegularSeason20242025!$D$3:$D$1315, W$1)+SUMIFS(DataRegularSeason20242025!$AB$3:$AB$1315,DataRegularSeason20242025!$B$3:$B$1315, "&lt;=" &amp; $A192, DataRegularSeason20242025!$E$3:$E$1315, W$1)</f>
        <v>62</v>
      </c>
      <c r="X192" s="2">
        <f>SUMIFS(DataRegularSeason20242025!$AA$3:$AA$1315,DataRegularSeason20242025!$B$3:$B$1315, "&lt;=" &amp; $A192, DataRegularSeason20242025!$D$3:$D$1315, X$1)+SUMIFS(DataRegularSeason20242025!$AB$3:$AB$1315,DataRegularSeason20242025!$B$3:$B$1315, "&lt;=" &amp; $A192, DataRegularSeason20242025!$E$3:$E$1315, X$1)</f>
        <v>60</v>
      </c>
      <c r="Y192" s="2">
        <f>SUMIFS(DataRegularSeason20242025!$AA$3:$AA$1315,DataRegularSeason20242025!$B$3:$B$1315, "&lt;=" &amp; $A192, DataRegularSeason20242025!$D$3:$D$1315, Y$1)+SUMIFS(DataRegularSeason20242025!$AB$3:$AB$1315,DataRegularSeason20242025!$B$3:$B$1315, "&lt;=" &amp; $A192, DataRegularSeason20242025!$E$3:$E$1315, Y$1)</f>
        <v>43</v>
      </c>
      <c r="Z192" s="2">
        <f>SUMIFS(DataRegularSeason20242025!$AA$3:$AA$1315,DataRegularSeason20242025!$B$3:$B$1315, "&lt;=" &amp; $A192, DataRegularSeason20242025!$D$3:$D$1315, Z$1)+SUMIFS(DataRegularSeason20242025!$AB$3:$AB$1315,DataRegularSeason20242025!$B$3:$B$1315, "&lt;=" &amp; $A192, DataRegularSeason20242025!$E$3:$E$1315, Z$1)</f>
        <v>69</v>
      </c>
      <c r="AA192" s="2">
        <f>SUMIFS(DataRegularSeason20242025!$AA$3:$AA$1315,DataRegularSeason20242025!$B$3:$B$1315, "&lt;=" &amp; $A192, DataRegularSeason20242025!$D$3:$D$1315, AA$1)+SUMIFS(DataRegularSeason20242025!$AB$3:$AB$1315,DataRegularSeason20242025!$B$3:$B$1315, "&lt;=" &amp; $A192, DataRegularSeason20242025!$E$3:$E$1315, AA$1)</f>
        <v>78</v>
      </c>
      <c r="AB192" s="2">
        <f>SUMIFS(DataRegularSeason20242025!$AA$3:$AA$1315,DataRegularSeason20242025!$B$3:$B$1315, "&lt;=" &amp; $A192, DataRegularSeason20242025!$D$3:$D$1315, AB$1)+SUMIFS(DataRegularSeason20242025!$AB$3:$AB$1315,DataRegularSeason20242025!$B$3:$B$1315, "&lt;=" &amp; $A192, DataRegularSeason20242025!$E$3:$E$1315, AB$1)</f>
        <v>83</v>
      </c>
      <c r="AC192" s="2">
        <f>SUMIFS(DataRegularSeason20242025!$AA$3:$AA$1315,DataRegularSeason20242025!$B$3:$B$1315, "&lt;=" &amp; $A192, DataRegularSeason20242025!$D$3:$D$1315, AC$1)+SUMIFS(DataRegularSeason20242025!$AB$3:$AB$1315,DataRegularSeason20242025!$B$3:$B$1315, "&lt;=" &amp; $A192, DataRegularSeason20242025!$E$3:$E$1315, AC$1)</f>
        <v>69</v>
      </c>
      <c r="AD192" s="2">
        <f>SUMIFS(DataRegularSeason20242025!$AA$3:$AA$1315,DataRegularSeason20242025!$B$3:$B$1315, "&lt;=" &amp; $A192, DataRegularSeason20242025!$D$3:$D$1315, AD$1)+SUMIFS(DataRegularSeason20242025!$AB$3:$AB$1315,DataRegularSeason20242025!$B$3:$B$1315, "&lt;=" &amp; $A192, DataRegularSeason20242025!$E$3:$E$1315, AD$1)</f>
        <v>68</v>
      </c>
      <c r="AE192" s="2">
        <f>SUMIFS(DataRegularSeason20242025!$AA$3:$AA$1315,DataRegularSeason20242025!$B$3:$B$1315, "&lt;=" &amp; $A192, DataRegularSeason20242025!$D$3:$D$1315, AE$1)+SUMIFS(DataRegularSeason20242025!$AB$3:$AB$1315,DataRegularSeason20242025!$B$3:$B$1315, "&lt;=" &amp; $A192, DataRegularSeason20242025!$E$3:$E$1315, AE$1)</f>
        <v>83</v>
      </c>
      <c r="AF192" s="2">
        <f>SUMIFS(DataRegularSeason20242025!$AA$3:$AA$1315,DataRegularSeason20242025!$B$3:$B$1315, "&lt;=" &amp; $A192, DataRegularSeason20242025!$D$3:$D$1315, AF$1)+SUMIFS(DataRegularSeason20242025!$AB$3:$AB$1315,DataRegularSeason20242025!$B$3:$B$1315, "&lt;=" &amp; $A192, DataRegularSeason20242025!$E$3:$E$1315, AF$1)</f>
        <v>94</v>
      </c>
      <c r="AG192" s="2">
        <f>SUMIFS(DataRegularSeason20242025!$AA$3:$AA$1315,DataRegularSeason20242025!$B$3:$B$1315, "&lt;=" &amp; $A192, DataRegularSeason20242025!$D$3:$D$1315, AG$1)+SUMIFS(DataRegularSeason20242025!$AB$3:$AB$1315,DataRegularSeason20242025!$B$3:$B$1315, "&lt;=" &amp; $A192, DataRegularSeason20242025!$E$3:$E$1315, AG$1)</f>
        <v>92</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63</v>
      </c>
      <c r="C193" s="2">
        <f>SUMIFS(DataRegularSeason20242025!$AA$3:$AA$1315,DataRegularSeason20242025!$B$3:$B$1315, "&lt;=" &amp; $A193, DataRegularSeason20242025!$D$3:$D$1315, C$1)+SUMIFS(DataRegularSeason20242025!$AB$3:$AB$1315,DataRegularSeason20242025!$B$3:$B$1315, "&lt;=" &amp; $A193, DataRegularSeason20242025!$E$3:$E$1315, C$1)</f>
        <v>68</v>
      </c>
      <c r="D193" s="2">
        <f>SUMIFS(DataRegularSeason20242025!$AA$3:$AA$1315,DataRegularSeason20242025!$B$3:$B$1315, "&lt;=" &amp; $A193, DataRegularSeason20242025!$D$3:$D$1315, D$1)+SUMIFS(DataRegularSeason20242025!$AB$3:$AB$1315,DataRegularSeason20242025!$B$3:$B$1315, "&lt;=" &amp; $A193, DataRegularSeason20242025!$E$3:$E$1315, D$1)</f>
        <v>56</v>
      </c>
      <c r="E193" s="2">
        <f>SUMIFS(DataRegularSeason20242025!$AA$3:$AA$1315,DataRegularSeason20242025!$B$3:$B$1315, "&lt;=" &amp; $A193, DataRegularSeason20242025!$D$3:$D$1315, E$1)+SUMIFS(DataRegularSeason20242025!$AB$3:$AB$1315,DataRegularSeason20242025!$B$3:$B$1315, "&lt;=" &amp; $A193, DataRegularSeason20242025!$E$3:$E$1315, E$1)</f>
        <v>82</v>
      </c>
      <c r="F193" s="2">
        <f>SUMIFS(DataRegularSeason20242025!$AA$3:$AA$1315,DataRegularSeason20242025!$B$3:$B$1315, "&lt;=" &amp; $A193, DataRegularSeason20242025!$D$3:$D$1315, F$1)+SUMIFS(DataRegularSeason20242025!$AB$3:$AB$1315,DataRegularSeason20242025!$B$3:$B$1315, "&lt;=" &amp; $A193, DataRegularSeason20242025!$E$3:$E$1315, F$1)</f>
        <v>70</v>
      </c>
      <c r="G193" s="2">
        <f>SUMIFS(DataRegularSeason20242025!$AA$3:$AA$1315,DataRegularSeason20242025!$B$3:$B$1315, "&lt;=" &amp; $A193, DataRegularSeason20242025!$D$3:$D$1315, G$1)+SUMIFS(DataRegularSeason20242025!$AB$3:$AB$1315,DataRegularSeason20242025!$B$3:$B$1315, "&lt;=" &amp; $A193, DataRegularSeason20242025!$E$3:$E$1315, G$1)</f>
        <v>71</v>
      </c>
      <c r="H193" s="2">
        <f>SUMIFS(DataRegularSeason20242025!$AA$3:$AA$1315,DataRegularSeason20242025!$B$3:$B$1315, "&lt;=" &amp; $A193, DataRegularSeason20242025!$D$3:$D$1315, H$1)+SUMIFS(DataRegularSeason20242025!$AB$3:$AB$1315,DataRegularSeason20242025!$B$3:$B$1315, "&lt;=" &amp; $A193, DataRegularSeason20242025!$E$3:$E$1315, H$1)</f>
        <v>49</v>
      </c>
      <c r="I193" s="2">
        <f>SUMIFS(DataRegularSeason20242025!$AA$3:$AA$1315,DataRegularSeason20242025!$B$3:$B$1315, "&lt;=" &amp; $A193, DataRegularSeason20242025!$D$3:$D$1315, I$1)+SUMIFS(DataRegularSeason20242025!$AB$3:$AB$1315,DataRegularSeason20242025!$B$3:$B$1315, "&lt;=" &amp; $A193, DataRegularSeason20242025!$E$3:$E$1315, I$1)</f>
        <v>81</v>
      </c>
      <c r="J193" s="2">
        <f>SUMIFS(DataRegularSeason20242025!$AA$3:$AA$1315,DataRegularSeason20242025!$B$3:$B$1315, "&lt;=" &amp; $A193, DataRegularSeason20242025!$D$3:$D$1315, J$1)+SUMIFS(DataRegularSeason20242025!$AB$3:$AB$1315,DataRegularSeason20242025!$B$3:$B$1315, "&lt;=" &amp; $A193, DataRegularSeason20242025!$E$3:$E$1315, J$1)</f>
        <v>86</v>
      </c>
      <c r="K193" s="2">
        <f>SUMIFS(DataRegularSeason20242025!$AA$3:$AA$1315,DataRegularSeason20242025!$B$3:$B$1315, "&lt;=" &amp; $A193, DataRegularSeason20242025!$D$3:$D$1315, K$1)+SUMIFS(DataRegularSeason20242025!$AB$3:$AB$1315,DataRegularSeason20242025!$B$3:$B$1315, "&lt;=" &amp; $A193, DataRegularSeason20242025!$E$3:$E$1315, K$1)</f>
        <v>70</v>
      </c>
      <c r="L193" s="2">
        <f>SUMIFS(DataRegularSeason20242025!$AA$3:$AA$1315,DataRegularSeason20242025!$B$3:$B$1315, "&lt;=" &amp; $A193, DataRegularSeason20242025!$D$3:$D$1315, L$1)+SUMIFS(DataRegularSeason20242025!$AB$3:$AB$1315,DataRegularSeason20242025!$B$3:$B$1315, "&lt;=" &amp; $A193, DataRegularSeason20242025!$E$3:$E$1315, L$1)</f>
        <v>78</v>
      </c>
      <c r="M193" s="2">
        <f>SUMIFS(DataRegularSeason20242025!$AA$3:$AA$1315,DataRegularSeason20242025!$B$3:$B$1315, "&lt;=" &amp; $A193, DataRegularSeason20242025!$D$3:$D$1315, M$1)+SUMIFS(DataRegularSeason20242025!$AB$3:$AB$1315,DataRegularSeason20242025!$B$3:$B$1315, "&lt;=" &amp; $A193, DataRegularSeason20242025!$E$3:$E$1315, M$1)</f>
        <v>83</v>
      </c>
      <c r="N193" s="2">
        <f>SUMIFS(DataRegularSeason20242025!$AA$3:$AA$1315,DataRegularSeason20242025!$B$3:$B$1315, "&lt;=" &amp; $A193, DataRegularSeason20242025!$D$3:$D$1315, N$1)+SUMIFS(DataRegularSeason20242025!$AB$3:$AB$1315,DataRegularSeason20242025!$B$3:$B$1315, "&lt;=" &amp; $A193, DataRegularSeason20242025!$E$3:$E$1315, N$1)</f>
        <v>77</v>
      </c>
      <c r="O193" s="2">
        <f>SUMIFS(DataRegularSeason20242025!$AA$3:$AA$1315,DataRegularSeason20242025!$B$3:$B$1315, "&lt;=" &amp; $A193, DataRegularSeason20242025!$D$3:$D$1315, O$1)+SUMIFS(DataRegularSeason20242025!$AB$3:$AB$1315,DataRegularSeason20242025!$B$3:$B$1315, "&lt;=" &amp; $A193, DataRegularSeason20242025!$E$3:$E$1315, O$1)</f>
        <v>78</v>
      </c>
      <c r="P193" s="2">
        <f>SUMIFS(DataRegularSeason20242025!$AA$3:$AA$1315,DataRegularSeason20242025!$B$3:$B$1315, "&lt;=" &amp; $A193, DataRegularSeason20242025!$D$3:$D$1315, P$1)+SUMIFS(DataRegularSeason20242025!$AB$3:$AB$1315,DataRegularSeason20242025!$B$3:$B$1315, "&lt;=" &amp; $A193, DataRegularSeason20242025!$E$3:$E$1315, P$1)</f>
        <v>69</v>
      </c>
      <c r="Q193" s="2">
        <f>SUMIFS(DataRegularSeason20242025!$AA$3:$AA$1315,DataRegularSeason20242025!$B$3:$B$1315, "&lt;=" &amp; $A193, DataRegularSeason20242025!$D$3:$D$1315, Q$1)+SUMIFS(DataRegularSeason20242025!$AB$3:$AB$1315,DataRegularSeason20242025!$B$3:$B$1315, "&lt;=" &amp; $A193, DataRegularSeason20242025!$E$3:$E$1315, Q$1)</f>
        <v>76</v>
      </c>
      <c r="R193" s="2">
        <f>SUMIFS(DataRegularSeason20242025!$AA$3:$AA$1315,DataRegularSeason20242025!$B$3:$B$1315, "&lt;=" &amp; $A193, DataRegularSeason20242025!$D$3:$D$1315, R$1)+SUMIFS(DataRegularSeason20242025!$AB$3:$AB$1315,DataRegularSeason20242025!$B$3:$B$1315, "&lt;=" &amp; $A193, DataRegularSeason20242025!$E$3:$E$1315, R$1)</f>
        <v>57</v>
      </c>
      <c r="S193" s="2">
        <f>SUMIFS(DataRegularSeason20242025!$AA$3:$AA$1315,DataRegularSeason20242025!$B$3:$B$1315, "&lt;=" &amp; $A193, DataRegularSeason20242025!$D$3:$D$1315, S$1)+SUMIFS(DataRegularSeason20242025!$AB$3:$AB$1315,DataRegularSeason20242025!$B$3:$B$1315, "&lt;=" &amp; $A193, DataRegularSeason20242025!$E$3:$E$1315, S$1)</f>
        <v>65</v>
      </c>
      <c r="T193" s="2">
        <f>SUMIFS(DataRegularSeason20242025!$AA$3:$AA$1315,DataRegularSeason20242025!$B$3:$B$1315, "&lt;=" &amp; $A193, DataRegularSeason20242025!$D$3:$D$1315, T$1)+SUMIFS(DataRegularSeason20242025!$AB$3:$AB$1315,DataRegularSeason20242025!$B$3:$B$1315, "&lt;=" &amp; $A193, DataRegularSeason20242025!$E$3:$E$1315, T$1)</f>
        <v>68</v>
      </c>
      <c r="U193" s="2">
        <f>SUMIFS(DataRegularSeason20242025!$AA$3:$AA$1315,DataRegularSeason20242025!$B$3:$B$1315, "&lt;=" &amp; $A193, DataRegularSeason20242025!$D$3:$D$1315, U$1)+SUMIFS(DataRegularSeason20242025!$AB$3:$AB$1315,DataRegularSeason20242025!$B$3:$B$1315, "&lt;=" &amp; $A193, DataRegularSeason20242025!$E$3:$E$1315, U$1)</f>
        <v>75</v>
      </c>
      <c r="V193" s="2">
        <f>SUMIFS(DataRegularSeason20242025!$AA$3:$AA$1315,DataRegularSeason20242025!$B$3:$B$1315, "&lt;=" &amp; $A193, DataRegularSeason20242025!$D$3:$D$1315, V$1)+SUMIFS(DataRegularSeason20242025!$AB$3:$AB$1315,DataRegularSeason20242025!$B$3:$B$1315, "&lt;=" &amp; $A193, DataRegularSeason20242025!$E$3:$E$1315, V$1)</f>
        <v>62</v>
      </c>
      <c r="W193" s="2">
        <f>SUMIFS(DataRegularSeason20242025!$AA$3:$AA$1315,DataRegularSeason20242025!$B$3:$B$1315, "&lt;=" &amp; $A193, DataRegularSeason20242025!$D$3:$D$1315, W$1)+SUMIFS(DataRegularSeason20242025!$AB$3:$AB$1315,DataRegularSeason20242025!$B$3:$B$1315, "&lt;=" &amp; $A193, DataRegularSeason20242025!$E$3:$E$1315, W$1)</f>
        <v>62</v>
      </c>
      <c r="X193" s="2">
        <f>SUMIFS(DataRegularSeason20242025!$AA$3:$AA$1315,DataRegularSeason20242025!$B$3:$B$1315, "&lt;=" &amp; $A193, DataRegularSeason20242025!$D$3:$D$1315, X$1)+SUMIFS(DataRegularSeason20242025!$AB$3:$AB$1315,DataRegularSeason20242025!$B$3:$B$1315, "&lt;=" &amp; $A193, DataRegularSeason20242025!$E$3:$E$1315, X$1)</f>
        <v>60</v>
      </c>
      <c r="Y193" s="2">
        <f>SUMIFS(DataRegularSeason20242025!$AA$3:$AA$1315,DataRegularSeason20242025!$B$3:$B$1315, "&lt;=" &amp; $A193, DataRegularSeason20242025!$D$3:$D$1315, Y$1)+SUMIFS(DataRegularSeason20242025!$AB$3:$AB$1315,DataRegularSeason20242025!$B$3:$B$1315, "&lt;=" &amp; $A193, DataRegularSeason20242025!$E$3:$E$1315, Y$1)</f>
        <v>43</v>
      </c>
      <c r="Z193" s="2">
        <f>SUMIFS(DataRegularSeason20242025!$AA$3:$AA$1315,DataRegularSeason20242025!$B$3:$B$1315, "&lt;=" &amp; $A193, DataRegularSeason20242025!$D$3:$D$1315, Z$1)+SUMIFS(DataRegularSeason20242025!$AB$3:$AB$1315,DataRegularSeason20242025!$B$3:$B$1315, "&lt;=" &amp; $A193, DataRegularSeason20242025!$E$3:$E$1315, Z$1)</f>
        <v>69</v>
      </c>
      <c r="AA193" s="2">
        <f>SUMIFS(DataRegularSeason20242025!$AA$3:$AA$1315,DataRegularSeason20242025!$B$3:$B$1315, "&lt;=" &amp; $A193, DataRegularSeason20242025!$D$3:$D$1315, AA$1)+SUMIFS(DataRegularSeason20242025!$AB$3:$AB$1315,DataRegularSeason20242025!$B$3:$B$1315, "&lt;=" &amp; $A193, DataRegularSeason20242025!$E$3:$E$1315, AA$1)</f>
        <v>78</v>
      </c>
      <c r="AB193" s="2">
        <f>SUMIFS(DataRegularSeason20242025!$AA$3:$AA$1315,DataRegularSeason20242025!$B$3:$B$1315, "&lt;=" &amp; $A193, DataRegularSeason20242025!$D$3:$D$1315, AB$1)+SUMIFS(DataRegularSeason20242025!$AB$3:$AB$1315,DataRegularSeason20242025!$B$3:$B$1315, "&lt;=" &amp; $A193, DataRegularSeason20242025!$E$3:$E$1315, AB$1)</f>
        <v>83</v>
      </c>
      <c r="AC193" s="2">
        <f>SUMIFS(DataRegularSeason20242025!$AA$3:$AA$1315,DataRegularSeason20242025!$B$3:$B$1315, "&lt;=" &amp; $A193, DataRegularSeason20242025!$D$3:$D$1315, AC$1)+SUMIFS(DataRegularSeason20242025!$AB$3:$AB$1315,DataRegularSeason20242025!$B$3:$B$1315, "&lt;=" &amp; $A193, DataRegularSeason20242025!$E$3:$E$1315, AC$1)</f>
        <v>69</v>
      </c>
      <c r="AD193" s="2">
        <f>SUMIFS(DataRegularSeason20242025!$AA$3:$AA$1315,DataRegularSeason20242025!$B$3:$B$1315, "&lt;=" &amp; $A193, DataRegularSeason20242025!$D$3:$D$1315, AD$1)+SUMIFS(DataRegularSeason20242025!$AB$3:$AB$1315,DataRegularSeason20242025!$B$3:$B$1315, "&lt;=" &amp; $A193, DataRegularSeason20242025!$E$3:$E$1315, AD$1)</f>
        <v>68</v>
      </c>
      <c r="AE193" s="2">
        <f>SUMIFS(DataRegularSeason20242025!$AA$3:$AA$1315,DataRegularSeason20242025!$B$3:$B$1315, "&lt;=" &amp; $A193, DataRegularSeason20242025!$D$3:$D$1315, AE$1)+SUMIFS(DataRegularSeason20242025!$AB$3:$AB$1315,DataRegularSeason20242025!$B$3:$B$1315, "&lt;=" &amp; $A193, DataRegularSeason20242025!$E$3:$E$1315, AE$1)</f>
        <v>83</v>
      </c>
      <c r="AF193" s="2">
        <f>SUMIFS(DataRegularSeason20242025!$AA$3:$AA$1315,DataRegularSeason20242025!$B$3:$B$1315, "&lt;=" &amp; $A193, DataRegularSeason20242025!$D$3:$D$1315, AF$1)+SUMIFS(DataRegularSeason20242025!$AB$3:$AB$1315,DataRegularSeason20242025!$B$3:$B$1315, "&lt;=" &amp; $A193, DataRegularSeason20242025!$E$3:$E$1315, AF$1)</f>
        <v>94</v>
      </c>
      <c r="AG193" s="2">
        <f>SUMIFS(DataRegularSeason20242025!$AA$3:$AA$1315,DataRegularSeason20242025!$B$3:$B$1315, "&lt;=" &amp; $A193, DataRegularSeason20242025!$D$3:$D$1315, AG$1)+SUMIFS(DataRegularSeason20242025!$AB$3:$AB$1315,DataRegularSeason20242025!$B$3:$B$1315, "&lt;=" &amp; $A193, DataRegularSeason20242025!$E$3:$E$1315, AG$1)</f>
        <v>92</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63</v>
      </c>
      <c r="C194" s="2">
        <f>SUMIFS(DataRegularSeason20242025!$AA$3:$AA$1315,DataRegularSeason20242025!$B$3:$B$1315, "&lt;=" &amp; $A194, DataRegularSeason20242025!$D$3:$D$1315, C$1)+SUMIFS(DataRegularSeason20242025!$AB$3:$AB$1315,DataRegularSeason20242025!$B$3:$B$1315, "&lt;=" &amp; $A194, DataRegularSeason20242025!$E$3:$E$1315, C$1)</f>
        <v>68</v>
      </c>
      <c r="D194" s="2">
        <f>SUMIFS(DataRegularSeason20242025!$AA$3:$AA$1315,DataRegularSeason20242025!$B$3:$B$1315, "&lt;=" &amp; $A194, DataRegularSeason20242025!$D$3:$D$1315, D$1)+SUMIFS(DataRegularSeason20242025!$AB$3:$AB$1315,DataRegularSeason20242025!$B$3:$B$1315, "&lt;=" &amp; $A194, DataRegularSeason20242025!$E$3:$E$1315, D$1)</f>
        <v>56</v>
      </c>
      <c r="E194" s="2">
        <f>SUMIFS(DataRegularSeason20242025!$AA$3:$AA$1315,DataRegularSeason20242025!$B$3:$B$1315, "&lt;=" &amp; $A194, DataRegularSeason20242025!$D$3:$D$1315, E$1)+SUMIFS(DataRegularSeason20242025!$AB$3:$AB$1315,DataRegularSeason20242025!$B$3:$B$1315, "&lt;=" &amp; $A194, DataRegularSeason20242025!$E$3:$E$1315, E$1)</f>
        <v>82</v>
      </c>
      <c r="F194" s="2">
        <f>SUMIFS(DataRegularSeason20242025!$AA$3:$AA$1315,DataRegularSeason20242025!$B$3:$B$1315, "&lt;=" &amp; $A194, DataRegularSeason20242025!$D$3:$D$1315, F$1)+SUMIFS(DataRegularSeason20242025!$AB$3:$AB$1315,DataRegularSeason20242025!$B$3:$B$1315, "&lt;=" &amp; $A194, DataRegularSeason20242025!$E$3:$E$1315, F$1)</f>
        <v>70</v>
      </c>
      <c r="G194" s="2">
        <f>SUMIFS(DataRegularSeason20242025!$AA$3:$AA$1315,DataRegularSeason20242025!$B$3:$B$1315, "&lt;=" &amp; $A194, DataRegularSeason20242025!$D$3:$D$1315, G$1)+SUMIFS(DataRegularSeason20242025!$AB$3:$AB$1315,DataRegularSeason20242025!$B$3:$B$1315, "&lt;=" &amp; $A194, DataRegularSeason20242025!$E$3:$E$1315, G$1)</f>
        <v>71</v>
      </c>
      <c r="H194" s="2">
        <f>SUMIFS(DataRegularSeason20242025!$AA$3:$AA$1315,DataRegularSeason20242025!$B$3:$B$1315, "&lt;=" &amp; $A194, DataRegularSeason20242025!$D$3:$D$1315, H$1)+SUMIFS(DataRegularSeason20242025!$AB$3:$AB$1315,DataRegularSeason20242025!$B$3:$B$1315, "&lt;=" &amp; $A194, DataRegularSeason20242025!$E$3:$E$1315, H$1)</f>
        <v>49</v>
      </c>
      <c r="I194" s="2">
        <f>SUMIFS(DataRegularSeason20242025!$AA$3:$AA$1315,DataRegularSeason20242025!$B$3:$B$1315, "&lt;=" &amp; $A194, DataRegularSeason20242025!$D$3:$D$1315, I$1)+SUMIFS(DataRegularSeason20242025!$AB$3:$AB$1315,DataRegularSeason20242025!$B$3:$B$1315, "&lt;=" &amp; $A194, DataRegularSeason20242025!$E$3:$E$1315, I$1)</f>
        <v>81</v>
      </c>
      <c r="J194" s="2">
        <f>SUMIFS(DataRegularSeason20242025!$AA$3:$AA$1315,DataRegularSeason20242025!$B$3:$B$1315, "&lt;=" &amp; $A194, DataRegularSeason20242025!$D$3:$D$1315, J$1)+SUMIFS(DataRegularSeason20242025!$AB$3:$AB$1315,DataRegularSeason20242025!$B$3:$B$1315, "&lt;=" &amp; $A194, DataRegularSeason20242025!$E$3:$E$1315, J$1)</f>
        <v>86</v>
      </c>
      <c r="K194" s="2">
        <f>SUMIFS(DataRegularSeason20242025!$AA$3:$AA$1315,DataRegularSeason20242025!$B$3:$B$1315, "&lt;=" &amp; $A194, DataRegularSeason20242025!$D$3:$D$1315, K$1)+SUMIFS(DataRegularSeason20242025!$AB$3:$AB$1315,DataRegularSeason20242025!$B$3:$B$1315, "&lt;=" &amp; $A194, DataRegularSeason20242025!$E$3:$E$1315, K$1)</f>
        <v>70</v>
      </c>
      <c r="L194" s="2">
        <f>SUMIFS(DataRegularSeason20242025!$AA$3:$AA$1315,DataRegularSeason20242025!$B$3:$B$1315, "&lt;=" &amp; $A194, DataRegularSeason20242025!$D$3:$D$1315, L$1)+SUMIFS(DataRegularSeason20242025!$AB$3:$AB$1315,DataRegularSeason20242025!$B$3:$B$1315, "&lt;=" &amp; $A194, DataRegularSeason20242025!$E$3:$E$1315, L$1)</f>
        <v>78</v>
      </c>
      <c r="M194" s="2">
        <f>SUMIFS(DataRegularSeason20242025!$AA$3:$AA$1315,DataRegularSeason20242025!$B$3:$B$1315, "&lt;=" &amp; $A194, DataRegularSeason20242025!$D$3:$D$1315, M$1)+SUMIFS(DataRegularSeason20242025!$AB$3:$AB$1315,DataRegularSeason20242025!$B$3:$B$1315, "&lt;=" &amp; $A194, DataRegularSeason20242025!$E$3:$E$1315, M$1)</f>
        <v>83</v>
      </c>
      <c r="N194" s="2">
        <f>SUMIFS(DataRegularSeason20242025!$AA$3:$AA$1315,DataRegularSeason20242025!$B$3:$B$1315, "&lt;=" &amp; $A194, DataRegularSeason20242025!$D$3:$D$1315, N$1)+SUMIFS(DataRegularSeason20242025!$AB$3:$AB$1315,DataRegularSeason20242025!$B$3:$B$1315, "&lt;=" &amp; $A194, DataRegularSeason20242025!$E$3:$E$1315, N$1)</f>
        <v>77</v>
      </c>
      <c r="O194" s="2">
        <f>SUMIFS(DataRegularSeason20242025!$AA$3:$AA$1315,DataRegularSeason20242025!$B$3:$B$1315, "&lt;=" &amp; $A194, DataRegularSeason20242025!$D$3:$D$1315, O$1)+SUMIFS(DataRegularSeason20242025!$AB$3:$AB$1315,DataRegularSeason20242025!$B$3:$B$1315, "&lt;=" &amp; $A194, DataRegularSeason20242025!$E$3:$E$1315, O$1)</f>
        <v>78</v>
      </c>
      <c r="P194" s="2">
        <f>SUMIFS(DataRegularSeason20242025!$AA$3:$AA$1315,DataRegularSeason20242025!$B$3:$B$1315, "&lt;=" &amp; $A194, DataRegularSeason20242025!$D$3:$D$1315, P$1)+SUMIFS(DataRegularSeason20242025!$AB$3:$AB$1315,DataRegularSeason20242025!$B$3:$B$1315, "&lt;=" &amp; $A194, DataRegularSeason20242025!$E$3:$E$1315, P$1)</f>
        <v>69</v>
      </c>
      <c r="Q194" s="2">
        <f>SUMIFS(DataRegularSeason20242025!$AA$3:$AA$1315,DataRegularSeason20242025!$B$3:$B$1315, "&lt;=" &amp; $A194, DataRegularSeason20242025!$D$3:$D$1315, Q$1)+SUMIFS(DataRegularSeason20242025!$AB$3:$AB$1315,DataRegularSeason20242025!$B$3:$B$1315, "&lt;=" &amp; $A194, DataRegularSeason20242025!$E$3:$E$1315, Q$1)</f>
        <v>76</v>
      </c>
      <c r="R194" s="2">
        <f>SUMIFS(DataRegularSeason20242025!$AA$3:$AA$1315,DataRegularSeason20242025!$B$3:$B$1315, "&lt;=" &amp; $A194, DataRegularSeason20242025!$D$3:$D$1315, R$1)+SUMIFS(DataRegularSeason20242025!$AB$3:$AB$1315,DataRegularSeason20242025!$B$3:$B$1315, "&lt;=" &amp; $A194, DataRegularSeason20242025!$E$3:$E$1315, R$1)</f>
        <v>57</v>
      </c>
      <c r="S194" s="2">
        <f>SUMIFS(DataRegularSeason20242025!$AA$3:$AA$1315,DataRegularSeason20242025!$B$3:$B$1315, "&lt;=" &amp; $A194, DataRegularSeason20242025!$D$3:$D$1315, S$1)+SUMIFS(DataRegularSeason20242025!$AB$3:$AB$1315,DataRegularSeason20242025!$B$3:$B$1315, "&lt;=" &amp; $A194, DataRegularSeason20242025!$E$3:$E$1315, S$1)</f>
        <v>65</v>
      </c>
      <c r="T194" s="2">
        <f>SUMIFS(DataRegularSeason20242025!$AA$3:$AA$1315,DataRegularSeason20242025!$B$3:$B$1315, "&lt;=" &amp; $A194, DataRegularSeason20242025!$D$3:$D$1315, T$1)+SUMIFS(DataRegularSeason20242025!$AB$3:$AB$1315,DataRegularSeason20242025!$B$3:$B$1315, "&lt;=" &amp; $A194, DataRegularSeason20242025!$E$3:$E$1315, T$1)</f>
        <v>68</v>
      </c>
      <c r="U194" s="2">
        <f>SUMIFS(DataRegularSeason20242025!$AA$3:$AA$1315,DataRegularSeason20242025!$B$3:$B$1315, "&lt;=" &amp; $A194, DataRegularSeason20242025!$D$3:$D$1315, U$1)+SUMIFS(DataRegularSeason20242025!$AB$3:$AB$1315,DataRegularSeason20242025!$B$3:$B$1315, "&lt;=" &amp; $A194, DataRegularSeason20242025!$E$3:$E$1315, U$1)</f>
        <v>75</v>
      </c>
      <c r="V194" s="2">
        <f>SUMIFS(DataRegularSeason20242025!$AA$3:$AA$1315,DataRegularSeason20242025!$B$3:$B$1315, "&lt;=" &amp; $A194, DataRegularSeason20242025!$D$3:$D$1315, V$1)+SUMIFS(DataRegularSeason20242025!$AB$3:$AB$1315,DataRegularSeason20242025!$B$3:$B$1315, "&lt;=" &amp; $A194, DataRegularSeason20242025!$E$3:$E$1315, V$1)</f>
        <v>62</v>
      </c>
      <c r="W194" s="2">
        <f>SUMIFS(DataRegularSeason20242025!$AA$3:$AA$1315,DataRegularSeason20242025!$B$3:$B$1315, "&lt;=" &amp; $A194, DataRegularSeason20242025!$D$3:$D$1315, W$1)+SUMIFS(DataRegularSeason20242025!$AB$3:$AB$1315,DataRegularSeason20242025!$B$3:$B$1315, "&lt;=" &amp; $A194, DataRegularSeason20242025!$E$3:$E$1315, W$1)</f>
        <v>62</v>
      </c>
      <c r="X194" s="2">
        <f>SUMIFS(DataRegularSeason20242025!$AA$3:$AA$1315,DataRegularSeason20242025!$B$3:$B$1315, "&lt;=" &amp; $A194, DataRegularSeason20242025!$D$3:$D$1315, X$1)+SUMIFS(DataRegularSeason20242025!$AB$3:$AB$1315,DataRegularSeason20242025!$B$3:$B$1315, "&lt;=" &amp; $A194, DataRegularSeason20242025!$E$3:$E$1315, X$1)</f>
        <v>60</v>
      </c>
      <c r="Y194" s="2">
        <f>SUMIFS(DataRegularSeason20242025!$AA$3:$AA$1315,DataRegularSeason20242025!$B$3:$B$1315, "&lt;=" &amp; $A194, DataRegularSeason20242025!$D$3:$D$1315, Y$1)+SUMIFS(DataRegularSeason20242025!$AB$3:$AB$1315,DataRegularSeason20242025!$B$3:$B$1315, "&lt;=" &amp; $A194, DataRegularSeason20242025!$E$3:$E$1315, Y$1)</f>
        <v>43</v>
      </c>
      <c r="Z194" s="2">
        <f>SUMIFS(DataRegularSeason20242025!$AA$3:$AA$1315,DataRegularSeason20242025!$B$3:$B$1315, "&lt;=" &amp; $A194, DataRegularSeason20242025!$D$3:$D$1315, Z$1)+SUMIFS(DataRegularSeason20242025!$AB$3:$AB$1315,DataRegularSeason20242025!$B$3:$B$1315, "&lt;=" &amp; $A194, DataRegularSeason20242025!$E$3:$E$1315, Z$1)</f>
        <v>69</v>
      </c>
      <c r="AA194" s="2">
        <f>SUMIFS(DataRegularSeason20242025!$AA$3:$AA$1315,DataRegularSeason20242025!$B$3:$B$1315, "&lt;=" &amp; $A194, DataRegularSeason20242025!$D$3:$D$1315, AA$1)+SUMIFS(DataRegularSeason20242025!$AB$3:$AB$1315,DataRegularSeason20242025!$B$3:$B$1315, "&lt;=" &amp; $A194, DataRegularSeason20242025!$E$3:$E$1315, AA$1)</f>
        <v>78</v>
      </c>
      <c r="AB194" s="2">
        <f>SUMIFS(DataRegularSeason20242025!$AA$3:$AA$1315,DataRegularSeason20242025!$B$3:$B$1315, "&lt;=" &amp; $A194, DataRegularSeason20242025!$D$3:$D$1315, AB$1)+SUMIFS(DataRegularSeason20242025!$AB$3:$AB$1315,DataRegularSeason20242025!$B$3:$B$1315, "&lt;=" &amp; $A194, DataRegularSeason20242025!$E$3:$E$1315, AB$1)</f>
        <v>83</v>
      </c>
      <c r="AC194" s="2">
        <f>SUMIFS(DataRegularSeason20242025!$AA$3:$AA$1315,DataRegularSeason20242025!$B$3:$B$1315, "&lt;=" &amp; $A194, DataRegularSeason20242025!$D$3:$D$1315, AC$1)+SUMIFS(DataRegularSeason20242025!$AB$3:$AB$1315,DataRegularSeason20242025!$B$3:$B$1315, "&lt;=" &amp; $A194, DataRegularSeason20242025!$E$3:$E$1315, AC$1)</f>
        <v>69</v>
      </c>
      <c r="AD194" s="2">
        <f>SUMIFS(DataRegularSeason20242025!$AA$3:$AA$1315,DataRegularSeason20242025!$B$3:$B$1315, "&lt;=" &amp; $A194, DataRegularSeason20242025!$D$3:$D$1315, AD$1)+SUMIFS(DataRegularSeason20242025!$AB$3:$AB$1315,DataRegularSeason20242025!$B$3:$B$1315, "&lt;=" &amp; $A194, DataRegularSeason20242025!$E$3:$E$1315, AD$1)</f>
        <v>68</v>
      </c>
      <c r="AE194" s="2">
        <f>SUMIFS(DataRegularSeason20242025!$AA$3:$AA$1315,DataRegularSeason20242025!$B$3:$B$1315, "&lt;=" &amp; $A194, DataRegularSeason20242025!$D$3:$D$1315, AE$1)+SUMIFS(DataRegularSeason20242025!$AB$3:$AB$1315,DataRegularSeason20242025!$B$3:$B$1315, "&lt;=" &amp; $A194, DataRegularSeason20242025!$E$3:$E$1315, AE$1)</f>
        <v>83</v>
      </c>
      <c r="AF194" s="2">
        <f>SUMIFS(DataRegularSeason20242025!$AA$3:$AA$1315,DataRegularSeason20242025!$B$3:$B$1315, "&lt;=" &amp; $A194, DataRegularSeason20242025!$D$3:$D$1315, AF$1)+SUMIFS(DataRegularSeason20242025!$AB$3:$AB$1315,DataRegularSeason20242025!$B$3:$B$1315, "&lt;=" &amp; $A194, DataRegularSeason20242025!$E$3:$E$1315, AF$1)</f>
        <v>94</v>
      </c>
      <c r="AG194" s="2">
        <f>SUMIFS(DataRegularSeason20242025!$AA$3:$AA$1315,DataRegularSeason20242025!$B$3:$B$1315, "&lt;=" &amp; $A194, DataRegularSeason20242025!$D$3:$D$1315, AG$1)+SUMIFS(DataRegularSeason20242025!$AB$3:$AB$1315,DataRegularSeason20242025!$B$3:$B$1315, "&lt;=" &amp; $A194, DataRegularSeason20242025!$E$3:$E$1315, AG$1)</f>
        <v>92</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63</v>
      </c>
      <c r="C195" s="2">
        <f>SUMIFS(DataRegularSeason20242025!$AA$3:$AA$1315,DataRegularSeason20242025!$B$3:$B$1315, "&lt;=" &amp; $A195, DataRegularSeason20242025!$D$3:$D$1315, C$1)+SUMIFS(DataRegularSeason20242025!$AB$3:$AB$1315,DataRegularSeason20242025!$B$3:$B$1315, "&lt;=" &amp; $A195, DataRegularSeason20242025!$E$3:$E$1315, C$1)</f>
        <v>68</v>
      </c>
      <c r="D195" s="2">
        <f>SUMIFS(DataRegularSeason20242025!$AA$3:$AA$1315,DataRegularSeason20242025!$B$3:$B$1315, "&lt;=" &amp; $A195, DataRegularSeason20242025!$D$3:$D$1315, D$1)+SUMIFS(DataRegularSeason20242025!$AB$3:$AB$1315,DataRegularSeason20242025!$B$3:$B$1315, "&lt;=" &amp; $A195, DataRegularSeason20242025!$E$3:$E$1315, D$1)</f>
        <v>56</v>
      </c>
      <c r="E195" s="2">
        <f>SUMIFS(DataRegularSeason20242025!$AA$3:$AA$1315,DataRegularSeason20242025!$B$3:$B$1315, "&lt;=" &amp; $A195, DataRegularSeason20242025!$D$3:$D$1315, E$1)+SUMIFS(DataRegularSeason20242025!$AB$3:$AB$1315,DataRegularSeason20242025!$B$3:$B$1315, "&lt;=" &amp; $A195, DataRegularSeason20242025!$E$3:$E$1315, E$1)</f>
        <v>82</v>
      </c>
      <c r="F195" s="2">
        <f>SUMIFS(DataRegularSeason20242025!$AA$3:$AA$1315,DataRegularSeason20242025!$B$3:$B$1315, "&lt;=" &amp; $A195, DataRegularSeason20242025!$D$3:$D$1315, F$1)+SUMIFS(DataRegularSeason20242025!$AB$3:$AB$1315,DataRegularSeason20242025!$B$3:$B$1315, "&lt;=" &amp; $A195, DataRegularSeason20242025!$E$3:$E$1315, F$1)</f>
        <v>70</v>
      </c>
      <c r="G195" s="2">
        <f>SUMIFS(DataRegularSeason20242025!$AA$3:$AA$1315,DataRegularSeason20242025!$B$3:$B$1315, "&lt;=" &amp; $A195, DataRegularSeason20242025!$D$3:$D$1315, G$1)+SUMIFS(DataRegularSeason20242025!$AB$3:$AB$1315,DataRegularSeason20242025!$B$3:$B$1315, "&lt;=" &amp; $A195, DataRegularSeason20242025!$E$3:$E$1315, G$1)</f>
        <v>71</v>
      </c>
      <c r="H195" s="2">
        <f>SUMIFS(DataRegularSeason20242025!$AA$3:$AA$1315,DataRegularSeason20242025!$B$3:$B$1315, "&lt;=" &amp; $A195, DataRegularSeason20242025!$D$3:$D$1315, H$1)+SUMIFS(DataRegularSeason20242025!$AB$3:$AB$1315,DataRegularSeason20242025!$B$3:$B$1315, "&lt;=" &amp; $A195, DataRegularSeason20242025!$E$3:$E$1315, H$1)</f>
        <v>49</v>
      </c>
      <c r="I195" s="2">
        <f>SUMIFS(DataRegularSeason20242025!$AA$3:$AA$1315,DataRegularSeason20242025!$B$3:$B$1315, "&lt;=" &amp; $A195, DataRegularSeason20242025!$D$3:$D$1315, I$1)+SUMIFS(DataRegularSeason20242025!$AB$3:$AB$1315,DataRegularSeason20242025!$B$3:$B$1315, "&lt;=" &amp; $A195, DataRegularSeason20242025!$E$3:$E$1315, I$1)</f>
        <v>81</v>
      </c>
      <c r="J195" s="2">
        <f>SUMIFS(DataRegularSeason20242025!$AA$3:$AA$1315,DataRegularSeason20242025!$B$3:$B$1315, "&lt;=" &amp; $A195, DataRegularSeason20242025!$D$3:$D$1315, J$1)+SUMIFS(DataRegularSeason20242025!$AB$3:$AB$1315,DataRegularSeason20242025!$B$3:$B$1315, "&lt;=" &amp; $A195, DataRegularSeason20242025!$E$3:$E$1315, J$1)</f>
        <v>86</v>
      </c>
      <c r="K195" s="2">
        <f>SUMIFS(DataRegularSeason20242025!$AA$3:$AA$1315,DataRegularSeason20242025!$B$3:$B$1315, "&lt;=" &amp; $A195, DataRegularSeason20242025!$D$3:$D$1315, K$1)+SUMIFS(DataRegularSeason20242025!$AB$3:$AB$1315,DataRegularSeason20242025!$B$3:$B$1315, "&lt;=" &amp; $A195, DataRegularSeason20242025!$E$3:$E$1315, K$1)</f>
        <v>70</v>
      </c>
      <c r="L195" s="2">
        <f>SUMIFS(DataRegularSeason20242025!$AA$3:$AA$1315,DataRegularSeason20242025!$B$3:$B$1315, "&lt;=" &amp; $A195, DataRegularSeason20242025!$D$3:$D$1315, L$1)+SUMIFS(DataRegularSeason20242025!$AB$3:$AB$1315,DataRegularSeason20242025!$B$3:$B$1315, "&lt;=" &amp; $A195, DataRegularSeason20242025!$E$3:$E$1315, L$1)</f>
        <v>78</v>
      </c>
      <c r="M195" s="2">
        <f>SUMIFS(DataRegularSeason20242025!$AA$3:$AA$1315,DataRegularSeason20242025!$B$3:$B$1315, "&lt;=" &amp; $A195, DataRegularSeason20242025!$D$3:$D$1315, M$1)+SUMIFS(DataRegularSeason20242025!$AB$3:$AB$1315,DataRegularSeason20242025!$B$3:$B$1315, "&lt;=" &amp; $A195, DataRegularSeason20242025!$E$3:$E$1315, M$1)</f>
        <v>83</v>
      </c>
      <c r="N195" s="2">
        <f>SUMIFS(DataRegularSeason20242025!$AA$3:$AA$1315,DataRegularSeason20242025!$B$3:$B$1315, "&lt;=" &amp; $A195, DataRegularSeason20242025!$D$3:$D$1315, N$1)+SUMIFS(DataRegularSeason20242025!$AB$3:$AB$1315,DataRegularSeason20242025!$B$3:$B$1315, "&lt;=" &amp; $A195, DataRegularSeason20242025!$E$3:$E$1315, N$1)</f>
        <v>77</v>
      </c>
      <c r="O195" s="2">
        <f>SUMIFS(DataRegularSeason20242025!$AA$3:$AA$1315,DataRegularSeason20242025!$B$3:$B$1315, "&lt;=" &amp; $A195, DataRegularSeason20242025!$D$3:$D$1315, O$1)+SUMIFS(DataRegularSeason20242025!$AB$3:$AB$1315,DataRegularSeason20242025!$B$3:$B$1315, "&lt;=" &amp; $A195, DataRegularSeason20242025!$E$3:$E$1315, O$1)</f>
        <v>78</v>
      </c>
      <c r="P195" s="2">
        <f>SUMIFS(DataRegularSeason20242025!$AA$3:$AA$1315,DataRegularSeason20242025!$B$3:$B$1315, "&lt;=" &amp; $A195, DataRegularSeason20242025!$D$3:$D$1315, P$1)+SUMIFS(DataRegularSeason20242025!$AB$3:$AB$1315,DataRegularSeason20242025!$B$3:$B$1315, "&lt;=" &amp; $A195, DataRegularSeason20242025!$E$3:$E$1315, P$1)</f>
        <v>69</v>
      </c>
      <c r="Q195" s="2">
        <f>SUMIFS(DataRegularSeason20242025!$AA$3:$AA$1315,DataRegularSeason20242025!$B$3:$B$1315, "&lt;=" &amp; $A195, DataRegularSeason20242025!$D$3:$D$1315, Q$1)+SUMIFS(DataRegularSeason20242025!$AB$3:$AB$1315,DataRegularSeason20242025!$B$3:$B$1315, "&lt;=" &amp; $A195, DataRegularSeason20242025!$E$3:$E$1315, Q$1)</f>
        <v>76</v>
      </c>
      <c r="R195" s="2">
        <f>SUMIFS(DataRegularSeason20242025!$AA$3:$AA$1315,DataRegularSeason20242025!$B$3:$B$1315, "&lt;=" &amp; $A195, DataRegularSeason20242025!$D$3:$D$1315, R$1)+SUMIFS(DataRegularSeason20242025!$AB$3:$AB$1315,DataRegularSeason20242025!$B$3:$B$1315, "&lt;=" &amp; $A195, DataRegularSeason20242025!$E$3:$E$1315, R$1)</f>
        <v>57</v>
      </c>
      <c r="S195" s="2">
        <f>SUMIFS(DataRegularSeason20242025!$AA$3:$AA$1315,DataRegularSeason20242025!$B$3:$B$1315, "&lt;=" &amp; $A195, DataRegularSeason20242025!$D$3:$D$1315, S$1)+SUMIFS(DataRegularSeason20242025!$AB$3:$AB$1315,DataRegularSeason20242025!$B$3:$B$1315, "&lt;=" &amp; $A195, DataRegularSeason20242025!$E$3:$E$1315, S$1)</f>
        <v>65</v>
      </c>
      <c r="T195" s="2">
        <f>SUMIFS(DataRegularSeason20242025!$AA$3:$AA$1315,DataRegularSeason20242025!$B$3:$B$1315, "&lt;=" &amp; $A195, DataRegularSeason20242025!$D$3:$D$1315, T$1)+SUMIFS(DataRegularSeason20242025!$AB$3:$AB$1315,DataRegularSeason20242025!$B$3:$B$1315, "&lt;=" &amp; $A195, DataRegularSeason20242025!$E$3:$E$1315, T$1)</f>
        <v>68</v>
      </c>
      <c r="U195" s="2">
        <f>SUMIFS(DataRegularSeason20242025!$AA$3:$AA$1315,DataRegularSeason20242025!$B$3:$B$1315, "&lt;=" &amp; $A195, DataRegularSeason20242025!$D$3:$D$1315, U$1)+SUMIFS(DataRegularSeason20242025!$AB$3:$AB$1315,DataRegularSeason20242025!$B$3:$B$1315, "&lt;=" &amp; $A195, DataRegularSeason20242025!$E$3:$E$1315, U$1)</f>
        <v>75</v>
      </c>
      <c r="V195" s="2">
        <f>SUMIFS(DataRegularSeason20242025!$AA$3:$AA$1315,DataRegularSeason20242025!$B$3:$B$1315, "&lt;=" &amp; $A195, DataRegularSeason20242025!$D$3:$D$1315, V$1)+SUMIFS(DataRegularSeason20242025!$AB$3:$AB$1315,DataRegularSeason20242025!$B$3:$B$1315, "&lt;=" &amp; $A195, DataRegularSeason20242025!$E$3:$E$1315, V$1)</f>
        <v>62</v>
      </c>
      <c r="W195" s="2">
        <f>SUMIFS(DataRegularSeason20242025!$AA$3:$AA$1315,DataRegularSeason20242025!$B$3:$B$1315, "&lt;=" &amp; $A195, DataRegularSeason20242025!$D$3:$D$1315, W$1)+SUMIFS(DataRegularSeason20242025!$AB$3:$AB$1315,DataRegularSeason20242025!$B$3:$B$1315, "&lt;=" &amp; $A195, DataRegularSeason20242025!$E$3:$E$1315, W$1)</f>
        <v>62</v>
      </c>
      <c r="X195" s="2">
        <f>SUMIFS(DataRegularSeason20242025!$AA$3:$AA$1315,DataRegularSeason20242025!$B$3:$B$1315, "&lt;=" &amp; $A195, DataRegularSeason20242025!$D$3:$D$1315, X$1)+SUMIFS(DataRegularSeason20242025!$AB$3:$AB$1315,DataRegularSeason20242025!$B$3:$B$1315, "&lt;=" &amp; $A195, DataRegularSeason20242025!$E$3:$E$1315, X$1)</f>
        <v>60</v>
      </c>
      <c r="Y195" s="2">
        <f>SUMIFS(DataRegularSeason20242025!$AA$3:$AA$1315,DataRegularSeason20242025!$B$3:$B$1315, "&lt;=" &amp; $A195, DataRegularSeason20242025!$D$3:$D$1315, Y$1)+SUMIFS(DataRegularSeason20242025!$AB$3:$AB$1315,DataRegularSeason20242025!$B$3:$B$1315, "&lt;=" &amp; $A195, DataRegularSeason20242025!$E$3:$E$1315, Y$1)</f>
        <v>43</v>
      </c>
      <c r="Z195" s="2">
        <f>SUMIFS(DataRegularSeason20242025!$AA$3:$AA$1315,DataRegularSeason20242025!$B$3:$B$1315, "&lt;=" &amp; $A195, DataRegularSeason20242025!$D$3:$D$1315, Z$1)+SUMIFS(DataRegularSeason20242025!$AB$3:$AB$1315,DataRegularSeason20242025!$B$3:$B$1315, "&lt;=" &amp; $A195, DataRegularSeason20242025!$E$3:$E$1315, Z$1)</f>
        <v>69</v>
      </c>
      <c r="AA195" s="2">
        <f>SUMIFS(DataRegularSeason20242025!$AA$3:$AA$1315,DataRegularSeason20242025!$B$3:$B$1315, "&lt;=" &amp; $A195, DataRegularSeason20242025!$D$3:$D$1315, AA$1)+SUMIFS(DataRegularSeason20242025!$AB$3:$AB$1315,DataRegularSeason20242025!$B$3:$B$1315, "&lt;=" &amp; $A195, DataRegularSeason20242025!$E$3:$E$1315, AA$1)</f>
        <v>78</v>
      </c>
      <c r="AB195" s="2">
        <f>SUMIFS(DataRegularSeason20242025!$AA$3:$AA$1315,DataRegularSeason20242025!$B$3:$B$1315, "&lt;=" &amp; $A195, DataRegularSeason20242025!$D$3:$D$1315, AB$1)+SUMIFS(DataRegularSeason20242025!$AB$3:$AB$1315,DataRegularSeason20242025!$B$3:$B$1315, "&lt;=" &amp; $A195, DataRegularSeason20242025!$E$3:$E$1315, AB$1)</f>
        <v>83</v>
      </c>
      <c r="AC195" s="2">
        <f>SUMIFS(DataRegularSeason20242025!$AA$3:$AA$1315,DataRegularSeason20242025!$B$3:$B$1315, "&lt;=" &amp; $A195, DataRegularSeason20242025!$D$3:$D$1315, AC$1)+SUMIFS(DataRegularSeason20242025!$AB$3:$AB$1315,DataRegularSeason20242025!$B$3:$B$1315, "&lt;=" &amp; $A195, DataRegularSeason20242025!$E$3:$E$1315, AC$1)</f>
        <v>69</v>
      </c>
      <c r="AD195" s="2">
        <f>SUMIFS(DataRegularSeason20242025!$AA$3:$AA$1315,DataRegularSeason20242025!$B$3:$B$1315, "&lt;=" &amp; $A195, DataRegularSeason20242025!$D$3:$D$1315, AD$1)+SUMIFS(DataRegularSeason20242025!$AB$3:$AB$1315,DataRegularSeason20242025!$B$3:$B$1315, "&lt;=" &amp; $A195, DataRegularSeason20242025!$E$3:$E$1315, AD$1)</f>
        <v>68</v>
      </c>
      <c r="AE195" s="2">
        <f>SUMIFS(DataRegularSeason20242025!$AA$3:$AA$1315,DataRegularSeason20242025!$B$3:$B$1315, "&lt;=" &amp; $A195, DataRegularSeason20242025!$D$3:$D$1315, AE$1)+SUMIFS(DataRegularSeason20242025!$AB$3:$AB$1315,DataRegularSeason20242025!$B$3:$B$1315, "&lt;=" &amp; $A195, DataRegularSeason20242025!$E$3:$E$1315, AE$1)</f>
        <v>83</v>
      </c>
      <c r="AF195" s="2">
        <f>SUMIFS(DataRegularSeason20242025!$AA$3:$AA$1315,DataRegularSeason20242025!$B$3:$B$1315, "&lt;=" &amp; $A195, DataRegularSeason20242025!$D$3:$D$1315, AF$1)+SUMIFS(DataRegularSeason20242025!$AB$3:$AB$1315,DataRegularSeason20242025!$B$3:$B$1315, "&lt;=" &amp; $A195, DataRegularSeason20242025!$E$3:$E$1315, AF$1)</f>
        <v>94</v>
      </c>
      <c r="AG195" s="2">
        <f>SUMIFS(DataRegularSeason20242025!$AA$3:$AA$1315,DataRegularSeason20242025!$B$3:$B$1315, "&lt;=" &amp; $A195, DataRegularSeason20242025!$D$3:$D$1315, AG$1)+SUMIFS(DataRegularSeason20242025!$AB$3:$AB$1315,DataRegularSeason20242025!$B$3:$B$1315, "&lt;=" &amp; $A195, DataRegularSeason20242025!$E$3:$E$1315, AG$1)</f>
        <v>92</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63</v>
      </c>
      <c r="C196" s="2">
        <f>SUMIFS(DataRegularSeason20242025!$AA$3:$AA$1315,DataRegularSeason20242025!$B$3:$B$1315, "&lt;=" &amp; $A196, DataRegularSeason20242025!$D$3:$D$1315, C$1)+SUMIFS(DataRegularSeason20242025!$AB$3:$AB$1315,DataRegularSeason20242025!$B$3:$B$1315, "&lt;=" &amp; $A196, DataRegularSeason20242025!$E$3:$E$1315, C$1)</f>
        <v>68</v>
      </c>
      <c r="D196" s="2">
        <f>SUMIFS(DataRegularSeason20242025!$AA$3:$AA$1315,DataRegularSeason20242025!$B$3:$B$1315, "&lt;=" &amp; $A196, DataRegularSeason20242025!$D$3:$D$1315, D$1)+SUMIFS(DataRegularSeason20242025!$AB$3:$AB$1315,DataRegularSeason20242025!$B$3:$B$1315, "&lt;=" &amp; $A196, DataRegularSeason20242025!$E$3:$E$1315, D$1)</f>
        <v>56</v>
      </c>
      <c r="E196" s="2">
        <f>SUMIFS(DataRegularSeason20242025!$AA$3:$AA$1315,DataRegularSeason20242025!$B$3:$B$1315, "&lt;=" &amp; $A196, DataRegularSeason20242025!$D$3:$D$1315, E$1)+SUMIFS(DataRegularSeason20242025!$AB$3:$AB$1315,DataRegularSeason20242025!$B$3:$B$1315, "&lt;=" &amp; $A196, DataRegularSeason20242025!$E$3:$E$1315, E$1)</f>
        <v>82</v>
      </c>
      <c r="F196" s="2">
        <f>SUMIFS(DataRegularSeason20242025!$AA$3:$AA$1315,DataRegularSeason20242025!$B$3:$B$1315, "&lt;=" &amp; $A196, DataRegularSeason20242025!$D$3:$D$1315, F$1)+SUMIFS(DataRegularSeason20242025!$AB$3:$AB$1315,DataRegularSeason20242025!$B$3:$B$1315, "&lt;=" &amp; $A196, DataRegularSeason20242025!$E$3:$E$1315, F$1)</f>
        <v>70</v>
      </c>
      <c r="G196" s="2">
        <f>SUMIFS(DataRegularSeason20242025!$AA$3:$AA$1315,DataRegularSeason20242025!$B$3:$B$1315, "&lt;=" &amp; $A196, DataRegularSeason20242025!$D$3:$D$1315, G$1)+SUMIFS(DataRegularSeason20242025!$AB$3:$AB$1315,DataRegularSeason20242025!$B$3:$B$1315, "&lt;=" &amp; $A196, DataRegularSeason20242025!$E$3:$E$1315, G$1)</f>
        <v>71</v>
      </c>
      <c r="H196" s="2">
        <f>SUMIFS(DataRegularSeason20242025!$AA$3:$AA$1315,DataRegularSeason20242025!$B$3:$B$1315, "&lt;=" &amp; $A196, DataRegularSeason20242025!$D$3:$D$1315, H$1)+SUMIFS(DataRegularSeason20242025!$AB$3:$AB$1315,DataRegularSeason20242025!$B$3:$B$1315, "&lt;=" &amp; $A196, DataRegularSeason20242025!$E$3:$E$1315, H$1)</f>
        <v>49</v>
      </c>
      <c r="I196" s="2">
        <f>SUMIFS(DataRegularSeason20242025!$AA$3:$AA$1315,DataRegularSeason20242025!$B$3:$B$1315, "&lt;=" &amp; $A196, DataRegularSeason20242025!$D$3:$D$1315, I$1)+SUMIFS(DataRegularSeason20242025!$AB$3:$AB$1315,DataRegularSeason20242025!$B$3:$B$1315, "&lt;=" &amp; $A196, DataRegularSeason20242025!$E$3:$E$1315, I$1)</f>
        <v>81</v>
      </c>
      <c r="J196" s="2">
        <f>SUMIFS(DataRegularSeason20242025!$AA$3:$AA$1315,DataRegularSeason20242025!$B$3:$B$1315, "&lt;=" &amp; $A196, DataRegularSeason20242025!$D$3:$D$1315, J$1)+SUMIFS(DataRegularSeason20242025!$AB$3:$AB$1315,DataRegularSeason20242025!$B$3:$B$1315, "&lt;=" &amp; $A196, DataRegularSeason20242025!$E$3:$E$1315, J$1)</f>
        <v>86</v>
      </c>
      <c r="K196" s="2">
        <f>SUMIFS(DataRegularSeason20242025!$AA$3:$AA$1315,DataRegularSeason20242025!$B$3:$B$1315, "&lt;=" &amp; $A196, DataRegularSeason20242025!$D$3:$D$1315, K$1)+SUMIFS(DataRegularSeason20242025!$AB$3:$AB$1315,DataRegularSeason20242025!$B$3:$B$1315, "&lt;=" &amp; $A196, DataRegularSeason20242025!$E$3:$E$1315, K$1)</f>
        <v>70</v>
      </c>
      <c r="L196" s="2">
        <f>SUMIFS(DataRegularSeason20242025!$AA$3:$AA$1315,DataRegularSeason20242025!$B$3:$B$1315, "&lt;=" &amp; $A196, DataRegularSeason20242025!$D$3:$D$1315, L$1)+SUMIFS(DataRegularSeason20242025!$AB$3:$AB$1315,DataRegularSeason20242025!$B$3:$B$1315, "&lt;=" &amp; $A196, DataRegularSeason20242025!$E$3:$E$1315, L$1)</f>
        <v>78</v>
      </c>
      <c r="M196" s="2">
        <f>SUMIFS(DataRegularSeason20242025!$AA$3:$AA$1315,DataRegularSeason20242025!$B$3:$B$1315, "&lt;=" &amp; $A196, DataRegularSeason20242025!$D$3:$D$1315, M$1)+SUMIFS(DataRegularSeason20242025!$AB$3:$AB$1315,DataRegularSeason20242025!$B$3:$B$1315, "&lt;=" &amp; $A196, DataRegularSeason20242025!$E$3:$E$1315, M$1)</f>
        <v>83</v>
      </c>
      <c r="N196" s="2">
        <f>SUMIFS(DataRegularSeason20242025!$AA$3:$AA$1315,DataRegularSeason20242025!$B$3:$B$1315, "&lt;=" &amp; $A196, DataRegularSeason20242025!$D$3:$D$1315, N$1)+SUMIFS(DataRegularSeason20242025!$AB$3:$AB$1315,DataRegularSeason20242025!$B$3:$B$1315, "&lt;=" &amp; $A196, DataRegularSeason20242025!$E$3:$E$1315, N$1)</f>
        <v>77</v>
      </c>
      <c r="O196" s="2">
        <f>SUMIFS(DataRegularSeason20242025!$AA$3:$AA$1315,DataRegularSeason20242025!$B$3:$B$1315, "&lt;=" &amp; $A196, DataRegularSeason20242025!$D$3:$D$1315, O$1)+SUMIFS(DataRegularSeason20242025!$AB$3:$AB$1315,DataRegularSeason20242025!$B$3:$B$1315, "&lt;=" &amp; $A196, DataRegularSeason20242025!$E$3:$E$1315, O$1)</f>
        <v>78</v>
      </c>
      <c r="P196" s="2">
        <f>SUMIFS(DataRegularSeason20242025!$AA$3:$AA$1315,DataRegularSeason20242025!$B$3:$B$1315, "&lt;=" &amp; $A196, DataRegularSeason20242025!$D$3:$D$1315, P$1)+SUMIFS(DataRegularSeason20242025!$AB$3:$AB$1315,DataRegularSeason20242025!$B$3:$B$1315, "&lt;=" &amp; $A196, DataRegularSeason20242025!$E$3:$E$1315, P$1)</f>
        <v>69</v>
      </c>
      <c r="Q196" s="2">
        <f>SUMIFS(DataRegularSeason20242025!$AA$3:$AA$1315,DataRegularSeason20242025!$B$3:$B$1315, "&lt;=" &amp; $A196, DataRegularSeason20242025!$D$3:$D$1315, Q$1)+SUMIFS(DataRegularSeason20242025!$AB$3:$AB$1315,DataRegularSeason20242025!$B$3:$B$1315, "&lt;=" &amp; $A196, DataRegularSeason20242025!$E$3:$E$1315, Q$1)</f>
        <v>76</v>
      </c>
      <c r="R196" s="2">
        <f>SUMIFS(DataRegularSeason20242025!$AA$3:$AA$1315,DataRegularSeason20242025!$B$3:$B$1315, "&lt;=" &amp; $A196, DataRegularSeason20242025!$D$3:$D$1315, R$1)+SUMIFS(DataRegularSeason20242025!$AB$3:$AB$1315,DataRegularSeason20242025!$B$3:$B$1315, "&lt;=" &amp; $A196, DataRegularSeason20242025!$E$3:$E$1315, R$1)</f>
        <v>57</v>
      </c>
      <c r="S196" s="2">
        <f>SUMIFS(DataRegularSeason20242025!$AA$3:$AA$1315,DataRegularSeason20242025!$B$3:$B$1315, "&lt;=" &amp; $A196, DataRegularSeason20242025!$D$3:$D$1315, S$1)+SUMIFS(DataRegularSeason20242025!$AB$3:$AB$1315,DataRegularSeason20242025!$B$3:$B$1315, "&lt;=" &amp; $A196, DataRegularSeason20242025!$E$3:$E$1315, S$1)</f>
        <v>65</v>
      </c>
      <c r="T196" s="2">
        <f>SUMIFS(DataRegularSeason20242025!$AA$3:$AA$1315,DataRegularSeason20242025!$B$3:$B$1315, "&lt;=" &amp; $A196, DataRegularSeason20242025!$D$3:$D$1315, T$1)+SUMIFS(DataRegularSeason20242025!$AB$3:$AB$1315,DataRegularSeason20242025!$B$3:$B$1315, "&lt;=" &amp; $A196, DataRegularSeason20242025!$E$3:$E$1315, T$1)</f>
        <v>68</v>
      </c>
      <c r="U196" s="2">
        <f>SUMIFS(DataRegularSeason20242025!$AA$3:$AA$1315,DataRegularSeason20242025!$B$3:$B$1315, "&lt;=" &amp; $A196, DataRegularSeason20242025!$D$3:$D$1315, U$1)+SUMIFS(DataRegularSeason20242025!$AB$3:$AB$1315,DataRegularSeason20242025!$B$3:$B$1315, "&lt;=" &amp; $A196, DataRegularSeason20242025!$E$3:$E$1315, U$1)</f>
        <v>75</v>
      </c>
      <c r="V196" s="2">
        <f>SUMIFS(DataRegularSeason20242025!$AA$3:$AA$1315,DataRegularSeason20242025!$B$3:$B$1315, "&lt;=" &amp; $A196, DataRegularSeason20242025!$D$3:$D$1315, V$1)+SUMIFS(DataRegularSeason20242025!$AB$3:$AB$1315,DataRegularSeason20242025!$B$3:$B$1315, "&lt;=" &amp; $A196, DataRegularSeason20242025!$E$3:$E$1315, V$1)</f>
        <v>62</v>
      </c>
      <c r="W196" s="2">
        <f>SUMIFS(DataRegularSeason20242025!$AA$3:$AA$1315,DataRegularSeason20242025!$B$3:$B$1315, "&lt;=" &amp; $A196, DataRegularSeason20242025!$D$3:$D$1315, W$1)+SUMIFS(DataRegularSeason20242025!$AB$3:$AB$1315,DataRegularSeason20242025!$B$3:$B$1315, "&lt;=" &amp; $A196, DataRegularSeason20242025!$E$3:$E$1315, W$1)</f>
        <v>62</v>
      </c>
      <c r="X196" s="2">
        <f>SUMIFS(DataRegularSeason20242025!$AA$3:$AA$1315,DataRegularSeason20242025!$B$3:$B$1315, "&lt;=" &amp; $A196, DataRegularSeason20242025!$D$3:$D$1315, X$1)+SUMIFS(DataRegularSeason20242025!$AB$3:$AB$1315,DataRegularSeason20242025!$B$3:$B$1315, "&lt;=" &amp; $A196, DataRegularSeason20242025!$E$3:$E$1315, X$1)</f>
        <v>60</v>
      </c>
      <c r="Y196" s="2">
        <f>SUMIFS(DataRegularSeason20242025!$AA$3:$AA$1315,DataRegularSeason20242025!$B$3:$B$1315, "&lt;=" &amp; $A196, DataRegularSeason20242025!$D$3:$D$1315, Y$1)+SUMIFS(DataRegularSeason20242025!$AB$3:$AB$1315,DataRegularSeason20242025!$B$3:$B$1315, "&lt;=" &amp; $A196, DataRegularSeason20242025!$E$3:$E$1315, Y$1)</f>
        <v>43</v>
      </c>
      <c r="Z196" s="2">
        <f>SUMIFS(DataRegularSeason20242025!$AA$3:$AA$1315,DataRegularSeason20242025!$B$3:$B$1315, "&lt;=" &amp; $A196, DataRegularSeason20242025!$D$3:$D$1315, Z$1)+SUMIFS(DataRegularSeason20242025!$AB$3:$AB$1315,DataRegularSeason20242025!$B$3:$B$1315, "&lt;=" &amp; $A196, DataRegularSeason20242025!$E$3:$E$1315, Z$1)</f>
        <v>69</v>
      </c>
      <c r="AA196" s="2">
        <f>SUMIFS(DataRegularSeason20242025!$AA$3:$AA$1315,DataRegularSeason20242025!$B$3:$B$1315, "&lt;=" &amp; $A196, DataRegularSeason20242025!$D$3:$D$1315, AA$1)+SUMIFS(DataRegularSeason20242025!$AB$3:$AB$1315,DataRegularSeason20242025!$B$3:$B$1315, "&lt;=" &amp; $A196, DataRegularSeason20242025!$E$3:$E$1315, AA$1)</f>
        <v>78</v>
      </c>
      <c r="AB196" s="2">
        <f>SUMIFS(DataRegularSeason20242025!$AA$3:$AA$1315,DataRegularSeason20242025!$B$3:$B$1315, "&lt;=" &amp; $A196, DataRegularSeason20242025!$D$3:$D$1315, AB$1)+SUMIFS(DataRegularSeason20242025!$AB$3:$AB$1315,DataRegularSeason20242025!$B$3:$B$1315, "&lt;=" &amp; $A196, DataRegularSeason20242025!$E$3:$E$1315, AB$1)</f>
        <v>83</v>
      </c>
      <c r="AC196" s="2">
        <f>SUMIFS(DataRegularSeason20242025!$AA$3:$AA$1315,DataRegularSeason20242025!$B$3:$B$1315, "&lt;=" &amp; $A196, DataRegularSeason20242025!$D$3:$D$1315, AC$1)+SUMIFS(DataRegularSeason20242025!$AB$3:$AB$1315,DataRegularSeason20242025!$B$3:$B$1315, "&lt;=" &amp; $A196, DataRegularSeason20242025!$E$3:$E$1315, AC$1)</f>
        <v>69</v>
      </c>
      <c r="AD196" s="2">
        <f>SUMIFS(DataRegularSeason20242025!$AA$3:$AA$1315,DataRegularSeason20242025!$B$3:$B$1315, "&lt;=" &amp; $A196, DataRegularSeason20242025!$D$3:$D$1315, AD$1)+SUMIFS(DataRegularSeason20242025!$AB$3:$AB$1315,DataRegularSeason20242025!$B$3:$B$1315, "&lt;=" &amp; $A196, DataRegularSeason20242025!$E$3:$E$1315, AD$1)</f>
        <v>68</v>
      </c>
      <c r="AE196" s="2">
        <f>SUMIFS(DataRegularSeason20242025!$AA$3:$AA$1315,DataRegularSeason20242025!$B$3:$B$1315, "&lt;=" &amp; $A196, DataRegularSeason20242025!$D$3:$D$1315, AE$1)+SUMIFS(DataRegularSeason20242025!$AB$3:$AB$1315,DataRegularSeason20242025!$B$3:$B$1315, "&lt;=" &amp; $A196, DataRegularSeason20242025!$E$3:$E$1315, AE$1)</f>
        <v>83</v>
      </c>
      <c r="AF196" s="2">
        <f>SUMIFS(DataRegularSeason20242025!$AA$3:$AA$1315,DataRegularSeason20242025!$B$3:$B$1315, "&lt;=" &amp; $A196, DataRegularSeason20242025!$D$3:$D$1315, AF$1)+SUMIFS(DataRegularSeason20242025!$AB$3:$AB$1315,DataRegularSeason20242025!$B$3:$B$1315, "&lt;=" &amp; $A196, DataRegularSeason20242025!$E$3:$E$1315, AF$1)</f>
        <v>94</v>
      </c>
      <c r="AG196" s="2">
        <f>SUMIFS(DataRegularSeason20242025!$AA$3:$AA$1315,DataRegularSeason20242025!$B$3:$B$1315, "&lt;=" &amp; $A196, DataRegularSeason20242025!$D$3:$D$1315, AG$1)+SUMIFS(DataRegularSeason20242025!$AB$3:$AB$1315,DataRegularSeason20242025!$B$3:$B$1315, "&lt;=" &amp; $A196, DataRegularSeason20242025!$E$3:$E$1315, AG$1)</f>
        <v>92</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63</v>
      </c>
      <c r="C197" s="2">
        <f>SUMIFS(DataRegularSeason20242025!$AA$3:$AA$1315,DataRegularSeason20242025!$B$3:$B$1315, "&lt;=" &amp; $A197, DataRegularSeason20242025!$D$3:$D$1315, C$1)+SUMIFS(DataRegularSeason20242025!$AB$3:$AB$1315,DataRegularSeason20242025!$B$3:$B$1315, "&lt;=" &amp; $A197, DataRegularSeason20242025!$E$3:$E$1315, C$1)</f>
        <v>68</v>
      </c>
      <c r="D197" s="2">
        <f>SUMIFS(DataRegularSeason20242025!$AA$3:$AA$1315,DataRegularSeason20242025!$B$3:$B$1315, "&lt;=" &amp; $A197, DataRegularSeason20242025!$D$3:$D$1315, D$1)+SUMIFS(DataRegularSeason20242025!$AB$3:$AB$1315,DataRegularSeason20242025!$B$3:$B$1315, "&lt;=" &amp; $A197, DataRegularSeason20242025!$E$3:$E$1315, D$1)</f>
        <v>56</v>
      </c>
      <c r="E197" s="2">
        <f>SUMIFS(DataRegularSeason20242025!$AA$3:$AA$1315,DataRegularSeason20242025!$B$3:$B$1315, "&lt;=" &amp; $A197, DataRegularSeason20242025!$D$3:$D$1315, E$1)+SUMIFS(DataRegularSeason20242025!$AB$3:$AB$1315,DataRegularSeason20242025!$B$3:$B$1315, "&lt;=" &amp; $A197, DataRegularSeason20242025!$E$3:$E$1315, E$1)</f>
        <v>82</v>
      </c>
      <c r="F197" s="2">
        <f>SUMIFS(DataRegularSeason20242025!$AA$3:$AA$1315,DataRegularSeason20242025!$B$3:$B$1315, "&lt;=" &amp; $A197, DataRegularSeason20242025!$D$3:$D$1315, F$1)+SUMIFS(DataRegularSeason20242025!$AB$3:$AB$1315,DataRegularSeason20242025!$B$3:$B$1315, "&lt;=" &amp; $A197, DataRegularSeason20242025!$E$3:$E$1315, F$1)</f>
        <v>70</v>
      </c>
      <c r="G197" s="2">
        <f>SUMIFS(DataRegularSeason20242025!$AA$3:$AA$1315,DataRegularSeason20242025!$B$3:$B$1315, "&lt;=" &amp; $A197, DataRegularSeason20242025!$D$3:$D$1315, G$1)+SUMIFS(DataRegularSeason20242025!$AB$3:$AB$1315,DataRegularSeason20242025!$B$3:$B$1315, "&lt;=" &amp; $A197, DataRegularSeason20242025!$E$3:$E$1315, G$1)</f>
        <v>71</v>
      </c>
      <c r="H197" s="2">
        <f>SUMIFS(DataRegularSeason20242025!$AA$3:$AA$1315,DataRegularSeason20242025!$B$3:$B$1315, "&lt;=" &amp; $A197, DataRegularSeason20242025!$D$3:$D$1315, H$1)+SUMIFS(DataRegularSeason20242025!$AB$3:$AB$1315,DataRegularSeason20242025!$B$3:$B$1315, "&lt;=" &amp; $A197, DataRegularSeason20242025!$E$3:$E$1315, H$1)</f>
        <v>49</v>
      </c>
      <c r="I197" s="2">
        <f>SUMIFS(DataRegularSeason20242025!$AA$3:$AA$1315,DataRegularSeason20242025!$B$3:$B$1315, "&lt;=" &amp; $A197, DataRegularSeason20242025!$D$3:$D$1315, I$1)+SUMIFS(DataRegularSeason20242025!$AB$3:$AB$1315,DataRegularSeason20242025!$B$3:$B$1315, "&lt;=" &amp; $A197, DataRegularSeason20242025!$E$3:$E$1315, I$1)</f>
        <v>81</v>
      </c>
      <c r="J197" s="2">
        <f>SUMIFS(DataRegularSeason20242025!$AA$3:$AA$1315,DataRegularSeason20242025!$B$3:$B$1315, "&lt;=" &amp; $A197, DataRegularSeason20242025!$D$3:$D$1315, J$1)+SUMIFS(DataRegularSeason20242025!$AB$3:$AB$1315,DataRegularSeason20242025!$B$3:$B$1315, "&lt;=" &amp; $A197, DataRegularSeason20242025!$E$3:$E$1315, J$1)</f>
        <v>86</v>
      </c>
      <c r="K197" s="2">
        <f>SUMIFS(DataRegularSeason20242025!$AA$3:$AA$1315,DataRegularSeason20242025!$B$3:$B$1315, "&lt;=" &amp; $A197, DataRegularSeason20242025!$D$3:$D$1315, K$1)+SUMIFS(DataRegularSeason20242025!$AB$3:$AB$1315,DataRegularSeason20242025!$B$3:$B$1315, "&lt;=" &amp; $A197, DataRegularSeason20242025!$E$3:$E$1315, K$1)</f>
        <v>70</v>
      </c>
      <c r="L197" s="2">
        <f>SUMIFS(DataRegularSeason20242025!$AA$3:$AA$1315,DataRegularSeason20242025!$B$3:$B$1315, "&lt;=" &amp; $A197, DataRegularSeason20242025!$D$3:$D$1315, L$1)+SUMIFS(DataRegularSeason20242025!$AB$3:$AB$1315,DataRegularSeason20242025!$B$3:$B$1315, "&lt;=" &amp; $A197, DataRegularSeason20242025!$E$3:$E$1315, L$1)</f>
        <v>78</v>
      </c>
      <c r="M197" s="2">
        <f>SUMIFS(DataRegularSeason20242025!$AA$3:$AA$1315,DataRegularSeason20242025!$B$3:$B$1315, "&lt;=" &amp; $A197, DataRegularSeason20242025!$D$3:$D$1315, M$1)+SUMIFS(DataRegularSeason20242025!$AB$3:$AB$1315,DataRegularSeason20242025!$B$3:$B$1315, "&lt;=" &amp; $A197, DataRegularSeason20242025!$E$3:$E$1315, M$1)</f>
        <v>83</v>
      </c>
      <c r="N197" s="2">
        <f>SUMIFS(DataRegularSeason20242025!$AA$3:$AA$1315,DataRegularSeason20242025!$B$3:$B$1315, "&lt;=" &amp; $A197, DataRegularSeason20242025!$D$3:$D$1315, N$1)+SUMIFS(DataRegularSeason20242025!$AB$3:$AB$1315,DataRegularSeason20242025!$B$3:$B$1315, "&lt;=" &amp; $A197, DataRegularSeason20242025!$E$3:$E$1315, N$1)</f>
        <v>77</v>
      </c>
      <c r="O197" s="2">
        <f>SUMIFS(DataRegularSeason20242025!$AA$3:$AA$1315,DataRegularSeason20242025!$B$3:$B$1315, "&lt;=" &amp; $A197, DataRegularSeason20242025!$D$3:$D$1315, O$1)+SUMIFS(DataRegularSeason20242025!$AB$3:$AB$1315,DataRegularSeason20242025!$B$3:$B$1315, "&lt;=" &amp; $A197, DataRegularSeason20242025!$E$3:$E$1315, O$1)</f>
        <v>78</v>
      </c>
      <c r="P197" s="2">
        <f>SUMIFS(DataRegularSeason20242025!$AA$3:$AA$1315,DataRegularSeason20242025!$B$3:$B$1315, "&lt;=" &amp; $A197, DataRegularSeason20242025!$D$3:$D$1315, P$1)+SUMIFS(DataRegularSeason20242025!$AB$3:$AB$1315,DataRegularSeason20242025!$B$3:$B$1315, "&lt;=" &amp; $A197, DataRegularSeason20242025!$E$3:$E$1315, P$1)</f>
        <v>69</v>
      </c>
      <c r="Q197" s="2">
        <f>SUMIFS(DataRegularSeason20242025!$AA$3:$AA$1315,DataRegularSeason20242025!$B$3:$B$1315, "&lt;=" &amp; $A197, DataRegularSeason20242025!$D$3:$D$1315, Q$1)+SUMIFS(DataRegularSeason20242025!$AB$3:$AB$1315,DataRegularSeason20242025!$B$3:$B$1315, "&lt;=" &amp; $A197, DataRegularSeason20242025!$E$3:$E$1315, Q$1)</f>
        <v>76</v>
      </c>
      <c r="R197" s="2">
        <f>SUMIFS(DataRegularSeason20242025!$AA$3:$AA$1315,DataRegularSeason20242025!$B$3:$B$1315, "&lt;=" &amp; $A197, DataRegularSeason20242025!$D$3:$D$1315, R$1)+SUMIFS(DataRegularSeason20242025!$AB$3:$AB$1315,DataRegularSeason20242025!$B$3:$B$1315, "&lt;=" &amp; $A197, DataRegularSeason20242025!$E$3:$E$1315, R$1)</f>
        <v>57</v>
      </c>
      <c r="S197" s="2">
        <f>SUMIFS(DataRegularSeason20242025!$AA$3:$AA$1315,DataRegularSeason20242025!$B$3:$B$1315, "&lt;=" &amp; $A197, DataRegularSeason20242025!$D$3:$D$1315, S$1)+SUMIFS(DataRegularSeason20242025!$AB$3:$AB$1315,DataRegularSeason20242025!$B$3:$B$1315, "&lt;=" &amp; $A197, DataRegularSeason20242025!$E$3:$E$1315, S$1)</f>
        <v>65</v>
      </c>
      <c r="T197" s="2">
        <f>SUMIFS(DataRegularSeason20242025!$AA$3:$AA$1315,DataRegularSeason20242025!$B$3:$B$1315, "&lt;=" &amp; $A197, DataRegularSeason20242025!$D$3:$D$1315, T$1)+SUMIFS(DataRegularSeason20242025!$AB$3:$AB$1315,DataRegularSeason20242025!$B$3:$B$1315, "&lt;=" &amp; $A197, DataRegularSeason20242025!$E$3:$E$1315, T$1)</f>
        <v>68</v>
      </c>
      <c r="U197" s="2">
        <f>SUMIFS(DataRegularSeason20242025!$AA$3:$AA$1315,DataRegularSeason20242025!$B$3:$B$1315, "&lt;=" &amp; $A197, DataRegularSeason20242025!$D$3:$D$1315, U$1)+SUMIFS(DataRegularSeason20242025!$AB$3:$AB$1315,DataRegularSeason20242025!$B$3:$B$1315, "&lt;=" &amp; $A197, DataRegularSeason20242025!$E$3:$E$1315, U$1)</f>
        <v>75</v>
      </c>
      <c r="V197" s="2">
        <f>SUMIFS(DataRegularSeason20242025!$AA$3:$AA$1315,DataRegularSeason20242025!$B$3:$B$1315, "&lt;=" &amp; $A197, DataRegularSeason20242025!$D$3:$D$1315, V$1)+SUMIFS(DataRegularSeason20242025!$AB$3:$AB$1315,DataRegularSeason20242025!$B$3:$B$1315, "&lt;=" &amp; $A197, DataRegularSeason20242025!$E$3:$E$1315, V$1)</f>
        <v>62</v>
      </c>
      <c r="W197" s="2">
        <f>SUMIFS(DataRegularSeason20242025!$AA$3:$AA$1315,DataRegularSeason20242025!$B$3:$B$1315, "&lt;=" &amp; $A197, DataRegularSeason20242025!$D$3:$D$1315, W$1)+SUMIFS(DataRegularSeason20242025!$AB$3:$AB$1315,DataRegularSeason20242025!$B$3:$B$1315, "&lt;=" &amp; $A197, DataRegularSeason20242025!$E$3:$E$1315, W$1)</f>
        <v>62</v>
      </c>
      <c r="X197" s="2">
        <f>SUMIFS(DataRegularSeason20242025!$AA$3:$AA$1315,DataRegularSeason20242025!$B$3:$B$1315, "&lt;=" &amp; $A197, DataRegularSeason20242025!$D$3:$D$1315, X$1)+SUMIFS(DataRegularSeason20242025!$AB$3:$AB$1315,DataRegularSeason20242025!$B$3:$B$1315, "&lt;=" &amp; $A197, DataRegularSeason20242025!$E$3:$E$1315, X$1)</f>
        <v>60</v>
      </c>
      <c r="Y197" s="2">
        <f>SUMIFS(DataRegularSeason20242025!$AA$3:$AA$1315,DataRegularSeason20242025!$B$3:$B$1315, "&lt;=" &amp; $A197, DataRegularSeason20242025!$D$3:$D$1315, Y$1)+SUMIFS(DataRegularSeason20242025!$AB$3:$AB$1315,DataRegularSeason20242025!$B$3:$B$1315, "&lt;=" &amp; $A197, DataRegularSeason20242025!$E$3:$E$1315, Y$1)</f>
        <v>43</v>
      </c>
      <c r="Z197" s="2">
        <f>SUMIFS(DataRegularSeason20242025!$AA$3:$AA$1315,DataRegularSeason20242025!$B$3:$B$1315, "&lt;=" &amp; $A197, DataRegularSeason20242025!$D$3:$D$1315, Z$1)+SUMIFS(DataRegularSeason20242025!$AB$3:$AB$1315,DataRegularSeason20242025!$B$3:$B$1315, "&lt;=" &amp; $A197, DataRegularSeason20242025!$E$3:$E$1315, Z$1)</f>
        <v>69</v>
      </c>
      <c r="AA197" s="2">
        <f>SUMIFS(DataRegularSeason20242025!$AA$3:$AA$1315,DataRegularSeason20242025!$B$3:$B$1315, "&lt;=" &amp; $A197, DataRegularSeason20242025!$D$3:$D$1315, AA$1)+SUMIFS(DataRegularSeason20242025!$AB$3:$AB$1315,DataRegularSeason20242025!$B$3:$B$1315, "&lt;=" &amp; $A197, DataRegularSeason20242025!$E$3:$E$1315, AA$1)</f>
        <v>78</v>
      </c>
      <c r="AB197" s="2">
        <f>SUMIFS(DataRegularSeason20242025!$AA$3:$AA$1315,DataRegularSeason20242025!$B$3:$B$1315, "&lt;=" &amp; $A197, DataRegularSeason20242025!$D$3:$D$1315, AB$1)+SUMIFS(DataRegularSeason20242025!$AB$3:$AB$1315,DataRegularSeason20242025!$B$3:$B$1315, "&lt;=" &amp; $A197, DataRegularSeason20242025!$E$3:$E$1315, AB$1)</f>
        <v>83</v>
      </c>
      <c r="AC197" s="2">
        <f>SUMIFS(DataRegularSeason20242025!$AA$3:$AA$1315,DataRegularSeason20242025!$B$3:$B$1315, "&lt;=" &amp; $A197, DataRegularSeason20242025!$D$3:$D$1315, AC$1)+SUMIFS(DataRegularSeason20242025!$AB$3:$AB$1315,DataRegularSeason20242025!$B$3:$B$1315, "&lt;=" &amp; $A197, DataRegularSeason20242025!$E$3:$E$1315, AC$1)</f>
        <v>69</v>
      </c>
      <c r="AD197" s="2">
        <f>SUMIFS(DataRegularSeason20242025!$AA$3:$AA$1315,DataRegularSeason20242025!$B$3:$B$1315, "&lt;=" &amp; $A197, DataRegularSeason20242025!$D$3:$D$1315, AD$1)+SUMIFS(DataRegularSeason20242025!$AB$3:$AB$1315,DataRegularSeason20242025!$B$3:$B$1315, "&lt;=" &amp; $A197, DataRegularSeason20242025!$E$3:$E$1315, AD$1)</f>
        <v>68</v>
      </c>
      <c r="AE197" s="2">
        <f>SUMIFS(DataRegularSeason20242025!$AA$3:$AA$1315,DataRegularSeason20242025!$B$3:$B$1315, "&lt;=" &amp; $A197, DataRegularSeason20242025!$D$3:$D$1315, AE$1)+SUMIFS(DataRegularSeason20242025!$AB$3:$AB$1315,DataRegularSeason20242025!$B$3:$B$1315, "&lt;=" &amp; $A197, DataRegularSeason20242025!$E$3:$E$1315, AE$1)</f>
        <v>83</v>
      </c>
      <c r="AF197" s="2">
        <f>SUMIFS(DataRegularSeason20242025!$AA$3:$AA$1315,DataRegularSeason20242025!$B$3:$B$1315, "&lt;=" &amp; $A197, DataRegularSeason20242025!$D$3:$D$1315, AF$1)+SUMIFS(DataRegularSeason20242025!$AB$3:$AB$1315,DataRegularSeason20242025!$B$3:$B$1315, "&lt;=" &amp; $A197, DataRegularSeason20242025!$E$3:$E$1315, AF$1)</f>
        <v>94</v>
      </c>
      <c r="AG197" s="2">
        <f>SUMIFS(DataRegularSeason20242025!$AA$3:$AA$1315,DataRegularSeason20242025!$B$3:$B$1315, "&lt;=" &amp; $A197, DataRegularSeason20242025!$D$3:$D$1315, AG$1)+SUMIFS(DataRegularSeason20242025!$AB$3:$AB$1315,DataRegularSeason20242025!$B$3:$B$1315, "&lt;=" &amp; $A197, DataRegularSeason20242025!$E$3:$E$1315, AG$1)</f>
        <v>92</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63</v>
      </c>
      <c r="C198" s="2">
        <f>SUMIFS(DataRegularSeason20242025!$AA$3:$AA$1315,DataRegularSeason20242025!$B$3:$B$1315, "&lt;=" &amp; $A198, DataRegularSeason20242025!$D$3:$D$1315, C$1)+SUMIFS(DataRegularSeason20242025!$AB$3:$AB$1315,DataRegularSeason20242025!$B$3:$B$1315, "&lt;=" &amp; $A198, DataRegularSeason20242025!$E$3:$E$1315, C$1)</f>
        <v>68</v>
      </c>
      <c r="D198" s="2">
        <f>SUMIFS(DataRegularSeason20242025!$AA$3:$AA$1315,DataRegularSeason20242025!$B$3:$B$1315, "&lt;=" &amp; $A198, DataRegularSeason20242025!$D$3:$D$1315, D$1)+SUMIFS(DataRegularSeason20242025!$AB$3:$AB$1315,DataRegularSeason20242025!$B$3:$B$1315, "&lt;=" &amp; $A198, DataRegularSeason20242025!$E$3:$E$1315, D$1)</f>
        <v>56</v>
      </c>
      <c r="E198" s="2">
        <f>SUMIFS(DataRegularSeason20242025!$AA$3:$AA$1315,DataRegularSeason20242025!$B$3:$B$1315, "&lt;=" &amp; $A198, DataRegularSeason20242025!$D$3:$D$1315, E$1)+SUMIFS(DataRegularSeason20242025!$AB$3:$AB$1315,DataRegularSeason20242025!$B$3:$B$1315, "&lt;=" &amp; $A198, DataRegularSeason20242025!$E$3:$E$1315, E$1)</f>
        <v>82</v>
      </c>
      <c r="F198" s="2">
        <f>SUMIFS(DataRegularSeason20242025!$AA$3:$AA$1315,DataRegularSeason20242025!$B$3:$B$1315, "&lt;=" &amp; $A198, DataRegularSeason20242025!$D$3:$D$1315, F$1)+SUMIFS(DataRegularSeason20242025!$AB$3:$AB$1315,DataRegularSeason20242025!$B$3:$B$1315, "&lt;=" &amp; $A198, DataRegularSeason20242025!$E$3:$E$1315, F$1)</f>
        <v>70</v>
      </c>
      <c r="G198" s="2">
        <f>SUMIFS(DataRegularSeason20242025!$AA$3:$AA$1315,DataRegularSeason20242025!$B$3:$B$1315, "&lt;=" &amp; $A198, DataRegularSeason20242025!$D$3:$D$1315, G$1)+SUMIFS(DataRegularSeason20242025!$AB$3:$AB$1315,DataRegularSeason20242025!$B$3:$B$1315, "&lt;=" &amp; $A198, DataRegularSeason20242025!$E$3:$E$1315, G$1)</f>
        <v>71</v>
      </c>
      <c r="H198" s="2">
        <f>SUMIFS(DataRegularSeason20242025!$AA$3:$AA$1315,DataRegularSeason20242025!$B$3:$B$1315, "&lt;=" &amp; $A198, DataRegularSeason20242025!$D$3:$D$1315, H$1)+SUMIFS(DataRegularSeason20242025!$AB$3:$AB$1315,DataRegularSeason20242025!$B$3:$B$1315, "&lt;=" &amp; $A198, DataRegularSeason20242025!$E$3:$E$1315, H$1)</f>
        <v>49</v>
      </c>
      <c r="I198" s="2">
        <f>SUMIFS(DataRegularSeason20242025!$AA$3:$AA$1315,DataRegularSeason20242025!$B$3:$B$1315, "&lt;=" &amp; $A198, DataRegularSeason20242025!$D$3:$D$1315, I$1)+SUMIFS(DataRegularSeason20242025!$AB$3:$AB$1315,DataRegularSeason20242025!$B$3:$B$1315, "&lt;=" &amp; $A198, DataRegularSeason20242025!$E$3:$E$1315, I$1)</f>
        <v>81</v>
      </c>
      <c r="J198" s="2">
        <f>SUMIFS(DataRegularSeason20242025!$AA$3:$AA$1315,DataRegularSeason20242025!$B$3:$B$1315, "&lt;=" &amp; $A198, DataRegularSeason20242025!$D$3:$D$1315, J$1)+SUMIFS(DataRegularSeason20242025!$AB$3:$AB$1315,DataRegularSeason20242025!$B$3:$B$1315, "&lt;=" &amp; $A198, DataRegularSeason20242025!$E$3:$E$1315, J$1)</f>
        <v>86</v>
      </c>
      <c r="K198" s="2">
        <f>SUMIFS(DataRegularSeason20242025!$AA$3:$AA$1315,DataRegularSeason20242025!$B$3:$B$1315, "&lt;=" &amp; $A198, DataRegularSeason20242025!$D$3:$D$1315, K$1)+SUMIFS(DataRegularSeason20242025!$AB$3:$AB$1315,DataRegularSeason20242025!$B$3:$B$1315, "&lt;=" &amp; $A198, DataRegularSeason20242025!$E$3:$E$1315, K$1)</f>
        <v>70</v>
      </c>
      <c r="L198" s="2">
        <f>SUMIFS(DataRegularSeason20242025!$AA$3:$AA$1315,DataRegularSeason20242025!$B$3:$B$1315, "&lt;=" &amp; $A198, DataRegularSeason20242025!$D$3:$D$1315, L$1)+SUMIFS(DataRegularSeason20242025!$AB$3:$AB$1315,DataRegularSeason20242025!$B$3:$B$1315, "&lt;=" &amp; $A198, DataRegularSeason20242025!$E$3:$E$1315, L$1)</f>
        <v>78</v>
      </c>
      <c r="M198" s="2">
        <f>SUMIFS(DataRegularSeason20242025!$AA$3:$AA$1315,DataRegularSeason20242025!$B$3:$B$1315, "&lt;=" &amp; $A198, DataRegularSeason20242025!$D$3:$D$1315, M$1)+SUMIFS(DataRegularSeason20242025!$AB$3:$AB$1315,DataRegularSeason20242025!$B$3:$B$1315, "&lt;=" &amp; $A198, DataRegularSeason20242025!$E$3:$E$1315, M$1)</f>
        <v>83</v>
      </c>
      <c r="N198" s="2">
        <f>SUMIFS(DataRegularSeason20242025!$AA$3:$AA$1315,DataRegularSeason20242025!$B$3:$B$1315, "&lt;=" &amp; $A198, DataRegularSeason20242025!$D$3:$D$1315, N$1)+SUMIFS(DataRegularSeason20242025!$AB$3:$AB$1315,DataRegularSeason20242025!$B$3:$B$1315, "&lt;=" &amp; $A198, DataRegularSeason20242025!$E$3:$E$1315, N$1)</f>
        <v>77</v>
      </c>
      <c r="O198" s="2">
        <f>SUMIFS(DataRegularSeason20242025!$AA$3:$AA$1315,DataRegularSeason20242025!$B$3:$B$1315, "&lt;=" &amp; $A198, DataRegularSeason20242025!$D$3:$D$1315, O$1)+SUMIFS(DataRegularSeason20242025!$AB$3:$AB$1315,DataRegularSeason20242025!$B$3:$B$1315, "&lt;=" &amp; $A198, DataRegularSeason20242025!$E$3:$E$1315, O$1)</f>
        <v>78</v>
      </c>
      <c r="P198" s="2">
        <f>SUMIFS(DataRegularSeason20242025!$AA$3:$AA$1315,DataRegularSeason20242025!$B$3:$B$1315, "&lt;=" &amp; $A198, DataRegularSeason20242025!$D$3:$D$1315, P$1)+SUMIFS(DataRegularSeason20242025!$AB$3:$AB$1315,DataRegularSeason20242025!$B$3:$B$1315, "&lt;=" &amp; $A198, DataRegularSeason20242025!$E$3:$E$1315, P$1)</f>
        <v>69</v>
      </c>
      <c r="Q198" s="2">
        <f>SUMIFS(DataRegularSeason20242025!$AA$3:$AA$1315,DataRegularSeason20242025!$B$3:$B$1315, "&lt;=" &amp; $A198, DataRegularSeason20242025!$D$3:$D$1315, Q$1)+SUMIFS(DataRegularSeason20242025!$AB$3:$AB$1315,DataRegularSeason20242025!$B$3:$B$1315, "&lt;=" &amp; $A198, DataRegularSeason20242025!$E$3:$E$1315, Q$1)</f>
        <v>76</v>
      </c>
      <c r="R198" s="2">
        <f>SUMIFS(DataRegularSeason20242025!$AA$3:$AA$1315,DataRegularSeason20242025!$B$3:$B$1315, "&lt;=" &amp; $A198, DataRegularSeason20242025!$D$3:$D$1315, R$1)+SUMIFS(DataRegularSeason20242025!$AB$3:$AB$1315,DataRegularSeason20242025!$B$3:$B$1315, "&lt;=" &amp; $A198, DataRegularSeason20242025!$E$3:$E$1315, R$1)</f>
        <v>57</v>
      </c>
      <c r="S198" s="2">
        <f>SUMIFS(DataRegularSeason20242025!$AA$3:$AA$1315,DataRegularSeason20242025!$B$3:$B$1315, "&lt;=" &amp; $A198, DataRegularSeason20242025!$D$3:$D$1315, S$1)+SUMIFS(DataRegularSeason20242025!$AB$3:$AB$1315,DataRegularSeason20242025!$B$3:$B$1315, "&lt;=" &amp; $A198, DataRegularSeason20242025!$E$3:$E$1315, S$1)</f>
        <v>65</v>
      </c>
      <c r="T198" s="2">
        <f>SUMIFS(DataRegularSeason20242025!$AA$3:$AA$1315,DataRegularSeason20242025!$B$3:$B$1315, "&lt;=" &amp; $A198, DataRegularSeason20242025!$D$3:$D$1315, T$1)+SUMIFS(DataRegularSeason20242025!$AB$3:$AB$1315,DataRegularSeason20242025!$B$3:$B$1315, "&lt;=" &amp; $A198, DataRegularSeason20242025!$E$3:$E$1315, T$1)</f>
        <v>68</v>
      </c>
      <c r="U198" s="2">
        <f>SUMIFS(DataRegularSeason20242025!$AA$3:$AA$1315,DataRegularSeason20242025!$B$3:$B$1315, "&lt;=" &amp; $A198, DataRegularSeason20242025!$D$3:$D$1315, U$1)+SUMIFS(DataRegularSeason20242025!$AB$3:$AB$1315,DataRegularSeason20242025!$B$3:$B$1315, "&lt;=" &amp; $A198, DataRegularSeason20242025!$E$3:$E$1315, U$1)</f>
        <v>75</v>
      </c>
      <c r="V198" s="2">
        <f>SUMIFS(DataRegularSeason20242025!$AA$3:$AA$1315,DataRegularSeason20242025!$B$3:$B$1315, "&lt;=" &amp; $A198, DataRegularSeason20242025!$D$3:$D$1315, V$1)+SUMIFS(DataRegularSeason20242025!$AB$3:$AB$1315,DataRegularSeason20242025!$B$3:$B$1315, "&lt;=" &amp; $A198, DataRegularSeason20242025!$E$3:$E$1315, V$1)</f>
        <v>62</v>
      </c>
      <c r="W198" s="2">
        <f>SUMIFS(DataRegularSeason20242025!$AA$3:$AA$1315,DataRegularSeason20242025!$B$3:$B$1315, "&lt;=" &amp; $A198, DataRegularSeason20242025!$D$3:$D$1315, W$1)+SUMIFS(DataRegularSeason20242025!$AB$3:$AB$1315,DataRegularSeason20242025!$B$3:$B$1315, "&lt;=" &amp; $A198, DataRegularSeason20242025!$E$3:$E$1315, W$1)</f>
        <v>62</v>
      </c>
      <c r="X198" s="2">
        <f>SUMIFS(DataRegularSeason20242025!$AA$3:$AA$1315,DataRegularSeason20242025!$B$3:$B$1315, "&lt;=" &amp; $A198, DataRegularSeason20242025!$D$3:$D$1315, X$1)+SUMIFS(DataRegularSeason20242025!$AB$3:$AB$1315,DataRegularSeason20242025!$B$3:$B$1315, "&lt;=" &amp; $A198, DataRegularSeason20242025!$E$3:$E$1315, X$1)</f>
        <v>60</v>
      </c>
      <c r="Y198" s="2">
        <f>SUMIFS(DataRegularSeason20242025!$AA$3:$AA$1315,DataRegularSeason20242025!$B$3:$B$1315, "&lt;=" &amp; $A198, DataRegularSeason20242025!$D$3:$D$1315, Y$1)+SUMIFS(DataRegularSeason20242025!$AB$3:$AB$1315,DataRegularSeason20242025!$B$3:$B$1315, "&lt;=" &amp; $A198, DataRegularSeason20242025!$E$3:$E$1315, Y$1)</f>
        <v>43</v>
      </c>
      <c r="Z198" s="2">
        <f>SUMIFS(DataRegularSeason20242025!$AA$3:$AA$1315,DataRegularSeason20242025!$B$3:$B$1315, "&lt;=" &amp; $A198, DataRegularSeason20242025!$D$3:$D$1315, Z$1)+SUMIFS(DataRegularSeason20242025!$AB$3:$AB$1315,DataRegularSeason20242025!$B$3:$B$1315, "&lt;=" &amp; $A198, DataRegularSeason20242025!$E$3:$E$1315, Z$1)</f>
        <v>69</v>
      </c>
      <c r="AA198" s="2">
        <f>SUMIFS(DataRegularSeason20242025!$AA$3:$AA$1315,DataRegularSeason20242025!$B$3:$B$1315, "&lt;=" &amp; $A198, DataRegularSeason20242025!$D$3:$D$1315, AA$1)+SUMIFS(DataRegularSeason20242025!$AB$3:$AB$1315,DataRegularSeason20242025!$B$3:$B$1315, "&lt;=" &amp; $A198, DataRegularSeason20242025!$E$3:$E$1315, AA$1)</f>
        <v>78</v>
      </c>
      <c r="AB198" s="2">
        <f>SUMIFS(DataRegularSeason20242025!$AA$3:$AA$1315,DataRegularSeason20242025!$B$3:$B$1315, "&lt;=" &amp; $A198, DataRegularSeason20242025!$D$3:$D$1315, AB$1)+SUMIFS(DataRegularSeason20242025!$AB$3:$AB$1315,DataRegularSeason20242025!$B$3:$B$1315, "&lt;=" &amp; $A198, DataRegularSeason20242025!$E$3:$E$1315, AB$1)</f>
        <v>83</v>
      </c>
      <c r="AC198" s="2">
        <f>SUMIFS(DataRegularSeason20242025!$AA$3:$AA$1315,DataRegularSeason20242025!$B$3:$B$1315, "&lt;=" &amp; $A198, DataRegularSeason20242025!$D$3:$D$1315, AC$1)+SUMIFS(DataRegularSeason20242025!$AB$3:$AB$1315,DataRegularSeason20242025!$B$3:$B$1315, "&lt;=" &amp; $A198, DataRegularSeason20242025!$E$3:$E$1315, AC$1)</f>
        <v>69</v>
      </c>
      <c r="AD198" s="2">
        <f>SUMIFS(DataRegularSeason20242025!$AA$3:$AA$1315,DataRegularSeason20242025!$B$3:$B$1315, "&lt;=" &amp; $A198, DataRegularSeason20242025!$D$3:$D$1315, AD$1)+SUMIFS(DataRegularSeason20242025!$AB$3:$AB$1315,DataRegularSeason20242025!$B$3:$B$1315, "&lt;=" &amp; $A198, DataRegularSeason20242025!$E$3:$E$1315, AD$1)</f>
        <v>68</v>
      </c>
      <c r="AE198" s="2">
        <f>SUMIFS(DataRegularSeason20242025!$AA$3:$AA$1315,DataRegularSeason20242025!$B$3:$B$1315, "&lt;=" &amp; $A198, DataRegularSeason20242025!$D$3:$D$1315, AE$1)+SUMIFS(DataRegularSeason20242025!$AB$3:$AB$1315,DataRegularSeason20242025!$B$3:$B$1315, "&lt;=" &amp; $A198, DataRegularSeason20242025!$E$3:$E$1315, AE$1)</f>
        <v>83</v>
      </c>
      <c r="AF198" s="2">
        <f>SUMIFS(DataRegularSeason20242025!$AA$3:$AA$1315,DataRegularSeason20242025!$B$3:$B$1315, "&lt;=" &amp; $A198, DataRegularSeason20242025!$D$3:$D$1315, AF$1)+SUMIFS(DataRegularSeason20242025!$AB$3:$AB$1315,DataRegularSeason20242025!$B$3:$B$1315, "&lt;=" &amp; $A198, DataRegularSeason20242025!$E$3:$E$1315, AF$1)</f>
        <v>94</v>
      </c>
      <c r="AG198" s="2">
        <f>SUMIFS(DataRegularSeason20242025!$AA$3:$AA$1315,DataRegularSeason20242025!$B$3:$B$1315, "&lt;=" &amp; $A198, DataRegularSeason20242025!$D$3:$D$1315, AG$1)+SUMIFS(DataRegularSeason20242025!$AB$3:$AB$1315,DataRegularSeason20242025!$B$3:$B$1315, "&lt;=" &amp; $A198, DataRegularSeason20242025!$E$3:$E$1315, AG$1)</f>
        <v>92</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63</v>
      </c>
      <c r="C199" s="2">
        <f>SUMIFS(DataRegularSeason20242025!$AA$3:$AA$1315,DataRegularSeason20242025!$B$3:$B$1315, "&lt;=" &amp; $A199, DataRegularSeason20242025!$D$3:$D$1315, C$1)+SUMIFS(DataRegularSeason20242025!$AB$3:$AB$1315,DataRegularSeason20242025!$B$3:$B$1315, "&lt;=" &amp; $A199, DataRegularSeason20242025!$E$3:$E$1315, C$1)</f>
        <v>68</v>
      </c>
      <c r="D199" s="2">
        <f>SUMIFS(DataRegularSeason20242025!$AA$3:$AA$1315,DataRegularSeason20242025!$B$3:$B$1315, "&lt;=" &amp; $A199, DataRegularSeason20242025!$D$3:$D$1315, D$1)+SUMIFS(DataRegularSeason20242025!$AB$3:$AB$1315,DataRegularSeason20242025!$B$3:$B$1315, "&lt;=" &amp; $A199, DataRegularSeason20242025!$E$3:$E$1315, D$1)</f>
        <v>56</v>
      </c>
      <c r="E199" s="2">
        <f>SUMIFS(DataRegularSeason20242025!$AA$3:$AA$1315,DataRegularSeason20242025!$B$3:$B$1315, "&lt;=" &amp; $A199, DataRegularSeason20242025!$D$3:$D$1315, E$1)+SUMIFS(DataRegularSeason20242025!$AB$3:$AB$1315,DataRegularSeason20242025!$B$3:$B$1315, "&lt;=" &amp; $A199, DataRegularSeason20242025!$E$3:$E$1315, E$1)</f>
        <v>82</v>
      </c>
      <c r="F199" s="2">
        <f>SUMIFS(DataRegularSeason20242025!$AA$3:$AA$1315,DataRegularSeason20242025!$B$3:$B$1315, "&lt;=" &amp; $A199, DataRegularSeason20242025!$D$3:$D$1315, F$1)+SUMIFS(DataRegularSeason20242025!$AB$3:$AB$1315,DataRegularSeason20242025!$B$3:$B$1315, "&lt;=" &amp; $A199, DataRegularSeason20242025!$E$3:$E$1315, F$1)</f>
        <v>70</v>
      </c>
      <c r="G199" s="2">
        <f>SUMIFS(DataRegularSeason20242025!$AA$3:$AA$1315,DataRegularSeason20242025!$B$3:$B$1315, "&lt;=" &amp; $A199, DataRegularSeason20242025!$D$3:$D$1315, G$1)+SUMIFS(DataRegularSeason20242025!$AB$3:$AB$1315,DataRegularSeason20242025!$B$3:$B$1315, "&lt;=" &amp; $A199, DataRegularSeason20242025!$E$3:$E$1315, G$1)</f>
        <v>71</v>
      </c>
      <c r="H199" s="2">
        <f>SUMIFS(DataRegularSeason20242025!$AA$3:$AA$1315,DataRegularSeason20242025!$B$3:$B$1315, "&lt;=" &amp; $A199, DataRegularSeason20242025!$D$3:$D$1315, H$1)+SUMIFS(DataRegularSeason20242025!$AB$3:$AB$1315,DataRegularSeason20242025!$B$3:$B$1315, "&lt;=" &amp; $A199, DataRegularSeason20242025!$E$3:$E$1315, H$1)</f>
        <v>49</v>
      </c>
      <c r="I199" s="2">
        <f>SUMIFS(DataRegularSeason20242025!$AA$3:$AA$1315,DataRegularSeason20242025!$B$3:$B$1315, "&lt;=" &amp; $A199, DataRegularSeason20242025!$D$3:$D$1315, I$1)+SUMIFS(DataRegularSeason20242025!$AB$3:$AB$1315,DataRegularSeason20242025!$B$3:$B$1315, "&lt;=" &amp; $A199, DataRegularSeason20242025!$E$3:$E$1315, I$1)</f>
        <v>81</v>
      </c>
      <c r="J199" s="2">
        <f>SUMIFS(DataRegularSeason20242025!$AA$3:$AA$1315,DataRegularSeason20242025!$B$3:$B$1315, "&lt;=" &amp; $A199, DataRegularSeason20242025!$D$3:$D$1315, J$1)+SUMIFS(DataRegularSeason20242025!$AB$3:$AB$1315,DataRegularSeason20242025!$B$3:$B$1315, "&lt;=" &amp; $A199, DataRegularSeason20242025!$E$3:$E$1315, J$1)</f>
        <v>86</v>
      </c>
      <c r="K199" s="2">
        <f>SUMIFS(DataRegularSeason20242025!$AA$3:$AA$1315,DataRegularSeason20242025!$B$3:$B$1315, "&lt;=" &amp; $A199, DataRegularSeason20242025!$D$3:$D$1315, K$1)+SUMIFS(DataRegularSeason20242025!$AB$3:$AB$1315,DataRegularSeason20242025!$B$3:$B$1315, "&lt;=" &amp; $A199, DataRegularSeason20242025!$E$3:$E$1315, K$1)</f>
        <v>70</v>
      </c>
      <c r="L199" s="2">
        <f>SUMIFS(DataRegularSeason20242025!$AA$3:$AA$1315,DataRegularSeason20242025!$B$3:$B$1315, "&lt;=" &amp; $A199, DataRegularSeason20242025!$D$3:$D$1315, L$1)+SUMIFS(DataRegularSeason20242025!$AB$3:$AB$1315,DataRegularSeason20242025!$B$3:$B$1315, "&lt;=" &amp; $A199, DataRegularSeason20242025!$E$3:$E$1315, L$1)</f>
        <v>78</v>
      </c>
      <c r="M199" s="2">
        <f>SUMIFS(DataRegularSeason20242025!$AA$3:$AA$1315,DataRegularSeason20242025!$B$3:$B$1315, "&lt;=" &amp; $A199, DataRegularSeason20242025!$D$3:$D$1315, M$1)+SUMIFS(DataRegularSeason20242025!$AB$3:$AB$1315,DataRegularSeason20242025!$B$3:$B$1315, "&lt;=" &amp; $A199, DataRegularSeason20242025!$E$3:$E$1315, M$1)</f>
        <v>83</v>
      </c>
      <c r="N199" s="2">
        <f>SUMIFS(DataRegularSeason20242025!$AA$3:$AA$1315,DataRegularSeason20242025!$B$3:$B$1315, "&lt;=" &amp; $A199, DataRegularSeason20242025!$D$3:$D$1315, N$1)+SUMIFS(DataRegularSeason20242025!$AB$3:$AB$1315,DataRegularSeason20242025!$B$3:$B$1315, "&lt;=" &amp; $A199, DataRegularSeason20242025!$E$3:$E$1315, N$1)</f>
        <v>77</v>
      </c>
      <c r="O199" s="2">
        <f>SUMIFS(DataRegularSeason20242025!$AA$3:$AA$1315,DataRegularSeason20242025!$B$3:$B$1315, "&lt;=" &amp; $A199, DataRegularSeason20242025!$D$3:$D$1315, O$1)+SUMIFS(DataRegularSeason20242025!$AB$3:$AB$1315,DataRegularSeason20242025!$B$3:$B$1315, "&lt;=" &amp; $A199, DataRegularSeason20242025!$E$3:$E$1315, O$1)</f>
        <v>78</v>
      </c>
      <c r="P199" s="2">
        <f>SUMIFS(DataRegularSeason20242025!$AA$3:$AA$1315,DataRegularSeason20242025!$B$3:$B$1315, "&lt;=" &amp; $A199, DataRegularSeason20242025!$D$3:$D$1315, P$1)+SUMIFS(DataRegularSeason20242025!$AB$3:$AB$1315,DataRegularSeason20242025!$B$3:$B$1315, "&lt;=" &amp; $A199, DataRegularSeason20242025!$E$3:$E$1315, P$1)</f>
        <v>69</v>
      </c>
      <c r="Q199" s="2">
        <f>SUMIFS(DataRegularSeason20242025!$AA$3:$AA$1315,DataRegularSeason20242025!$B$3:$B$1315, "&lt;=" &amp; $A199, DataRegularSeason20242025!$D$3:$D$1315, Q$1)+SUMIFS(DataRegularSeason20242025!$AB$3:$AB$1315,DataRegularSeason20242025!$B$3:$B$1315, "&lt;=" &amp; $A199, DataRegularSeason20242025!$E$3:$E$1315, Q$1)</f>
        <v>76</v>
      </c>
      <c r="R199" s="2">
        <f>SUMIFS(DataRegularSeason20242025!$AA$3:$AA$1315,DataRegularSeason20242025!$B$3:$B$1315, "&lt;=" &amp; $A199, DataRegularSeason20242025!$D$3:$D$1315, R$1)+SUMIFS(DataRegularSeason20242025!$AB$3:$AB$1315,DataRegularSeason20242025!$B$3:$B$1315, "&lt;=" &amp; $A199, DataRegularSeason20242025!$E$3:$E$1315, R$1)</f>
        <v>57</v>
      </c>
      <c r="S199" s="2">
        <f>SUMIFS(DataRegularSeason20242025!$AA$3:$AA$1315,DataRegularSeason20242025!$B$3:$B$1315, "&lt;=" &amp; $A199, DataRegularSeason20242025!$D$3:$D$1315, S$1)+SUMIFS(DataRegularSeason20242025!$AB$3:$AB$1315,DataRegularSeason20242025!$B$3:$B$1315, "&lt;=" &amp; $A199, DataRegularSeason20242025!$E$3:$E$1315, S$1)</f>
        <v>65</v>
      </c>
      <c r="T199" s="2">
        <f>SUMIFS(DataRegularSeason20242025!$AA$3:$AA$1315,DataRegularSeason20242025!$B$3:$B$1315, "&lt;=" &amp; $A199, DataRegularSeason20242025!$D$3:$D$1315, T$1)+SUMIFS(DataRegularSeason20242025!$AB$3:$AB$1315,DataRegularSeason20242025!$B$3:$B$1315, "&lt;=" &amp; $A199, DataRegularSeason20242025!$E$3:$E$1315, T$1)</f>
        <v>68</v>
      </c>
      <c r="U199" s="2">
        <f>SUMIFS(DataRegularSeason20242025!$AA$3:$AA$1315,DataRegularSeason20242025!$B$3:$B$1315, "&lt;=" &amp; $A199, DataRegularSeason20242025!$D$3:$D$1315, U$1)+SUMIFS(DataRegularSeason20242025!$AB$3:$AB$1315,DataRegularSeason20242025!$B$3:$B$1315, "&lt;=" &amp; $A199, DataRegularSeason20242025!$E$3:$E$1315, U$1)</f>
        <v>75</v>
      </c>
      <c r="V199" s="2">
        <f>SUMIFS(DataRegularSeason20242025!$AA$3:$AA$1315,DataRegularSeason20242025!$B$3:$B$1315, "&lt;=" &amp; $A199, DataRegularSeason20242025!$D$3:$D$1315, V$1)+SUMIFS(DataRegularSeason20242025!$AB$3:$AB$1315,DataRegularSeason20242025!$B$3:$B$1315, "&lt;=" &amp; $A199, DataRegularSeason20242025!$E$3:$E$1315, V$1)</f>
        <v>62</v>
      </c>
      <c r="W199" s="2">
        <f>SUMIFS(DataRegularSeason20242025!$AA$3:$AA$1315,DataRegularSeason20242025!$B$3:$B$1315, "&lt;=" &amp; $A199, DataRegularSeason20242025!$D$3:$D$1315, W$1)+SUMIFS(DataRegularSeason20242025!$AB$3:$AB$1315,DataRegularSeason20242025!$B$3:$B$1315, "&lt;=" &amp; $A199, DataRegularSeason20242025!$E$3:$E$1315, W$1)</f>
        <v>62</v>
      </c>
      <c r="X199" s="2">
        <f>SUMIFS(DataRegularSeason20242025!$AA$3:$AA$1315,DataRegularSeason20242025!$B$3:$B$1315, "&lt;=" &amp; $A199, DataRegularSeason20242025!$D$3:$D$1315, X$1)+SUMIFS(DataRegularSeason20242025!$AB$3:$AB$1315,DataRegularSeason20242025!$B$3:$B$1315, "&lt;=" &amp; $A199, DataRegularSeason20242025!$E$3:$E$1315, X$1)</f>
        <v>60</v>
      </c>
      <c r="Y199" s="2">
        <f>SUMIFS(DataRegularSeason20242025!$AA$3:$AA$1315,DataRegularSeason20242025!$B$3:$B$1315, "&lt;=" &amp; $A199, DataRegularSeason20242025!$D$3:$D$1315, Y$1)+SUMIFS(DataRegularSeason20242025!$AB$3:$AB$1315,DataRegularSeason20242025!$B$3:$B$1315, "&lt;=" &amp; $A199, DataRegularSeason20242025!$E$3:$E$1315, Y$1)</f>
        <v>43</v>
      </c>
      <c r="Z199" s="2">
        <f>SUMIFS(DataRegularSeason20242025!$AA$3:$AA$1315,DataRegularSeason20242025!$B$3:$B$1315, "&lt;=" &amp; $A199, DataRegularSeason20242025!$D$3:$D$1315, Z$1)+SUMIFS(DataRegularSeason20242025!$AB$3:$AB$1315,DataRegularSeason20242025!$B$3:$B$1315, "&lt;=" &amp; $A199, DataRegularSeason20242025!$E$3:$E$1315, Z$1)</f>
        <v>69</v>
      </c>
      <c r="AA199" s="2">
        <f>SUMIFS(DataRegularSeason20242025!$AA$3:$AA$1315,DataRegularSeason20242025!$B$3:$B$1315, "&lt;=" &amp; $A199, DataRegularSeason20242025!$D$3:$D$1315, AA$1)+SUMIFS(DataRegularSeason20242025!$AB$3:$AB$1315,DataRegularSeason20242025!$B$3:$B$1315, "&lt;=" &amp; $A199, DataRegularSeason20242025!$E$3:$E$1315, AA$1)</f>
        <v>78</v>
      </c>
      <c r="AB199" s="2">
        <f>SUMIFS(DataRegularSeason20242025!$AA$3:$AA$1315,DataRegularSeason20242025!$B$3:$B$1315, "&lt;=" &amp; $A199, DataRegularSeason20242025!$D$3:$D$1315, AB$1)+SUMIFS(DataRegularSeason20242025!$AB$3:$AB$1315,DataRegularSeason20242025!$B$3:$B$1315, "&lt;=" &amp; $A199, DataRegularSeason20242025!$E$3:$E$1315, AB$1)</f>
        <v>83</v>
      </c>
      <c r="AC199" s="2">
        <f>SUMIFS(DataRegularSeason20242025!$AA$3:$AA$1315,DataRegularSeason20242025!$B$3:$B$1315, "&lt;=" &amp; $A199, DataRegularSeason20242025!$D$3:$D$1315, AC$1)+SUMIFS(DataRegularSeason20242025!$AB$3:$AB$1315,DataRegularSeason20242025!$B$3:$B$1315, "&lt;=" &amp; $A199, DataRegularSeason20242025!$E$3:$E$1315, AC$1)</f>
        <v>69</v>
      </c>
      <c r="AD199" s="2">
        <f>SUMIFS(DataRegularSeason20242025!$AA$3:$AA$1315,DataRegularSeason20242025!$B$3:$B$1315, "&lt;=" &amp; $A199, DataRegularSeason20242025!$D$3:$D$1315, AD$1)+SUMIFS(DataRegularSeason20242025!$AB$3:$AB$1315,DataRegularSeason20242025!$B$3:$B$1315, "&lt;=" &amp; $A199, DataRegularSeason20242025!$E$3:$E$1315, AD$1)</f>
        <v>68</v>
      </c>
      <c r="AE199" s="2">
        <f>SUMIFS(DataRegularSeason20242025!$AA$3:$AA$1315,DataRegularSeason20242025!$B$3:$B$1315, "&lt;=" &amp; $A199, DataRegularSeason20242025!$D$3:$D$1315, AE$1)+SUMIFS(DataRegularSeason20242025!$AB$3:$AB$1315,DataRegularSeason20242025!$B$3:$B$1315, "&lt;=" &amp; $A199, DataRegularSeason20242025!$E$3:$E$1315, AE$1)</f>
        <v>83</v>
      </c>
      <c r="AF199" s="2">
        <f>SUMIFS(DataRegularSeason20242025!$AA$3:$AA$1315,DataRegularSeason20242025!$B$3:$B$1315, "&lt;=" &amp; $A199, DataRegularSeason20242025!$D$3:$D$1315, AF$1)+SUMIFS(DataRegularSeason20242025!$AB$3:$AB$1315,DataRegularSeason20242025!$B$3:$B$1315, "&lt;=" &amp; $A199, DataRegularSeason20242025!$E$3:$E$1315, AF$1)</f>
        <v>94</v>
      </c>
      <c r="AG199" s="2">
        <f>SUMIFS(DataRegularSeason20242025!$AA$3:$AA$1315,DataRegularSeason20242025!$B$3:$B$1315, "&lt;=" &amp; $A199, DataRegularSeason20242025!$D$3:$D$1315, AG$1)+SUMIFS(DataRegularSeason20242025!$AB$3:$AB$1315,DataRegularSeason20242025!$B$3:$B$1315, "&lt;=" &amp; $A199, DataRegularSeason20242025!$E$3:$E$1315, AG$1)</f>
        <v>92</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63</v>
      </c>
      <c r="C200" s="2">
        <f>SUMIFS(DataRegularSeason20242025!$AA$3:$AA$1315,DataRegularSeason20242025!$B$3:$B$1315, "&lt;=" &amp; $A200, DataRegularSeason20242025!$D$3:$D$1315, C$1)+SUMIFS(DataRegularSeason20242025!$AB$3:$AB$1315,DataRegularSeason20242025!$B$3:$B$1315, "&lt;=" &amp; $A200, DataRegularSeason20242025!$E$3:$E$1315, C$1)</f>
        <v>68</v>
      </c>
      <c r="D200" s="2">
        <f>SUMIFS(DataRegularSeason20242025!$AA$3:$AA$1315,DataRegularSeason20242025!$B$3:$B$1315, "&lt;=" &amp; $A200, DataRegularSeason20242025!$D$3:$D$1315, D$1)+SUMIFS(DataRegularSeason20242025!$AB$3:$AB$1315,DataRegularSeason20242025!$B$3:$B$1315, "&lt;=" &amp; $A200, DataRegularSeason20242025!$E$3:$E$1315, D$1)</f>
        <v>56</v>
      </c>
      <c r="E200" s="2">
        <f>SUMIFS(DataRegularSeason20242025!$AA$3:$AA$1315,DataRegularSeason20242025!$B$3:$B$1315, "&lt;=" &amp; $A200, DataRegularSeason20242025!$D$3:$D$1315, E$1)+SUMIFS(DataRegularSeason20242025!$AB$3:$AB$1315,DataRegularSeason20242025!$B$3:$B$1315, "&lt;=" &amp; $A200, DataRegularSeason20242025!$E$3:$E$1315, E$1)</f>
        <v>82</v>
      </c>
      <c r="F200" s="2">
        <f>SUMIFS(DataRegularSeason20242025!$AA$3:$AA$1315,DataRegularSeason20242025!$B$3:$B$1315, "&lt;=" &amp; $A200, DataRegularSeason20242025!$D$3:$D$1315, F$1)+SUMIFS(DataRegularSeason20242025!$AB$3:$AB$1315,DataRegularSeason20242025!$B$3:$B$1315, "&lt;=" &amp; $A200, DataRegularSeason20242025!$E$3:$E$1315, F$1)</f>
        <v>70</v>
      </c>
      <c r="G200" s="2">
        <f>SUMIFS(DataRegularSeason20242025!$AA$3:$AA$1315,DataRegularSeason20242025!$B$3:$B$1315, "&lt;=" &amp; $A200, DataRegularSeason20242025!$D$3:$D$1315, G$1)+SUMIFS(DataRegularSeason20242025!$AB$3:$AB$1315,DataRegularSeason20242025!$B$3:$B$1315, "&lt;=" &amp; $A200, DataRegularSeason20242025!$E$3:$E$1315, G$1)</f>
        <v>71</v>
      </c>
      <c r="H200" s="2">
        <f>SUMIFS(DataRegularSeason20242025!$AA$3:$AA$1315,DataRegularSeason20242025!$B$3:$B$1315, "&lt;=" &amp; $A200, DataRegularSeason20242025!$D$3:$D$1315, H$1)+SUMIFS(DataRegularSeason20242025!$AB$3:$AB$1315,DataRegularSeason20242025!$B$3:$B$1315, "&lt;=" &amp; $A200, DataRegularSeason20242025!$E$3:$E$1315, H$1)</f>
        <v>49</v>
      </c>
      <c r="I200" s="2">
        <f>SUMIFS(DataRegularSeason20242025!$AA$3:$AA$1315,DataRegularSeason20242025!$B$3:$B$1315, "&lt;=" &amp; $A200, DataRegularSeason20242025!$D$3:$D$1315, I$1)+SUMIFS(DataRegularSeason20242025!$AB$3:$AB$1315,DataRegularSeason20242025!$B$3:$B$1315, "&lt;=" &amp; $A200, DataRegularSeason20242025!$E$3:$E$1315, I$1)</f>
        <v>81</v>
      </c>
      <c r="J200" s="2">
        <f>SUMIFS(DataRegularSeason20242025!$AA$3:$AA$1315,DataRegularSeason20242025!$B$3:$B$1315, "&lt;=" &amp; $A200, DataRegularSeason20242025!$D$3:$D$1315, J$1)+SUMIFS(DataRegularSeason20242025!$AB$3:$AB$1315,DataRegularSeason20242025!$B$3:$B$1315, "&lt;=" &amp; $A200, DataRegularSeason20242025!$E$3:$E$1315, J$1)</f>
        <v>86</v>
      </c>
      <c r="K200" s="2">
        <f>SUMIFS(DataRegularSeason20242025!$AA$3:$AA$1315,DataRegularSeason20242025!$B$3:$B$1315, "&lt;=" &amp; $A200, DataRegularSeason20242025!$D$3:$D$1315, K$1)+SUMIFS(DataRegularSeason20242025!$AB$3:$AB$1315,DataRegularSeason20242025!$B$3:$B$1315, "&lt;=" &amp; $A200, DataRegularSeason20242025!$E$3:$E$1315, K$1)</f>
        <v>70</v>
      </c>
      <c r="L200" s="2">
        <f>SUMIFS(DataRegularSeason20242025!$AA$3:$AA$1315,DataRegularSeason20242025!$B$3:$B$1315, "&lt;=" &amp; $A200, DataRegularSeason20242025!$D$3:$D$1315, L$1)+SUMIFS(DataRegularSeason20242025!$AB$3:$AB$1315,DataRegularSeason20242025!$B$3:$B$1315, "&lt;=" &amp; $A200, DataRegularSeason20242025!$E$3:$E$1315, L$1)</f>
        <v>78</v>
      </c>
      <c r="M200" s="2">
        <f>SUMIFS(DataRegularSeason20242025!$AA$3:$AA$1315,DataRegularSeason20242025!$B$3:$B$1315, "&lt;=" &amp; $A200, DataRegularSeason20242025!$D$3:$D$1315, M$1)+SUMIFS(DataRegularSeason20242025!$AB$3:$AB$1315,DataRegularSeason20242025!$B$3:$B$1315, "&lt;=" &amp; $A200, DataRegularSeason20242025!$E$3:$E$1315, M$1)</f>
        <v>83</v>
      </c>
      <c r="N200" s="2">
        <f>SUMIFS(DataRegularSeason20242025!$AA$3:$AA$1315,DataRegularSeason20242025!$B$3:$B$1315, "&lt;=" &amp; $A200, DataRegularSeason20242025!$D$3:$D$1315, N$1)+SUMIFS(DataRegularSeason20242025!$AB$3:$AB$1315,DataRegularSeason20242025!$B$3:$B$1315, "&lt;=" &amp; $A200, DataRegularSeason20242025!$E$3:$E$1315, N$1)</f>
        <v>77</v>
      </c>
      <c r="O200" s="2">
        <f>SUMIFS(DataRegularSeason20242025!$AA$3:$AA$1315,DataRegularSeason20242025!$B$3:$B$1315, "&lt;=" &amp; $A200, DataRegularSeason20242025!$D$3:$D$1315, O$1)+SUMIFS(DataRegularSeason20242025!$AB$3:$AB$1315,DataRegularSeason20242025!$B$3:$B$1315, "&lt;=" &amp; $A200, DataRegularSeason20242025!$E$3:$E$1315, O$1)</f>
        <v>78</v>
      </c>
      <c r="P200" s="2">
        <f>SUMIFS(DataRegularSeason20242025!$AA$3:$AA$1315,DataRegularSeason20242025!$B$3:$B$1315, "&lt;=" &amp; $A200, DataRegularSeason20242025!$D$3:$D$1315, P$1)+SUMIFS(DataRegularSeason20242025!$AB$3:$AB$1315,DataRegularSeason20242025!$B$3:$B$1315, "&lt;=" &amp; $A200, DataRegularSeason20242025!$E$3:$E$1315, P$1)</f>
        <v>69</v>
      </c>
      <c r="Q200" s="2">
        <f>SUMIFS(DataRegularSeason20242025!$AA$3:$AA$1315,DataRegularSeason20242025!$B$3:$B$1315, "&lt;=" &amp; $A200, DataRegularSeason20242025!$D$3:$D$1315, Q$1)+SUMIFS(DataRegularSeason20242025!$AB$3:$AB$1315,DataRegularSeason20242025!$B$3:$B$1315, "&lt;=" &amp; $A200, DataRegularSeason20242025!$E$3:$E$1315, Q$1)</f>
        <v>76</v>
      </c>
      <c r="R200" s="2">
        <f>SUMIFS(DataRegularSeason20242025!$AA$3:$AA$1315,DataRegularSeason20242025!$B$3:$B$1315, "&lt;=" &amp; $A200, DataRegularSeason20242025!$D$3:$D$1315, R$1)+SUMIFS(DataRegularSeason20242025!$AB$3:$AB$1315,DataRegularSeason20242025!$B$3:$B$1315, "&lt;=" &amp; $A200, DataRegularSeason20242025!$E$3:$E$1315, R$1)</f>
        <v>57</v>
      </c>
      <c r="S200" s="2">
        <f>SUMIFS(DataRegularSeason20242025!$AA$3:$AA$1315,DataRegularSeason20242025!$B$3:$B$1315, "&lt;=" &amp; $A200, DataRegularSeason20242025!$D$3:$D$1315, S$1)+SUMIFS(DataRegularSeason20242025!$AB$3:$AB$1315,DataRegularSeason20242025!$B$3:$B$1315, "&lt;=" &amp; $A200, DataRegularSeason20242025!$E$3:$E$1315, S$1)</f>
        <v>65</v>
      </c>
      <c r="T200" s="2">
        <f>SUMIFS(DataRegularSeason20242025!$AA$3:$AA$1315,DataRegularSeason20242025!$B$3:$B$1315, "&lt;=" &amp; $A200, DataRegularSeason20242025!$D$3:$D$1315, T$1)+SUMIFS(DataRegularSeason20242025!$AB$3:$AB$1315,DataRegularSeason20242025!$B$3:$B$1315, "&lt;=" &amp; $A200, DataRegularSeason20242025!$E$3:$E$1315, T$1)</f>
        <v>68</v>
      </c>
      <c r="U200" s="2">
        <f>SUMIFS(DataRegularSeason20242025!$AA$3:$AA$1315,DataRegularSeason20242025!$B$3:$B$1315, "&lt;=" &amp; $A200, DataRegularSeason20242025!$D$3:$D$1315, U$1)+SUMIFS(DataRegularSeason20242025!$AB$3:$AB$1315,DataRegularSeason20242025!$B$3:$B$1315, "&lt;=" &amp; $A200, DataRegularSeason20242025!$E$3:$E$1315, U$1)</f>
        <v>75</v>
      </c>
      <c r="V200" s="2">
        <f>SUMIFS(DataRegularSeason20242025!$AA$3:$AA$1315,DataRegularSeason20242025!$B$3:$B$1315, "&lt;=" &amp; $A200, DataRegularSeason20242025!$D$3:$D$1315, V$1)+SUMIFS(DataRegularSeason20242025!$AB$3:$AB$1315,DataRegularSeason20242025!$B$3:$B$1315, "&lt;=" &amp; $A200, DataRegularSeason20242025!$E$3:$E$1315, V$1)</f>
        <v>62</v>
      </c>
      <c r="W200" s="2">
        <f>SUMIFS(DataRegularSeason20242025!$AA$3:$AA$1315,DataRegularSeason20242025!$B$3:$B$1315, "&lt;=" &amp; $A200, DataRegularSeason20242025!$D$3:$D$1315, W$1)+SUMIFS(DataRegularSeason20242025!$AB$3:$AB$1315,DataRegularSeason20242025!$B$3:$B$1315, "&lt;=" &amp; $A200, DataRegularSeason20242025!$E$3:$E$1315, W$1)</f>
        <v>62</v>
      </c>
      <c r="X200" s="2">
        <f>SUMIFS(DataRegularSeason20242025!$AA$3:$AA$1315,DataRegularSeason20242025!$B$3:$B$1315, "&lt;=" &amp; $A200, DataRegularSeason20242025!$D$3:$D$1315, X$1)+SUMIFS(DataRegularSeason20242025!$AB$3:$AB$1315,DataRegularSeason20242025!$B$3:$B$1315, "&lt;=" &amp; $A200, DataRegularSeason20242025!$E$3:$E$1315, X$1)</f>
        <v>60</v>
      </c>
      <c r="Y200" s="2">
        <f>SUMIFS(DataRegularSeason20242025!$AA$3:$AA$1315,DataRegularSeason20242025!$B$3:$B$1315, "&lt;=" &amp; $A200, DataRegularSeason20242025!$D$3:$D$1315, Y$1)+SUMIFS(DataRegularSeason20242025!$AB$3:$AB$1315,DataRegularSeason20242025!$B$3:$B$1315, "&lt;=" &amp; $A200, DataRegularSeason20242025!$E$3:$E$1315, Y$1)</f>
        <v>43</v>
      </c>
      <c r="Z200" s="2">
        <f>SUMIFS(DataRegularSeason20242025!$AA$3:$AA$1315,DataRegularSeason20242025!$B$3:$B$1315, "&lt;=" &amp; $A200, DataRegularSeason20242025!$D$3:$D$1315, Z$1)+SUMIFS(DataRegularSeason20242025!$AB$3:$AB$1315,DataRegularSeason20242025!$B$3:$B$1315, "&lt;=" &amp; $A200, DataRegularSeason20242025!$E$3:$E$1315, Z$1)</f>
        <v>69</v>
      </c>
      <c r="AA200" s="2">
        <f>SUMIFS(DataRegularSeason20242025!$AA$3:$AA$1315,DataRegularSeason20242025!$B$3:$B$1315, "&lt;=" &amp; $A200, DataRegularSeason20242025!$D$3:$D$1315, AA$1)+SUMIFS(DataRegularSeason20242025!$AB$3:$AB$1315,DataRegularSeason20242025!$B$3:$B$1315, "&lt;=" &amp; $A200, DataRegularSeason20242025!$E$3:$E$1315, AA$1)</f>
        <v>78</v>
      </c>
      <c r="AB200" s="2">
        <f>SUMIFS(DataRegularSeason20242025!$AA$3:$AA$1315,DataRegularSeason20242025!$B$3:$B$1315, "&lt;=" &amp; $A200, DataRegularSeason20242025!$D$3:$D$1315, AB$1)+SUMIFS(DataRegularSeason20242025!$AB$3:$AB$1315,DataRegularSeason20242025!$B$3:$B$1315, "&lt;=" &amp; $A200, DataRegularSeason20242025!$E$3:$E$1315, AB$1)</f>
        <v>83</v>
      </c>
      <c r="AC200" s="2">
        <f>SUMIFS(DataRegularSeason20242025!$AA$3:$AA$1315,DataRegularSeason20242025!$B$3:$B$1315, "&lt;=" &amp; $A200, DataRegularSeason20242025!$D$3:$D$1315, AC$1)+SUMIFS(DataRegularSeason20242025!$AB$3:$AB$1315,DataRegularSeason20242025!$B$3:$B$1315, "&lt;=" &amp; $A200, DataRegularSeason20242025!$E$3:$E$1315, AC$1)</f>
        <v>69</v>
      </c>
      <c r="AD200" s="2">
        <f>SUMIFS(DataRegularSeason20242025!$AA$3:$AA$1315,DataRegularSeason20242025!$B$3:$B$1315, "&lt;=" &amp; $A200, DataRegularSeason20242025!$D$3:$D$1315, AD$1)+SUMIFS(DataRegularSeason20242025!$AB$3:$AB$1315,DataRegularSeason20242025!$B$3:$B$1315, "&lt;=" &amp; $A200, DataRegularSeason20242025!$E$3:$E$1315, AD$1)</f>
        <v>68</v>
      </c>
      <c r="AE200" s="2">
        <f>SUMIFS(DataRegularSeason20242025!$AA$3:$AA$1315,DataRegularSeason20242025!$B$3:$B$1315, "&lt;=" &amp; $A200, DataRegularSeason20242025!$D$3:$D$1315, AE$1)+SUMIFS(DataRegularSeason20242025!$AB$3:$AB$1315,DataRegularSeason20242025!$B$3:$B$1315, "&lt;=" &amp; $A200, DataRegularSeason20242025!$E$3:$E$1315, AE$1)</f>
        <v>83</v>
      </c>
      <c r="AF200" s="2">
        <f>SUMIFS(DataRegularSeason20242025!$AA$3:$AA$1315,DataRegularSeason20242025!$B$3:$B$1315, "&lt;=" &amp; $A200, DataRegularSeason20242025!$D$3:$D$1315, AF$1)+SUMIFS(DataRegularSeason20242025!$AB$3:$AB$1315,DataRegularSeason20242025!$B$3:$B$1315, "&lt;=" &amp; $A200, DataRegularSeason20242025!$E$3:$E$1315, AF$1)</f>
        <v>94</v>
      </c>
      <c r="AG200" s="2">
        <f>SUMIFS(DataRegularSeason20242025!$AA$3:$AA$1315,DataRegularSeason20242025!$B$3:$B$1315, "&lt;=" &amp; $A200, DataRegularSeason20242025!$D$3:$D$1315, AG$1)+SUMIFS(DataRegularSeason20242025!$AB$3:$AB$1315,DataRegularSeason20242025!$B$3:$B$1315, "&lt;=" &amp; $A200, DataRegularSeason20242025!$E$3:$E$1315, AG$1)</f>
        <v>92</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63</v>
      </c>
      <c r="C201" s="2">
        <f>SUMIFS(DataRegularSeason20242025!$AA$3:$AA$1315,DataRegularSeason20242025!$B$3:$B$1315, "&lt;=" &amp; $A201, DataRegularSeason20242025!$D$3:$D$1315, C$1)+SUMIFS(DataRegularSeason20242025!$AB$3:$AB$1315,DataRegularSeason20242025!$B$3:$B$1315, "&lt;=" &amp; $A201, DataRegularSeason20242025!$E$3:$E$1315, C$1)</f>
        <v>68</v>
      </c>
      <c r="D201" s="2">
        <f>SUMIFS(DataRegularSeason20242025!$AA$3:$AA$1315,DataRegularSeason20242025!$B$3:$B$1315, "&lt;=" &amp; $A201, DataRegularSeason20242025!$D$3:$D$1315, D$1)+SUMIFS(DataRegularSeason20242025!$AB$3:$AB$1315,DataRegularSeason20242025!$B$3:$B$1315, "&lt;=" &amp; $A201, DataRegularSeason20242025!$E$3:$E$1315, D$1)</f>
        <v>56</v>
      </c>
      <c r="E201" s="2">
        <f>SUMIFS(DataRegularSeason20242025!$AA$3:$AA$1315,DataRegularSeason20242025!$B$3:$B$1315, "&lt;=" &amp; $A201, DataRegularSeason20242025!$D$3:$D$1315, E$1)+SUMIFS(DataRegularSeason20242025!$AB$3:$AB$1315,DataRegularSeason20242025!$B$3:$B$1315, "&lt;=" &amp; $A201, DataRegularSeason20242025!$E$3:$E$1315, E$1)</f>
        <v>82</v>
      </c>
      <c r="F201" s="2">
        <f>SUMIFS(DataRegularSeason20242025!$AA$3:$AA$1315,DataRegularSeason20242025!$B$3:$B$1315, "&lt;=" &amp; $A201, DataRegularSeason20242025!$D$3:$D$1315, F$1)+SUMIFS(DataRegularSeason20242025!$AB$3:$AB$1315,DataRegularSeason20242025!$B$3:$B$1315, "&lt;=" &amp; $A201, DataRegularSeason20242025!$E$3:$E$1315, F$1)</f>
        <v>70</v>
      </c>
      <c r="G201" s="2">
        <f>SUMIFS(DataRegularSeason20242025!$AA$3:$AA$1315,DataRegularSeason20242025!$B$3:$B$1315, "&lt;=" &amp; $A201, DataRegularSeason20242025!$D$3:$D$1315, G$1)+SUMIFS(DataRegularSeason20242025!$AB$3:$AB$1315,DataRegularSeason20242025!$B$3:$B$1315, "&lt;=" &amp; $A201, DataRegularSeason20242025!$E$3:$E$1315, G$1)</f>
        <v>71</v>
      </c>
      <c r="H201" s="2">
        <f>SUMIFS(DataRegularSeason20242025!$AA$3:$AA$1315,DataRegularSeason20242025!$B$3:$B$1315, "&lt;=" &amp; $A201, DataRegularSeason20242025!$D$3:$D$1315, H$1)+SUMIFS(DataRegularSeason20242025!$AB$3:$AB$1315,DataRegularSeason20242025!$B$3:$B$1315, "&lt;=" &amp; $A201, DataRegularSeason20242025!$E$3:$E$1315, H$1)</f>
        <v>49</v>
      </c>
      <c r="I201" s="2">
        <f>SUMIFS(DataRegularSeason20242025!$AA$3:$AA$1315,DataRegularSeason20242025!$B$3:$B$1315, "&lt;=" &amp; $A201, DataRegularSeason20242025!$D$3:$D$1315, I$1)+SUMIFS(DataRegularSeason20242025!$AB$3:$AB$1315,DataRegularSeason20242025!$B$3:$B$1315, "&lt;=" &amp; $A201, DataRegularSeason20242025!$E$3:$E$1315, I$1)</f>
        <v>81</v>
      </c>
      <c r="J201" s="2">
        <f>SUMIFS(DataRegularSeason20242025!$AA$3:$AA$1315,DataRegularSeason20242025!$B$3:$B$1315, "&lt;=" &amp; $A201, DataRegularSeason20242025!$D$3:$D$1315, J$1)+SUMIFS(DataRegularSeason20242025!$AB$3:$AB$1315,DataRegularSeason20242025!$B$3:$B$1315, "&lt;=" &amp; $A201, DataRegularSeason20242025!$E$3:$E$1315, J$1)</f>
        <v>86</v>
      </c>
      <c r="K201" s="2">
        <f>SUMIFS(DataRegularSeason20242025!$AA$3:$AA$1315,DataRegularSeason20242025!$B$3:$B$1315, "&lt;=" &amp; $A201, DataRegularSeason20242025!$D$3:$D$1315, K$1)+SUMIFS(DataRegularSeason20242025!$AB$3:$AB$1315,DataRegularSeason20242025!$B$3:$B$1315, "&lt;=" &amp; $A201, DataRegularSeason20242025!$E$3:$E$1315, K$1)</f>
        <v>70</v>
      </c>
      <c r="L201" s="2">
        <f>SUMIFS(DataRegularSeason20242025!$AA$3:$AA$1315,DataRegularSeason20242025!$B$3:$B$1315, "&lt;=" &amp; $A201, DataRegularSeason20242025!$D$3:$D$1315, L$1)+SUMIFS(DataRegularSeason20242025!$AB$3:$AB$1315,DataRegularSeason20242025!$B$3:$B$1315, "&lt;=" &amp; $A201, DataRegularSeason20242025!$E$3:$E$1315, L$1)</f>
        <v>78</v>
      </c>
      <c r="M201" s="2">
        <f>SUMIFS(DataRegularSeason20242025!$AA$3:$AA$1315,DataRegularSeason20242025!$B$3:$B$1315, "&lt;=" &amp; $A201, DataRegularSeason20242025!$D$3:$D$1315, M$1)+SUMIFS(DataRegularSeason20242025!$AB$3:$AB$1315,DataRegularSeason20242025!$B$3:$B$1315, "&lt;=" &amp; $A201, DataRegularSeason20242025!$E$3:$E$1315, M$1)</f>
        <v>83</v>
      </c>
      <c r="N201" s="2">
        <f>SUMIFS(DataRegularSeason20242025!$AA$3:$AA$1315,DataRegularSeason20242025!$B$3:$B$1315, "&lt;=" &amp; $A201, DataRegularSeason20242025!$D$3:$D$1315, N$1)+SUMIFS(DataRegularSeason20242025!$AB$3:$AB$1315,DataRegularSeason20242025!$B$3:$B$1315, "&lt;=" &amp; $A201, DataRegularSeason20242025!$E$3:$E$1315, N$1)</f>
        <v>77</v>
      </c>
      <c r="O201" s="2">
        <f>SUMIFS(DataRegularSeason20242025!$AA$3:$AA$1315,DataRegularSeason20242025!$B$3:$B$1315, "&lt;=" &amp; $A201, DataRegularSeason20242025!$D$3:$D$1315, O$1)+SUMIFS(DataRegularSeason20242025!$AB$3:$AB$1315,DataRegularSeason20242025!$B$3:$B$1315, "&lt;=" &amp; $A201, DataRegularSeason20242025!$E$3:$E$1315, O$1)</f>
        <v>78</v>
      </c>
      <c r="P201" s="2">
        <f>SUMIFS(DataRegularSeason20242025!$AA$3:$AA$1315,DataRegularSeason20242025!$B$3:$B$1315, "&lt;=" &amp; $A201, DataRegularSeason20242025!$D$3:$D$1315, P$1)+SUMIFS(DataRegularSeason20242025!$AB$3:$AB$1315,DataRegularSeason20242025!$B$3:$B$1315, "&lt;=" &amp; $A201, DataRegularSeason20242025!$E$3:$E$1315, P$1)</f>
        <v>69</v>
      </c>
      <c r="Q201" s="2">
        <f>SUMIFS(DataRegularSeason20242025!$AA$3:$AA$1315,DataRegularSeason20242025!$B$3:$B$1315, "&lt;=" &amp; $A201, DataRegularSeason20242025!$D$3:$D$1315, Q$1)+SUMIFS(DataRegularSeason20242025!$AB$3:$AB$1315,DataRegularSeason20242025!$B$3:$B$1315, "&lt;=" &amp; $A201, DataRegularSeason20242025!$E$3:$E$1315, Q$1)</f>
        <v>76</v>
      </c>
      <c r="R201" s="2">
        <f>SUMIFS(DataRegularSeason20242025!$AA$3:$AA$1315,DataRegularSeason20242025!$B$3:$B$1315, "&lt;=" &amp; $A201, DataRegularSeason20242025!$D$3:$D$1315, R$1)+SUMIFS(DataRegularSeason20242025!$AB$3:$AB$1315,DataRegularSeason20242025!$B$3:$B$1315, "&lt;=" &amp; $A201, DataRegularSeason20242025!$E$3:$E$1315, R$1)</f>
        <v>57</v>
      </c>
      <c r="S201" s="2">
        <f>SUMIFS(DataRegularSeason20242025!$AA$3:$AA$1315,DataRegularSeason20242025!$B$3:$B$1315, "&lt;=" &amp; $A201, DataRegularSeason20242025!$D$3:$D$1315, S$1)+SUMIFS(DataRegularSeason20242025!$AB$3:$AB$1315,DataRegularSeason20242025!$B$3:$B$1315, "&lt;=" &amp; $A201, DataRegularSeason20242025!$E$3:$E$1315, S$1)</f>
        <v>65</v>
      </c>
      <c r="T201" s="2">
        <f>SUMIFS(DataRegularSeason20242025!$AA$3:$AA$1315,DataRegularSeason20242025!$B$3:$B$1315, "&lt;=" &amp; $A201, DataRegularSeason20242025!$D$3:$D$1315, T$1)+SUMIFS(DataRegularSeason20242025!$AB$3:$AB$1315,DataRegularSeason20242025!$B$3:$B$1315, "&lt;=" &amp; $A201, DataRegularSeason20242025!$E$3:$E$1315, T$1)</f>
        <v>68</v>
      </c>
      <c r="U201" s="2">
        <f>SUMIFS(DataRegularSeason20242025!$AA$3:$AA$1315,DataRegularSeason20242025!$B$3:$B$1315, "&lt;=" &amp; $A201, DataRegularSeason20242025!$D$3:$D$1315, U$1)+SUMIFS(DataRegularSeason20242025!$AB$3:$AB$1315,DataRegularSeason20242025!$B$3:$B$1315, "&lt;=" &amp; $A201, DataRegularSeason20242025!$E$3:$E$1315, U$1)</f>
        <v>75</v>
      </c>
      <c r="V201" s="2">
        <f>SUMIFS(DataRegularSeason20242025!$AA$3:$AA$1315,DataRegularSeason20242025!$B$3:$B$1315, "&lt;=" &amp; $A201, DataRegularSeason20242025!$D$3:$D$1315, V$1)+SUMIFS(DataRegularSeason20242025!$AB$3:$AB$1315,DataRegularSeason20242025!$B$3:$B$1315, "&lt;=" &amp; $A201, DataRegularSeason20242025!$E$3:$E$1315, V$1)</f>
        <v>62</v>
      </c>
      <c r="W201" s="2">
        <f>SUMIFS(DataRegularSeason20242025!$AA$3:$AA$1315,DataRegularSeason20242025!$B$3:$B$1315, "&lt;=" &amp; $A201, DataRegularSeason20242025!$D$3:$D$1315, W$1)+SUMIFS(DataRegularSeason20242025!$AB$3:$AB$1315,DataRegularSeason20242025!$B$3:$B$1315, "&lt;=" &amp; $A201, DataRegularSeason20242025!$E$3:$E$1315, W$1)</f>
        <v>62</v>
      </c>
      <c r="X201" s="2">
        <f>SUMIFS(DataRegularSeason20242025!$AA$3:$AA$1315,DataRegularSeason20242025!$B$3:$B$1315, "&lt;=" &amp; $A201, DataRegularSeason20242025!$D$3:$D$1315, X$1)+SUMIFS(DataRegularSeason20242025!$AB$3:$AB$1315,DataRegularSeason20242025!$B$3:$B$1315, "&lt;=" &amp; $A201, DataRegularSeason20242025!$E$3:$E$1315, X$1)</f>
        <v>60</v>
      </c>
      <c r="Y201" s="2">
        <f>SUMIFS(DataRegularSeason20242025!$AA$3:$AA$1315,DataRegularSeason20242025!$B$3:$B$1315, "&lt;=" &amp; $A201, DataRegularSeason20242025!$D$3:$D$1315, Y$1)+SUMIFS(DataRegularSeason20242025!$AB$3:$AB$1315,DataRegularSeason20242025!$B$3:$B$1315, "&lt;=" &amp; $A201, DataRegularSeason20242025!$E$3:$E$1315, Y$1)</f>
        <v>43</v>
      </c>
      <c r="Z201" s="2">
        <f>SUMIFS(DataRegularSeason20242025!$AA$3:$AA$1315,DataRegularSeason20242025!$B$3:$B$1315, "&lt;=" &amp; $A201, DataRegularSeason20242025!$D$3:$D$1315, Z$1)+SUMIFS(DataRegularSeason20242025!$AB$3:$AB$1315,DataRegularSeason20242025!$B$3:$B$1315, "&lt;=" &amp; $A201, DataRegularSeason20242025!$E$3:$E$1315, Z$1)</f>
        <v>69</v>
      </c>
      <c r="AA201" s="2">
        <f>SUMIFS(DataRegularSeason20242025!$AA$3:$AA$1315,DataRegularSeason20242025!$B$3:$B$1315, "&lt;=" &amp; $A201, DataRegularSeason20242025!$D$3:$D$1315, AA$1)+SUMIFS(DataRegularSeason20242025!$AB$3:$AB$1315,DataRegularSeason20242025!$B$3:$B$1315, "&lt;=" &amp; $A201, DataRegularSeason20242025!$E$3:$E$1315, AA$1)</f>
        <v>78</v>
      </c>
      <c r="AB201" s="2">
        <f>SUMIFS(DataRegularSeason20242025!$AA$3:$AA$1315,DataRegularSeason20242025!$B$3:$B$1315, "&lt;=" &amp; $A201, DataRegularSeason20242025!$D$3:$D$1315, AB$1)+SUMIFS(DataRegularSeason20242025!$AB$3:$AB$1315,DataRegularSeason20242025!$B$3:$B$1315, "&lt;=" &amp; $A201, DataRegularSeason20242025!$E$3:$E$1315, AB$1)</f>
        <v>83</v>
      </c>
      <c r="AC201" s="2">
        <f>SUMIFS(DataRegularSeason20242025!$AA$3:$AA$1315,DataRegularSeason20242025!$B$3:$B$1315, "&lt;=" &amp; $A201, DataRegularSeason20242025!$D$3:$D$1315, AC$1)+SUMIFS(DataRegularSeason20242025!$AB$3:$AB$1315,DataRegularSeason20242025!$B$3:$B$1315, "&lt;=" &amp; $A201, DataRegularSeason20242025!$E$3:$E$1315, AC$1)</f>
        <v>69</v>
      </c>
      <c r="AD201" s="2">
        <f>SUMIFS(DataRegularSeason20242025!$AA$3:$AA$1315,DataRegularSeason20242025!$B$3:$B$1315, "&lt;=" &amp; $A201, DataRegularSeason20242025!$D$3:$D$1315, AD$1)+SUMIFS(DataRegularSeason20242025!$AB$3:$AB$1315,DataRegularSeason20242025!$B$3:$B$1315, "&lt;=" &amp; $A201, DataRegularSeason20242025!$E$3:$E$1315, AD$1)</f>
        <v>68</v>
      </c>
      <c r="AE201" s="2">
        <f>SUMIFS(DataRegularSeason20242025!$AA$3:$AA$1315,DataRegularSeason20242025!$B$3:$B$1315, "&lt;=" &amp; $A201, DataRegularSeason20242025!$D$3:$D$1315, AE$1)+SUMIFS(DataRegularSeason20242025!$AB$3:$AB$1315,DataRegularSeason20242025!$B$3:$B$1315, "&lt;=" &amp; $A201, DataRegularSeason20242025!$E$3:$E$1315, AE$1)</f>
        <v>83</v>
      </c>
      <c r="AF201" s="2">
        <f>SUMIFS(DataRegularSeason20242025!$AA$3:$AA$1315,DataRegularSeason20242025!$B$3:$B$1315, "&lt;=" &amp; $A201, DataRegularSeason20242025!$D$3:$D$1315, AF$1)+SUMIFS(DataRegularSeason20242025!$AB$3:$AB$1315,DataRegularSeason20242025!$B$3:$B$1315, "&lt;=" &amp; $A201, DataRegularSeason20242025!$E$3:$E$1315, AF$1)</f>
        <v>94</v>
      </c>
      <c r="AG201" s="2">
        <f>SUMIFS(DataRegularSeason20242025!$AA$3:$AA$1315,DataRegularSeason20242025!$B$3:$B$1315, "&lt;=" &amp; $A201, DataRegularSeason20242025!$D$3:$D$1315, AG$1)+SUMIFS(DataRegularSeason20242025!$AB$3:$AB$1315,DataRegularSeason20242025!$B$3:$B$1315, "&lt;=" &amp; $A201, DataRegularSeason20242025!$E$3:$E$1315, AG$1)</f>
        <v>92</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63</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63</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63</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63</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63</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63</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63</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63</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63</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63</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63</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63</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63</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63</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63</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63</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63</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63</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63</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63</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63</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63</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63</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63</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63</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63</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63</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63</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63</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63</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63</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63</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63</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63</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63</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63</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63</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63</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63</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63</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63</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63</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63</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63</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63</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63</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63</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63</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63</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63</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63</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63</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63</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63</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63</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63</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63</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63</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63</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63</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63</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63</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63</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63</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63</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63</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63</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63</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63</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63</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63</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63</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EY1" activePane="topRight" state="frozen"/>
      <selection pane="topRight" activeCell="FL44" sqref="FL44"/>
    </sheetView>
  </sheetViews>
  <sheetFormatPr defaultColWidth="2.7109375" defaultRowHeight="15" x14ac:dyDescent="0.25"/>
  <cols>
    <col min="1" max="1" width="5.140625" bestFit="1" customWidth="1"/>
  </cols>
  <sheetData>
    <row r="1" spans="1:275" s="27" customFormat="1" ht="66.75" customHeight="1" x14ac:dyDescent="0.25">
      <c r="A1" s="27" t="s">
        <v>1756</v>
      </c>
      <c r="B1" s="27" t="s">
        <v>1757</v>
      </c>
      <c r="C1" s="27" t="s">
        <v>1758</v>
      </c>
      <c r="D1" s="28" t="s">
        <v>1484</v>
      </c>
      <c r="E1" s="28" t="s">
        <v>1485</v>
      </c>
      <c r="F1" s="28" t="s">
        <v>1486</v>
      </c>
      <c r="G1" s="28" t="s">
        <v>1487</v>
      </c>
      <c r="H1" s="28" t="s">
        <v>1488</v>
      </c>
      <c r="I1" s="28" t="s">
        <v>1489</v>
      </c>
      <c r="J1" s="28" t="s">
        <v>1490</v>
      </c>
      <c r="K1" s="28" t="s">
        <v>1491</v>
      </c>
      <c r="L1" s="28" t="s">
        <v>1492</v>
      </c>
      <c r="M1" s="28" t="s">
        <v>1493</v>
      </c>
      <c r="N1" s="28" t="s">
        <v>1494</v>
      </c>
      <c r="O1" s="28" t="s">
        <v>1495</v>
      </c>
      <c r="P1" s="28" t="s">
        <v>1496</v>
      </c>
      <c r="Q1" s="28" t="s">
        <v>1497</v>
      </c>
      <c r="R1" s="28" t="s">
        <v>1498</v>
      </c>
      <c r="S1" s="28" t="s">
        <v>1499</v>
      </c>
      <c r="T1" s="28" t="s">
        <v>1500</v>
      </c>
      <c r="U1" s="28" t="s">
        <v>1501</v>
      </c>
      <c r="V1" s="28" t="s">
        <v>1502</v>
      </c>
      <c r="W1" s="28" t="s">
        <v>1503</v>
      </c>
      <c r="X1" s="28" t="s">
        <v>1504</v>
      </c>
      <c r="Y1" s="28" t="s">
        <v>1505</v>
      </c>
      <c r="Z1" s="28" t="s">
        <v>1506</v>
      </c>
      <c r="AA1" s="28" t="s">
        <v>1507</v>
      </c>
      <c r="AB1" s="28" t="s">
        <v>1508</v>
      </c>
      <c r="AC1" s="28" t="s">
        <v>1509</v>
      </c>
      <c r="AD1" s="28" t="s">
        <v>1510</v>
      </c>
      <c r="AE1" s="28" t="s">
        <v>1511</v>
      </c>
      <c r="AF1" s="28" t="s">
        <v>1512</v>
      </c>
      <c r="AG1" s="28" t="s">
        <v>1513</v>
      </c>
      <c r="AH1" s="28" t="s">
        <v>1514</v>
      </c>
      <c r="AI1" s="28" t="s">
        <v>1515</v>
      </c>
      <c r="AJ1" s="28" t="s">
        <v>1516</v>
      </c>
      <c r="AK1" s="28" t="s">
        <v>1517</v>
      </c>
      <c r="AL1" s="28" t="s">
        <v>1518</v>
      </c>
      <c r="AM1" s="28" t="s">
        <v>1519</v>
      </c>
      <c r="AN1" s="28" t="s">
        <v>1520</v>
      </c>
      <c r="AO1" s="28" t="s">
        <v>1521</v>
      </c>
      <c r="AP1" s="28" t="s">
        <v>1522</v>
      </c>
      <c r="AQ1" s="28" t="s">
        <v>1523</v>
      </c>
      <c r="AR1" s="28" t="s">
        <v>1524</v>
      </c>
      <c r="AS1" s="28" t="s">
        <v>1525</v>
      </c>
      <c r="AT1" s="28" t="s">
        <v>1526</v>
      </c>
      <c r="AU1" s="28" t="s">
        <v>1527</v>
      </c>
      <c r="AV1" s="28" t="s">
        <v>1528</v>
      </c>
      <c r="AW1" s="28" t="s">
        <v>1529</v>
      </c>
      <c r="AX1" s="28" t="s">
        <v>1530</v>
      </c>
      <c r="AY1" s="28" t="s">
        <v>1531</v>
      </c>
      <c r="AZ1" s="28" t="s">
        <v>1532</v>
      </c>
      <c r="BA1" s="28" t="s">
        <v>1533</v>
      </c>
      <c r="BB1" s="28" t="s">
        <v>1534</v>
      </c>
      <c r="BC1" s="28" t="s">
        <v>1535</v>
      </c>
      <c r="BD1" s="28" t="s">
        <v>1536</v>
      </c>
      <c r="BE1" s="28" t="s">
        <v>1537</v>
      </c>
      <c r="BF1" s="28" t="s">
        <v>1538</v>
      </c>
      <c r="BG1" s="28" t="s">
        <v>1539</v>
      </c>
      <c r="BH1" s="28" t="s">
        <v>1540</v>
      </c>
      <c r="BI1" s="28" t="s">
        <v>1541</v>
      </c>
      <c r="BJ1" s="28" t="s">
        <v>1542</v>
      </c>
      <c r="BK1" s="28" t="s">
        <v>1543</v>
      </c>
      <c r="BL1" s="28" t="s">
        <v>1544</v>
      </c>
      <c r="BM1" s="28" t="s">
        <v>1545</v>
      </c>
      <c r="BN1" s="28" t="s">
        <v>1546</v>
      </c>
      <c r="BO1" s="28" t="s">
        <v>1547</v>
      </c>
      <c r="BP1" s="28" t="s">
        <v>1548</v>
      </c>
      <c r="BQ1" s="28" t="s">
        <v>1549</v>
      </c>
      <c r="BR1" s="28" t="s">
        <v>1550</v>
      </c>
      <c r="BS1" s="28" t="s">
        <v>1551</v>
      </c>
      <c r="BT1" s="28" t="s">
        <v>1552</v>
      </c>
      <c r="BU1" s="28" t="s">
        <v>1553</v>
      </c>
      <c r="BV1" s="28" t="s">
        <v>1554</v>
      </c>
      <c r="BW1" s="28" t="s">
        <v>1555</v>
      </c>
      <c r="BX1" s="28" t="s">
        <v>1556</v>
      </c>
      <c r="BY1" s="28" t="s">
        <v>1557</v>
      </c>
      <c r="BZ1" s="28" t="s">
        <v>1558</v>
      </c>
      <c r="CA1" s="28" t="s">
        <v>1559</v>
      </c>
      <c r="CB1" s="28" t="s">
        <v>1560</v>
      </c>
      <c r="CC1" s="28" t="s">
        <v>1561</v>
      </c>
      <c r="CD1" s="28" t="s">
        <v>1562</v>
      </c>
      <c r="CE1" s="28" t="s">
        <v>1563</v>
      </c>
      <c r="CF1" s="28" t="s">
        <v>1564</v>
      </c>
      <c r="CG1" s="28" t="s">
        <v>1565</v>
      </c>
      <c r="CH1" s="28" t="s">
        <v>1566</v>
      </c>
      <c r="CI1" s="28" t="s">
        <v>1567</v>
      </c>
      <c r="CJ1" s="28" t="s">
        <v>1568</v>
      </c>
      <c r="CK1" s="28" t="s">
        <v>1569</v>
      </c>
      <c r="CL1" s="28" t="s">
        <v>1570</v>
      </c>
      <c r="CM1" s="28" t="s">
        <v>1571</v>
      </c>
      <c r="CN1" s="28" t="s">
        <v>1572</v>
      </c>
      <c r="CO1" s="28" t="s">
        <v>1573</v>
      </c>
      <c r="CP1" s="28" t="s">
        <v>1574</v>
      </c>
      <c r="CQ1" s="28" t="s">
        <v>1575</v>
      </c>
      <c r="CR1" s="28" t="s">
        <v>1576</v>
      </c>
      <c r="CS1" s="28" t="s">
        <v>1577</v>
      </c>
      <c r="CT1" s="28" t="s">
        <v>1578</v>
      </c>
      <c r="CU1" s="28" t="s">
        <v>1579</v>
      </c>
      <c r="CV1" s="28" t="s">
        <v>1580</v>
      </c>
      <c r="CW1" s="28" t="s">
        <v>1581</v>
      </c>
      <c r="CX1" s="28" t="s">
        <v>1582</v>
      </c>
      <c r="CY1" s="28" t="s">
        <v>1583</v>
      </c>
      <c r="CZ1" s="28" t="s">
        <v>1584</v>
      </c>
      <c r="DA1" s="28" t="s">
        <v>1585</v>
      </c>
      <c r="DB1" s="28" t="s">
        <v>1586</v>
      </c>
      <c r="DC1" s="28" t="s">
        <v>1587</v>
      </c>
      <c r="DD1" s="28" t="s">
        <v>1588</v>
      </c>
      <c r="DE1" s="28" t="s">
        <v>1589</v>
      </c>
      <c r="DF1" s="28" t="s">
        <v>1590</v>
      </c>
      <c r="DG1" s="28" t="s">
        <v>1591</v>
      </c>
      <c r="DH1" s="28" t="s">
        <v>1592</v>
      </c>
      <c r="DI1" s="28" t="s">
        <v>1593</v>
      </c>
      <c r="DJ1" s="28" t="s">
        <v>1594</v>
      </c>
      <c r="DK1" s="28" t="s">
        <v>1595</v>
      </c>
      <c r="DL1" s="28" t="s">
        <v>1596</v>
      </c>
      <c r="DM1" s="28" t="s">
        <v>1597</v>
      </c>
      <c r="DN1" s="28" t="s">
        <v>1598</v>
      </c>
      <c r="DO1" s="28" t="s">
        <v>1599</v>
      </c>
      <c r="DP1" s="28" t="s">
        <v>1600</v>
      </c>
      <c r="DQ1" s="28" t="s">
        <v>1601</v>
      </c>
      <c r="DR1" s="28" t="s">
        <v>1602</v>
      </c>
      <c r="DS1" s="28" t="s">
        <v>1603</v>
      </c>
      <c r="DT1" s="28" t="s">
        <v>1604</v>
      </c>
      <c r="DU1" s="28" t="s">
        <v>1605</v>
      </c>
      <c r="DV1" s="28" t="s">
        <v>1606</v>
      </c>
      <c r="DW1" s="28" t="s">
        <v>1607</v>
      </c>
      <c r="DX1" s="28" t="s">
        <v>1608</v>
      </c>
      <c r="DY1" s="28" t="s">
        <v>1609</v>
      </c>
      <c r="DZ1" s="28" t="s">
        <v>1610</v>
      </c>
      <c r="EA1" s="28" t="s">
        <v>1611</v>
      </c>
      <c r="EB1" s="28" t="s">
        <v>1612</v>
      </c>
      <c r="EC1" s="28" t="s">
        <v>1613</v>
      </c>
      <c r="ED1" s="28" t="s">
        <v>1614</v>
      </c>
      <c r="EE1" s="28" t="s">
        <v>1615</v>
      </c>
      <c r="EF1" s="28" t="s">
        <v>1616</v>
      </c>
      <c r="EG1" s="28" t="s">
        <v>1617</v>
      </c>
      <c r="EH1" s="28" t="s">
        <v>1618</v>
      </c>
      <c r="EI1" s="28" t="s">
        <v>1619</v>
      </c>
      <c r="EJ1" s="28" t="s">
        <v>1620</v>
      </c>
      <c r="EK1" s="28" t="s">
        <v>1621</v>
      </c>
      <c r="EL1" s="28" t="s">
        <v>1622</v>
      </c>
      <c r="EM1" s="28" t="s">
        <v>1623</v>
      </c>
      <c r="EN1" s="28" t="s">
        <v>1624</v>
      </c>
      <c r="EO1" s="28" t="s">
        <v>1625</v>
      </c>
      <c r="EP1" s="28" t="s">
        <v>1626</v>
      </c>
      <c r="EQ1" s="28" t="s">
        <v>1627</v>
      </c>
      <c r="ER1" s="28" t="s">
        <v>1628</v>
      </c>
      <c r="ES1" s="28" t="s">
        <v>1629</v>
      </c>
      <c r="ET1" s="28" t="s">
        <v>1630</v>
      </c>
      <c r="EU1" s="28" t="s">
        <v>1631</v>
      </c>
      <c r="EV1" s="28" t="s">
        <v>1632</v>
      </c>
      <c r="EW1" s="28" t="s">
        <v>1633</v>
      </c>
      <c r="EX1" s="28" t="s">
        <v>1634</v>
      </c>
      <c r="EY1" s="28" t="s">
        <v>1635</v>
      </c>
      <c r="EZ1" s="28" t="s">
        <v>1636</v>
      </c>
      <c r="FA1" s="28" t="s">
        <v>1637</v>
      </c>
      <c r="FB1" s="28" t="s">
        <v>1638</v>
      </c>
      <c r="FC1" s="28" t="s">
        <v>1639</v>
      </c>
      <c r="FD1" s="28" t="s">
        <v>1640</v>
      </c>
      <c r="FE1" s="28" t="s">
        <v>1641</v>
      </c>
      <c r="FF1" s="28" t="s">
        <v>1642</v>
      </c>
      <c r="FG1" s="28" t="s">
        <v>1643</v>
      </c>
      <c r="FH1" s="28" t="s">
        <v>1644</v>
      </c>
      <c r="FI1" s="28" t="s">
        <v>1645</v>
      </c>
      <c r="FJ1" s="28" t="s">
        <v>1646</v>
      </c>
      <c r="FK1" s="28" t="s">
        <v>1647</v>
      </c>
      <c r="FL1" s="28" t="s">
        <v>1648</v>
      </c>
      <c r="FM1" s="28" t="s">
        <v>1649</v>
      </c>
      <c r="FN1" s="28" t="s">
        <v>1650</v>
      </c>
      <c r="FO1" s="28" t="s">
        <v>1651</v>
      </c>
      <c r="FP1" s="28" t="s">
        <v>1652</v>
      </c>
      <c r="FQ1" s="28" t="s">
        <v>1653</v>
      </c>
      <c r="FR1" s="28" t="s">
        <v>1654</v>
      </c>
      <c r="FS1" s="28" t="s">
        <v>1655</v>
      </c>
      <c r="FT1" s="28" t="s">
        <v>1656</v>
      </c>
      <c r="FU1" s="28" t="s">
        <v>1657</v>
      </c>
      <c r="FV1" s="28" t="s">
        <v>1658</v>
      </c>
      <c r="FW1" s="28" t="s">
        <v>1659</v>
      </c>
      <c r="FX1" s="28" t="s">
        <v>1660</v>
      </c>
      <c r="FY1" s="28" t="s">
        <v>1661</v>
      </c>
      <c r="FZ1" s="28" t="s">
        <v>1662</v>
      </c>
      <c r="GA1" s="28" t="s">
        <v>1663</v>
      </c>
      <c r="GB1" s="28" t="s">
        <v>1664</v>
      </c>
      <c r="GC1" s="28" t="s">
        <v>1665</v>
      </c>
      <c r="GD1" s="28" t="s">
        <v>1666</v>
      </c>
      <c r="GE1" s="28" t="s">
        <v>1667</v>
      </c>
      <c r="GF1" s="28" t="s">
        <v>1668</v>
      </c>
      <c r="GG1" s="28" t="s">
        <v>1669</v>
      </c>
      <c r="GH1" s="28" t="s">
        <v>1670</v>
      </c>
      <c r="GI1" s="28" t="s">
        <v>1671</v>
      </c>
      <c r="GJ1" s="28" t="s">
        <v>1672</v>
      </c>
      <c r="GK1" s="28" t="s">
        <v>1673</v>
      </c>
      <c r="GL1" s="28" t="s">
        <v>1674</v>
      </c>
      <c r="GM1" s="28" t="s">
        <v>1675</v>
      </c>
      <c r="GN1" s="28" t="s">
        <v>1676</v>
      </c>
      <c r="GO1" s="28" t="s">
        <v>1677</v>
      </c>
      <c r="GP1" s="28" t="s">
        <v>1678</v>
      </c>
      <c r="GQ1" s="28" t="s">
        <v>1679</v>
      </c>
      <c r="GR1" s="28" t="s">
        <v>1680</v>
      </c>
      <c r="GS1" s="28" t="s">
        <v>1681</v>
      </c>
      <c r="GT1" s="28" t="s">
        <v>1682</v>
      </c>
      <c r="GU1" s="28" t="s">
        <v>1683</v>
      </c>
      <c r="GV1" s="28" t="s">
        <v>1684</v>
      </c>
      <c r="GW1" s="28" t="s">
        <v>1685</v>
      </c>
      <c r="GX1" s="28" t="s">
        <v>1686</v>
      </c>
      <c r="GY1" s="28" t="s">
        <v>1687</v>
      </c>
      <c r="GZ1" s="28" t="s">
        <v>1688</v>
      </c>
      <c r="HA1" s="28" t="s">
        <v>1689</v>
      </c>
      <c r="HB1" s="28" t="s">
        <v>1690</v>
      </c>
      <c r="HC1" s="28" t="s">
        <v>1691</v>
      </c>
      <c r="HD1" s="28" t="s">
        <v>1692</v>
      </c>
      <c r="HE1" s="28" t="s">
        <v>1693</v>
      </c>
      <c r="HF1" s="28" t="s">
        <v>1694</v>
      </c>
      <c r="HG1" s="28" t="s">
        <v>1695</v>
      </c>
      <c r="HH1" s="28" t="s">
        <v>1696</v>
      </c>
      <c r="HI1" s="28" t="s">
        <v>1697</v>
      </c>
      <c r="HJ1" s="28" t="s">
        <v>1698</v>
      </c>
      <c r="HK1" s="28" t="s">
        <v>1699</v>
      </c>
      <c r="HL1" s="28" t="s">
        <v>1700</v>
      </c>
      <c r="HM1" s="28" t="s">
        <v>1701</v>
      </c>
      <c r="HN1" s="28" t="s">
        <v>1702</v>
      </c>
      <c r="HO1" s="28" t="s">
        <v>1703</v>
      </c>
      <c r="HP1" s="28" t="s">
        <v>1704</v>
      </c>
      <c r="HQ1" s="28" t="s">
        <v>1705</v>
      </c>
      <c r="HR1" s="28" t="s">
        <v>1706</v>
      </c>
      <c r="HS1" s="28" t="s">
        <v>1707</v>
      </c>
      <c r="HT1" s="28" t="s">
        <v>1708</v>
      </c>
      <c r="HU1" s="28" t="s">
        <v>1709</v>
      </c>
      <c r="HV1" s="28" t="s">
        <v>1710</v>
      </c>
      <c r="HW1" s="28" t="s">
        <v>1711</v>
      </c>
      <c r="HX1" s="28" t="s">
        <v>1712</v>
      </c>
      <c r="HY1" s="28" t="s">
        <v>1713</v>
      </c>
      <c r="HZ1" s="28" t="s">
        <v>1714</v>
      </c>
      <c r="IA1" s="28" t="s">
        <v>1715</v>
      </c>
      <c r="IB1" s="28" t="s">
        <v>1716</v>
      </c>
      <c r="IC1" s="28" t="s">
        <v>1717</v>
      </c>
      <c r="ID1" s="28" t="s">
        <v>1718</v>
      </c>
      <c r="IE1" s="28" t="s">
        <v>1719</v>
      </c>
      <c r="IF1" s="28" t="s">
        <v>1720</v>
      </c>
      <c r="IG1" s="28" t="s">
        <v>1721</v>
      </c>
      <c r="IH1" s="28" t="s">
        <v>1722</v>
      </c>
      <c r="II1" s="28" t="s">
        <v>1723</v>
      </c>
      <c r="IJ1" s="28" t="s">
        <v>1724</v>
      </c>
      <c r="IK1" s="28" t="s">
        <v>1725</v>
      </c>
      <c r="IL1" s="28" t="s">
        <v>1726</v>
      </c>
      <c r="IM1" s="28" t="s">
        <v>1727</v>
      </c>
      <c r="IN1" s="28" t="s">
        <v>1728</v>
      </c>
      <c r="IO1" s="28" t="s">
        <v>1729</v>
      </c>
      <c r="IP1" s="28" t="s">
        <v>1730</v>
      </c>
      <c r="IQ1" s="28" t="s">
        <v>1731</v>
      </c>
      <c r="IR1" s="28" t="s">
        <v>1732</v>
      </c>
      <c r="IS1" s="28" t="s">
        <v>1733</v>
      </c>
      <c r="IT1" s="28" t="s">
        <v>1734</v>
      </c>
      <c r="IU1" s="28" t="s">
        <v>1735</v>
      </c>
      <c r="IV1" s="28" t="s">
        <v>1736</v>
      </c>
      <c r="IW1" s="28" t="s">
        <v>1737</v>
      </c>
      <c r="IX1" s="28" t="s">
        <v>1738</v>
      </c>
      <c r="IY1" s="28" t="s">
        <v>1739</v>
      </c>
      <c r="IZ1" s="28" t="s">
        <v>1740</v>
      </c>
      <c r="JA1" s="28" t="s">
        <v>1741</v>
      </c>
      <c r="JB1" s="28" t="s">
        <v>1742</v>
      </c>
      <c r="JC1" s="28" t="s">
        <v>1743</v>
      </c>
      <c r="JD1" s="28" t="s">
        <v>1744</v>
      </c>
      <c r="JE1" s="28" t="s">
        <v>1745</v>
      </c>
      <c r="JF1" s="28" t="s">
        <v>1746</v>
      </c>
      <c r="JG1" s="28" t="s">
        <v>1747</v>
      </c>
      <c r="JH1" s="28" t="s">
        <v>1748</v>
      </c>
      <c r="JI1" s="28" t="s">
        <v>1749</v>
      </c>
      <c r="JJ1" s="28" t="s">
        <v>1750</v>
      </c>
      <c r="JK1" s="28" t="s">
        <v>1751</v>
      </c>
      <c r="JL1" s="28" t="s">
        <v>1752</v>
      </c>
      <c r="JM1" s="28" t="s">
        <v>1753</v>
      </c>
      <c r="JN1" s="28" t="s">
        <v>1754</v>
      </c>
      <c r="JO1" s="28" t="s">
        <v>1755</v>
      </c>
    </row>
    <row r="2" spans="1:275" x14ac:dyDescent="0.25">
      <c r="A2" t="s">
        <v>13</v>
      </c>
      <c r="B2" t="s">
        <v>97</v>
      </c>
      <c r="C2" s="118" t="s">
        <v>80</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73</v>
      </c>
      <c r="ET2">
        <f>SUMIFS(DataRegularSeason20242025!$AA$3:$AA$1315,DataRegularSeason20242025!$B$3:$B$1315, "&lt;=" &amp; ET$1, DataRegularSeason20242025!$D$3:$D$1315, $A2)+SUMIFS(DataRegularSeason20242025!$AB$3:$AB$1315,DataRegularSeason20242025!$B$3:$B$1315, "&lt;=" &amp; ET$1, DataRegularSeason20242025!$E$3:$E$1315, $A2)</f>
        <v>73</v>
      </c>
      <c r="EU2">
        <f>SUMIFS(DataRegularSeason20242025!$AA$3:$AA$1315,DataRegularSeason20242025!$B$3:$B$1315, "&lt;=" &amp; EU$1, DataRegularSeason20242025!$D$3:$D$1315, $A2)+SUMIFS(DataRegularSeason20242025!$AB$3:$AB$1315,DataRegularSeason20242025!$B$3:$B$1315, "&lt;=" &amp; EU$1, DataRegularSeason20242025!$E$3:$E$1315, $A2)</f>
        <v>75</v>
      </c>
      <c r="EV2">
        <f>SUMIFS(DataRegularSeason20242025!$AA$3:$AA$1315,DataRegularSeason20242025!$B$3:$B$1315, "&lt;=" &amp; EV$1, DataRegularSeason20242025!$D$3:$D$1315, $A2)+SUMIFS(DataRegularSeason20242025!$AB$3:$AB$1315,DataRegularSeason20242025!$B$3:$B$1315, "&lt;=" &amp; EV$1, DataRegularSeason20242025!$E$3:$E$1315, $A2)</f>
        <v>75</v>
      </c>
      <c r="EW2">
        <f>SUMIFS(DataRegularSeason20242025!$AA$3:$AA$1315,DataRegularSeason20242025!$B$3:$B$1315, "&lt;=" &amp; EW$1, DataRegularSeason20242025!$D$3:$D$1315, $A2)+SUMIFS(DataRegularSeason20242025!$AB$3:$AB$1315,DataRegularSeason20242025!$B$3:$B$1315, "&lt;=" &amp; EW$1, DataRegularSeason20242025!$E$3:$E$1315, $A2)</f>
        <v>77</v>
      </c>
      <c r="EX2">
        <f>SUMIFS(DataRegularSeason20242025!$AA$3:$AA$1315,DataRegularSeason20242025!$B$3:$B$1315, "&lt;=" &amp; EX$1, DataRegularSeason20242025!$D$3:$D$1315, $A2)+SUMIFS(DataRegularSeason20242025!$AB$3:$AB$1315,DataRegularSeason20242025!$B$3:$B$1315, "&lt;=" &amp; EX$1, DataRegularSeason20242025!$E$3:$E$1315, $A2)</f>
        <v>77</v>
      </c>
      <c r="EY2">
        <f>SUMIFS(DataRegularSeason20242025!$AA$3:$AA$1315,DataRegularSeason20242025!$B$3:$B$1315, "&lt;=" &amp; EY$1, DataRegularSeason20242025!$D$3:$D$1315, $A2)+SUMIFS(DataRegularSeason20242025!$AB$3:$AB$1315,DataRegularSeason20242025!$B$3:$B$1315, "&lt;=" &amp; EY$1, DataRegularSeason20242025!$E$3:$E$1315, $A2)</f>
        <v>79</v>
      </c>
      <c r="EZ2">
        <f>SUMIFS(DataRegularSeason20242025!$AA$3:$AA$1315,DataRegularSeason20242025!$B$3:$B$1315, "&lt;=" &amp; EZ$1, DataRegularSeason20242025!$D$3:$D$1315, $A2)+SUMIFS(DataRegularSeason20242025!$AB$3:$AB$1315,DataRegularSeason20242025!$B$3:$B$1315, "&lt;=" &amp; EZ$1, DataRegularSeason20242025!$E$3:$E$1315, $A2)</f>
        <v>79</v>
      </c>
      <c r="FA2">
        <f>SUMIFS(DataRegularSeason20242025!$AA$3:$AA$1315,DataRegularSeason20242025!$B$3:$B$1315, "&lt;=" &amp; FA$1, DataRegularSeason20242025!$D$3:$D$1315, $A2)+SUMIFS(DataRegularSeason20242025!$AB$3:$AB$1315,DataRegularSeason20242025!$B$3:$B$1315, "&lt;=" &amp; FA$1, DataRegularSeason20242025!$E$3:$E$1315, $A2)</f>
        <v>79</v>
      </c>
      <c r="FB2">
        <f>SUMIFS(DataRegularSeason20242025!$AA$3:$AA$1315,DataRegularSeason20242025!$B$3:$B$1315, "&lt;=" &amp; FB$1, DataRegularSeason20242025!$D$3:$D$1315, $A2)+SUMIFS(DataRegularSeason20242025!$AB$3:$AB$1315,DataRegularSeason20242025!$B$3:$B$1315, "&lt;=" &amp; FB$1, DataRegularSeason20242025!$E$3:$E$1315, $A2)</f>
        <v>81</v>
      </c>
      <c r="FC2">
        <f>SUMIFS(DataRegularSeason20242025!$AA$3:$AA$1315,DataRegularSeason20242025!$B$3:$B$1315, "&lt;=" &amp; FC$1, DataRegularSeason20242025!$D$3:$D$1315, $A2)+SUMIFS(DataRegularSeason20242025!$AB$3:$AB$1315,DataRegularSeason20242025!$B$3:$B$1315, "&lt;=" &amp; FC$1, DataRegularSeason20242025!$E$3:$E$1315, $A2)</f>
        <v>81</v>
      </c>
      <c r="FD2">
        <f>SUMIFS(DataRegularSeason20242025!$AA$3:$AA$1315,DataRegularSeason20242025!$B$3:$B$1315, "&lt;=" &amp; FD$1, DataRegularSeason20242025!$D$3:$D$1315, $A2)+SUMIFS(DataRegularSeason20242025!$AB$3:$AB$1315,DataRegularSeason20242025!$B$3:$B$1315, "&lt;=" &amp; FD$1, DataRegularSeason20242025!$E$3:$E$1315, $A2)</f>
        <v>83</v>
      </c>
      <c r="FE2">
        <f>SUMIFS(DataRegularSeason20242025!$AA$3:$AA$1315,DataRegularSeason20242025!$B$3:$B$1315, "&lt;=" &amp; FE$1, DataRegularSeason20242025!$D$3:$D$1315, $A2)+SUMIFS(DataRegularSeason20242025!$AB$3:$AB$1315,DataRegularSeason20242025!$B$3:$B$1315, "&lt;=" &amp; FE$1, DataRegularSeason20242025!$E$3:$E$1315, $A2)</f>
        <v>83</v>
      </c>
      <c r="FF2">
        <f>SUMIFS(DataRegularSeason20242025!$AA$3:$AA$1315,DataRegularSeason20242025!$B$3:$B$1315, "&lt;=" &amp; FF$1, DataRegularSeason20242025!$D$3:$D$1315, $A2)+SUMIFS(DataRegularSeason20242025!$AB$3:$AB$1315,DataRegularSeason20242025!$B$3:$B$1315, "&lt;=" &amp; FF$1, DataRegularSeason20242025!$E$3:$E$1315, $A2)</f>
        <v>83</v>
      </c>
      <c r="FG2">
        <f>SUMIFS(DataRegularSeason20242025!$AA$3:$AA$1315,DataRegularSeason20242025!$B$3:$B$1315, "&lt;=" &amp; FG$1, DataRegularSeason20242025!$D$3:$D$1315, $A2)+SUMIFS(DataRegularSeason20242025!$AB$3:$AB$1315,DataRegularSeason20242025!$B$3:$B$1315, "&lt;=" &amp; FG$1, DataRegularSeason20242025!$E$3:$E$1315, $A2)</f>
        <v>83</v>
      </c>
      <c r="FH2">
        <f>SUMIFS(DataRegularSeason20242025!$AA$3:$AA$1315,DataRegularSeason20242025!$B$3:$B$1315, "&lt;=" &amp; FH$1, DataRegularSeason20242025!$D$3:$D$1315, $A2)+SUMIFS(DataRegularSeason20242025!$AB$3:$AB$1315,DataRegularSeason20242025!$B$3:$B$1315, "&lt;=" &amp; FH$1, DataRegularSeason20242025!$E$3:$E$1315, $A2)</f>
        <v>83</v>
      </c>
      <c r="FI2">
        <f>SUMIFS(DataRegularSeason20242025!$AA$3:$AA$1315,DataRegularSeason20242025!$B$3:$B$1315, "&lt;=" &amp; FI$1, DataRegularSeason20242025!$D$3:$D$1315, $A2)+SUMIFS(DataRegularSeason20242025!$AB$3:$AB$1315,DataRegularSeason20242025!$B$3:$B$1315, "&lt;=" &amp; FI$1, DataRegularSeason20242025!$E$3:$E$1315, $A2)</f>
        <v>83</v>
      </c>
      <c r="FJ2">
        <f>SUMIFS(DataRegularSeason20242025!$AA$3:$AA$1315,DataRegularSeason20242025!$B$3:$B$1315, "&lt;=" &amp; FJ$1, DataRegularSeason20242025!$D$3:$D$1315, $A2)+SUMIFS(DataRegularSeason20242025!$AB$3:$AB$1315,DataRegularSeason20242025!$B$3:$B$1315, "&lt;=" &amp; FJ$1, DataRegularSeason20242025!$E$3:$E$1315, $A2)</f>
        <v>83</v>
      </c>
      <c r="FK2">
        <f>SUMIFS(DataRegularSeason20242025!$AA$3:$AA$1315,DataRegularSeason20242025!$B$3:$B$1315, "&lt;=" &amp; FK$1, DataRegularSeason20242025!$D$3:$D$1315, $A2)+SUMIFS(DataRegularSeason20242025!$AB$3:$AB$1315,DataRegularSeason20242025!$B$3:$B$1315, "&lt;=" &amp; FK$1, DataRegularSeason20242025!$E$3:$E$1315, $A2)</f>
        <v>83</v>
      </c>
      <c r="FL2">
        <f>SUMIFS(DataRegularSeason20242025!$AA$3:$AA$1315,DataRegularSeason20242025!$B$3:$B$1315, "&lt;=" &amp; FL$1, DataRegularSeason20242025!$D$3:$D$1315, $A2)+SUMIFS(DataRegularSeason20242025!$AB$3:$AB$1315,DataRegularSeason20242025!$B$3:$B$1315, "&lt;=" &amp; FL$1, DataRegularSeason20242025!$E$3:$E$1315, $A2)</f>
        <v>83</v>
      </c>
      <c r="FM2">
        <f>SUMIFS(DataRegularSeason20242025!$AA$3:$AA$1315,DataRegularSeason20242025!$B$3:$B$1315, "&lt;=" &amp; FM$1, DataRegularSeason20242025!$D$3:$D$1315, $A2)+SUMIFS(DataRegularSeason20242025!$AB$3:$AB$1315,DataRegularSeason20242025!$B$3:$B$1315, "&lt;=" &amp; FM$1, DataRegularSeason20242025!$E$3:$E$1315, $A2)</f>
        <v>83</v>
      </c>
      <c r="FN2">
        <f>SUMIFS(DataRegularSeason20242025!$AA$3:$AA$1315,DataRegularSeason20242025!$B$3:$B$1315, "&lt;=" &amp; FN$1, DataRegularSeason20242025!$D$3:$D$1315, $A2)+SUMIFS(DataRegularSeason20242025!$AB$3:$AB$1315,DataRegularSeason20242025!$B$3:$B$1315, "&lt;=" &amp; FN$1, DataRegularSeason20242025!$E$3:$E$1315, $A2)</f>
        <v>83</v>
      </c>
      <c r="FO2">
        <f>SUMIFS(DataRegularSeason20242025!$AA$3:$AA$1315,DataRegularSeason20242025!$B$3:$B$1315, "&lt;=" &amp; FO$1, DataRegularSeason20242025!$D$3:$D$1315, $A2)+SUMIFS(DataRegularSeason20242025!$AB$3:$AB$1315,DataRegularSeason20242025!$B$3:$B$1315, "&lt;=" &amp; FO$1, DataRegularSeason20242025!$E$3:$E$1315, $A2)</f>
        <v>83</v>
      </c>
      <c r="FP2">
        <f>SUMIFS(DataRegularSeason20242025!$AA$3:$AA$1315,DataRegularSeason20242025!$B$3:$B$1315, "&lt;=" &amp; FP$1, DataRegularSeason20242025!$D$3:$D$1315, $A2)+SUMIFS(DataRegularSeason20242025!$AB$3:$AB$1315,DataRegularSeason20242025!$B$3:$B$1315, "&lt;=" &amp; FP$1, DataRegularSeason20242025!$E$3:$E$1315, $A2)</f>
        <v>83</v>
      </c>
      <c r="FQ2">
        <f>SUMIFS(DataRegularSeason20242025!$AA$3:$AA$1315,DataRegularSeason20242025!$B$3:$B$1315, "&lt;=" &amp; FQ$1, DataRegularSeason20242025!$D$3:$D$1315, $A2)+SUMIFS(DataRegularSeason20242025!$AB$3:$AB$1315,DataRegularSeason20242025!$B$3:$B$1315, "&lt;=" &amp; FQ$1, DataRegularSeason20242025!$E$3:$E$1315, $A2)</f>
        <v>83</v>
      </c>
      <c r="FR2">
        <f>SUMIFS(DataRegularSeason20242025!$AA$3:$AA$1315,DataRegularSeason20242025!$B$3:$B$1315, "&lt;=" &amp; FR$1, DataRegularSeason20242025!$D$3:$D$1315, $A2)+SUMIFS(DataRegularSeason20242025!$AB$3:$AB$1315,DataRegularSeason20242025!$B$3:$B$1315, "&lt;=" &amp; FR$1, DataRegularSeason20242025!$E$3:$E$1315, $A2)</f>
        <v>83</v>
      </c>
      <c r="FS2">
        <f>SUMIFS(DataRegularSeason20242025!$AA$3:$AA$1315,DataRegularSeason20242025!$B$3:$B$1315, "&lt;=" &amp; FS$1, DataRegularSeason20242025!$D$3:$D$1315, $A2)+SUMIFS(DataRegularSeason20242025!$AB$3:$AB$1315,DataRegularSeason20242025!$B$3:$B$1315, "&lt;=" &amp; FS$1, DataRegularSeason20242025!$E$3:$E$1315, $A2)</f>
        <v>83</v>
      </c>
      <c r="FT2">
        <f>SUMIFS(DataRegularSeason20242025!$AA$3:$AA$1315,DataRegularSeason20242025!$B$3:$B$1315, "&lt;=" &amp; FT$1, DataRegularSeason20242025!$D$3:$D$1315, $A2)+SUMIFS(DataRegularSeason20242025!$AB$3:$AB$1315,DataRegularSeason20242025!$B$3:$B$1315, "&lt;=" &amp; FT$1, DataRegularSeason20242025!$E$3:$E$1315, $A2)</f>
        <v>83</v>
      </c>
      <c r="FU2">
        <f>SUMIFS(DataRegularSeason20242025!$AA$3:$AA$1315,DataRegularSeason20242025!$B$3:$B$1315, "&lt;=" &amp; FU$1, DataRegularSeason20242025!$D$3:$D$1315, $A2)+SUMIFS(DataRegularSeason20242025!$AB$3:$AB$1315,DataRegularSeason20242025!$B$3:$B$1315, "&lt;=" &amp; FU$1, DataRegularSeason20242025!$E$3:$E$1315, $A2)</f>
        <v>83</v>
      </c>
      <c r="FV2">
        <f>SUMIFS(DataRegularSeason20242025!$AA$3:$AA$1315,DataRegularSeason20242025!$B$3:$B$1315, "&lt;=" &amp; FV$1, DataRegularSeason20242025!$D$3:$D$1315, $A2)+SUMIFS(DataRegularSeason20242025!$AB$3:$AB$1315,DataRegularSeason20242025!$B$3:$B$1315, "&lt;=" &amp; FV$1, DataRegularSeason20242025!$E$3:$E$1315, $A2)</f>
        <v>83</v>
      </c>
      <c r="FW2">
        <f>SUMIFS(DataRegularSeason20242025!$AA$3:$AA$1315,DataRegularSeason20242025!$B$3:$B$1315, "&lt;=" &amp; FW$1, DataRegularSeason20242025!$D$3:$D$1315, $A2)+SUMIFS(DataRegularSeason20242025!$AB$3:$AB$1315,DataRegularSeason20242025!$B$3:$B$1315, "&lt;=" &amp; FW$1, DataRegularSeason20242025!$E$3:$E$1315, $A2)</f>
        <v>83</v>
      </c>
      <c r="FX2">
        <f>SUMIFS(DataRegularSeason20242025!$AA$3:$AA$1315,DataRegularSeason20242025!$B$3:$B$1315, "&lt;=" &amp; FX$1, DataRegularSeason20242025!$D$3:$D$1315, $A2)+SUMIFS(DataRegularSeason20242025!$AB$3:$AB$1315,DataRegularSeason20242025!$B$3:$B$1315, "&lt;=" &amp; FX$1, DataRegularSeason20242025!$E$3:$E$1315, $A2)</f>
        <v>83</v>
      </c>
      <c r="FY2">
        <f>SUMIFS(DataRegularSeason20242025!$AA$3:$AA$1315,DataRegularSeason20242025!$B$3:$B$1315, "&lt;=" &amp; FY$1, DataRegularSeason20242025!$D$3:$D$1315, $A2)+SUMIFS(DataRegularSeason20242025!$AB$3:$AB$1315,DataRegularSeason20242025!$B$3:$B$1315, "&lt;=" &amp; FY$1, DataRegularSeason20242025!$E$3:$E$1315, $A2)</f>
        <v>83</v>
      </c>
      <c r="FZ2">
        <f>SUMIFS(DataRegularSeason20242025!$AA$3:$AA$1315,DataRegularSeason20242025!$B$3:$B$1315, "&lt;=" &amp; FZ$1, DataRegularSeason20242025!$D$3:$D$1315, $A2)+SUMIFS(DataRegularSeason20242025!$AB$3:$AB$1315,DataRegularSeason20242025!$B$3:$B$1315, "&lt;=" &amp; FZ$1, DataRegularSeason20242025!$E$3:$E$1315, $A2)</f>
        <v>83</v>
      </c>
      <c r="GA2">
        <f>SUMIFS(DataRegularSeason20242025!$AA$3:$AA$1315,DataRegularSeason20242025!$B$3:$B$1315, "&lt;=" &amp; GA$1, DataRegularSeason20242025!$D$3:$D$1315, $A2)+SUMIFS(DataRegularSeason20242025!$AB$3:$AB$1315,DataRegularSeason20242025!$B$3:$B$1315, "&lt;=" &amp; GA$1, DataRegularSeason20242025!$E$3:$E$1315, $A2)</f>
        <v>83</v>
      </c>
      <c r="GB2">
        <f>SUMIFS(DataRegularSeason20242025!$AA$3:$AA$1315,DataRegularSeason20242025!$B$3:$B$1315, "&lt;=" &amp; GB$1, DataRegularSeason20242025!$D$3:$D$1315, $A2)+SUMIFS(DataRegularSeason20242025!$AB$3:$AB$1315,DataRegularSeason20242025!$B$3:$B$1315, "&lt;=" &amp; GB$1, DataRegularSeason20242025!$E$3:$E$1315, $A2)</f>
        <v>83</v>
      </c>
      <c r="GC2">
        <f>SUMIFS(DataRegularSeason20242025!$AA$3:$AA$1315,DataRegularSeason20242025!$B$3:$B$1315, "&lt;=" &amp; GC$1, DataRegularSeason20242025!$D$3:$D$1315, $A2)+SUMIFS(DataRegularSeason20242025!$AB$3:$AB$1315,DataRegularSeason20242025!$B$3:$B$1315, "&lt;=" &amp; GC$1, DataRegularSeason20242025!$E$3:$E$1315, $A2)</f>
        <v>83</v>
      </c>
      <c r="GD2">
        <f>SUMIFS(DataRegularSeason20242025!$AA$3:$AA$1315,DataRegularSeason20242025!$B$3:$B$1315, "&lt;=" &amp; GD$1, DataRegularSeason20242025!$D$3:$D$1315, $A2)+SUMIFS(DataRegularSeason20242025!$AB$3:$AB$1315,DataRegularSeason20242025!$B$3:$B$1315, "&lt;=" &amp; GD$1, DataRegularSeason20242025!$E$3:$E$1315, $A2)</f>
        <v>83</v>
      </c>
      <c r="GE2">
        <f>SUMIFS(DataRegularSeason20242025!$AA$3:$AA$1315,DataRegularSeason20242025!$B$3:$B$1315, "&lt;=" &amp; GE$1, DataRegularSeason20242025!$D$3:$D$1315, $A2)+SUMIFS(DataRegularSeason20242025!$AB$3:$AB$1315,DataRegularSeason20242025!$B$3:$B$1315, "&lt;=" &amp; GE$1, DataRegularSeason20242025!$E$3:$E$1315, $A2)</f>
        <v>83</v>
      </c>
      <c r="GF2">
        <f>SUMIFS(DataRegularSeason20242025!$AA$3:$AA$1315,DataRegularSeason20242025!$B$3:$B$1315, "&lt;=" &amp; GF$1, DataRegularSeason20242025!$D$3:$D$1315, $A2)+SUMIFS(DataRegularSeason20242025!$AB$3:$AB$1315,DataRegularSeason20242025!$B$3:$B$1315, "&lt;=" &amp; GF$1, DataRegularSeason20242025!$E$3:$E$1315, $A2)</f>
        <v>83</v>
      </c>
      <c r="GG2">
        <f>SUMIFS(DataRegularSeason20242025!$AA$3:$AA$1315,DataRegularSeason20242025!$B$3:$B$1315, "&lt;=" &amp; GG$1, DataRegularSeason20242025!$D$3:$D$1315, $A2)+SUMIFS(DataRegularSeason20242025!$AB$3:$AB$1315,DataRegularSeason20242025!$B$3:$B$1315, "&lt;=" &amp; GG$1, DataRegularSeason20242025!$E$3:$E$1315, $A2)</f>
        <v>83</v>
      </c>
      <c r="GH2">
        <f>SUMIFS(DataRegularSeason20242025!$AA$3:$AA$1315,DataRegularSeason20242025!$B$3:$B$1315, "&lt;=" &amp; GH$1, DataRegularSeason20242025!$D$3:$D$1315, $A2)+SUMIFS(DataRegularSeason20242025!$AB$3:$AB$1315,DataRegularSeason20242025!$B$3:$B$1315, "&lt;=" &amp; GH$1, DataRegularSeason20242025!$E$3:$E$1315, $A2)</f>
        <v>83</v>
      </c>
      <c r="GI2">
        <f>SUMIFS(DataRegularSeason20242025!$AA$3:$AA$1315,DataRegularSeason20242025!$B$3:$B$1315, "&lt;=" &amp; GI$1, DataRegularSeason20242025!$D$3:$D$1315, $A2)+SUMIFS(DataRegularSeason20242025!$AB$3:$AB$1315,DataRegularSeason20242025!$B$3:$B$1315, "&lt;=" &amp; GI$1, DataRegularSeason20242025!$E$3:$E$1315, $A2)</f>
        <v>83</v>
      </c>
      <c r="GJ2">
        <f>SUMIFS(DataRegularSeason20242025!$AA$3:$AA$1315,DataRegularSeason20242025!$B$3:$B$1315, "&lt;=" &amp; GJ$1, DataRegularSeason20242025!$D$3:$D$1315, $A2)+SUMIFS(DataRegularSeason20242025!$AB$3:$AB$1315,DataRegularSeason20242025!$B$3:$B$1315, "&lt;=" &amp; GJ$1, DataRegularSeason20242025!$E$3:$E$1315, $A2)</f>
        <v>83</v>
      </c>
      <c r="GK2">
        <f>SUMIFS(DataRegularSeason20242025!$AA$3:$AA$1315,DataRegularSeason20242025!$B$3:$B$1315, "&lt;=" &amp; GK$1, DataRegularSeason20242025!$D$3:$D$1315, $A2)+SUMIFS(DataRegularSeason20242025!$AB$3:$AB$1315,DataRegularSeason20242025!$B$3:$B$1315, "&lt;=" &amp; GK$1, DataRegularSeason20242025!$E$3:$E$1315, $A2)</f>
        <v>83</v>
      </c>
      <c r="GL2">
        <f>SUMIFS(DataRegularSeason20242025!$AA$3:$AA$1315,DataRegularSeason20242025!$B$3:$B$1315, "&lt;=" &amp; GL$1, DataRegularSeason20242025!$D$3:$D$1315, $A2)+SUMIFS(DataRegularSeason20242025!$AB$3:$AB$1315,DataRegularSeason20242025!$B$3:$B$1315, "&lt;=" &amp; GL$1, DataRegularSeason20242025!$E$3:$E$1315, $A2)</f>
        <v>83</v>
      </c>
      <c r="GM2">
        <f>SUMIFS(DataRegularSeason20242025!$AA$3:$AA$1315,DataRegularSeason20242025!$B$3:$B$1315, "&lt;=" &amp; GM$1, DataRegularSeason20242025!$D$3:$D$1315, $A2)+SUMIFS(DataRegularSeason20242025!$AB$3:$AB$1315,DataRegularSeason20242025!$B$3:$B$1315, "&lt;=" &amp; GM$1, DataRegularSeason20242025!$E$3:$E$1315, $A2)</f>
        <v>83</v>
      </c>
      <c r="GN2">
        <f>SUMIFS(DataRegularSeason20242025!$AA$3:$AA$1315,DataRegularSeason20242025!$B$3:$B$1315, "&lt;=" &amp; GN$1, DataRegularSeason20242025!$D$3:$D$1315, $A2)+SUMIFS(DataRegularSeason20242025!$AB$3:$AB$1315,DataRegularSeason20242025!$B$3:$B$1315, "&lt;=" &amp; GN$1, DataRegularSeason20242025!$E$3:$E$1315, $A2)</f>
        <v>83</v>
      </c>
      <c r="GO2">
        <f>SUMIFS(DataRegularSeason20242025!$AA$3:$AA$1315,DataRegularSeason20242025!$B$3:$B$1315, "&lt;=" &amp; GO$1, DataRegularSeason20242025!$D$3:$D$1315, $A2)+SUMIFS(DataRegularSeason20242025!$AB$3:$AB$1315,DataRegularSeason20242025!$B$3:$B$1315, "&lt;=" &amp; GO$1, DataRegularSeason20242025!$E$3:$E$1315, $A2)</f>
        <v>83</v>
      </c>
      <c r="GP2">
        <f>SUMIFS(DataRegularSeason20242025!$AA$3:$AA$1315,DataRegularSeason20242025!$B$3:$B$1315, "&lt;=" &amp; GP$1, DataRegularSeason20242025!$D$3:$D$1315, $A2)+SUMIFS(DataRegularSeason20242025!$AB$3:$AB$1315,DataRegularSeason20242025!$B$3:$B$1315, "&lt;=" &amp; GP$1, DataRegularSeason20242025!$E$3:$E$1315, $A2)</f>
        <v>83</v>
      </c>
      <c r="GQ2">
        <f>SUMIFS(DataRegularSeason20242025!$AA$3:$AA$1315,DataRegularSeason20242025!$B$3:$B$1315, "&lt;=" &amp; GQ$1, DataRegularSeason20242025!$D$3:$D$1315, $A2)+SUMIFS(DataRegularSeason20242025!$AB$3:$AB$1315,DataRegularSeason20242025!$B$3:$B$1315, "&lt;=" &amp; GQ$1, DataRegularSeason20242025!$E$3:$E$1315, $A2)</f>
        <v>83</v>
      </c>
      <c r="GR2">
        <f>SUMIFS(DataRegularSeason20242025!$AA$3:$AA$1315,DataRegularSeason20242025!$B$3:$B$1315, "&lt;=" &amp; GR$1, DataRegularSeason20242025!$D$3:$D$1315, $A2)+SUMIFS(DataRegularSeason20242025!$AB$3:$AB$1315,DataRegularSeason20242025!$B$3:$B$1315, "&lt;=" &amp; GR$1, DataRegularSeason20242025!$E$3:$E$1315, $A2)</f>
        <v>83</v>
      </c>
      <c r="GS2">
        <f>SUMIFS(DataRegularSeason20242025!$AA$3:$AA$1315,DataRegularSeason20242025!$B$3:$B$1315, "&lt;=" &amp; GS$1, DataRegularSeason20242025!$D$3:$D$1315, $A2)+SUMIFS(DataRegularSeason20242025!$AB$3:$AB$1315,DataRegularSeason20242025!$B$3:$B$1315, "&lt;=" &amp; GS$1, DataRegularSeason20242025!$E$3:$E$1315, $A2)</f>
        <v>83</v>
      </c>
      <c r="GT2">
        <f>SUMIFS(DataRegularSeason20242025!$AA$3:$AA$1315,DataRegularSeason20242025!$B$3:$B$1315, "&lt;=" &amp; GT$1, DataRegularSeason20242025!$D$3:$D$1315, $A2)+SUMIFS(DataRegularSeason20242025!$AB$3:$AB$1315,DataRegularSeason20242025!$B$3:$B$1315, "&lt;=" &amp; GT$1, DataRegularSeason20242025!$E$3:$E$1315, $A2)</f>
        <v>83</v>
      </c>
      <c r="GU2">
        <f>SUMIFS(DataRegularSeason20242025!$AA$3:$AA$1315,DataRegularSeason20242025!$B$3:$B$1315, "&lt;=" &amp; GU$1, DataRegularSeason20242025!$D$3:$D$1315, $A2)+SUMIFS(DataRegularSeason20242025!$AB$3:$AB$1315,DataRegularSeason20242025!$B$3:$B$1315, "&lt;=" &amp; GU$1, DataRegularSeason20242025!$E$3:$E$1315, $A2)</f>
        <v>83</v>
      </c>
    </row>
    <row r="3" spans="1:275" x14ac:dyDescent="0.25">
      <c r="A3" t="s">
        <v>17</v>
      </c>
      <c r="B3" t="s">
        <v>97</v>
      </c>
      <c r="C3" s="118" t="s">
        <v>80</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72</v>
      </c>
      <c r="EQ3">
        <f>SUMIFS(DataRegularSeason20242025!$AA$3:$AA$1315,DataRegularSeason20242025!$B$3:$B$1315, "&lt;=" &amp; EQ$1, DataRegularSeason20242025!$D$3:$D$1315, $A3)+SUMIFS(DataRegularSeason20242025!$AB$3:$AB$1315,DataRegularSeason20242025!$B$3:$B$1315, "&lt;=" &amp; EQ$1, DataRegularSeason20242025!$E$3:$E$1315, $A3)</f>
        <v>74</v>
      </c>
      <c r="ER3">
        <f>SUMIFS(DataRegularSeason20242025!$AA$3:$AA$1315,DataRegularSeason20242025!$B$3:$B$1315, "&lt;=" &amp; ER$1, DataRegularSeason20242025!$D$3:$D$1315, $A3)+SUMIFS(DataRegularSeason20242025!$AB$3:$AB$1315,DataRegularSeason20242025!$B$3:$B$1315, "&lt;=" &amp; ER$1, DataRegularSeason20242025!$E$3:$E$1315, $A3)</f>
        <v>74</v>
      </c>
      <c r="ES3">
        <f>SUMIFS(DataRegularSeason20242025!$AA$3:$AA$1315,DataRegularSeason20242025!$B$3:$B$1315, "&lt;=" &amp; ES$1, DataRegularSeason20242025!$D$3:$D$1315, $A3)+SUMIFS(DataRegularSeason20242025!$AB$3:$AB$1315,DataRegularSeason20242025!$B$3:$B$1315, "&lt;=" &amp; ES$1, DataRegularSeason20242025!$E$3:$E$1315, $A3)</f>
        <v>76</v>
      </c>
      <c r="ET3">
        <f>SUMIFS(DataRegularSeason20242025!$AA$3:$AA$1315,DataRegularSeason20242025!$B$3:$B$1315, "&lt;=" &amp; ET$1, DataRegularSeason20242025!$D$3:$D$1315, $A3)+SUMIFS(DataRegularSeason20242025!$AB$3:$AB$1315,DataRegularSeason20242025!$B$3:$B$1315, "&lt;=" &amp; ET$1, DataRegularSeason20242025!$E$3:$E$1315, $A3)</f>
        <v>76</v>
      </c>
      <c r="EU3">
        <f>SUMIFS(DataRegularSeason20242025!$AA$3:$AA$1315,DataRegularSeason20242025!$B$3:$B$1315, "&lt;=" &amp; EU$1, DataRegularSeason20242025!$D$3:$D$1315, $A3)+SUMIFS(DataRegularSeason20242025!$AB$3:$AB$1315,DataRegularSeason20242025!$B$3:$B$1315, "&lt;=" &amp; EU$1, DataRegularSeason20242025!$E$3:$E$1315, $A3)</f>
        <v>76</v>
      </c>
      <c r="EV3">
        <f>SUMIFS(DataRegularSeason20242025!$AA$3:$AA$1315,DataRegularSeason20242025!$B$3:$B$1315, "&lt;=" &amp; EV$1, DataRegularSeason20242025!$D$3:$D$1315, $A3)+SUMIFS(DataRegularSeason20242025!$AB$3:$AB$1315,DataRegularSeason20242025!$B$3:$B$1315, "&lt;=" &amp; EV$1, DataRegularSeason20242025!$E$3:$E$1315, $A3)</f>
        <v>78</v>
      </c>
      <c r="EW3">
        <f>SUMIFS(DataRegularSeason20242025!$AA$3:$AA$1315,DataRegularSeason20242025!$B$3:$B$1315, "&lt;=" &amp; EW$1, DataRegularSeason20242025!$D$3:$D$1315, $A3)+SUMIFS(DataRegularSeason20242025!$AB$3:$AB$1315,DataRegularSeason20242025!$B$3:$B$1315, "&lt;=" &amp; EW$1, DataRegularSeason20242025!$E$3:$E$1315, $A3)</f>
        <v>78</v>
      </c>
      <c r="EX3">
        <f>SUMIFS(DataRegularSeason20242025!$AA$3:$AA$1315,DataRegularSeason20242025!$B$3:$B$1315, "&lt;=" &amp; EX$1, DataRegularSeason20242025!$D$3:$D$1315, $A3)+SUMIFS(DataRegularSeason20242025!$AB$3:$AB$1315,DataRegularSeason20242025!$B$3:$B$1315, "&lt;=" &amp; EX$1, DataRegularSeason20242025!$E$3:$E$1315, $A3)</f>
        <v>80</v>
      </c>
      <c r="EY3">
        <f>SUMIFS(DataRegularSeason20242025!$AA$3:$AA$1315,DataRegularSeason20242025!$B$3:$B$1315, "&lt;=" &amp; EY$1, DataRegularSeason20242025!$D$3:$D$1315, $A3)+SUMIFS(DataRegularSeason20242025!$AB$3:$AB$1315,DataRegularSeason20242025!$B$3:$B$1315, "&lt;=" &amp; EY$1, DataRegularSeason20242025!$E$3:$E$1315, $A3)</f>
        <v>81</v>
      </c>
      <c r="EZ3">
        <f>SUMIFS(DataRegularSeason20242025!$AA$3:$AA$1315,DataRegularSeason20242025!$B$3:$B$1315, "&lt;=" &amp; EZ$1, DataRegularSeason20242025!$D$3:$D$1315, $A3)+SUMIFS(DataRegularSeason20242025!$AB$3:$AB$1315,DataRegularSeason20242025!$B$3:$B$1315, "&lt;=" &amp; EZ$1, DataRegularSeason20242025!$E$3:$E$1315, $A3)</f>
        <v>81</v>
      </c>
      <c r="FA3">
        <f>SUMIFS(DataRegularSeason20242025!$AA$3:$AA$1315,DataRegularSeason20242025!$B$3:$B$1315, "&lt;=" &amp; FA$1, DataRegularSeason20242025!$D$3:$D$1315, $A3)+SUMIFS(DataRegularSeason20242025!$AB$3:$AB$1315,DataRegularSeason20242025!$B$3:$B$1315, "&lt;=" &amp; FA$1, DataRegularSeason20242025!$E$3:$E$1315, $A3)</f>
        <v>81</v>
      </c>
      <c r="FB3">
        <f>SUMIFS(DataRegularSeason20242025!$AA$3:$AA$1315,DataRegularSeason20242025!$B$3:$B$1315, "&lt;=" &amp; FB$1, DataRegularSeason20242025!$D$3:$D$1315, $A3)+SUMIFS(DataRegularSeason20242025!$AB$3:$AB$1315,DataRegularSeason20242025!$B$3:$B$1315, "&lt;=" &amp; FB$1, DataRegularSeason20242025!$E$3:$E$1315, $A3)</f>
        <v>81</v>
      </c>
      <c r="FC3">
        <f>SUMIFS(DataRegularSeason20242025!$AA$3:$AA$1315,DataRegularSeason20242025!$B$3:$B$1315, "&lt;=" &amp; FC$1, DataRegularSeason20242025!$D$3:$D$1315, $A3)+SUMIFS(DataRegularSeason20242025!$AB$3:$AB$1315,DataRegularSeason20242025!$B$3:$B$1315, "&lt;=" &amp; FC$1, DataRegularSeason20242025!$E$3:$E$1315, $A3)</f>
        <v>81</v>
      </c>
      <c r="FD3">
        <f>SUMIFS(DataRegularSeason20242025!$AA$3:$AA$1315,DataRegularSeason20242025!$B$3:$B$1315, "&lt;=" &amp; FD$1, DataRegularSeason20242025!$D$3:$D$1315, $A3)+SUMIFS(DataRegularSeason20242025!$AB$3:$AB$1315,DataRegularSeason20242025!$B$3:$B$1315, "&lt;=" &amp; FD$1, DataRegularSeason20242025!$E$3:$E$1315, $A3)</f>
        <v>81</v>
      </c>
      <c r="FE3">
        <f>SUMIFS(DataRegularSeason20242025!$AA$3:$AA$1315,DataRegularSeason20242025!$B$3:$B$1315, "&lt;=" &amp; FE$1, DataRegularSeason20242025!$D$3:$D$1315, $A3)+SUMIFS(DataRegularSeason20242025!$AB$3:$AB$1315,DataRegularSeason20242025!$B$3:$B$1315, "&lt;=" &amp; FE$1, DataRegularSeason20242025!$E$3:$E$1315, $A3)</f>
        <v>81</v>
      </c>
      <c r="FF3">
        <f>SUMIFS(DataRegularSeason20242025!$AA$3:$AA$1315,DataRegularSeason20242025!$B$3:$B$1315, "&lt;=" &amp; FF$1, DataRegularSeason20242025!$D$3:$D$1315, $A3)+SUMIFS(DataRegularSeason20242025!$AB$3:$AB$1315,DataRegularSeason20242025!$B$3:$B$1315, "&lt;=" &amp; FF$1, DataRegularSeason20242025!$E$3:$E$1315, $A3)</f>
        <v>83</v>
      </c>
      <c r="FG3">
        <f>SUMIFS(DataRegularSeason20242025!$AA$3:$AA$1315,DataRegularSeason20242025!$B$3:$B$1315, "&lt;=" &amp; FG$1, DataRegularSeason20242025!$D$3:$D$1315, $A3)+SUMIFS(DataRegularSeason20242025!$AB$3:$AB$1315,DataRegularSeason20242025!$B$3:$B$1315, "&lt;=" &amp; FG$1, DataRegularSeason20242025!$E$3:$E$1315, $A3)</f>
        <v>83</v>
      </c>
      <c r="FH3">
        <f>SUMIFS(DataRegularSeason20242025!$AA$3:$AA$1315,DataRegularSeason20242025!$B$3:$B$1315, "&lt;=" &amp; FH$1, DataRegularSeason20242025!$D$3:$D$1315, $A3)+SUMIFS(DataRegularSeason20242025!$AB$3:$AB$1315,DataRegularSeason20242025!$B$3:$B$1315, "&lt;=" &amp; FH$1, DataRegularSeason20242025!$E$3:$E$1315, $A3)</f>
        <v>83</v>
      </c>
      <c r="FI3">
        <f>SUMIFS(DataRegularSeason20242025!$AA$3:$AA$1315,DataRegularSeason20242025!$B$3:$B$1315, "&lt;=" &amp; FI$1, DataRegularSeason20242025!$D$3:$D$1315, $A3)+SUMIFS(DataRegularSeason20242025!$AB$3:$AB$1315,DataRegularSeason20242025!$B$3:$B$1315, "&lt;=" &amp; FI$1, DataRegularSeason20242025!$E$3:$E$1315, $A3)</f>
        <v>83</v>
      </c>
      <c r="FJ3">
        <f>SUMIFS(DataRegularSeason20242025!$AA$3:$AA$1315,DataRegularSeason20242025!$B$3:$B$1315, "&lt;=" &amp; FJ$1, DataRegularSeason20242025!$D$3:$D$1315, $A3)+SUMIFS(DataRegularSeason20242025!$AB$3:$AB$1315,DataRegularSeason20242025!$B$3:$B$1315, "&lt;=" &amp; FJ$1, DataRegularSeason20242025!$E$3:$E$1315, $A3)</f>
        <v>83</v>
      </c>
      <c r="FK3">
        <f>SUMIFS(DataRegularSeason20242025!$AA$3:$AA$1315,DataRegularSeason20242025!$B$3:$B$1315, "&lt;=" &amp; FK$1, DataRegularSeason20242025!$D$3:$D$1315, $A3)+SUMIFS(DataRegularSeason20242025!$AB$3:$AB$1315,DataRegularSeason20242025!$B$3:$B$1315, "&lt;=" &amp; FK$1, DataRegularSeason20242025!$E$3:$E$1315, $A3)</f>
        <v>83</v>
      </c>
      <c r="FL3">
        <f>SUMIFS(DataRegularSeason20242025!$AA$3:$AA$1315,DataRegularSeason20242025!$B$3:$B$1315, "&lt;=" &amp; FL$1, DataRegularSeason20242025!$D$3:$D$1315, $A3)+SUMIFS(DataRegularSeason20242025!$AB$3:$AB$1315,DataRegularSeason20242025!$B$3:$B$1315, "&lt;=" &amp; FL$1, DataRegularSeason20242025!$E$3:$E$1315, $A3)</f>
        <v>83</v>
      </c>
      <c r="FM3">
        <f>SUMIFS(DataRegularSeason20242025!$AA$3:$AA$1315,DataRegularSeason20242025!$B$3:$B$1315, "&lt;=" &amp; FM$1, DataRegularSeason20242025!$D$3:$D$1315, $A3)+SUMIFS(DataRegularSeason20242025!$AB$3:$AB$1315,DataRegularSeason20242025!$B$3:$B$1315, "&lt;=" &amp; FM$1, DataRegularSeason20242025!$E$3:$E$1315, $A3)</f>
        <v>83</v>
      </c>
      <c r="FN3">
        <f>SUMIFS(DataRegularSeason20242025!$AA$3:$AA$1315,DataRegularSeason20242025!$B$3:$B$1315, "&lt;=" &amp; FN$1, DataRegularSeason20242025!$D$3:$D$1315, $A3)+SUMIFS(DataRegularSeason20242025!$AB$3:$AB$1315,DataRegularSeason20242025!$B$3:$B$1315, "&lt;=" &amp; FN$1, DataRegularSeason20242025!$E$3:$E$1315, $A3)</f>
        <v>83</v>
      </c>
      <c r="FO3">
        <f>SUMIFS(DataRegularSeason20242025!$AA$3:$AA$1315,DataRegularSeason20242025!$B$3:$B$1315, "&lt;=" &amp; FO$1, DataRegularSeason20242025!$D$3:$D$1315, $A3)+SUMIFS(DataRegularSeason20242025!$AB$3:$AB$1315,DataRegularSeason20242025!$B$3:$B$1315, "&lt;=" &amp; FO$1, DataRegularSeason20242025!$E$3:$E$1315, $A3)</f>
        <v>83</v>
      </c>
      <c r="FP3">
        <f>SUMIFS(DataRegularSeason20242025!$AA$3:$AA$1315,DataRegularSeason20242025!$B$3:$B$1315, "&lt;=" &amp; FP$1, DataRegularSeason20242025!$D$3:$D$1315, $A3)+SUMIFS(DataRegularSeason20242025!$AB$3:$AB$1315,DataRegularSeason20242025!$B$3:$B$1315, "&lt;=" &amp; FP$1, DataRegularSeason20242025!$E$3:$E$1315, $A3)</f>
        <v>83</v>
      </c>
      <c r="FQ3">
        <f>SUMIFS(DataRegularSeason20242025!$AA$3:$AA$1315,DataRegularSeason20242025!$B$3:$B$1315, "&lt;=" &amp; FQ$1, DataRegularSeason20242025!$D$3:$D$1315, $A3)+SUMIFS(DataRegularSeason20242025!$AB$3:$AB$1315,DataRegularSeason20242025!$B$3:$B$1315, "&lt;=" &amp; FQ$1, DataRegularSeason20242025!$E$3:$E$1315, $A3)</f>
        <v>83</v>
      </c>
      <c r="FR3">
        <f>SUMIFS(DataRegularSeason20242025!$AA$3:$AA$1315,DataRegularSeason20242025!$B$3:$B$1315, "&lt;=" &amp; FR$1, DataRegularSeason20242025!$D$3:$D$1315, $A3)+SUMIFS(DataRegularSeason20242025!$AB$3:$AB$1315,DataRegularSeason20242025!$B$3:$B$1315, "&lt;=" &amp; FR$1, DataRegularSeason20242025!$E$3:$E$1315, $A3)</f>
        <v>83</v>
      </c>
      <c r="FS3">
        <f>SUMIFS(DataRegularSeason20242025!$AA$3:$AA$1315,DataRegularSeason20242025!$B$3:$B$1315, "&lt;=" &amp; FS$1, DataRegularSeason20242025!$D$3:$D$1315, $A3)+SUMIFS(DataRegularSeason20242025!$AB$3:$AB$1315,DataRegularSeason20242025!$B$3:$B$1315, "&lt;=" &amp; FS$1, DataRegularSeason20242025!$E$3:$E$1315, $A3)</f>
        <v>83</v>
      </c>
      <c r="FT3">
        <f>SUMIFS(DataRegularSeason20242025!$AA$3:$AA$1315,DataRegularSeason20242025!$B$3:$B$1315, "&lt;=" &amp; FT$1, DataRegularSeason20242025!$D$3:$D$1315, $A3)+SUMIFS(DataRegularSeason20242025!$AB$3:$AB$1315,DataRegularSeason20242025!$B$3:$B$1315, "&lt;=" &amp; FT$1, DataRegularSeason20242025!$E$3:$E$1315, $A3)</f>
        <v>83</v>
      </c>
      <c r="FU3">
        <f>SUMIFS(DataRegularSeason20242025!$AA$3:$AA$1315,DataRegularSeason20242025!$B$3:$B$1315, "&lt;=" &amp; FU$1, DataRegularSeason20242025!$D$3:$D$1315, $A3)+SUMIFS(DataRegularSeason20242025!$AB$3:$AB$1315,DataRegularSeason20242025!$B$3:$B$1315, "&lt;=" &amp; FU$1, DataRegularSeason20242025!$E$3:$E$1315, $A3)</f>
        <v>83</v>
      </c>
      <c r="FV3">
        <f>SUMIFS(DataRegularSeason20242025!$AA$3:$AA$1315,DataRegularSeason20242025!$B$3:$B$1315, "&lt;=" &amp; FV$1, DataRegularSeason20242025!$D$3:$D$1315, $A3)+SUMIFS(DataRegularSeason20242025!$AB$3:$AB$1315,DataRegularSeason20242025!$B$3:$B$1315, "&lt;=" &amp; FV$1, DataRegularSeason20242025!$E$3:$E$1315, $A3)</f>
        <v>83</v>
      </c>
      <c r="FW3">
        <f>SUMIFS(DataRegularSeason20242025!$AA$3:$AA$1315,DataRegularSeason20242025!$B$3:$B$1315, "&lt;=" &amp; FW$1, DataRegularSeason20242025!$D$3:$D$1315, $A3)+SUMIFS(DataRegularSeason20242025!$AB$3:$AB$1315,DataRegularSeason20242025!$B$3:$B$1315, "&lt;=" &amp; FW$1, DataRegularSeason20242025!$E$3:$E$1315, $A3)</f>
        <v>83</v>
      </c>
      <c r="FX3">
        <f>SUMIFS(DataRegularSeason20242025!$AA$3:$AA$1315,DataRegularSeason20242025!$B$3:$B$1315, "&lt;=" &amp; FX$1, DataRegularSeason20242025!$D$3:$D$1315, $A3)+SUMIFS(DataRegularSeason20242025!$AB$3:$AB$1315,DataRegularSeason20242025!$B$3:$B$1315, "&lt;=" &amp; FX$1, DataRegularSeason20242025!$E$3:$E$1315, $A3)</f>
        <v>83</v>
      </c>
      <c r="FY3">
        <f>SUMIFS(DataRegularSeason20242025!$AA$3:$AA$1315,DataRegularSeason20242025!$B$3:$B$1315, "&lt;=" &amp; FY$1, DataRegularSeason20242025!$D$3:$D$1315, $A3)+SUMIFS(DataRegularSeason20242025!$AB$3:$AB$1315,DataRegularSeason20242025!$B$3:$B$1315, "&lt;=" &amp; FY$1, DataRegularSeason20242025!$E$3:$E$1315, $A3)</f>
        <v>83</v>
      </c>
      <c r="FZ3">
        <f>SUMIFS(DataRegularSeason20242025!$AA$3:$AA$1315,DataRegularSeason20242025!$B$3:$B$1315, "&lt;=" &amp; FZ$1, DataRegularSeason20242025!$D$3:$D$1315, $A3)+SUMIFS(DataRegularSeason20242025!$AB$3:$AB$1315,DataRegularSeason20242025!$B$3:$B$1315, "&lt;=" &amp; FZ$1, DataRegularSeason20242025!$E$3:$E$1315, $A3)</f>
        <v>83</v>
      </c>
      <c r="GA3">
        <f>SUMIFS(DataRegularSeason20242025!$AA$3:$AA$1315,DataRegularSeason20242025!$B$3:$B$1315, "&lt;=" &amp; GA$1, DataRegularSeason20242025!$D$3:$D$1315, $A3)+SUMIFS(DataRegularSeason20242025!$AB$3:$AB$1315,DataRegularSeason20242025!$B$3:$B$1315, "&lt;=" &amp; GA$1, DataRegularSeason20242025!$E$3:$E$1315, $A3)</f>
        <v>83</v>
      </c>
      <c r="GB3">
        <f>SUMIFS(DataRegularSeason20242025!$AA$3:$AA$1315,DataRegularSeason20242025!$B$3:$B$1315, "&lt;=" &amp; GB$1, DataRegularSeason20242025!$D$3:$D$1315, $A3)+SUMIFS(DataRegularSeason20242025!$AB$3:$AB$1315,DataRegularSeason20242025!$B$3:$B$1315, "&lt;=" &amp; GB$1, DataRegularSeason20242025!$E$3:$E$1315, $A3)</f>
        <v>83</v>
      </c>
      <c r="GC3">
        <f>SUMIFS(DataRegularSeason20242025!$AA$3:$AA$1315,DataRegularSeason20242025!$B$3:$B$1315, "&lt;=" &amp; GC$1, DataRegularSeason20242025!$D$3:$D$1315, $A3)+SUMIFS(DataRegularSeason20242025!$AB$3:$AB$1315,DataRegularSeason20242025!$B$3:$B$1315, "&lt;=" &amp; GC$1, DataRegularSeason20242025!$E$3:$E$1315, $A3)</f>
        <v>83</v>
      </c>
      <c r="GD3">
        <f>SUMIFS(DataRegularSeason20242025!$AA$3:$AA$1315,DataRegularSeason20242025!$B$3:$B$1315, "&lt;=" &amp; GD$1, DataRegularSeason20242025!$D$3:$D$1315, $A3)+SUMIFS(DataRegularSeason20242025!$AB$3:$AB$1315,DataRegularSeason20242025!$B$3:$B$1315, "&lt;=" &amp; GD$1, DataRegularSeason20242025!$E$3:$E$1315, $A3)</f>
        <v>83</v>
      </c>
      <c r="GE3">
        <f>SUMIFS(DataRegularSeason20242025!$AA$3:$AA$1315,DataRegularSeason20242025!$B$3:$B$1315, "&lt;=" &amp; GE$1, DataRegularSeason20242025!$D$3:$D$1315, $A3)+SUMIFS(DataRegularSeason20242025!$AB$3:$AB$1315,DataRegularSeason20242025!$B$3:$B$1315, "&lt;=" &amp; GE$1, DataRegularSeason20242025!$E$3:$E$1315, $A3)</f>
        <v>83</v>
      </c>
      <c r="GF3">
        <f>SUMIFS(DataRegularSeason20242025!$AA$3:$AA$1315,DataRegularSeason20242025!$B$3:$B$1315, "&lt;=" &amp; GF$1, DataRegularSeason20242025!$D$3:$D$1315, $A3)+SUMIFS(DataRegularSeason20242025!$AB$3:$AB$1315,DataRegularSeason20242025!$B$3:$B$1315, "&lt;=" &amp; GF$1, DataRegularSeason20242025!$E$3:$E$1315, $A3)</f>
        <v>83</v>
      </c>
      <c r="GG3">
        <f>SUMIFS(DataRegularSeason20242025!$AA$3:$AA$1315,DataRegularSeason20242025!$B$3:$B$1315, "&lt;=" &amp; GG$1, DataRegularSeason20242025!$D$3:$D$1315, $A3)+SUMIFS(DataRegularSeason20242025!$AB$3:$AB$1315,DataRegularSeason20242025!$B$3:$B$1315, "&lt;=" &amp; GG$1, DataRegularSeason20242025!$E$3:$E$1315, $A3)</f>
        <v>83</v>
      </c>
      <c r="GH3">
        <f>SUMIFS(DataRegularSeason20242025!$AA$3:$AA$1315,DataRegularSeason20242025!$B$3:$B$1315, "&lt;=" &amp; GH$1, DataRegularSeason20242025!$D$3:$D$1315, $A3)+SUMIFS(DataRegularSeason20242025!$AB$3:$AB$1315,DataRegularSeason20242025!$B$3:$B$1315, "&lt;=" &amp; GH$1, DataRegularSeason20242025!$E$3:$E$1315, $A3)</f>
        <v>83</v>
      </c>
      <c r="GI3">
        <f>SUMIFS(DataRegularSeason20242025!$AA$3:$AA$1315,DataRegularSeason20242025!$B$3:$B$1315, "&lt;=" &amp; GI$1, DataRegularSeason20242025!$D$3:$D$1315, $A3)+SUMIFS(DataRegularSeason20242025!$AB$3:$AB$1315,DataRegularSeason20242025!$B$3:$B$1315, "&lt;=" &amp; GI$1, DataRegularSeason20242025!$E$3:$E$1315, $A3)</f>
        <v>83</v>
      </c>
      <c r="GJ3">
        <f>SUMIFS(DataRegularSeason20242025!$AA$3:$AA$1315,DataRegularSeason20242025!$B$3:$B$1315, "&lt;=" &amp; GJ$1, DataRegularSeason20242025!$D$3:$D$1315, $A3)+SUMIFS(DataRegularSeason20242025!$AB$3:$AB$1315,DataRegularSeason20242025!$B$3:$B$1315, "&lt;=" &amp; GJ$1, DataRegularSeason20242025!$E$3:$E$1315, $A3)</f>
        <v>83</v>
      </c>
      <c r="GK3">
        <f>SUMIFS(DataRegularSeason20242025!$AA$3:$AA$1315,DataRegularSeason20242025!$B$3:$B$1315, "&lt;=" &amp; GK$1, DataRegularSeason20242025!$D$3:$D$1315, $A3)+SUMIFS(DataRegularSeason20242025!$AB$3:$AB$1315,DataRegularSeason20242025!$B$3:$B$1315, "&lt;=" &amp; GK$1, DataRegularSeason20242025!$E$3:$E$1315, $A3)</f>
        <v>83</v>
      </c>
      <c r="GL3">
        <f>SUMIFS(DataRegularSeason20242025!$AA$3:$AA$1315,DataRegularSeason20242025!$B$3:$B$1315, "&lt;=" &amp; GL$1, DataRegularSeason20242025!$D$3:$D$1315, $A3)+SUMIFS(DataRegularSeason20242025!$AB$3:$AB$1315,DataRegularSeason20242025!$B$3:$B$1315, "&lt;=" &amp; GL$1, DataRegularSeason20242025!$E$3:$E$1315, $A3)</f>
        <v>83</v>
      </c>
      <c r="GM3">
        <f>SUMIFS(DataRegularSeason20242025!$AA$3:$AA$1315,DataRegularSeason20242025!$B$3:$B$1315, "&lt;=" &amp; GM$1, DataRegularSeason20242025!$D$3:$D$1315, $A3)+SUMIFS(DataRegularSeason20242025!$AB$3:$AB$1315,DataRegularSeason20242025!$B$3:$B$1315, "&lt;=" &amp; GM$1, DataRegularSeason20242025!$E$3:$E$1315, $A3)</f>
        <v>83</v>
      </c>
      <c r="GN3">
        <f>SUMIFS(DataRegularSeason20242025!$AA$3:$AA$1315,DataRegularSeason20242025!$B$3:$B$1315, "&lt;=" &amp; GN$1, DataRegularSeason20242025!$D$3:$D$1315, $A3)+SUMIFS(DataRegularSeason20242025!$AB$3:$AB$1315,DataRegularSeason20242025!$B$3:$B$1315, "&lt;=" &amp; GN$1, DataRegularSeason20242025!$E$3:$E$1315, $A3)</f>
        <v>83</v>
      </c>
      <c r="GO3">
        <f>SUMIFS(DataRegularSeason20242025!$AA$3:$AA$1315,DataRegularSeason20242025!$B$3:$B$1315, "&lt;=" &amp; GO$1, DataRegularSeason20242025!$D$3:$D$1315, $A3)+SUMIFS(DataRegularSeason20242025!$AB$3:$AB$1315,DataRegularSeason20242025!$B$3:$B$1315, "&lt;=" &amp; GO$1, DataRegularSeason20242025!$E$3:$E$1315, $A3)</f>
        <v>83</v>
      </c>
      <c r="GP3">
        <f>SUMIFS(DataRegularSeason20242025!$AA$3:$AA$1315,DataRegularSeason20242025!$B$3:$B$1315, "&lt;=" &amp; GP$1, DataRegularSeason20242025!$D$3:$D$1315, $A3)+SUMIFS(DataRegularSeason20242025!$AB$3:$AB$1315,DataRegularSeason20242025!$B$3:$B$1315, "&lt;=" &amp; GP$1, DataRegularSeason20242025!$E$3:$E$1315, $A3)</f>
        <v>83</v>
      </c>
      <c r="GQ3">
        <f>SUMIFS(DataRegularSeason20242025!$AA$3:$AA$1315,DataRegularSeason20242025!$B$3:$B$1315, "&lt;=" &amp; GQ$1, DataRegularSeason20242025!$D$3:$D$1315, $A3)+SUMIFS(DataRegularSeason20242025!$AB$3:$AB$1315,DataRegularSeason20242025!$B$3:$B$1315, "&lt;=" &amp; GQ$1, DataRegularSeason20242025!$E$3:$E$1315, $A3)</f>
        <v>83</v>
      </c>
      <c r="GR3">
        <f>SUMIFS(DataRegularSeason20242025!$AA$3:$AA$1315,DataRegularSeason20242025!$B$3:$B$1315, "&lt;=" &amp; GR$1, DataRegularSeason20242025!$D$3:$D$1315, $A3)+SUMIFS(DataRegularSeason20242025!$AB$3:$AB$1315,DataRegularSeason20242025!$B$3:$B$1315, "&lt;=" &amp; GR$1, DataRegularSeason20242025!$E$3:$E$1315, $A3)</f>
        <v>83</v>
      </c>
      <c r="GS3">
        <f>SUMIFS(DataRegularSeason20242025!$AA$3:$AA$1315,DataRegularSeason20242025!$B$3:$B$1315, "&lt;=" &amp; GS$1, DataRegularSeason20242025!$D$3:$D$1315, $A3)+SUMIFS(DataRegularSeason20242025!$AB$3:$AB$1315,DataRegularSeason20242025!$B$3:$B$1315, "&lt;=" &amp; GS$1, DataRegularSeason20242025!$E$3:$E$1315, $A3)</f>
        <v>83</v>
      </c>
      <c r="GT3">
        <f>SUMIFS(DataRegularSeason20242025!$AA$3:$AA$1315,DataRegularSeason20242025!$B$3:$B$1315, "&lt;=" &amp; GT$1, DataRegularSeason20242025!$D$3:$D$1315, $A3)+SUMIFS(DataRegularSeason20242025!$AB$3:$AB$1315,DataRegularSeason20242025!$B$3:$B$1315, "&lt;=" &amp; GT$1, DataRegularSeason20242025!$E$3:$E$1315, $A3)</f>
        <v>83</v>
      </c>
      <c r="GU3">
        <f>SUMIFS(DataRegularSeason20242025!$AA$3:$AA$1315,DataRegularSeason20242025!$B$3:$B$1315, "&lt;=" &amp; GU$1, DataRegularSeason20242025!$D$3:$D$1315, $A3)+SUMIFS(DataRegularSeason20242025!$AB$3:$AB$1315,DataRegularSeason20242025!$B$3:$B$1315, "&lt;=" &amp; GU$1, DataRegularSeason20242025!$E$3:$E$1315, $A3)</f>
        <v>83</v>
      </c>
    </row>
    <row r="4" spans="1:275" x14ac:dyDescent="0.25">
      <c r="A4" t="s">
        <v>42</v>
      </c>
      <c r="B4" t="s">
        <v>97</v>
      </c>
      <c r="C4" s="118" t="s">
        <v>80</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68</v>
      </c>
      <c r="ER4">
        <f>SUMIFS(DataRegularSeason20242025!$AA$3:$AA$1315,DataRegularSeason20242025!$B$3:$B$1315, "&lt;=" &amp; ER$1, DataRegularSeason20242025!$D$3:$D$1315, $A4)+SUMIFS(DataRegularSeason20242025!$AB$3:$AB$1315,DataRegularSeason20242025!$B$3:$B$1315, "&lt;=" &amp; ER$1, DataRegularSeason20242025!$E$3:$E$1315, $A4)</f>
        <v>68</v>
      </c>
      <c r="ES4">
        <f>SUMIFS(DataRegularSeason20242025!$AA$3:$AA$1315,DataRegularSeason20242025!$B$3:$B$1315, "&lt;=" &amp; ES$1, DataRegularSeason20242025!$D$3:$D$1315, $A4)+SUMIFS(DataRegularSeason20242025!$AB$3:$AB$1315,DataRegularSeason20242025!$B$3:$B$1315, "&lt;=" &amp; ES$1, DataRegularSeason20242025!$E$3:$E$1315, $A4)</f>
        <v>70</v>
      </c>
      <c r="ET4">
        <f>SUMIFS(DataRegularSeason20242025!$AA$3:$AA$1315,DataRegularSeason20242025!$B$3:$B$1315, "&lt;=" &amp; ET$1, DataRegularSeason20242025!$D$3:$D$1315, $A4)+SUMIFS(DataRegularSeason20242025!$AB$3:$AB$1315,DataRegularSeason20242025!$B$3:$B$1315, "&lt;=" &amp; ET$1, DataRegularSeason20242025!$E$3:$E$1315, $A4)</f>
        <v>70</v>
      </c>
      <c r="EU4">
        <f>SUMIFS(DataRegularSeason20242025!$AA$3:$AA$1315,DataRegularSeason20242025!$B$3:$B$1315, "&lt;=" &amp; EU$1, DataRegularSeason20242025!$D$3:$D$1315, $A4)+SUMIFS(DataRegularSeason20242025!$AB$3:$AB$1315,DataRegularSeason20242025!$B$3:$B$1315, "&lt;=" &amp; EU$1, DataRegularSeason20242025!$E$3:$E$1315, $A4)</f>
        <v>72</v>
      </c>
      <c r="EV4">
        <f>SUMIFS(DataRegularSeason20242025!$AA$3:$AA$1315,DataRegularSeason20242025!$B$3:$B$1315, "&lt;=" &amp; EV$1, DataRegularSeason20242025!$D$3:$D$1315, $A4)+SUMIFS(DataRegularSeason20242025!$AB$3:$AB$1315,DataRegularSeason20242025!$B$3:$B$1315, "&lt;=" &amp; EV$1, DataRegularSeason20242025!$E$3:$E$1315, $A4)</f>
        <v>72</v>
      </c>
      <c r="EW4">
        <f>SUMIFS(DataRegularSeason20242025!$AA$3:$AA$1315,DataRegularSeason20242025!$B$3:$B$1315, "&lt;=" &amp; EW$1, DataRegularSeason20242025!$D$3:$D$1315, $A4)+SUMIFS(DataRegularSeason20242025!$AB$3:$AB$1315,DataRegularSeason20242025!$B$3:$B$1315, "&lt;=" &amp; EW$1, DataRegularSeason20242025!$E$3:$E$1315, $A4)</f>
        <v>74</v>
      </c>
      <c r="EX4">
        <f>SUMIFS(DataRegularSeason20242025!$AA$3:$AA$1315,DataRegularSeason20242025!$B$3:$B$1315, "&lt;=" &amp; EX$1, DataRegularSeason20242025!$D$3:$D$1315, $A4)+SUMIFS(DataRegularSeason20242025!$AB$3:$AB$1315,DataRegularSeason20242025!$B$3:$B$1315, "&lt;=" &amp; EX$1, DataRegularSeason20242025!$E$3:$E$1315, $A4)</f>
        <v>74</v>
      </c>
      <c r="EY4">
        <f>SUMIFS(DataRegularSeason20242025!$AA$3:$AA$1315,DataRegularSeason20242025!$B$3:$B$1315, "&lt;=" &amp; EY$1, DataRegularSeason20242025!$D$3:$D$1315, $A4)+SUMIFS(DataRegularSeason20242025!$AB$3:$AB$1315,DataRegularSeason20242025!$B$3:$B$1315, "&lt;=" &amp; EY$1, DataRegularSeason20242025!$E$3:$E$1315, $A4)</f>
        <v>74</v>
      </c>
      <c r="EZ4">
        <f>SUMIFS(DataRegularSeason20242025!$AA$3:$AA$1315,DataRegularSeason20242025!$B$3:$B$1315, "&lt;=" &amp; EZ$1, DataRegularSeason20242025!$D$3:$D$1315, $A4)+SUMIFS(DataRegularSeason20242025!$AB$3:$AB$1315,DataRegularSeason20242025!$B$3:$B$1315, "&lt;=" &amp; EZ$1, DataRegularSeason20242025!$E$3:$E$1315, $A4)</f>
        <v>76</v>
      </c>
      <c r="FA4">
        <f>SUMIFS(DataRegularSeason20242025!$AA$3:$AA$1315,DataRegularSeason20242025!$B$3:$B$1315, "&lt;=" &amp; FA$1, DataRegularSeason20242025!$D$3:$D$1315, $A4)+SUMIFS(DataRegularSeason20242025!$AB$3:$AB$1315,DataRegularSeason20242025!$B$3:$B$1315, "&lt;=" &amp; FA$1, DataRegularSeason20242025!$E$3:$E$1315, $A4)</f>
        <v>76</v>
      </c>
      <c r="FB4">
        <f>SUMIFS(DataRegularSeason20242025!$AA$3:$AA$1315,DataRegularSeason20242025!$B$3:$B$1315, "&lt;=" &amp; FB$1, DataRegularSeason20242025!$D$3:$D$1315, $A4)+SUMIFS(DataRegularSeason20242025!$AB$3:$AB$1315,DataRegularSeason20242025!$B$3:$B$1315, "&lt;=" &amp; FB$1, DataRegularSeason20242025!$E$3:$E$1315, $A4)</f>
        <v>78</v>
      </c>
      <c r="FC4">
        <f>SUMIFS(DataRegularSeason20242025!$AA$3:$AA$1315,DataRegularSeason20242025!$B$3:$B$1315, "&lt;=" &amp; FC$1, DataRegularSeason20242025!$D$3:$D$1315, $A4)+SUMIFS(DataRegularSeason20242025!$AB$3:$AB$1315,DataRegularSeason20242025!$B$3:$B$1315, "&lt;=" &amp; FC$1, DataRegularSeason20242025!$E$3:$E$1315, $A4)</f>
        <v>78</v>
      </c>
      <c r="FD4">
        <f>SUMIFS(DataRegularSeason20242025!$AA$3:$AA$1315,DataRegularSeason20242025!$B$3:$B$1315, "&lt;=" &amp; FD$1, DataRegularSeason20242025!$D$3:$D$1315, $A4)+SUMIFS(DataRegularSeason20242025!$AB$3:$AB$1315,DataRegularSeason20242025!$B$3:$B$1315, "&lt;=" &amp; FD$1, DataRegularSeason20242025!$E$3:$E$1315, $A4)</f>
        <v>78</v>
      </c>
      <c r="FE4">
        <f>SUMIFS(DataRegularSeason20242025!$AA$3:$AA$1315,DataRegularSeason20242025!$B$3:$B$1315, "&lt;=" &amp; FE$1, DataRegularSeason20242025!$D$3:$D$1315, $A4)+SUMIFS(DataRegularSeason20242025!$AB$3:$AB$1315,DataRegularSeason20242025!$B$3:$B$1315, "&lt;=" &amp; FE$1, DataRegularSeason20242025!$E$3:$E$1315, $A4)</f>
        <v>78</v>
      </c>
      <c r="FF4">
        <f>SUMIFS(DataRegularSeason20242025!$AA$3:$AA$1315,DataRegularSeason20242025!$B$3:$B$1315, "&lt;=" &amp; FF$1, DataRegularSeason20242025!$D$3:$D$1315, $A4)+SUMIFS(DataRegularSeason20242025!$AB$3:$AB$1315,DataRegularSeason20242025!$B$3:$B$1315, "&lt;=" &amp; FF$1, DataRegularSeason20242025!$E$3:$E$1315, $A4)</f>
        <v>78</v>
      </c>
      <c r="FG4">
        <f>SUMIFS(DataRegularSeason20242025!$AA$3:$AA$1315,DataRegularSeason20242025!$B$3:$B$1315, "&lt;=" &amp; FG$1, DataRegularSeason20242025!$D$3:$D$1315, $A4)+SUMIFS(DataRegularSeason20242025!$AB$3:$AB$1315,DataRegularSeason20242025!$B$3:$B$1315, "&lt;=" &amp; FG$1, DataRegularSeason20242025!$E$3:$E$1315, $A4)</f>
        <v>78</v>
      </c>
      <c r="FH4">
        <f>SUMIFS(DataRegularSeason20242025!$AA$3:$AA$1315,DataRegularSeason20242025!$B$3:$B$1315, "&lt;=" &amp; FH$1, DataRegularSeason20242025!$D$3:$D$1315, $A4)+SUMIFS(DataRegularSeason20242025!$AB$3:$AB$1315,DataRegularSeason20242025!$B$3:$B$1315, "&lt;=" &amp; FH$1, DataRegularSeason20242025!$E$3:$E$1315, $A4)</f>
        <v>78</v>
      </c>
      <c r="FI4">
        <f>SUMIFS(DataRegularSeason20242025!$AA$3:$AA$1315,DataRegularSeason20242025!$B$3:$B$1315, "&lt;=" &amp; FI$1, DataRegularSeason20242025!$D$3:$D$1315, $A4)+SUMIFS(DataRegularSeason20242025!$AB$3:$AB$1315,DataRegularSeason20242025!$B$3:$B$1315, "&lt;=" &amp; FI$1, DataRegularSeason20242025!$E$3:$E$1315, $A4)</f>
        <v>78</v>
      </c>
      <c r="FJ4">
        <f>SUMIFS(DataRegularSeason20242025!$AA$3:$AA$1315,DataRegularSeason20242025!$B$3:$B$1315, "&lt;=" &amp; FJ$1, DataRegularSeason20242025!$D$3:$D$1315, $A4)+SUMIFS(DataRegularSeason20242025!$AB$3:$AB$1315,DataRegularSeason20242025!$B$3:$B$1315, "&lt;=" &amp; FJ$1, DataRegularSeason20242025!$E$3:$E$1315, $A4)</f>
        <v>78</v>
      </c>
      <c r="FK4">
        <f>SUMIFS(DataRegularSeason20242025!$AA$3:$AA$1315,DataRegularSeason20242025!$B$3:$B$1315, "&lt;=" &amp; FK$1, DataRegularSeason20242025!$D$3:$D$1315, $A4)+SUMIFS(DataRegularSeason20242025!$AB$3:$AB$1315,DataRegularSeason20242025!$B$3:$B$1315, "&lt;=" &amp; FK$1, DataRegularSeason20242025!$E$3:$E$1315, $A4)</f>
        <v>78</v>
      </c>
      <c r="FL4">
        <f>SUMIFS(DataRegularSeason20242025!$AA$3:$AA$1315,DataRegularSeason20242025!$B$3:$B$1315, "&lt;=" &amp; FL$1, DataRegularSeason20242025!$D$3:$D$1315, $A4)+SUMIFS(DataRegularSeason20242025!$AB$3:$AB$1315,DataRegularSeason20242025!$B$3:$B$1315, "&lt;=" &amp; FL$1, DataRegularSeason20242025!$E$3:$E$1315, $A4)</f>
        <v>78</v>
      </c>
      <c r="FM4">
        <f>SUMIFS(DataRegularSeason20242025!$AA$3:$AA$1315,DataRegularSeason20242025!$B$3:$B$1315, "&lt;=" &amp; FM$1, DataRegularSeason20242025!$D$3:$D$1315, $A4)+SUMIFS(DataRegularSeason20242025!$AB$3:$AB$1315,DataRegularSeason20242025!$B$3:$B$1315, "&lt;=" &amp; FM$1, DataRegularSeason20242025!$E$3:$E$1315, $A4)</f>
        <v>78</v>
      </c>
      <c r="FN4">
        <f>SUMIFS(DataRegularSeason20242025!$AA$3:$AA$1315,DataRegularSeason20242025!$B$3:$B$1315, "&lt;=" &amp; FN$1, DataRegularSeason20242025!$D$3:$D$1315, $A4)+SUMIFS(DataRegularSeason20242025!$AB$3:$AB$1315,DataRegularSeason20242025!$B$3:$B$1315, "&lt;=" &amp; FN$1, DataRegularSeason20242025!$E$3:$E$1315, $A4)</f>
        <v>78</v>
      </c>
      <c r="FO4">
        <f>SUMIFS(DataRegularSeason20242025!$AA$3:$AA$1315,DataRegularSeason20242025!$B$3:$B$1315, "&lt;=" &amp; FO$1, DataRegularSeason20242025!$D$3:$D$1315, $A4)+SUMIFS(DataRegularSeason20242025!$AB$3:$AB$1315,DataRegularSeason20242025!$B$3:$B$1315, "&lt;=" &amp; FO$1, DataRegularSeason20242025!$E$3:$E$1315, $A4)</f>
        <v>78</v>
      </c>
      <c r="FP4">
        <f>SUMIFS(DataRegularSeason20242025!$AA$3:$AA$1315,DataRegularSeason20242025!$B$3:$B$1315, "&lt;=" &amp; FP$1, DataRegularSeason20242025!$D$3:$D$1315, $A4)+SUMIFS(DataRegularSeason20242025!$AB$3:$AB$1315,DataRegularSeason20242025!$B$3:$B$1315, "&lt;=" &amp; FP$1, DataRegularSeason20242025!$E$3:$E$1315, $A4)</f>
        <v>78</v>
      </c>
      <c r="FQ4">
        <f>SUMIFS(DataRegularSeason20242025!$AA$3:$AA$1315,DataRegularSeason20242025!$B$3:$B$1315, "&lt;=" &amp; FQ$1, DataRegularSeason20242025!$D$3:$D$1315, $A4)+SUMIFS(DataRegularSeason20242025!$AB$3:$AB$1315,DataRegularSeason20242025!$B$3:$B$1315, "&lt;=" &amp; FQ$1, DataRegularSeason20242025!$E$3:$E$1315, $A4)</f>
        <v>78</v>
      </c>
      <c r="FR4">
        <f>SUMIFS(DataRegularSeason20242025!$AA$3:$AA$1315,DataRegularSeason20242025!$B$3:$B$1315, "&lt;=" &amp; FR$1, DataRegularSeason20242025!$D$3:$D$1315, $A4)+SUMIFS(DataRegularSeason20242025!$AB$3:$AB$1315,DataRegularSeason20242025!$B$3:$B$1315, "&lt;=" &amp; FR$1, DataRegularSeason20242025!$E$3:$E$1315, $A4)</f>
        <v>78</v>
      </c>
      <c r="FS4">
        <f>SUMIFS(DataRegularSeason20242025!$AA$3:$AA$1315,DataRegularSeason20242025!$B$3:$B$1315, "&lt;=" &amp; FS$1, DataRegularSeason20242025!$D$3:$D$1315, $A4)+SUMIFS(DataRegularSeason20242025!$AB$3:$AB$1315,DataRegularSeason20242025!$B$3:$B$1315, "&lt;=" &amp; FS$1, DataRegularSeason20242025!$E$3:$E$1315, $A4)</f>
        <v>78</v>
      </c>
      <c r="FT4">
        <f>SUMIFS(DataRegularSeason20242025!$AA$3:$AA$1315,DataRegularSeason20242025!$B$3:$B$1315, "&lt;=" &amp; FT$1, DataRegularSeason20242025!$D$3:$D$1315, $A4)+SUMIFS(DataRegularSeason20242025!$AB$3:$AB$1315,DataRegularSeason20242025!$B$3:$B$1315, "&lt;=" &amp; FT$1, DataRegularSeason20242025!$E$3:$E$1315, $A4)</f>
        <v>78</v>
      </c>
      <c r="FU4">
        <f>SUMIFS(DataRegularSeason20242025!$AA$3:$AA$1315,DataRegularSeason20242025!$B$3:$B$1315, "&lt;=" &amp; FU$1, DataRegularSeason20242025!$D$3:$D$1315, $A4)+SUMIFS(DataRegularSeason20242025!$AB$3:$AB$1315,DataRegularSeason20242025!$B$3:$B$1315, "&lt;=" &amp; FU$1, DataRegularSeason20242025!$E$3:$E$1315, $A4)</f>
        <v>78</v>
      </c>
      <c r="FV4">
        <f>SUMIFS(DataRegularSeason20242025!$AA$3:$AA$1315,DataRegularSeason20242025!$B$3:$B$1315, "&lt;=" &amp; FV$1, DataRegularSeason20242025!$D$3:$D$1315, $A4)+SUMIFS(DataRegularSeason20242025!$AB$3:$AB$1315,DataRegularSeason20242025!$B$3:$B$1315, "&lt;=" &amp; FV$1, DataRegularSeason20242025!$E$3:$E$1315, $A4)</f>
        <v>78</v>
      </c>
      <c r="FW4">
        <f>SUMIFS(DataRegularSeason20242025!$AA$3:$AA$1315,DataRegularSeason20242025!$B$3:$B$1315, "&lt;=" &amp; FW$1, DataRegularSeason20242025!$D$3:$D$1315, $A4)+SUMIFS(DataRegularSeason20242025!$AB$3:$AB$1315,DataRegularSeason20242025!$B$3:$B$1315, "&lt;=" &amp; FW$1, DataRegularSeason20242025!$E$3:$E$1315, $A4)</f>
        <v>78</v>
      </c>
      <c r="FX4">
        <f>SUMIFS(DataRegularSeason20242025!$AA$3:$AA$1315,DataRegularSeason20242025!$B$3:$B$1315, "&lt;=" &amp; FX$1, DataRegularSeason20242025!$D$3:$D$1315, $A4)+SUMIFS(DataRegularSeason20242025!$AB$3:$AB$1315,DataRegularSeason20242025!$B$3:$B$1315, "&lt;=" &amp; FX$1, DataRegularSeason20242025!$E$3:$E$1315, $A4)</f>
        <v>78</v>
      </c>
      <c r="FY4">
        <f>SUMIFS(DataRegularSeason20242025!$AA$3:$AA$1315,DataRegularSeason20242025!$B$3:$B$1315, "&lt;=" &amp; FY$1, DataRegularSeason20242025!$D$3:$D$1315, $A4)+SUMIFS(DataRegularSeason20242025!$AB$3:$AB$1315,DataRegularSeason20242025!$B$3:$B$1315, "&lt;=" &amp; FY$1, DataRegularSeason20242025!$E$3:$E$1315, $A4)</f>
        <v>78</v>
      </c>
      <c r="FZ4">
        <f>SUMIFS(DataRegularSeason20242025!$AA$3:$AA$1315,DataRegularSeason20242025!$B$3:$B$1315, "&lt;=" &amp; FZ$1, DataRegularSeason20242025!$D$3:$D$1315, $A4)+SUMIFS(DataRegularSeason20242025!$AB$3:$AB$1315,DataRegularSeason20242025!$B$3:$B$1315, "&lt;=" &amp; FZ$1, DataRegularSeason20242025!$E$3:$E$1315, $A4)</f>
        <v>78</v>
      </c>
      <c r="GA4">
        <f>SUMIFS(DataRegularSeason20242025!$AA$3:$AA$1315,DataRegularSeason20242025!$B$3:$B$1315, "&lt;=" &amp; GA$1, DataRegularSeason20242025!$D$3:$D$1315, $A4)+SUMIFS(DataRegularSeason20242025!$AB$3:$AB$1315,DataRegularSeason20242025!$B$3:$B$1315, "&lt;=" &amp; GA$1, DataRegularSeason20242025!$E$3:$E$1315, $A4)</f>
        <v>78</v>
      </c>
      <c r="GB4">
        <f>SUMIFS(DataRegularSeason20242025!$AA$3:$AA$1315,DataRegularSeason20242025!$B$3:$B$1315, "&lt;=" &amp; GB$1, DataRegularSeason20242025!$D$3:$D$1315, $A4)+SUMIFS(DataRegularSeason20242025!$AB$3:$AB$1315,DataRegularSeason20242025!$B$3:$B$1315, "&lt;=" &amp; GB$1, DataRegularSeason20242025!$E$3:$E$1315, $A4)</f>
        <v>78</v>
      </c>
      <c r="GC4">
        <f>SUMIFS(DataRegularSeason20242025!$AA$3:$AA$1315,DataRegularSeason20242025!$B$3:$B$1315, "&lt;=" &amp; GC$1, DataRegularSeason20242025!$D$3:$D$1315, $A4)+SUMIFS(DataRegularSeason20242025!$AB$3:$AB$1315,DataRegularSeason20242025!$B$3:$B$1315, "&lt;=" &amp; GC$1, DataRegularSeason20242025!$E$3:$E$1315, $A4)</f>
        <v>78</v>
      </c>
      <c r="GD4">
        <f>SUMIFS(DataRegularSeason20242025!$AA$3:$AA$1315,DataRegularSeason20242025!$B$3:$B$1315, "&lt;=" &amp; GD$1, DataRegularSeason20242025!$D$3:$D$1315, $A4)+SUMIFS(DataRegularSeason20242025!$AB$3:$AB$1315,DataRegularSeason20242025!$B$3:$B$1315, "&lt;=" &amp; GD$1, DataRegularSeason20242025!$E$3:$E$1315, $A4)</f>
        <v>78</v>
      </c>
      <c r="GE4">
        <f>SUMIFS(DataRegularSeason20242025!$AA$3:$AA$1315,DataRegularSeason20242025!$B$3:$B$1315, "&lt;=" &amp; GE$1, DataRegularSeason20242025!$D$3:$D$1315, $A4)+SUMIFS(DataRegularSeason20242025!$AB$3:$AB$1315,DataRegularSeason20242025!$B$3:$B$1315, "&lt;=" &amp; GE$1, DataRegularSeason20242025!$E$3:$E$1315, $A4)</f>
        <v>78</v>
      </c>
      <c r="GF4">
        <f>SUMIFS(DataRegularSeason20242025!$AA$3:$AA$1315,DataRegularSeason20242025!$B$3:$B$1315, "&lt;=" &amp; GF$1, DataRegularSeason20242025!$D$3:$D$1315, $A4)+SUMIFS(DataRegularSeason20242025!$AB$3:$AB$1315,DataRegularSeason20242025!$B$3:$B$1315, "&lt;=" &amp; GF$1, DataRegularSeason20242025!$E$3:$E$1315, $A4)</f>
        <v>78</v>
      </c>
      <c r="GG4">
        <f>SUMIFS(DataRegularSeason20242025!$AA$3:$AA$1315,DataRegularSeason20242025!$B$3:$B$1315, "&lt;=" &amp; GG$1, DataRegularSeason20242025!$D$3:$D$1315, $A4)+SUMIFS(DataRegularSeason20242025!$AB$3:$AB$1315,DataRegularSeason20242025!$B$3:$B$1315, "&lt;=" &amp; GG$1, DataRegularSeason20242025!$E$3:$E$1315, $A4)</f>
        <v>78</v>
      </c>
      <c r="GH4">
        <f>SUMIFS(DataRegularSeason20242025!$AA$3:$AA$1315,DataRegularSeason20242025!$B$3:$B$1315, "&lt;=" &amp; GH$1, DataRegularSeason20242025!$D$3:$D$1315, $A4)+SUMIFS(DataRegularSeason20242025!$AB$3:$AB$1315,DataRegularSeason20242025!$B$3:$B$1315, "&lt;=" &amp; GH$1, DataRegularSeason20242025!$E$3:$E$1315, $A4)</f>
        <v>78</v>
      </c>
      <c r="GI4">
        <f>SUMIFS(DataRegularSeason20242025!$AA$3:$AA$1315,DataRegularSeason20242025!$B$3:$B$1315, "&lt;=" &amp; GI$1, DataRegularSeason20242025!$D$3:$D$1315, $A4)+SUMIFS(DataRegularSeason20242025!$AB$3:$AB$1315,DataRegularSeason20242025!$B$3:$B$1315, "&lt;=" &amp; GI$1, DataRegularSeason20242025!$E$3:$E$1315, $A4)</f>
        <v>78</v>
      </c>
      <c r="GJ4">
        <f>SUMIFS(DataRegularSeason20242025!$AA$3:$AA$1315,DataRegularSeason20242025!$B$3:$B$1315, "&lt;=" &amp; GJ$1, DataRegularSeason20242025!$D$3:$D$1315, $A4)+SUMIFS(DataRegularSeason20242025!$AB$3:$AB$1315,DataRegularSeason20242025!$B$3:$B$1315, "&lt;=" &amp; GJ$1, DataRegularSeason20242025!$E$3:$E$1315, $A4)</f>
        <v>78</v>
      </c>
      <c r="GK4">
        <f>SUMIFS(DataRegularSeason20242025!$AA$3:$AA$1315,DataRegularSeason20242025!$B$3:$B$1315, "&lt;=" &amp; GK$1, DataRegularSeason20242025!$D$3:$D$1315, $A4)+SUMIFS(DataRegularSeason20242025!$AB$3:$AB$1315,DataRegularSeason20242025!$B$3:$B$1315, "&lt;=" &amp; GK$1, DataRegularSeason20242025!$E$3:$E$1315, $A4)</f>
        <v>78</v>
      </c>
      <c r="GL4">
        <f>SUMIFS(DataRegularSeason20242025!$AA$3:$AA$1315,DataRegularSeason20242025!$B$3:$B$1315, "&lt;=" &amp; GL$1, DataRegularSeason20242025!$D$3:$D$1315, $A4)+SUMIFS(DataRegularSeason20242025!$AB$3:$AB$1315,DataRegularSeason20242025!$B$3:$B$1315, "&lt;=" &amp; GL$1, DataRegularSeason20242025!$E$3:$E$1315, $A4)</f>
        <v>78</v>
      </c>
      <c r="GM4">
        <f>SUMIFS(DataRegularSeason20242025!$AA$3:$AA$1315,DataRegularSeason20242025!$B$3:$B$1315, "&lt;=" &amp; GM$1, DataRegularSeason20242025!$D$3:$D$1315, $A4)+SUMIFS(DataRegularSeason20242025!$AB$3:$AB$1315,DataRegularSeason20242025!$B$3:$B$1315, "&lt;=" &amp; GM$1, DataRegularSeason20242025!$E$3:$E$1315, $A4)</f>
        <v>78</v>
      </c>
      <c r="GN4">
        <f>SUMIFS(DataRegularSeason20242025!$AA$3:$AA$1315,DataRegularSeason20242025!$B$3:$B$1315, "&lt;=" &amp; GN$1, DataRegularSeason20242025!$D$3:$D$1315, $A4)+SUMIFS(DataRegularSeason20242025!$AB$3:$AB$1315,DataRegularSeason20242025!$B$3:$B$1315, "&lt;=" &amp; GN$1, DataRegularSeason20242025!$E$3:$E$1315, $A4)</f>
        <v>78</v>
      </c>
      <c r="GO4">
        <f>SUMIFS(DataRegularSeason20242025!$AA$3:$AA$1315,DataRegularSeason20242025!$B$3:$B$1315, "&lt;=" &amp; GO$1, DataRegularSeason20242025!$D$3:$D$1315, $A4)+SUMIFS(DataRegularSeason20242025!$AB$3:$AB$1315,DataRegularSeason20242025!$B$3:$B$1315, "&lt;=" &amp; GO$1, DataRegularSeason20242025!$E$3:$E$1315, $A4)</f>
        <v>78</v>
      </c>
      <c r="GP4">
        <f>SUMIFS(DataRegularSeason20242025!$AA$3:$AA$1315,DataRegularSeason20242025!$B$3:$B$1315, "&lt;=" &amp; GP$1, DataRegularSeason20242025!$D$3:$D$1315, $A4)+SUMIFS(DataRegularSeason20242025!$AB$3:$AB$1315,DataRegularSeason20242025!$B$3:$B$1315, "&lt;=" &amp; GP$1, DataRegularSeason20242025!$E$3:$E$1315, $A4)</f>
        <v>78</v>
      </c>
      <c r="GQ4">
        <f>SUMIFS(DataRegularSeason20242025!$AA$3:$AA$1315,DataRegularSeason20242025!$B$3:$B$1315, "&lt;=" &amp; GQ$1, DataRegularSeason20242025!$D$3:$D$1315, $A4)+SUMIFS(DataRegularSeason20242025!$AB$3:$AB$1315,DataRegularSeason20242025!$B$3:$B$1315, "&lt;=" &amp; GQ$1, DataRegularSeason20242025!$E$3:$E$1315, $A4)</f>
        <v>78</v>
      </c>
      <c r="GR4">
        <f>SUMIFS(DataRegularSeason20242025!$AA$3:$AA$1315,DataRegularSeason20242025!$B$3:$B$1315, "&lt;=" &amp; GR$1, DataRegularSeason20242025!$D$3:$D$1315, $A4)+SUMIFS(DataRegularSeason20242025!$AB$3:$AB$1315,DataRegularSeason20242025!$B$3:$B$1315, "&lt;=" &amp; GR$1, DataRegularSeason20242025!$E$3:$E$1315, $A4)</f>
        <v>78</v>
      </c>
      <c r="GS4">
        <f>SUMIFS(DataRegularSeason20242025!$AA$3:$AA$1315,DataRegularSeason20242025!$B$3:$B$1315, "&lt;=" &amp; GS$1, DataRegularSeason20242025!$D$3:$D$1315, $A4)+SUMIFS(DataRegularSeason20242025!$AB$3:$AB$1315,DataRegularSeason20242025!$B$3:$B$1315, "&lt;=" &amp; GS$1, DataRegularSeason20242025!$E$3:$E$1315, $A4)</f>
        <v>78</v>
      </c>
      <c r="GT4">
        <f>SUMIFS(DataRegularSeason20242025!$AA$3:$AA$1315,DataRegularSeason20242025!$B$3:$B$1315, "&lt;=" &amp; GT$1, DataRegularSeason20242025!$D$3:$D$1315, $A4)+SUMIFS(DataRegularSeason20242025!$AB$3:$AB$1315,DataRegularSeason20242025!$B$3:$B$1315, "&lt;=" &amp; GT$1, DataRegularSeason20242025!$E$3:$E$1315, $A4)</f>
        <v>78</v>
      </c>
      <c r="GU4">
        <f>SUMIFS(DataRegularSeason20242025!$AA$3:$AA$1315,DataRegularSeason20242025!$B$3:$B$1315, "&lt;=" &amp; GU$1, DataRegularSeason20242025!$D$3:$D$1315, $A4)+SUMIFS(DataRegularSeason20242025!$AB$3:$AB$1315,DataRegularSeason20242025!$B$3:$B$1315, "&lt;=" &amp; GU$1, DataRegularSeason20242025!$E$3:$E$1315, $A4)</f>
        <v>78</v>
      </c>
    </row>
    <row r="5" spans="1:275" x14ac:dyDescent="0.25">
      <c r="A5" t="s">
        <v>29</v>
      </c>
      <c r="B5" t="s">
        <v>97</v>
      </c>
      <c r="C5" s="118" t="s">
        <v>80</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64</v>
      </c>
      <c r="EX5">
        <f>SUMIFS(DataRegularSeason20242025!$AA$3:$AA$1315,DataRegularSeason20242025!$B$3:$B$1315, "&lt;=" &amp; EX$1, DataRegularSeason20242025!$D$3:$D$1315, $A5)+SUMIFS(DataRegularSeason20242025!$AB$3:$AB$1315,DataRegularSeason20242025!$B$3:$B$1315, "&lt;=" &amp; EX$1, DataRegularSeason20242025!$E$3:$E$1315, $A5)</f>
        <v>64</v>
      </c>
      <c r="EY5">
        <f>SUMIFS(DataRegularSeason20242025!$AA$3:$AA$1315,DataRegularSeason20242025!$B$3:$B$1315, "&lt;=" &amp; EY$1, DataRegularSeason20242025!$D$3:$D$1315, $A5)+SUMIFS(DataRegularSeason20242025!$AB$3:$AB$1315,DataRegularSeason20242025!$B$3:$B$1315, "&lt;=" &amp; EY$1, DataRegularSeason20242025!$E$3:$E$1315, $A5)</f>
        <v>65</v>
      </c>
      <c r="EZ5">
        <f>SUMIFS(DataRegularSeason20242025!$AA$3:$AA$1315,DataRegularSeason20242025!$B$3:$B$1315, "&lt;=" &amp; EZ$1, DataRegularSeason20242025!$D$3:$D$1315, $A5)+SUMIFS(DataRegularSeason20242025!$AB$3:$AB$1315,DataRegularSeason20242025!$B$3:$B$1315, "&lt;=" &amp; EZ$1, DataRegularSeason20242025!$E$3:$E$1315, $A5)</f>
        <v>65</v>
      </c>
      <c r="FA5">
        <f>SUMIFS(DataRegularSeason20242025!$AA$3:$AA$1315,DataRegularSeason20242025!$B$3:$B$1315, "&lt;=" &amp; FA$1, DataRegularSeason20242025!$D$3:$D$1315, $A5)+SUMIFS(DataRegularSeason20242025!$AB$3:$AB$1315,DataRegularSeason20242025!$B$3:$B$1315, "&lt;=" &amp; FA$1, DataRegularSeason20242025!$E$3:$E$1315, $A5)</f>
        <v>67</v>
      </c>
      <c r="FB5">
        <f>SUMIFS(DataRegularSeason20242025!$AA$3:$AA$1315,DataRegularSeason20242025!$B$3:$B$1315, "&lt;=" &amp; FB$1, DataRegularSeason20242025!$D$3:$D$1315, $A5)+SUMIFS(DataRegularSeason20242025!$AB$3:$AB$1315,DataRegularSeason20242025!$B$3:$B$1315, "&lt;=" &amp; FB$1, DataRegularSeason20242025!$E$3:$E$1315, $A5)</f>
        <v>67</v>
      </c>
      <c r="FC5">
        <f>SUMIFS(DataRegularSeason20242025!$AA$3:$AA$1315,DataRegularSeason20242025!$B$3:$B$1315, "&lt;=" &amp; FC$1, DataRegularSeason20242025!$D$3:$D$1315, $A5)+SUMIFS(DataRegularSeason20242025!$AB$3:$AB$1315,DataRegularSeason20242025!$B$3:$B$1315, "&lt;=" &amp; FC$1, DataRegularSeason20242025!$E$3:$E$1315, $A5)</f>
        <v>67</v>
      </c>
      <c r="FD5">
        <f>SUMIFS(DataRegularSeason20242025!$AA$3:$AA$1315,DataRegularSeason20242025!$B$3:$B$1315, "&lt;=" &amp; FD$1, DataRegularSeason20242025!$D$3:$D$1315, $A5)+SUMIFS(DataRegularSeason20242025!$AB$3:$AB$1315,DataRegularSeason20242025!$B$3:$B$1315, "&lt;=" &amp; FD$1, DataRegularSeason20242025!$E$3:$E$1315, $A5)</f>
        <v>69</v>
      </c>
      <c r="FE5">
        <f>SUMIFS(DataRegularSeason20242025!$AA$3:$AA$1315,DataRegularSeason20242025!$B$3:$B$1315, "&lt;=" &amp; FE$1, DataRegularSeason20242025!$D$3:$D$1315, $A5)+SUMIFS(DataRegularSeason20242025!$AB$3:$AB$1315,DataRegularSeason20242025!$B$3:$B$1315, "&lt;=" &amp; FE$1, DataRegularSeason20242025!$E$3:$E$1315, $A5)</f>
        <v>69</v>
      </c>
      <c r="FF5">
        <f>SUMIFS(DataRegularSeason20242025!$AA$3:$AA$1315,DataRegularSeason20242025!$B$3:$B$1315, "&lt;=" &amp; FF$1, DataRegularSeason20242025!$D$3:$D$1315, $A5)+SUMIFS(DataRegularSeason20242025!$AB$3:$AB$1315,DataRegularSeason20242025!$B$3:$B$1315, "&lt;=" &amp; FF$1, DataRegularSeason20242025!$E$3:$E$1315, $A5)</f>
        <v>71</v>
      </c>
      <c r="FG5">
        <f>SUMIFS(DataRegularSeason20242025!$AA$3:$AA$1315,DataRegularSeason20242025!$B$3:$B$1315, "&lt;=" &amp; FG$1, DataRegularSeason20242025!$D$3:$D$1315, $A5)+SUMIFS(DataRegularSeason20242025!$AB$3:$AB$1315,DataRegularSeason20242025!$B$3:$B$1315, "&lt;=" &amp; FG$1, DataRegularSeason20242025!$E$3:$E$1315, $A5)</f>
        <v>73</v>
      </c>
      <c r="FH5">
        <f>SUMIFS(DataRegularSeason20242025!$AA$3:$AA$1315,DataRegularSeason20242025!$B$3:$B$1315, "&lt;=" &amp; FH$1, DataRegularSeason20242025!$D$3:$D$1315, $A5)+SUMIFS(DataRegularSeason20242025!$AB$3:$AB$1315,DataRegularSeason20242025!$B$3:$B$1315, "&lt;=" &amp; FH$1, DataRegularSeason20242025!$E$3:$E$1315, $A5)</f>
        <v>73</v>
      </c>
      <c r="FI5">
        <f>SUMIFS(DataRegularSeason20242025!$AA$3:$AA$1315,DataRegularSeason20242025!$B$3:$B$1315, "&lt;=" &amp; FI$1, DataRegularSeason20242025!$D$3:$D$1315, $A5)+SUMIFS(DataRegularSeason20242025!$AB$3:$AB$1315,DataRegularSeason20242025!$B$3:$B$1315, "&lt;=" &amp; FI$1, DataRegularSeason20242025!$E$3:$E$1315, $A5)</f>
        <v>75</v>
      </c>
      <c r="FJ5">
        <f>SUMIFS(DataRegularSeason20242025!$AA$3:$AA$1315,DataRegularSeason20242025!$B$3:$B$1315, "&lt;=" &amp; FJ$1, DataRegularSeason20242025!$D$3:$D$1315, $A5)+SUMIFS(DataRegularSeason20242025!$AB$3:$AB$1315,DataRegularSeason20242025!$B$3:$B$1315, "&lt;=" &amp; FJ$1, DataRegularSeason20242025!$E$3:$E$1315, $A5)</f>
        <v>75</v>
      </c>
      <c r="FK5">
        <f>SUMIFS(DataRegularSeason20242025!$AA$3:$AA$1315,DataRegularSeason20242025!$B$3:$B$1315, "&lt;=" &amp; FK$1, DataRegularSeason20242025!$D$3:$D$1315, $A5)+SUMIFS(DataRegularSeason20242025!$AB$3:$AB$1315,DataRegularSeason20242025!$B$3:$B$1315, "&lt;=" &amp; FK$1, DataRegularSeason20242025!$E$3:$E$1315, $A5)</f>
        <v>75</v>
      </c>
      <c r="FL5">
        <f>SUMIFS(DataRegularSeason20242025!$AA$3:$AA$1315,DataRegularSeason20242025!$B$3:$B$1315, "&lt;=" &amp; FL$1, DataRegularSeason20242025!$D$3:$D$1315, $A5)+SUMIFS(DataRegularSeason20242025!$AB$3:$AB$1315,DataRegularSeason20242025!$B$3:$B$1315, "&lt;=" &amp; FL$1, DataRegularSeason20242025!$E$3:$E$1315, $A5)</f>
        <v>75</v>
      </c>
      <c r="FM5">
        <f>SUMIFS(DataRegularSeason20242025!$AA$3:$AA$1315,DataRegularSeason20242025!$B$3:$B$1315, "&lt;=" &amp; FM$1, DataRegularSeason20242025!$D$3:$D$1315, $A5)+SUMIFS(DataRegularSeason20242025!$AB$3:$AB$1315,DataRegularSeason20242025!$B$3:$B$1315, "&lt;=" &amp; FM$1, DataRegularSeason20242025!$E$3:$E$1315, $A5)</f>
        <v>75</v>
      </c>
      <c r="FN5">
        <f>SUMIFS(DataRegularSeason20242025!$AA$3:$AA$1315,DataRegularSeason20242025!$B$3:$B$1315, "&lt;=" &amp; FN$1, DataRegularSeason20242025!$D$3:$D$1315, $A5)+SUMIFS(DataRegularSeason20242025!$AB$3:$AB$1315,DataRegularSeason20242025!$B$3:$B$1315, "&lt;=" &amp; FN$1, DataRegularSeason20242025!$E$3:$E$1315, $A5)</f>
        <v>75</v>
      </c>
      <c r="FO5">
        <f>SUMIFS(DataRegularSeason20242025!$AA$3:$AA$1315,DataRegularSeason20242025!$B$3:$B$1315, "&lt;=" &amp; FO$1, DataRegularSeason20242025!$D$3:$D$1315, $A5)+SUMIFS(DataRegularSeason20242025!$AB$3:$AB$1315,DataRegularSeason20242025!$B$3:$B$1315, "&lt;=" &amp; FO$1, DataRegularSeason20242025!$E$3:$E$1315, $A5)</f>
        <v>75</v>
      </c>
      <c r="FP5">
        <f>SUMIFS(DataRegularSeason20242025!$AA$3:$AA$1315,DataRegularSeason20242025!$B$3:$B$1315, "&lt;=" &amp; FP$1, DataRegularSeason20242025!$D$3:$D$1315, $A5)+SUMIFS(DataRegularSeason20242025!$AB$3:$AB$1315,DataRegularSeason20242025!$B$3:$B$1315, "&lt;=" &amp; FP$1, DataRegularSeason20242025!$E$3:$E$1315, $A5)</f>
        <v>75</v>
      </c>
      <c r="FQ5">
        <f>SUMIFS(DataRegularSeason20242025!$AA$3:$AA$1315,DataRegularSeason20242025!$B$3:$B$1315, "&lt;=" &amp; FQ$1, DataRegularSeason20242025!$D$3:$D$1315, $A5)+SUMIFS(DataRegularSeason20242025!$AB$3:$AB$1315,DataRegularSeason20242025!$B$3:$B$1315, "&lt;=" &amp; FQ$1, DataRegularSeason20242025!$E$3:$E$1315, $A5)</f>
        <v>75</v>
      </c>
      <c r="FR5">
        <f>SUMIFS(DataRegularSeason20242025!$AA$3:$AA$1315,DataRegularSeason20242025!$B$3:$B$1315, "&lt;=" &amp; FR$1, DataRegularSeason20242025!$D$3:$D$1315, $A5)+SUMIFS(DataRegularSeason20242025!$AB$3:$AB$1315,DataRegularSeason20242025!$B$3:$B$1315, "&lt;=" &amp; FR$1, DataRegularSeason20242025!$E$3:$E$1315, $A5)</f>
        <v>75</v>
      </c>
      <c r="FS5">
        <f>SUMIFS(DataRegularSeason20242025!$AA$3:$AA$1315,DataRegularSeason20242025!$B$3:$B$1315, "&lt;=" &amp; FS$1, DataRegularSeason20242025!$D$3:$D$1315, $A5)+SUMIFS(DataRegularSeason20242025!$AB$3:$AB$1315,DataRegularSeason20242025!$B$3:$B$1315, "&lt;=" &amp; FS$1, DataRegularSeason20242025!$E$3:$E$1315, $A5)</f>
        <v>75</v>
      </c>
      <c r="FT5">
        <f>SUMIFS(DataRegularSeason20242025!$AA$3:$AA$1315,DataRegularSeason20242025!$B$3:$B$1315, "&lt;=" &amp; FT$1, DataRegularSeason20242025!$D$3:$D$1315, $A5)+SUMIFS(DataRegularSeason20242025!$AB$3:$AB$1315,DataRegularSeason20242025!$B$3:$B$1315, "&lt;=" &amp; FT$1, DataRegularSeason20242025!$E$3:$E$1315, $A5)</f>
        <v>75</v>
      </c>
      <c r="FU5">
        <f>SUMIFS(DataRegularSeason20242025!$AA$3:$AA$1315,DataRegularSeason20242025!$B$3:$B$1315, "&lt;=" &amp; FU$1, DataRegularSeason20242025!$D$3:$D$1315, $A5)+SUMIFS(DataRegularSeason20242025!$AB$3:$AB$1315,DataRegularSeason20242025!$B$3:$B$1315, "&lt;=" &amp; FU$1, DataRegularSeason20242025!$E$3:$E$1315, $A5)</f>
        <v>75</v>
      </c>
      <c r="FV5">
        <f>SUMIFS(DataRegularSeason20242025!$AA$3:$AA$1315,DataRegularSeason20242025!$B$3:$B$1315, "&lt;=" &amp; FV$1, DataRegularSeason20242025!$D$3:$D$1315, $A5)+SUMIFS(DataRegularSeason20242025!$AB$3:$AB$1315,DataRegularSeason20242025!$B$3:$B$1315, "&lt;=" &amp; FV$1, DataRegularSeason20242025!$E$3:$E$1315, $A5)</f>
        <v>75</v>
      </c>
      <c r="FW5">
        <f>SUMIFS(DataRegularSeason20242025!$AA$3:$AA$1315,DataRegularSeason20242025!$B$3:$B$1315, "&lt;=" &amp; FW$1, DataRegularSeason20242025!$D$3:$D$1315, $A5)+SUMIFS(DataRegularSeason20242025!$AB$3:$AB$1315,DataRegularSeason20242025!$B$3:$B$1315, "&lt;=" &amp; FW$1, DataRegularSeason20242025!$E$3:$E$1315, $A5)</f>
        <v>75</v>
      </c>
      <c r="FX5">
        <f>SUMIFS(DataRegularSeason20242025!$AA$3:$AA$1315,DataRegularSeason20242025!$B$3:$B$1315, "&lt;=" &amp; FX$1, DataRegularSeason20242025!$D$3:$D$1315, $A5)+SUMIFS(DataRegularSeason20242025!$AB$3:$AB$1315,DataRegularSeason20242025!$B$3:$B$1315, "&lt;=" &amp; FX$1, DataRegularSeason20242025!$E$3:$E$1315, $A5)</f>
        <v>75</v>
      </c>
      <c r="FY5">
        <f>SUMIFS(DataRegularSeason20242025!$AA$3:$AA$1315,DataRegularSeason20242025!$B$3:$B$1315, "&lt;=" &amp; FY$1, DataRegularSeason20242025!$D$3:$D$1315, $A5)+SUMIFS(DataRegularSeason20242025!$AB$3:$AB$1315,DataRegularSeason20242025!$B$3:$B$1315, "&lt;=" &amp; FY$1, DataRegularSeason20242025!$E$3:$E$1315, $A5)</f>
        <v>75</v>
      </c>
      <c r="FZ5">
        <f>SUMIFS(DataRegularSeason20242025!$AA$3:$AA$1315,DataRegularSeason20242025!$B$3:$B$1315, "&lt;=" &amp; FZ$1, DataRegularSeason20242025!$D$3:$D$1315, $A5)+SUMIFS(DataRegularSeason20242025!$AB$3:$AB$1315,DataRegularSeason20242025!$B$3:$B$1315, "&lt;=" &amp; FZ$1, DataRegularSeason20242025!$E$3:$E$1315, $A5)</f>
        <v>75</v>
      </c>
      <c r="GA5">
        <f>SUMIFS(DataRegularSeason20242025!$AA$3:$AA$1315,DataRegularSeason20242025!$B$3:$B$1315, "&lt;=" &amp; GA$1, DataRegularSeason20242025!$D$3:$D$1315, $A5)+SUMIFS(DataRegularSeason20242025!$AB$3:$AB$1315,DataRegularSeason20242025!$B$3:$B$1315, "&lt;=" &amp; GA$1, DataRegularSeason20242025!$E$3:$E$1315, $A5)</f>
        <v>75</v>
      </c>
      <c r="GB5">
        <f>SUMIFS(DataRegularSeason20242025!$AA$3:$AA$1315,DataRegularSeason20242025!$B$3:$B$1315, "&lt;=" &amp; GB$1, DataRegularSeason20242025!$D$3:$D$1315, $A5)+SUMIFS(DataRegularSeason20242025!$AB$3:$AB$1315,DataRegularSeason20242025!$B$3:$B$1315, "&lt;=" &amp; GB$1, DataRegularSeason20242025!$E$3:$E$1315, $A5)</f>
        <v>75</v>
      </c>
      <c r="GC5">
        <f>SUMIFS(DataRegularSeason20242025!$AA$3:$AA$1315,DataRegularSeason20242025!$B$3:$B$1315, "&lt;=" &amp; GC$1, DataRegularSeason20242025!$D$3:$D$1315, $A5)+SUMIFS(DataRegularSeason20242025!$AB$3:$AB$1315,DataRegularSeason20242025!$B$3:$B$1315, "&lt;=" &amp; GC$1, DataRegularSeason20242025!$E$3:$E$1315, $A5)</f>
        <v>75</v>
      </c>
      <c r="GD5">
        <f>SUMIFS(DataRegularSeason20242025!$AA$3:$AA$1315,DataRegularSeason20242025!$B$3:$B$1315, "&lt;=" &amp; GD$1, DataRegularSeason20242025!$D$3:$D$1315, $A5)+SUMIFS(DataRegularSeason20242025!$AB$3:$AB$1315,DataRegularSeason20242025!$B$3:$B$1315, "&lt;=" &amp; GD$1, DataRegularSeason20242025!$E$3:$E$1315, $A5)</f>
        <v>75</v>
      </c>
      <c r="GE5">
        <f>SUMIFS(DataRegularSeason20242025!$AA$3:$AA$1315,DataRegularSeason20242025!$B$3:$B$1315, "&lt;=" &amp; GE$1, DataRegularSeason20242025!$D$3:$D$1315, $A5)+SUMIFS(DataRegularSeason20242025!$AB$3:$AB$1315,DataRegularSeason20242025!$B$3:$B$1315, "&lt;=" &amp; GE$1, DataRegularSeason20242025!$E$3:$E$1315, $A5)</f>
        <v>75</v>
      </c>
      <c r="GF5">
        <f>SUMIFS(DataRegularSeason20242025!$AA$3:$AA$1315,DataRegularSeason20242025!$B$3:$B$1315, "&lt;=" &amp; GF$1, DataRegularSeason20242025!$D$3:$D$1315, $A5)+SUMIFS(DataRegularSeason20242025!$AB$3:$AB$1315,DataRegularSeason20242025!$B$3:$B$1315, "&lt;=" &amp; GF$1, DataRegularSeason20242025!$E$3:$E$1315, $A5)</f>
        <v>75</v>
      </c>
      <c r="GG5">
        <f>SUMIFS(DataRegularSeason20242025!$AA$3:$AA$1315,DataRegularSeason20242025!$B$3:$B$1315, "&lt;=" &amp; GG$1, DataRegularSeason20242025!$D$3:$D$1315, $A5)+SUMIFS(DataRegularSeason20242025!$AB$3:$AB$1315,DataRegularSeason20242025!$B$3:$B$1315, "&lt;=" &amp; GG$1, DataRegularSeason20242025!$E$3:$E$1315, $A5)</f>
        <v>75</v>
      </c>
      <c r="GH5">
        <f>SUMIFS(DataRegularSeason20242025!$AA$3:$AA$1315,DataRegularSeason20242025!$B$3:$B$1315, "&lt;=" &amp; GH$1, DataRegularSeason20242025!$D$3:$D$1315, $A5)+SUMIFS(DataRegularSeason20242025!$AB$3:$AB$1315,DataRegularSeason20242025!$B$3:$B$1315, "&lt;=" &amp; GH$1, DataRegularSeason20242025!$E$3:$E$1315, $A5)</f>
        <v>75</v>
      </c>
      <c r="GI5">
        <f>SUMIFS(DataRegularSeason20242025!$AA$3:$AA$1315,DataRegularSeason20242025!$B$3:$B$1315, "&lt;=" &amp; GI$1, DataRegularSeason20242025!$D$3:$D$1315, $A5)+SUMIFS(DataRegularSeason20242025!$AB$3:$AB$1315,DataRegularSeason20242025!$B$3:$B$1315, "&lt;=" &amp; GI$1, DataRegularSeason20242025!$E$3:$E$1315, $A5)</f>
        <v>75</v>
      </c>
      <c r="GJ5">
        <f>SUMIFS(DataRegularSeason20242025!$AA$3:$AA$1315,DataRegularSeason20242025!$B$3:$B$1315, "&lt;=" &amp; GJ$1, DataRegularSeason20242025!$D$3:$D$1315, $A5)+SUMIFS(DataRegularSeason20242025!$AB$3:$AB$1315,DataRegularSeason20242025!$B$3:$B$1315, "&lt;=" &amp; GJ$1, DataRegularSeason20242025!$E$3:$E$1315, $A5)</f>
        <v>75</v>
      </c>
      <c r="GK5">
        <f>SUMIFS(DataRegularSeason20242025!$AA$3:$AA$1315,DataRegularSeason20242025!$B$3:$B$1315, "&lt;=" &amp; GK$1, DataRegularSeason20242025!$D$3:$D$1315, $A5)+SUMIFS(DataRegularSeason20242025!$AB$3:$AB$1315,DataRegularSeason20242025!$B$3:$B$1315, "&lt;=" &amp; GK$1, DataRegularSeason20242025!$E$3:$E$1315, $A5)</f>
        <v>75</v>
      </c>
      <c r="GL5">
        <f>SUMIFS(DataRegularSeason20242025!$AA$3:$AA$1315,DataRegularSeason20242025!$B$3:$B$1315, "&lt;=" &amp; GL$1, DataRegularSeason20242025!$D$3:$D$1315, $A5)+SUMIFS(DataRegularSeason20242025!$AB$3:$AB$1315,DataRegularSeason20242025!$B$3:$B$1315, "&lt;=" &amp; GL$1, DataRegularSeason20242025!$E$3:$E$1315, $A5)</f>
        <v>75</v>
      </c>
      <c r="GM5">
        <f>SUMIFS(DataRegularSeason20242025!$AA$3:$AA$1315,DataRegularSeason20242025!$B$3:$B$1315, "&lt;=" &amp; GM$1, DataRegularSeason20242025!$D$3:$D$1315, $A5)+SUMIFS(DataRegularSeason20242025!$AB$3:$AB$1315,DataRegularSeason20242025!$B$3:$B$1315, "&lt;=" &amp; GM$1, DataRegularSeason20242025!$E$3:$E$1315, $A5)</f>
        <v>75</v>
      </c>
      <c r="GN5">
        <f>SUMIFS(DataRegularSeason20242025!$AA$3:$AA$1315,DataRegularSeason20242025!$B$3:$B$1315, "&lt;=" &amp; GN$1, DataRegularSeason20242025!$D$3:$D$1315, $A5)+SUMIFS(DataRegularSeason20242025!$AB$3:$AB$1315,DataRegularSeason20242025!$B$3:$B$1315, "&lt;=" &amp; GN$1, DataRegularSeason20242025!$E$3:$E$1315, $A5)</f>
        <v>75</v>
      </c>
      <c r="GO5">
        <f>SUMIFS(DataRegularSeason20242025!$AA$3:$AA$1315,DataRegularSeason20242025!$B$3:$B$1315, "&lt;=" &amp; GO$1, DataRegularSeason20242025!$D$3:$D$1315, $A5)+SUMIFS(DataRegularSeason20242025!$AB$3:$AB$1315,DataRegularSeason20242025!$B$3:$B$1315, "&lt;=" &amp; GO$1, DataRegularSeason20242025!$E$3:$E$1315, $A5)</f>
        <v>75</v>
      </c>
      <c r="GP5">
        <f>SUMIFS(DataRegularSeason20242025!$AA$3:$AA$1315,DataRegularSeason20242025!$B$3:$B$1315, "&lt;=" &amp; GP$1, DataRegularSeason20242025!$D$3:$D$1315, $A5)+SUMIFS(DataRegularSeason20242025!$AB$3:$AB$1315,DataRegularSeason20242025!$B$3:$B$1315, "&lt;=" &amp; GP$1, DataRegularSeason20242025!$E$3:$E$1315, $A5)</f>
        <v>75</v>
      </c>
      <c r="GQ5">
        <f>SUMIFS(DataRegularSeason20242025!$AA$3:$AA$1315,DataRegularSeason20242025!$B$3:$B$1315, "&lt;=" &amp; GQ$1, DataRegularSeason20242025!$D$3:$D$1315, $A5)+SUMIFS(DataRegularSeason20242025!$AB$3:$AB$1315,DataRegularSeason20242025!$B$3:$B$1315, "&lt;=" &amp; GQ$1, DataRegularSeason20242025!$E$3:$E$1315, $A5)</f>
        <v>75</v>
      </c>
      <c r="GR5">
        <f>SUMIFS(DataRegularSeason20242025!$AA$3:$AA$1315,DataRegularSeason20242025!$B$3:$B$1315, "&lt;=" &amp; GR$1, DataRegularSeason20242025!$D$3:$D$1315, $A5)+SUMIFS(DataRegularSeason20242025!$AB$3:$AB$1315,DataRegularSeason20242025!$B$3:$B$1315, "&lt;=" &amp; GR$1, DataRegularSeason20242025!$E$3:$E$1315, $A5)</f>
        <v>75</v>
      </c>
      <c r="GS5">
        <f>SUMIFS(DataRegularSeason20242025!$AA$3:$AA$1315,DataRegularSeason20242025!$B$3:$B$1315, "&lt;=" &amp; GS$1, DataRegularSeason20242025!$D$3:$D$1315, $A5)+SUMIFS(DataRegularSeason20242025!$AB$3:$AB$1315,DataRegularSeason20242025!$B$3:$B$1315, "&lt;=" &amp; GS$1, DataRegularSeason20242025!$E$3:$E$1315, $A5)</f>
        <v>75</v>
      </c>
      <c r="GT5">
        <f>SUMIFS(DataRegularSeason20242025!$AA$3:$AA$1315,DataRegularSeason20242025!$B$3:$B$1315, "&lt;=" &amp; GT$1, DataRegularSeason20242025!$D$3:$D$1315, $A5)+SUMIFS(DataRegularSeason20242025!$AB$3:$AB$1315,DataRegularSeason20242025!$B$3:$B$1315, "&lt;=" &amp; GT$1, DataRegularSeason20242025!$E$3:$E$1315, $A5)</f>
        <v>75</v>
      </c>
      <c r="GU5">
        <f>SUMIFS(DataRegularSeason20242025!$AA$3:$AA$1315,DataRegularSeason20242025!$B$3:$B$1315, "&lt;=" &amp; GU$1, DataRegularSeason20242025!$D$3:$D$1315, $A5)+SUMIFS(DataRegularSeason20242025!$AB$3:$AB$1315,DataRegularSeason20242025!$B$3:$B$1315, "&lt;=" &amp; GU$1, DataRegularSeason20242025!$E$3:$E$1315, $A5)</f>
        <v>75</v>
      </c>
    </row>
    <row r="6" spans="1:275" x14ac:dyDescent="0.25">
      <c r="A6" t="s">
        <v>30</v>
      </c>
      <c r="B6" t="s">
        <v>97</v>
      </c>
      <c r="C6" s="118" t="s">
        <v>80</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62</v>
      </c>
      <c r="EQ6">
        <f>SUMIFS(DataRegularSeason20242025!$AA$3:$AA$1315,DataRegularSeason20242025!$B$3:$B$1315, "&lt;=" &amp; EQ$1, DataRegularSeason20242025!$D$3:$D$1315, $A6)+SUMIFS(DataRegularSeason20242025!$AB$3:$AB$1315,DataRegularSeason20242025!$B$3:$B$1315, "&lt;=" &amp; EQ$1, DataRegularSeason20242025!$E$3:$E$1315, $A6)</f>
        <v>64</v>
      </c>
      <c r="ER6">
        <f>SUMIFS(DataRegularSeason20242025!$AA$3:$AA$1315,DataRegularSeason20242025!$B$3:$B$1315, "&lt;=" &amp; ER$1, DataRegularSeason20242025!$D$3:$D$1315, $A6)+SUMIFS(DataRegularSeason20242025!$AB$3:$AB$1315,DataRegularSeason20242025!$B$3:$B$1315, "&lt;=" &amp; ER$1, DataRegularSeason20242025!$E$3:$E$1315, $A6)</f>
        <v>64</v>
      </c>
      <c r="ES6">
        <f>SUMIFS(DataRegularSeason20242025!$AA$3:$AA$1315,DataRegularSeason20242025!$B$3:$B$1315, "&lt;=" &amp; ES$1, DataRegularSeason20242025!$D$3:$D$1315, $A6)+SUMIFS(DataRegularSeason20242025!$AB$3:$AB$1315,DataRegularSeason20242025!$B$3:$B$1315, "&lt;=" &amp; ES$1, DataRegularSeason20242025!$E$3:$E$1315, $A6)</f>
        <v>66</v>
      </c>
      <c r="ET6">
        <f>SUMIFS(DataRegularSeason20242025!$AA$3:$AA$1315,DataRegularSeason20242025!$B$3:$B$1315, "&lt;=" &amp; ET$1, DataRegularSeason20242025!$D$3:$D$1315, $A6)+SUMIFS(DataRegularSeason20242025!$AB$3:$AB$1315,DataRegularSeason20242025!$B$3:$B$1315, "&lt;=" &amp; ET$1, DataRegularSeason20242025!$E$3:$E$1315, $A6)</f>
        <v>66</v>
      </c>
      <c r="EU6">
        <f>SUMIFS(DataRegularSeason20242025!$AA$3:$AA$1315,DataRegularSeason20242025!$B$3:$B$1315, "&lt;=" &amp; EU$1, DataRegularSeason20242025!$D$3:$D$1315, $A6)+SUMIFS(DataRegularSeason20242025!$AB$3:$AB$1315,DataRegularSeason20242025!$B$3:$B$1315, "&lt;=" &amp; EU$1, DataRegularSeason20242025!$E$3:$E$1315, $A6)</f>
        <v>66</v>
      </c>
      <c r="EV6">
        <f>SUMIFS(DataRegularSeason20242025!$AA$3:$AA$1315,DataRegularSeason20242025!$B$3:$B$1315, "&lt;=" &amp; EV$1, DataRegularSeason20242025!$D$3:$D$1315, $A6)+SUMIFS(DataRegularSeason20242025!$AB$3:$AB$1315,DataRegularSeason20242025!$B$3:$B$1315, "&lt;=" &amp; EV$1, DataRegularSeason20242025!$E$3:$E$1315, $A6)</f>
        <v>66</v>
      </c>
      <c r="EW6">
        <f>SUMIFS(DataRegularSeason20242025!$AA$3:$AA$1315,DataRegularSeason20242025!$B$3:$B$1315, "&lt;=" &amp; EW$1, DataRegularSeason20242025!$D$3:$D$1315, $A6)+SUMIFS(DataRegularSeason20242025!$AB$3:$AB$1315,DataRegularSeason20242025!$B$3:$B$1315, "&lt;=" &amp; EW$1, DataRegularSeason20242025!$E$3:$E$1315, $A6)</f>
        <v>66</v>
      </c>
      <c r="EX6">
        <f>SUMIFS(DataRegularSeason20242025!$AA$3:$AA$1315,DataRegularSeason20242025!$B$3:$B$1315, "&lt;=" &amp; EX$1, DataRegularSeason20242025!$D$3:$D$1315, $A6)+SUMIFS(DataRegularSeason20242025!$AB$3:$AB$1315,DataRegularSeason20242025!$B$3:$B$1315, "&lt;=" &amp; EX$1, DataRegularSeason20242025!$E$3:$E$1315, $A6)</f>
        <v>66</v>
      </c>
      <c r="EY6">
        <f>SUMIFS(DataRegularSeason20242025!$AA$3:$AA$1315,DataRegularSeason20242025!$B$3:$B$1315, "&lt;=" &amp; EY$1, DataRegularSeason20242025!$D$3:$D$1315, $A6)+SUMIFS(DataRegularSeason20242025!$AB$3:$AB$1315,DataRegularSeason20242025!$B$3:$B$1315, "&lt;=" &amp; EY$1, DataRegularSeason20242025!$E$3:$E$1315, $A6)</f>
        <v>66</v>
      </c>
      <c r="EZ6">
        <f>SUMIFS(DataRegularSeason20242025!$AA$3:$AA$1315,DataRegularSeason20242025!$B$3:$B$1315, "&lt;=" &amp; EZ$1, DataRegularSeason20242025!$D$3:$D$1315, $A6)+SUMIFS(DataRegularSeason20242025!$AB$3:$AB$1315,DataRegularSeason20242025!$B$3:$B$1315, "&lt;=" &amp; EZ$1, DataRegularSeason20242025!$E$3:$E$1315, $A6)</f>
        <v>66</v>
      </c>
      <c r="FA6">
        <f>SUMIFS(DataRegularSeason20242025!$AA$3:$AA$1315,DataRegularSeason20242025!$B$3:$B$1315, "&lt;=" &amp; FA$1, DataRegularSeason20242025!$D$3:$D$1315, $A6)+SUMIFS(DataRegularSeason20242025!$AB$3:$AB$1315,DataRegularSeason20242025!$B$3:$B$1315, "&lt;=" &amp; FA$1, DataRegularSeason20242025!$E$3:$E$1315, $A6)</f>
        <v>66</v>
      </c>
      <c r="FB6">
        <f>SUMIFS(DataRegularSeason20242025!$AA$3:$AA$1315,DataRegularSeason20242025!$B$3:$B$1315, "&lt;=" &amp; FB$1, DataRegularSeason20242025!$D$3:$D$1315, $A6)+SUMIFS(DataRegularSeason20242025!$AB$3:$AB$1315,DataRegularSeason20242025!$B$3:$B$1315, "&lt;=" &amp; FB$1, DataRegularSeason20242025!$E$3:$E$1315, $A6)</f>
        <v>66</v>
      </c>
      <c r="FC6">
        <f>SUMIFS(DataRegularSeason20242025!$AA$3:$AA$1315,DataRegularSeason20242025!$B$3:$B$1315, "&lt;=" &amp; FC$1, DataRegularSeason20242025!$D$3:$D$1315, $A6)+SUMIFS(DataRegularSeason20242025!$AB$3:$AB$1315,DataRegularSeason20242025!$B$3:$B$1315, "&lt;=" &amp; FC$1, DataRegularSeason20242025!$E$3:$E$1315, $A6)</f>
        <v>68</v>
      </c>
      <c r="FD6">
        <f>SUMIFS(DataRegularSeason20242025!$AA$3:$AA$1315,DataRegularSeason20242025!$B$3:$B$1315, "&lt;=" &amp; FD$1, DataRegularSeason20242025!$D$3:$D$1315, $A6)+SUMIFS(DataRegularSeason20242025!$AB$3:$AB$1315,DataRegularSeason20242025!$B$3:$B$1315, "&lt;=" &amp; FD$1, DataRegularSeason20242025!$E$3:$E$1315, $A6)</f>
        <v>68</v>
      </c>
      <c r="FE6">
        <f>SUMIFS(DataRegularSeason20242025!$AA$3:$AA$1315,DataRegularSeason20242025!$B$3:$B$1315, "&lt;=" &amp; FE$1, DataRegularSeason20242025!$D$3:$D$1315, $A6)+SUMIFS(DataRegularSeason20242025!$AB$3:$AB$1315,DataRegularSeason20242025!$B$3:$B$1315, "&lt;=" &amp; FE$1, DataRegularSeason20242025!$E$3:$E$1315, $A6)</f>
        <v>68</v>
      </c>
      <c r="FF6">
        <f>SUMIFS(DataRegularSeason20242025!$AA$3:$AA$1315,DataRegularSeason20242025!$B$3:$B$1315, "&lt;=" &amp; FF$1, DataRegularSeason20242025!$D$3:$D$1315, $A6)+SUMIFS(DataRegularSeason20242025!$AB$3:$AB$1315,DataRegularSeason20242025!$B$3:$B$1315, "&lt;=" &amp; FF$1, DataRegularSeason20242025!$E$3:$E$1315, $A6)</f>
        <v>68</v>
      </c>
      <c r="FG6">
        <f>SUMIFS(DataRegularSeason20242025!$AA$3:$AA$1315,DataRegularSeason20242025!$B$3:$B$1315, "&lt;=" &amp; FG$1, DataRegularSeason20242025!$D$3:$D$1315, $A6)+SUMIFS(DataRegularSeason20242025!$AB$3:$AB$1315,DataRegularSeason20242025!$B$3:$B$1315, "&lt;=" &amp; FG$1, DataRegularSeason20242025!$E$3:$E$1315, $A6)</f>
        <v>68</v>
      </c>
      <c r="FH6">
        <f>SUMIFS(DataRegularSeason20242025!$AA$3:$AA$1315,DataRegularSeason20242025!$B$3:$B$1315, "&lt;=" &amp; FH$1, DataRegularSeason20242025!$D$3:$D$1315, $A6)+SUMIFS(DataRegularSeason20242025!$AB$3:$AB$1315,DataRegularSeason20242025!$B$3:$B$1315, "&lt;=" &amp; FH$1, DataRegularSeason20242025!$E$3:$E$1315, $A6)</f>
        <v>70</v>
      </c>
      <c r="FI6">
        <f>SUMIFS(DataRegularSeason20242025!$AA$3:$AA$1315,DataRegularSeason20242025!$B$3:$B$1315, "&lt;=" &amp; FI$1, DataRegularSeason20242025!$D$3:$D$1315, $A6)+SUMIFS(DataRegularSeason20242025!$AB$3:$AB$1315,DataRegularSeason20242025!$B$3:$B$1315, "&lt;=" &amp; FI$1, DataRegularSeason20242025!$E$3:$E$1315, $A6)</f>
        <v>70</v>
      </c>
      <c r="FJ6">
        <f>SUMIFS(DataRegularSeason20242025!$AA$3:$AA$1315,DataRegularSeason20242025!$B$3:$B$1315, "&lt;=" &amp; FJ$1, DataRegularSeason20242025!$D$3:$D$1315, $A6)+SUMIFS(DataRegularSeason20242025!$AB$3:$AB$1315,DataRegularSeason20242025!$B$3:$B$1315, "&lt;=" &amp; FJ$1, DataRegularSeason20242025!$E$3:$E$1315, $A6)</f>
        <v>70</v>
      </c>
      <c r="FK6">
        <f>SUMIFS(DataRegularSeason20242025!$AA$3:$AA$1315,DataRegularSeason20242025!$B$3:$B$1315, "&lt;=" &amp; FK$1, DataRegularSeason20242025!$D$3:$D$1315, $A6)+SUMIFS(DataRegularSeason20242025!$AB$3:$AB$1315,DataRegularSeason20242025!$B$3:$B$1315, "&lt;=" &amp; FK$1, DataRegularSeason20242025!$E$3:$E$1315, $A6)</f>
        <v>70</v>
      </c>
      <c r="FL6">
        <f>SUMIFS(DataRegularSeason20242025!$AA$3:$AA$1315,DataRegularSeason20242025!$B$3:$B$1315, "&lt;=" &amp; FL$1, DataRegularSeason20242025!$D$3:$D$1315, $A6)+SUMIFS(DataRegularSeason20242025!$AB$3:$AB$1315,DataRegularSeason20242025!$B$3:$B$1315, "&lt;=" &amp; FL$1, DataRegularSeason20242025!$E$3:$E$1315, $A6)</f>
        <v>70</v>
      </c>
      <c r="FM6">
        <f>SUMIFS(DataRegularSeason20242025!$AA$3:$AA$1315,DataRegularSeason20242025!$B$3:$B$1315, "&lt;=" &amp; FM$1, DataRegularSeason20242025!$D$3:$D$1315, $A6)+SUMIFS(DataRegularSeason20242025!$AB$3:$AB$1315,DataRegularSeason20242025!$B$3:$B$1315, "&lt;=" &amp; FM$1, DataRegularSeason20242025!$E$3:$E$1315, $A6)</f>
        <v>70</v>
      </c>
      <c r="FN6">
        <f>SUMIFS(DataRegularSeason20242025!$AA$3:$AA$1315,DataRegularSeason20242025!$B$3:$B$1315, "&lt;=" &amp; FN$1, DataRegularSeason20242025!$D$3:$D$1315, $A6)+SUMIFS(DataRegularSeason20242025!$AB$3:$AB$1315,DataRegularSeason20242025!$B$3:$B$1315, "&lt;=" &amp; FN$1, DataRegularSeason20242025!$E$3:$E$1315, $A6)</f>
        <v>70</v>
      </c>
      <c r="FO6">
        <f>SUMIFS(DataRegularSeason20242025!$AA$3:$AA$1315,DataRegularSeason20242025!$B$3:$B$1315, "&lt;=" &amp; FO$1, DataRegularSeason20242025!$D$3:$D$1315, $A6)+SUMIFS(DataRegularSeason20242025!$AB$3:$AB$1315,DataRegularSeason20242025!$B$3:$B$1315, "&lt;=" &amp; FO$1, DataRegularSeason20242025!$E$3:$E$1315, $A6)</f>
        <v>70</v>
      </c>
      <c r="FP6">
        <f>SUMIFS(DataRegularSeason20242025!$AA$3:$AA$1315,DataRegularSeason20242025!$B$3:$B$1315, "&lt;=" &amp; FP$1, DataRegularSeason20242025!$D$3:$D$1315, $A6)+SUMIFS(DataRegularSeason20242025!$AB$3:$AB$1315,DataRegularSeason20242025!$B$3:$B$1315, "&lt;=" &amp; FP$1, DataRegularSeason20242025!$E$3:$E$1315, $A6)</f>
        <v>70</v>
      </c>
      <c r="FQ6">
        <f>SUMIFS(DataRegularSeason20242025!$AA$3:$AA$1315,DataRegularSeason20242025!$B$3:$B$1315, "&lt;=" &amp; FQ$1, DataRegularSeason20242025!$D$3:$D$1315, $A6)+SUMIFS(DataRegularSeason20242025!$AB$3:$AB$1315,DataRegularSeason20242025!$B$3:$B$1315, "&lt;=" &amp; FQ$1, DataRegularSeason20242025!$E$3:$E$1315, $A6)</f>
        <v>70</v>
      </c>
      <c r="FR6">
        <f>SUMIFS(DataRegularSeason20242025!$AA$3:$AA$1315,DataRegularSeason20242025!$B$3:$B$1315, "&lt;=" &amp; FR$1, DataRegularSeason20242025!$D$3:$D$1315, $A6)+SUMIFS(DataRegularSeason20242025!$AB$3:$AB$1315,DataRegularSeason20242025!$B$3:$B$1315, "&lt;=" &amp; FR$1, DataRegularSeason20242025!$E$3:$E$1315, $A6)</f>
        <v>70</v>
      </c>
      <c r="FS6">
        <f>SUMIFS(DataRegularSeason20242025!$AA$3:$AA$1315,DataRegularSeason20242025!$B$3:$B$1315, "&lt;=" &amp; FS$1, DataRegularSeason20242025!$D$3:$D$1315, $A6)+SUMIFS(DataRegularSeason20242025!$AB$3:$AB$1315,DataRegularSeason20242025!$B$3:$B$1315, "&lt;=" &amp; FS$1, DataRegularSeason20242025!$E$3:$E$1315, $A6)</f>
        <v>70</v>
      </c>
      <c r="FT6">
        <f>SUMIFS(DataRegularSeason20242025!$AA$3:$AA$1315,DataRegularSeason20242025!$B$3:$B$1315, "&lt;=" &amp; FT$1, DataRegularSeason20242025!$D$3:$D$1315, $A6)+SUMIFS(DataRegularSeason20242025!$AB$3:$AB$1315,DataRegularSeason20242025!$B$3:$B$1315, "&lt;=" &amp; FT$1, DataRegularSeason20242025!$E$3:$E$1315, $A6)</f>
        <v>70</v>
      </c>
      <c r="FU6">
        <f>SUMIFS(DataRegularSeason20242025!$AA$3:$AA$1315,DataRegularSeason20242025!$B$3:$B$1315, "&lt;=" &amp; FU$1, DataRegularSeason20242025!$D$3:$D$1315, $A6)+SUMIFS(DataRegularSeason20242025!$AB$3:$AB$1315,DataRegularSeason20242025!$B$3:$B$1315, "&lt;=" &amp; FU$1, DataRegularSeason20242025!$E$3:$E$1315, $A6)</f>
        <v>70</v>
      </c>
      <c r="FV6">
        <f>SUMIFS(DataRegularSeason20242025!$AA$3:$AA$1315,DataRegularSeason20242025!$B$3:$B$1315, "&lt;=" &amp; FV$1, DataRegularSeason20242025!$D$3:$D$1315, $A6)+SUMIFS(DataRegularSeason20242025!$AB$3:$AB$1315,DataRegularSeason20242025!$B$3:$B$1315, "&lt;=" &amp; FV$1, DataRegularSeason20242025!$E$3:$E$1315, $A6)</f>
        <v>70</v>
      </c>
      <c r="FW6">
        <f>SUMIFS(DataRegularSeason20242025!$AA$3:$AA$1315,DataRegularSeason20242025!$B$3:$B$1315, "&lt;=" &amp; FW$1, DataRegularSeason20242025!$D$3:$D$1315, $A6)+SUMIFS(DataRegularSeason20242025!$AB$3:$AB$1315,DataRegularSeason20242025!$B$3:$B$1315, "&lt;=" &amp; FW$1, DataRegularSeason20242025!$E$3:$E$1315, $A6)</f>
        <v>70</v>
      </c>
      <c r="FX6">
        <f>SUMIFS(DataRegularSeason20242025!$AA$3:$AA$1315,DataRegularSeason20242025!$B$3:$B$1315, "&lt;=" &amp; FX$1, DataRegularSeason20242025!$D$3:$D$1315, $A6)+SUMIFS(DataRegularSeason20242025!$AB$3:$AB$1315,DataRegularSeason20242025!$B$3:$B$1315, "&lt;=" &amp; FX$1, DataRegularSeason20242025!$E$3:$E$1315, $A6)</f>
        <v>70</v>
      </c>
      <c r="FY6">
        <f>SUMIFS(DataRegularSeason20242025!$AA$3:$AA$1315,DataRegularSeason20242025!$B$3:$B$1315, "&lt;=" &amp; FY$1, DataRegularSeason20242025!$D$3:$D$1315, $A6)+SUMIFS(DataRegularSeason20242025!$AB$3:$AB$1315,DataRegularSeason20242025!$B$3:$B$1315, "&lt;=" &amp; FY$1, DataRegularSeason20242025!$E$3:$E$1315, $A6)</f>
        <v>70</v>
      </c>
      <c r="FZ6">
        <f>SUMIFS(DataRegularSeason20242025!$AA$3:$AA$1315,DataRegularSeason20242025!$B$3:$B$1315, "&lt;=" &amp; FZ$1, DataRegularSeason20242025!$D$3:$D$1315, $A6)+SUMIFS(DataRegularSeason20242025!$AB$3:$AB$1315,DataRegularSeason20242025!$B$3:$B$1315, "&lt;=" &amp; FZ$1, DataRegularSeason20242025!$E$3:$E$1315, $A6)</f>
        <v>70</v>
      </c>
      <c r="GA6">
        <f>SUMIFS(DataRegularSeason20242025!$AA$3:$AA$1315,DataRegularSeason20242025!$B$3:$B$1315, "&lt;=" &amp; GA$1, DataRegularSeason20242025!$D$3:$D$1315, $A6)+SUMIFS(DataRegularSeason20242025!$AB$3:$AB$1315,DataRegularSeason20242025!$B$3:$B$1315, "&lt;=" &amp; GA$1, DataRegularSeason20242025!$E$3:$E$1315, $A6)</f>
        <v>70</v>
      </c>
      <c r="GB6">
        <f>SUMIFS(DataRegularSeason20242025!$AA$3:$AA$1315,DataRegularSeason20242025!$B$3:$B$1315, "&lt;=" &amp; GB$1, DataRegularSeason20242025!$D$3:$D$1315, $A6)+SUMIFS(DataRegularSeason20242025!$AB$3:$AB$1315,DataRegularSeason20242025!$B$3:$B$1315, "&lt;=" &amp; GB$1, DataRegularSeason20242025!$E$3:$E$1315, $A6)</f>
        <v>70</v>
      </c>
      <c r="GC6">
        <f>SUMIFS(DataRegularSeason20242025!$AA$3:$AA$1315,DataRegularSeason20242025!$B$3:$B$1315, "&lt;=" &amp; GC$1, DataRegularSeason20242025!$D$3:$D$1315, $A6)+SUMIFS(DataRegularSeason20242025!$AB$3:$AB$1315,DataRegularSeason20242025!$B$3:$B$1315, "&lt;=" &amp; GC$1, DataRegularSeason20242025!$E$3:$E$1315, $A6)</f>
        <v>70</v>
      </c>
      <c r="GD6">
        <f>SUMIFS(DataRegularSeason20242025!$AA$3:$AA$1315,DataRegularSeason20242025!$B$3:$B$1315, "&lt;=" &amp; GD$1, DataRegularSeason20242025!$D$3:$D$1315, $A6)+SUMIFS(DataRegularSeason20242025!$AB$3:$AB$1315,DataRegularSeason20242025!$B$3:$B$1315, "&lt;=" &amp; GD$1, DataRegularSeason20242025!$E$3:$E$1315, $A6)</f>
        <v>70</v>
      </c>
      <c r="GE6">
        <f>SUMIFS(DataRegularSeason20242025!$AA$3:$AA$1315,DataRegularSeason20242025!$B$3:$B$1315, "&lt;=" &amp; GE$1, DataRegularSeason20242025!$D$3:$D$1315, $A6)+SUMIFS(DataRegularSeason20242025!$AB$3:$AB$1315,DataRegularSeason20242025!$B$3:$B$1315, "&lt;=" &amp; GE$1, DataRegularSeason20242025!$E$3:$E$1315, $A6)</f>
        <v>70</v>
      </c>
      <c r="GF6">
        <f>SUMIFS(DataRegularSeason20242025!$AA$3:$AA$1315,DataRegularSeason20242025!$B$3:$B$1315, "&lt;=" &amp; GF$1, DataRegularSeason20242025!$D$3:$D$1315, $A6)+SUMIFS(DataRegularSeason20242025!$AB$3:$AB$1315,DataRegularSeason20242025!$B$3:$B$1315, "&lt;=" &amp; GF$1, DataRegularSeason20242025!$E$3:$E$1315, $A6)</f>
        <v>70</v>
      </c>
      <c r="GG6">
        <f>SUMIFS(DataRegularSeason20242025!$AA$3:$AA$1315,DataRegularSeason20242025!$B$3:$B$1315, "&lt;=" &amp; GG$1, DataRegularSeason20242025!$D$3:$D$1315, $A6)+SUMIFS(DataRegularSeason20242025!$AB$3:$AB$1315,DataRegularSeason20242025!$B$3:$B$1315, "&lt;=" &amp; GG$1, DataRegularSeason20242025!$E$3:$E$1315, $A6)</f>
        <v>70</v>
      </c>
      <c r="GH6">
        <f>SUMIFS(DataRegularSeason20242025!$AA$3:$AA$1315,DataRegularSeason20242025!$B$3:$B$1315, "&lt;=" &amp; GH$1, DataRegularSeason20242025!$D$3:$D$1315, $A6)+SUMIFS(DataRegularSeason20242025!$AB$3:$AB$1315,DataRegularSeason20242025!$B$3:$B$1315, "&lt;=" &amp; GH$1, DataRegularSeason20242025!$E$3:$E$1315, $A6)</f>
        <v>70</v>
      </c>
      <c r="GI6">
        <f>SUMIFS(DataRegularSeason20242025!$AA$3:$AA$1315,DataRegularSeason20242025!$B$3:$B$1315, "&lt;=" &amp; GI$1, DataRegularSeason20242025!$D$3:$D$1315, $A6)+SUMIFS(DataRegularSeason20242025!$AB$3:$AB$1315,DataRegularSeason20242025!$B$3:$B$1315, "&lt;=" &amp; GI$1, DataRegularSeason20242025!$E$3:$E$1315, $A6)</f>
        <v>70</v>
      </c>
      <c r="GJ6">
        <f>SUMIFS(DataRegularSeason20242025!$AA$3:$AA$1315,DataRegularSeason20242025!$B$3:$B$1315, "&lt;=" &amp; GJ$1, DataRegularSeason20242025!$D$3:$D$1315, $A6)+SUMIFS(DataRegularSeason20242025!$AB$3:$AB$1315,DataRegularSeason20242025!$B$3:$B$1315, "&lt;=" &amp; GJ$1, DataRegularSeason20242025!$E$3:$E$1315, $A6)</f>
        <v>70</v>
      </c>
      <c r="GK6">
        <f>SUMIFS(DataRegularSeason20242025!$AA$3:$AA$1315,DataRegularSeason20242025!$B$3:$B$1315, "&lt;=" &amp; GK$1, DataRegularSeason20242025!$D$3:$D$1315, $A6)+SUMIFS(DataRegularSeason20242025!$AB$3:$AB$1315,DataRegularSeason20242025!$B$3:$B$1315, "&lt;=" &amp; GK$1, DataRegularSeason20242025!$E$3:$E$1315, $A6)</f>
        <v>70</v>
      </c>
      <c r="GL6">
        <f>SUMIFS(DataRegularSeason20242025!$AA$3:$AA$1315,DataRegularSeason20242025!$B$3:$B$1315, "&lt;=" &amp; GL$1, DataRegularSeason20242025!$D$3:$D$1315, $A6)+SUMIFS(DataRegularSeason20242025!$AB$3:$AB$1315,DataRegularSeason20242025!$B$3:$B$1315, "&lt;=" &amp; GL$1, DataRegularSeason20242025!$E$3:$E$1315, $A6)</f>
        <v>70</v>
      </c>
      <c r="GM6">
        <f>SUMIFS(DataRegularSeason20242025!$AA$3:$AA$1315,DataRegularSeason20242025!$B$3:$B$1315, "&lt;=" &amp; GM$1, DataRegularSeason20242025!$D$3:$D$1315, $A6)+SUMIFS(DataRegularSeason20242025!$AB$3:$AB$1315,DataRegularSeason20242025!$B$3:$B$1315, "&lt;=" &amp; GM$1, DataRegularSeason20242025!$E$3:$E$1315, $A6)</f>
        <v>70</v>
      </c>
      <c r="GN6">
        <f>SUMIFS(DataRegularSeason20242025!$AA$3:$AA$1315,DataRegularSeason20242025!$B$3:$B$1315, "&lt;=" &amp; GN$1, DataRegularSeason20242025!$D$3:$D$1315, $A6)+SUMIFS(DataRegularSeason20242025!$AB$3:$AB$1315,DataRegularSeason20242025!$B$3:$B$1315, "&lt;=" &amp; GN$1, DataRegularSeason20242025!$E$3:$E$1315, $A6)</f>
        <v>70</v>
      </c>
      <c r="GO6">
        <f>SUMIFS(DataRegularSeason20242025!$AA$3:$AA$1315,DataRegularSeason20242025!$B$3:$B$1315, "&lt;=" &amp; GO$1, DataRegularSeason20242025!$D$3:$D$1315, $A6)+SUMIFS(DataRegularSeason20242025!$AB$3:$AB$1315,DataRegularSeason20242025!$B$3:$B$1315, "&lt;=" &amp; GO$1, DataRegularSeason20242025!$E$3:$E$1315, $A6)</f>
        <v>70</v>
      </c>
      <c r="GP6">
        <f>SUMIFS(DataRegularSeason20242025!$AA$3:$AA$1315,DataRegularSeason20242025!$B$3:$B$1315, "&lt;=" &amp; GP$1, DataRegularSeason20242025!$D$3:$D$1315, $A6)+SUMIFS(DataRegularSeason20242025!$AB$3:$AB$1315,DataRegularSeason20242025!$B$3:$B$1315, "&lt;=" &amp; GP$1, DataRegularSeason20242025!$E$3:$E$1315, $A6)</f>
        <v>70</v>
      </c>
      <c r="GQ6">
        <f>SUMIFS(DataRegularSeason20242025!$AA$3:$AA$1315,DataRegularSeason20242025!$B$3:$B$1315, "&lt;=" &amp; GQ$1, DataRegularSeason20242025!$D$3:$D$1315, $A6)+SUMIFS(DataRegularSeason20242025!$AB$3:$AB$1315,DataRegularSeason20242025!$B$3:$B$1315, "&lt;=" &amp; GQ$1, DataRegularSeason20242025!$E$3:$E$1315, $A6)</f>
        <v>70</v>
      </c>
      <c r="GR6">
        <f>SUMIFS(DataRegularSeason20242025!$AA$3:$AA$1315,DataRegularSeason20242025!$B$3:$B$1315, "&lt;=" &amp; GR$1, DataRegularSeason20242025!$D$3:$D$1315, $A6)+SUMIFS(DataRegularSeason20242025!$AB$3:$AB$1315,DataRegularSeason20242025!$B$3:$B$1315, "&lt;=" &amp; GR$1, DataRegularSeason20242025!$E$3:$E$1315, $A6)</f>
        <v>70</v>
      </c>
      <c r="GS6">
        <f>SUMIFS(DataRegularSeason20242025!$AA$3:$AA$1315,DataRegularSeason20242025!$B$3:$B$1315, "&lt;=" &amp; GS$1, DataRegularSeason20242025!$D$3:$D$1315, $A6)+SUMIFS(DataRegularSeason20242025!$AB$3:$AB$1315,DataRegularSeason20242025!$B$3:$B$1315, "&lt;=" &amp; GS$1, DataRegularSeason20242025!$E$3:$E$1315, $A6)</f>
        <v>70</v>
      </c>
      <c r="GT6">
        <f>SUMIFS(DataRegularSeason20242025!$AA$3:$AA$1315,DataRegularSeason20242025!$B$3:$B$1315, "&lt;=" &amp; GT$1, DataRegularSeason20242025!$D$3:$D$1315, $A6)+SUMIFS(DataRegularSeason20242025!$AB$3:$AB$1315,DataRegularSeason20242025!$B$3:$B$1315, "&lt;=" &amp; GT$1, DataRegularSeason20242025!$E$3:$E$1315, $A6)</f>
        <v>70</v>
      </c>
      <c r="GU6">
        <f>SUMIFS(DataRegularSeason20242025!$AA$3:$AA$1315,DataRegularSeason20242025!$B$3:$B$1315, "&lt;=" &amp; GU$1, DataRegularSeason20242025!$D$3:$D$1315, $A6)+SUMIFS(DataRegularSeason20242025!$AB$3:$AB$1315,DataRegularSeason20242025!$B$3:$B$1315, "&lt;=" &amp; GU$1, DataRegularSeason20242025!$E$3:$E$1315, $A6)</f>
        <v>70</v>
      </c>
    </row>
    <row r="7" spans="1:275" x14ac:dyDescent="0.25">
      <c r="A7" t="s">
        <v>18</v>
      </c>
      <c r="B7" t="s">
        <v>97</v>
      </c>
      <c r="C7" s="118" t="s">
        <v>80</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2</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4</v>
      </c>
      <c r="R7">
        <f>SUMIFS(DataRegularSeason20242025!$AA$3:$AA$1315,DataRegularSeason20242025!$B$3:$B$1315, "&lt;=" &amp; R$1, DataRegularSeason20242025!$D$3:$D$1315, $A7)+SUMIFS(DataRegularSeason20242025!$AB$3:$AB$1315,DataRegularSeason20242025!$B$3:$B$1315, "&lt;=" &amp; R$1, DataRegularSeason20242025!$E$3:$E$1315, $A7)</f>
        <v>4</v>
      </c>
      <c r="S7">
        <f>SUMIFS(DataRegularSeason20242025!$AA$3:$AA$1315,DataRegularSeason20242025!$B$3:$B$1315, "&lt;=" &amp; S$1, DataRegularSeason20242025!$D$3:$D$1315, $A7)+SUMIFS(DataRegularSeason20242025!$AB$3:$AB$1315,DataRegularSeason20242025!$B$3:$B$1315, "&lt;=" &amp; S$1, DataRegularSeason20242025!$E$3:$E$1315, $A7)</f>
        <v>4</v>
      </c>
      <c r="T7">
        <f>SUMIFS(DataRegularSeason20242025!$AA$3:$AA$1315,DataRegularSeason20242025!$B$3:$B$1315, "&lt;=" &amp; T$1, DataRegularSeason20242025!$D$3:$D$1315, $A7)+SUMIFS(DataRegularSeason20242025!$AB$3:$AB$1315,DataRegularSeason20242025!$B$3:$B$1315, "&lt;=" &amp; T$1, DataRegularSeason20242025!$E$3:$E$1315, $A7)</f>
        <v>5</v>
      </c>
      <c r="U7">
        <f>SUMIFS(DataRegularSeason20242025!$AA$3:$AA$1315,DataRegularSeason20242025!$B$3:$B$1315, "&lt;=" &amp; U$1, DataRegularSeason20242025!$D$3:$D$1315, $A7)+SUMIFS(DataRegularSeason20242025!$AB$3:$AB$1315,DataRegularSeason20242025!$B$3:$B$1315, "&lt;=" &amp; U$1, DataRegularSeason20242025!$E$3:$E$1315, $A7)</f>
        <v>5</v>
      </c>
      <c r="V7">
        <f>SUMIFS(DataRegularSeason20242025!$AA$3:$AA$1315,DataRegularSeason20242025!$B$3:$B$1315, "&lt;=" &amp; V$1, DataRegularSeason20242025!$D$3:$D$1315, $A7)+SUMIFS(DataRegularSeason20242025!$AB$3:$AB$1315,DataRegularSeason20242025!$B$3:$B$1315, "&lt;=" &amp; V$1, DataRegularSeason20242025!$E$3:$E$1315, $A7)</f>
        <v>5</v>
      </c>
      <c r="W7">
        <f>SUMIFS(DataRegularSeason20242025!$AA$3:$AA$1315,DataRegularSeason20242025!$B$3:$B$1315, "&lt;=" &amp; W$1, DataRegularSeason20242025!$D$3:$D$1315, $A7)+SUMIFS(DataRegularSeason20242025!$AB$3:$AB$1315,DataRegularSeason20242025!$B$3:$B$1315, "&lt;=" &amp; W$1, DataRegularSeason20242025!$E$3:$E$1315, $A7)</f>
        <v>5</v>
      </c>
      <c r="X7">
        <f>SUMIFS(DataRegularSeason20242025!$AA$3:$AA$1315,DataRegularSeason20242025!$B$3:$B$1315, "&lt;=" &amp; X$1, DataRegularSeason20242025!$D$3:$D$1315, $A7)+SUMIFS(DataRegularSeason20242025!$AB$3:$AB$1315,DataRegularSeason20242025!$B$3:$B$1315, "&lt;=" &amp; X$1, DataRegularSeason20242025!$E$3:$E$1315, $A7)</f>
        <v>5</v>
      </c>
      <c r="Y7">
        <f>SUMIFS(DataRegularSeason20242025!$AA$3:$AA$1315,DataRegularSeason20242025!$B$3:$B$1315, "&lt;=" &amp; Y$1, DataRegularSeason20242025!$D$3:$D$1315, $A7)+SUMIFS(DataRegularSeason20242025!$AB$3:$AB$1315,DataRegularSeason20242025!$B$3:$B$1315, "&lt;=" &amp; Y$1, DataRegularSeason20242025!$E$3:$E$1315, $A7)</f>
        <v>5</v>
      </c>
      <c r="Z7">
        <f>SUMIFS(DataRegularSeason20242025!$AA$3:$AA$1315,DataRegularSeason20242025!$B$3:$B$1315, "&lt;=" &amp; Z$1, DataRegularSeason20242025!$D$3:$D$1315, $A7)+SUMIFS(DataRegularSeason20242025!$AB$3:$AB$1315,DataRegularSeason20242025!$B$3:$B$1315, "&lt;=" &amp; Z$1, DataRegularSeason20242025!$E$3:$E$1315, $A7)</f>
        <v>5</v>
      </c>
      <c r="AA7">
        <f>SUMIFS(DataRegularSeason20242025!$AA$3:$AA$1315,DataRegularSeason20242025!$B$3:$B$1315, "&lt;=" &amp; AA$1, DataRegularSeason20242025!$D$3:$D$1315, $A7)+SUMIFS(DataRegularSeason20242025!$AB$3:$AB$1315,DataRegularSeason20242025!$B$3:$B$1315, "&lt;=" &amp; AA$1, DataRegularSeason20242025!$E$3:$E$1315, $A7)</f>
        <v>7</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9</v>
      </c>
      <c r="AI7">
        <f>SUMIFS(DataRegularSeason20242025!$AA$3:$AA$1315,DataRegularSeason20242025!$B$3:$B$1315, "&lt;=" &amp; AI$1, DataRegularSeason20242025!$D$3:$D$1315, $A7)+SUMIFS(DataRegularSeason20242025!$AB$3:$AB$1315,DataRegularSeason20242025!$B$3:$B$1315, "&lt;=" &amp; AI$1, DataRegularSeason20242025!$E$3:$E$1315, $A7)</f>
        <v>9</v>
      </c>
      <c r="AJ7">
        <f>SUMIFS(DataRegularSeason20242025!$AA$3:$AA$1315,DataRegularSeason20242025!$B$3:$B$1315, "&lt;=" &amp; AJ$1, DataRegularSeason20242025!$D$3:$D$1315, $A7)+SUMIFS(DataRegularSeason20242025!$AB$3:$AB$1315,DataRegularSeason20242025!$B$3:$B$1315, "&lt;=" &amp; AJ$1, DataRegularSeason20242025!$E$3:$E$1315, $A7)</f>
        <v>9</v>
      </c>
      <c r="AK7">
        <f>SUMIFS(DataRegularSeason20242025!$AA$3:$AA$1315,DataRegularSeason20242025!$B$3:$B$1315, "&lt;=" &amp; AK$1, DataRegularSeason20242025!$D$3:$D$1315, $A7)+SUMIFS(DataRegularSeason20242025!$AB$3:$AB$1315,DataRegularSeason20242025!$B$3:$B$1315, "&lt;=" &amp; AK$1, DataRegularSeason20242025!$E$3:$E$1315, $A7)</f>
        <v>10</v>
      </c>
      <c r="AL7">
        <f>SUMIFS(DataRegularSeason20242025!$AA$3:$AA$1315,DataRegularSeason20242025!$B$3:$B$1315, "&lt;=" &amp; AL$1, DataRegularSeason20242025!$D$3:$D$1315, $A7)+SUMIFS(DataRegularSeason20242025!$AB$3:$AB$1315,DataRegularSeason20242025!$B$3:$B$1315, "&lt;=" &amp; AL$1, DataRegularSeason20242025!$E$3:$E$1315, $A7)</f>
        <v>10</v>
      </c>
      <c r="AM7">
        <f>SUMIFS(DataRegularSeason20242025!$AA$3:$AA$1315,DataRegularSeason20242025!$B$3:$B$1315, "&lt;=" &amp; AM$1, DataRegularSeason20242025!$D$3:$D$1315, $A7)+SUMIFS(DataRegularSeason20242025!$AB$3:$AB$1315,DataRegularSeason20242025!$B$3:$B$1315, "&lt;=" &amp; AM$1, DataRegularSeason20242025!$E$3:$E$1315, $A7)</f>
        <v>10</v>
      </c>
      <c r="AN7">
        <f>SUMIFS(DataRegularSeason20242025!$AA$3:$AA$1315,DataRegularSeason20242025!$B$3:$B$1315, "&lt;=" &amp; AN$1, DataRegularSeason20242025!$D$3:$D$1315, $A7)+SUMIFS(DataRegularSeason20242025!$AB$3:$AB$1315,DataRegularSeason20242025!$B$3:$B$1315, "&lt;=" &amp; AN$1, DataRegularSeason20242025!$E$3:$E$1315, $A7)</f>
        <v>10</v>
      </c>
      <c r="AO7">
        <f>SUMIFS(DataRegularSeason20242025!$AA$3:$AA$1315,DataRegularSeason20242025!$B$3:$B$1315, "&lt;=" &amp; AO$1, DataRegularSeason20242025!$D$3:$D$1315, $A7)+SUMIFS(DataRegularSeason20242025!$AB$3:$AB$1315,DataRegularSeason20242025!$B$3:$B$1315, "&lt;=" &amp; AO$1, DataRegularSeason20242025!$E$3:$E$1315, $A7)</f>
        <v>10</v>
      </c>
      <c r="AP7">
        <f>SUMIFS(DataRegularSeason20242025!$AA$3:$AA$1315,DataRegularSeason20242025!$B$3:$B$1315, "&lt;=" &amp; AP$1, DataRegularSeason20242025!$D$3:$D$1315, $A7)+SUMIFS(DataRegularSeason20242025!$AB$3:$AB$1315,DataRegularSeason20242025!$B$3:$B$1315, "&lt;=" &amp; AP$1, DataRegularSeason20242025!$E$3:$E$1315, $A7)</f>
        <v>10</v>
      </c>
      <c r="AQ7">
        <f>SUMIFS(DataRegularSeason20242025!$AA$3:$AA$1315,DataRegularSeason20242025!$B$3:$B$1315, "&lt;=" &amp; AQ$1, DataRegularSeason20242025!$D$3:$D$1315, $A7)+SUMIFS(DataRegularSeason20242025!$AB$3:$AB$1315,DataRegularSeason20242025!$B$3:$B$1315, "&lt;=" &amp; AQ$1, DataRegularSeason20242025!$E$3:$E$1315, $A7)</f>
        <v>12</v>
      </c>
      <c r="AR7">
        <f>SUMIFS(DataRegularSeason20242025!$AA$3:$AA$1315,DataRegularSeason20242025!$B$3:$B$1315, "&lt;=" &amp; AR$1, DataRegularSeason20242025!$D$3:$D$1315, $A7)+SUMIFS(DataRegularSeason20242025!$AB$3:$AB$1315,DataRegularSeason20242025!$B$3:$B$1315, "&lt;=" &amp; AR$1, DataRegularSeason20242025!$E$3:$E$1315, $A7)</f>
        <v>12</v>
      </c>
      <c r="AS7">
        <f>SUMIFS(DataRegularSeason20242025!$AA$3:$AA$1315,DataRegularSeason20242025!$B$3:$B$1315, "&lt;=" &amp; AS$1, DataRegularSeason20242025!$D$3:$D$1315, $A7)+SUMIFS(DataRegularSeason20242025!$AB$3:$AB$1315,DataRegularSeason20242025!$B$3:$B$1315, "&lt;=" &amp; AS$1, DataRegularSeason20242025!$E$3:$E$1315, $A7)</f>
        <v>12</v>
      </c>
      <c r="AT7">
        <f>SUMIFS(DataRegularSeason20242025!$AA$3:$AA$1315,DataRegularSeason20242025!$B$3:$B$1315, "&lt;=" &amp; AT$1, DataRegularSeason20242025!$D$3:$D$1315, $A7)+SUMIFS(DataRegularSeason20242025!$AB$3:$AB$1315,DataRegularSeason20242025!$B$3:$B$1315, "&lt;=" &amp; AT$1, DataRegularSeason20242025!$E$3:$E$1315, $A7)</f>
        <v>12</v>
      </c>
      <c r="AU7">
        <f>SUMIFS(DataRegularSeason20242025!$AA$3:$AA$1315,DataRegularSeason20242025!$B$3:$B$1315, "&lt;=" &amp; AU$1, DataRegularSeason20242025!$D$3:$D$1315, $A7)+SUMIFS(DataRegularSeason20242025!$AB$3:$AB$1315,DataRegularSeason20242025!$B$3:$B$1315, "&lt;=" &amp; AU$1, DataRegularSeason20242025!$E$3:$E$1315, $A7)</f>
        <v>12</v>
      </c>
      <c r="AV7">
        <f>SUMIFS(DataRegularSeason20242025!$AA$3:$AA$1315,DataRegularSeason20242025!$B$3:$B$1315, "&lt;=" &amp; AV$1, DataRegularSeason20242025!$D$3:$D$1315, $A7)+SUMIFS(DataRegularSeason20242025!$AB$3:$AB$1315,DataRegularSeason20242025!$B$3:$B$1315, "&lt;=" &amp; AV$1, DataRegularSeason20242025!$E$3:$E$1315, $A7)</f>
        <v>14</v>
      </c>
      <c r="AW7">
        <f>SUMIFS(DataRegularSeason20242025!$AA$3:$AA$1315,DataRegularSeason20242025!$B$3:$B$1315, "&lt;=" &amp; AW$1, DataRegularSeason20242025!$D$3:$D$1315, $A7)+SUMIFS(DataRegularSeason20242025!$AB$3:$AB$1315,DataRegularSeason20242025!$B$3:$B$1315, "&lt;=" &amp; AW$1, DataRegularSeason20242025!$E$3:$E$1315, $A7)</f>
        <v>14</v>
      </c>
      <c r="AX7">
        <f>SUMIFS(DataRegularSeason20242025!$AA$3:$AA$1315,DataRegularSeason20242025!$B$3:$B$1315, "&lt;=" &amp; AX$1, DataRegularSeason20242025!$D$3:$D$1315, $A7)+SUMIFS(DataRegularSeason20242025!$AB$3:$AB$1315,DataRegularSeason20242025!$B$3:$B$1315, "&lt;=" &amp; AX$1, DataRegularSeason20242025!$E$3:$E$1315, $A7)</f>
        <v>16</v>
      </c>
      <c r="AY7">
        <f>SUMIFS(DataRegularSeason20242025!$AA$3:$AA$1315,DataRegularSeason20242025!$B$3:$B$1315, "&lt;=" &amp; AY$1, DataRegularSeason20242025!$D$3:$D$1315, $A7)+SUMIFS(DataRegularSeason20242025!$AB$3:$AB$1315,DataRegularSeason20242025!$B$3:$B$1315, "&lt;=" &amp; AY$1, DataRegularSeason20242025!$E$3:$E$1315, $A7)</f>
        <v>16</v>
      </c>
      <c r="AZ7">
        <f>SUMIFS(DataRegularSeason20242025!$AA$3:$AA$1315,DataRegularSeason20242025!$B$3:$B$1315, "&lt;=" &amp; AZ$1, DataRegularSeason20242025!$D$3:$D$1315, $A7)+SUMIFS(DataRegularSeason20242025!$AB$3:$AB$1315,DataRegularSeason20242025!$B$3:$B$1315, "&lt;=" &amp; AZ$1, DataRegularSeason20242025!$E$3:$E$1315, $A7)</f>
        <v>16</v>
      </c>
      <c r="BA7">
        <f>SUMIFS(DataRegularSeason20242025!$AA$3:$AA$1315,DataRegularSeason20242025!$B$3:$B$1315, "&lt;=" &amp; BA$1, DataRegularSeason20242025!$D$3:$D$1315, $A7)+SUMIFS(DataRegularSeason20242025!$AB$3:$AB$1315,DataRegularSeason20242025!$B$3:$B$1315, "&lt;=" &amp; BA$1, DataRegularSeason20242025!$E$3:$E$1315, $A7)</f>
        <v>16</v>
      </c>
      <c r="BB7">
        <f>SUMIFS(DataRegularSeason20242025!$AA$3:$AA$1315,DataRegularSeason20242025!$B$3:$B$1315, "&lt;=" &amp; BB$1, DataRegularSeason20242025!$D$3:$D$1315, $A7)+SUMIFS(DataRegularSeason20242025!$AB$3:$AB$1315,DataRegularSeason20242025!$B$3:$B$1315, "&lt;=" &amp; BB$1, DataRegularSeason20242025!$E$3:$E$1315, $A7)</f>
        <v>16</v>
      </c>
      <c r="BC7">
        <f>SUMIFS(DataRegularSeason20242025!$AA$3:$AA$1315,DataRegularSeason20242025!$B$3:$B$1315, "&lt;=" &amp; BC$1, DataRegularSeason20242025!$D$3:$D$1315, $A7)+SUMIFS(DataRegularSeason20242025!$AB$3:$AB$1315,DataRegularSeason20242025!$B$3:$B$1315, "&lt;=" &amp; BC$1, DataRegularSeason20242025!$E$3:$E$1315, $A7)</f>
        <v>16</v>
      </c>
      <c r="BD7">
        <f>SUMIFS(DataRegularSeason20242025!$AA$3:$AA$1315,DataRegularSeason20242025!$B$3:$B$1315, "&lt;=" &amp; BD$1, DataRegularSeason20242025!$D$3:$D$1315, $A7)+SUMIFS(DataRegularSeason20242025!$AB$3:$AB$1315,DataRegularSeason20242025!$B$3:$B$1315, "&lt;=" &amp; BD$1, DataRegularSeason20242025!$E$3:$E$1315, $A7)</f>
        <v>16</v>
      </c>
      <c r="BE7">
        <f>SUMIFS(DataRegularSeason20242025!$AA$3:$AA$1315,DataRegularSeason20242025!$B$3:$B$1315, "&lt;=" &amp; BE$1, DataRegularSeason20242025!$D$3:$D$1315, $A7)+SUMIFS(DataRegularSeason20242025!$AB$3:$AB$1315,DataRegularSeason20242025!$B$3:$B$1315, "&lt;=" &amp; BE$1, DataRegularSeason20242025!$E$3:$E$1315, $A7)</f>
        <v>16</v>
      </c>
      <c r="BF7">
        <f>SUMIFS(DataRegularSeason20242025!$AA$3:$AA$1315,DataRegularSeason20242025!$B$3:$B$1315, "&lt;=" &amp; BF$1, DataRegularSeason20242025!$D$3:$D$1315, $A7)+SUMIFS(DataRegularSeason20242025!$AB$3:$AB$1315,DataRegularSeason20242025!$B$3:$B$1315, "&lt;=" &amp; BF$1, DataRegularSeason20242025!$E$3:$E$1315, $A7)</f>
        <v>17</v>
      </c>
      <c r="BG7">
        <f>SUMIFS(DataRegularSeason20242025!$AA$3:$AA$1315,DataRegularSeason20242025!$B$3:$B$1315, "&lt;=" &amp; BG$1, DataRegularSeason20242025!$D$3:$D$1315, $A7)+SUMIFS(DataRegularSeason20242025!$AB$3:$AB$1315,DataRegularSeason20242025!$B$3:$B$1315, "&lt;=" &amp; BG$1, DataRegularSeason20242025!$E$3:$E$1315, $A7)</f>
        <v>19</v>
      </c>
      <c r="BH7">
        <f>SUMIFS(DataRegularSeason20242025!$AA$3:$AA$1315,DataRegularSeason20242025!$B$3:$B$1315, "&lt;=" &amp; BH$1, DataRegularSeason20242025!$D$3:$D$1315, $A7)+SUMIFS(DataRegularSeason20242025!$AB$3:$AB$1315,DataRegularSeason20242025!$B$3:$B$1315, "&lt;=" &amp; BH$1, DataRegularSeason20242025!$E$3:$E$1315, $A7)</f>
        <v>19</v>
      </c>
      <c r="BI7">
        <f>SUMIFS(DataRegularSeason20242025!$AA$3:$AA$1315,DataRegularSeason20242025!$B$3:$B$1315, "&lt;=" &amp; BI$1, DataRegularSeason20242025!$D$3:$D$1315, $A7)+SUMIFS(DataRegularSeason20242025!$AB$3:$AB$1315,DataRegularSeason20242025!$B$3:$B$1315, "&lt;=" &amp; BI$1, DataRegularSeason20242025!$E$3:$E$1315, $A7)</f>
        <v>19</v>
      </c>
      <c r="BJ7">
        <f>SUMIFS(DataRegularSeason20242025!$AA$3:$AA$1315,DataRegularSeason20242025!$B$3:$B$1315, "&lt;=" &amp; BJ$1, DataRegularSeason20242025!$D$3:$D$1315, $A7)+SUMIFS(DataRegularSeason20242025!$AB$3:$AB$1315,DataRegularSeason20242025!$B$3:$B$1315, "&lt;=" &amp; BJ$1, DataRegularSeason20242025!$E$3:$E$1315, $A7)</f>
        <v>19</v>
      </c>
      <c r="BK7">
        <f>SUMIFS(DataRegularSeason20242025!$AA$3:$AA$1315,DataRegularSeason20242025!$B$3:$B$1315, "&lt;=" &amp; BK$1, DataRegularSeason20242025!$D$3:$D$1315, $A7)+SUMIFS(DataRegularSeason20242025!$AB$3:$AB$1315,DataRegularSeason20242025!$B$3:$B$1315, "&lt;=" &amp; BK$1, DataRegularSeason20242025!$E$3:$E$1315, $A7)</f>
        <v>19</v>
      </c>
      <c r="BL7">
        <f>SUMIFS(DataRegularSeason20242025!$AA$3:$AA$1315,DataRegularSeason20242025!$B$3:$B$1315, "&lt;=" &amp; BL$1, DataRegularSeason20242025!$D$3:$D$1315, $A7)+SUMIFS(DataRegularSeason20242025!$AB$3:$AB$1315,DataRegularSeason20242025!$B$3:$B$1315, "&lt;=" &amp; BL$1, DataRegularSeason20242025!$E$3:$E$1315, $A7)</f>
        <v>19</v>
      </c>
      <c r="BM7">
        <f>SUMIFS(DataRegularSeason20242025!$AA$3:$AA$1315,DataRegularSeason20242025!$B$3:$B$1315, "&lt;=" &amp; BM$1, DataRegularSeason20242025!$D$3:$D$1315, $A7)+SUMIFS(DataRegularSeason20242025!$AB$3:$AB$1315,DataRegularSeason20242025!$B$3:$B$1315, "&lt;=" &amp; BM$1, DataRegularSeason20242025!$E$3:$E$1315, $A7)</f>
        <v>21</v>
      </c>
      <c r="BN7">
        <f>SUMIFS(DataRegularSeason20242025!$AA$3:$AA$1315,DataRegularSeason20242025!$B$3:$B$1315, "&lt;=" &amp; BN$1, DataRegularSeason20242025!$D$3:$D$1315, $A7)+SUMIFS(DataRegularSeason20242025!$AB$3:$AB$1315,DataRegularSeason20242025!$B$3:$B$1315, "&lt;=" &amp; BN$1, DataRegularSeason20242025!$E$3:$E$1315, $A7)</f>
        <v>21</v>
      </c>
      <c r="BO7">
        <f>SUMIFS(DataRegularSeason20242025!$AA$3:$AA$1315,DataRegularSeason20242025!$B$3:$B$1315, "&lt;=" &amp; BO$1, DataRegularSeason20242025!$D$3:$D$1315, $A7)+SUMIFS(DataRegularSeason20242025!$AB$3:$AB$1315,DataRegularSeason20242025!$B$3:$B$1315, "&lt;=" &amp; BO$1, DataRegularSeason20242025!$E$3:$E$1315, $A7)</f>
        <v>23</v>
      </c>
      <c r="BP7">
        <f>SUMIFS(DataRegularSeason20242025!$AA$3:$AA$1315,DataRegularSeason20242025!$B$3:$B$1315, "&lt;=" &amp; BP$1, DataRegularSeason20242025!$D$3:$D$1315, $A7)+SUMIFS(DataRegularSeason20242025!$AB$3:$AB$1315,DataRegularSeason20242025!$B$3:$B$1315, "&lt;=" &amp; BP$1, DataRegularSeason20242025!$E$3:$E$1315, $A7)</f>
        <v>23</v>
      </c>
      <c r="BQ7">
        <f>SUMIFS(DataRegularSeason20242025!$AA$3:$AA$1315,DataRegularSeason20242025!$B$3:$B$1315, "&lt;=" &amp; BQ$1, DataRegularSeason20242025!$D$3:$D$1315, $A7)+SUMIFS(DataRegularSeason20242025!$AB$3:$AB$1315,DataRegularSeason20242025!$B$3:$B$1315, "&lt;=" &amp; BQ$1, DataRegularSeason20242025!$E$3:$E$1315, $A7)</f>
        <v>23</v>
      </c>
      <c r="BR7">
        <f>SUMIFS(DataRegularSeason20242025!$AA$3:$AA$1315,DataRegularSeason20242025!$B$3:$B$1315, "&lt;=" &amp; BR$1, DataRegularSeason20242025!$D$3:$D$1315, $A7)+SUMIFS(DataRegularSeason20242025!$AB$3:$AB$1315,DataRegularSeason20242025!$B$3:$B$1315, "&lt;=" &amp; BR$1, DataRegularSeason20242025!$E$3:$E$1315, $A7)</f>
        <v>23</v>
      </c>
      <c r="BS7">
        <f>SUMIFS(DataRegularSeason20242025!$AA$3:$AA$1315,DataRegularSeason20242025!$B$3:$B$1315, "&lt;=" &amp; BS$1, DataRegularSeason20242025!$D$3:$D$1315, $A7)+SUMIFS(DataRegularSeason20242025!$AB$3:$AB$1315,DataRegularSeason20242025!$B$3:$B$1315, "&lt;=" &amp; BS$1, DataRegularSeason20242025!$E$3:$E$1315, $A7)</f>
        <v>25</v>
      </c>
      <c r="BT7">
        <f>SUMIFS(DataRegularSeason20242025!$AA$3:$AA$1315,DataRegularSeason20242025!$B$3:$B$1315, "&lt;=" &amp; BT$1, DataRegularSeason20242025!$D$3:$D$1315, $A7)+SUMIFS(DataRegularSeason20242025!$AB$3:$AB$1315,DataRegularSeason20242025!$B$3:$B$1315, "&lt;=" &amp; BT$1, DataRegularSeason20242025!$E$3:$E$1315, $A7)</f>
        <v>25</v>
      </c>
      <c r="BU7">
        <f>SUMIFS(DataRegularSeason20242025!$AA$3:$AA$1315,DataRegularSeason20242025!$B$3:$B$1315, "&lt;=" &amp; BU$1, DataRegularSeason20242025!$D$3:$D$1315, $A7)+SUMIFS(DataRegularSeason20242025!$AB$3:$AB$1315,DataRegularSeason20242025!$B$3:$B$1315, "&lt;=" &amp; BU$1, DataRegularSeason20242025!$E$3:$E$1315, $A7)</f>
        <v>25</v>
      </c>
      <c r="BV7">
        <f>SUMIFS(DataRegularSeason20242025!$AA$3:$AA$1315,DataRegularSeason20242025!$B$3:$B$1315, "&lt;=" &amp; BV$1, DataRegularSeason20242025!$D$3:$D$1315, $A7)+SUMIFS(DataRegularSeason20242025!$AB$3:$AB$1315,DataRegularSeason20242025!$B$3:$B$1315, "&lt;=" &amp; BV$1, DataRegularSeason20242025!$E$3:$E$1315, $A7)</f>
        <v>25</v>
      </c>
      <c r="BW7">
        <f>SUMIFS(DataRegularSeason20242025!$AA$3:$AA$1315,DataRegularSeason20242025!$B$3:$B$1315, "&lt;=" &amp; BW$1, DataRegularSeason20242025!$D$3:$D$1315, $A7)+SUMIFS(DataRegularSeason20242025!$AB$3:$AB$1315,DataRegularSeason20242025!$B$3:$B$1315, "&lt;=" &amp; BW$1, DataRegularSeason20242025!$E$3:$E$1315, $A7)</f>
        <v>25</v>
      </c>
      <c r="BX7">
        <f>SUMIFS(DataRegularSeason20242025!$AA$3:$AA$1315,DataRegularSeason20242025!$B$3:$B$1315, "&lt;=" &amp; BX$1, DataRegularSeason20242025!$D$3:$D$1315, $A7)+SUMIFS(DataRegularSeason20242025!$AB$3:$AB$1315,DataRegularSeason20242025!$B$3:$B$1315, "&lt;=" &amp; BX$1, DataRegularSeason20242025!$E$3:$E$1315, $A7)</f>
        <v>25</v>
      </c>
      <c r="BY7">
        <f>SUMIFS(DataRegularSeason20242025!$AA$3:$AA$1315,DataRegularSeason20242025!$B$3:$B$1315, "&lt;=" &amp; BY$1, DataRegularSeason20242025!$D$3:$D$1315, $A7)+SUMIFS(DataRegularSeason20242025!$AB$3:$AB$1315,DataRegularSeason20242025!$B$3:$B$1315, "&lt;=" &amp; BY$1, DataRegularSeason20242025!$E$3:$E$1315, $A7)</f>
        <v>25</v>
      </c>
      <c r="BZ7">
        <f>SUMIFS(DataRegularSeason20242025!$AA$3:$AA$1315,DataRegularSeason20242025!$B$3:$B$1315, "&lt;=" &amp; BZ$1, DataRegularSeason20242025!$D$3:$D$1315, $A7)+SUMIFS(DataRegularSeason20242025!$AB$3:$AB$1315,DataRegularSeason20242025!$B$3:$B$1315, "&lt;=" &amp; BZ$1, DataRegularSeason20242025!$E$3:$E$1315, $A7)</f>
        <v>25</v>
      </c>
      <c r="CA7">
        <f>SUMIFS(DataRegularSeason20242025!$AA$3:$AA$1315,DataRegularSeason20242025!$B$3:$B$1315, "&lt;=" &amp; CA$1, DataRegularSeason20242025!$D$3:$D$1315, $A7)+SUMIFS(DataRegularSeason20242025!$AB$3:$AB$1315,DataRegularSeason20242025!$B$3:$B$1315, "&lt;=" &amp; CA$1, DataRegularSeason20242025!$E$3:$E$1315, $A7)</f>
        <v>27</v>
      </c>
      <c r="CB7">
        <f>SUMIFS(DataRegularSeason20242025!$AA$3:$AA$1315,DataRegularSeason20242025!$B$3:$B$1315, "&lt;=" &amp; CB$1, DataRegularSeason20242025!$D$3:$D$1315, $A7)+SUMIFS(DataRegularSeason20242025!$AB$3:$AB$1315,DataRegularSeason20242025!$B$3:$B$1315, "&lt;=" &amp; CB$1, DataRegularSeason20242025!$E$3:$E$1315, $A7)</f>
        <v>27</v>
      </c>
      <c r="CC7">
        <f>SUMIFS(DataRegularSeason20242025!$AA$3:$AA$1315,DataRegularSeason20242025!$B$3:$B$1315, "&lt;=" &amp; CC$1, DataRegularSeason20242025!$D$3:$D$1315, $A7)+SUMIFS(DataRegularSeason20242025!$AB$3:$AB$1315,DataRegularSeason20242025!$B$3:$B$1315, "&lt;=" &amp; CC$1, DataRegularSeason20242025!$E$3:$E$1315, $A7)</f>
        <v>27</v>
      </c>
      <c r="CD7">
        <f>SUMIFS(DataRegularSeason20242025!$AA$3:$AA$1315,DataRegularSeason20242025!$B$3:$B$1315, "&lt;=" &amp; CD$1, DataRegularSeason20242025!$D$3:$D$1315, $A7)+SUMIFS(DataRegularSeason20242025!$AB$3:$AB$1315,DataRegularSeason20242025!$B$3:$B$1315, "&lt;=" &amp; CD$1, DataRegularSeason20242025!$E$3:$E$1315, $A7)</f>
        <v>29</v>
      </c>
      <c r="CE7">
        <f>SUMIFS(DataRegularSeason20242025!$AA$3:$AA$1315,DataRegularSeason20242025!$B$3:$B$1315, "&lt;=" &amp; CE$1, DataRegularSeason20242025!$D$3:$D$1315, $A7)+SUMIFS(DataRegularSeason20242025!$AB$3:$AB$1315,DataRegularSeason20242025!$B$3:$B$1315, "&lt;=" &amp; CE$1, DataRegularSeason20242025!$E$3:$E$1315, $A7)</f>
        <v>31</v>
      </c>
      <c r="CF7">
        <f>SUMIFS(DataRegularSeason20242025!$AA$3:$AA$1315,DataRegularSeason20242025!$B$3:$B$1315, "&lt;=" &amp; CF$1, DataRegularSeason20242025!$D$3:$D$1315, $A7)+SUMIFS(DataRegularSeason20242025!$AB$3:$AB$1315,DataRegularSeason20242025!$B$3:$B$1315, "&lt;=" &amp; CF$1, DataRegularSeason20242025!$E$3:$E$1315, $A7)</f>
        <v>31</v>
      </c>
      <c r="CG7">
        <f>SUMIFS(DataRegularSeason20242025!$AA$3:$AA$1315,DataRegularSeason20242025!$B$3:$B$1315, "&lt;=" &amp; CG$1, DataRegularSeason20242025!$D$3:$D$1315, $A7)+SUMIFS(DataRegularSeason20242025!$AB$3:$AB$1315,DataRegularSeason20242025!$B$3:$B$1315, "&lt;=" &amp; CG$1, DataRegularSeason20242025!$E$3:$E$1315, $A7)</f>
        <v>31</v>
      </c>
      <c r="CH7">
        <f>SUMIFS(DataRegularSeason20242025!$AA$3:$AA$1315,DataRegularSeason20242025!$B$3:$B$1315, "&lt;=" &amp; CH$1, DataRegularSeason20242025!$D$3:$D$1315, $A7)+SUMIFS(DataRegularSeason20242025!$AB$3:$AB$1315,DataRegularSeason20242025!$B$3:$B$1315, "&lt;=" &amp; CH$1, DataRegularSeason20242025!$E$3:$E$1315, $A7)</f>
        <v>31</v>
      </c>
      <c r="CI7">
        <f>SUMIFS(DataRegularSeason20242025!$AA$3:$AA$1315,DataRegularSeason20242025!$B$3:$B$1315, "&lt;=" &amp; CI$1, DataRegularSeason20242025!$D$3:$D$1315, $A7)+SUMIFS(DataRegularSeason20242025!$AB$3:$AB$1315,DataRegularSeason20242025!$B$3:$B$1315, "&lt;=" &amp; CI$1, DataRegularSeason20242025!$E$3:$E$1315, $A7)</f>
        <v>31</v>
      </c>
      <c r="CJ7">
        <f>SUMIFS(DataRegularSeason20242025!$AA$3:$AA$1315,DataRegularSeason20242025!$B$3:$B$1315, "&lt;=" &amp; CJ$1, DataRegularSeason20242025!$D$3:$D$1315, $A7)+SUMIFS(DataRegularSeason20242025!$AB$3:$AB$1315,DataRegularSeason20242025!$B$3:$B$1315, "&lt;=" &amp; CJ$1, DataRegularSeason20242025!$E$3:$E$1315, $A7)</f>
        <v>31</v>
      </c>
      <c r="CK7">
        <f>SUMIFS(DataRegularSeason20242025!$AA$3:$AA$1315,DataRegularSeason20242025!$B$3:$B$1315, "&lt;=" &amp; CK$1, DataRegularSeason20242025!$D$3:$D$1315, $A7)+SUMIFS(DataRegularSeason20242025!$AB$3:$AB$1315,DataRegularSeason20242025!$B$3:$B$1315, "&lt;=" &amp; CK$1, DataRegularSeason20242025!$E$3:$E$1315, $A7)</f>
        <v>31</v>
      </c>
      <c r="CL7">
        <f>SUMIFS(DataRegularSeason20242025!$AA$3:$AA$1315,DataRegularSeason20242025!$B$3:$B$1315, "&lt;=" &amp; CL$1, DataRegularSeason20242025!$D$3:$D$1315, $A7)+SUMIFS(DataRegularSeason20242025!$AB$3:$AB$1315,DataRegularSeason20242025!$B$3:$B$1315, "&lt;=" &amp; CL$1, DataRegularSeason20242025!$E$3:$E$1315, $A7)</f>
        <v>33</v>
      </c>
      <c r="CM7">
        <f>SUMIFS(DataRegularSeason20242025!$AA$3:$AA$1315,DataRegularSeason20242025!$B$3:$B$1315, "&lt;=" &amp; CM$1, DataRegularSeason20242025!$D$3:$D$1315, $A7)+SUMIFS(DataRegularSeason20242025!$AB$3:$AB$1315,DataRegularSeason20242025!$B$3:$B$1315, "&lt;=" &amp; CM$1, DataRegularSeason20242025!$E$3:$E$1315, $A7)</f>
        <v>35</v>
      </c>
      <c r="CN7">
        <f>SUMIFS(DataRegularSeason20242025!$AA$3:$AA$1315,DataRegularSeason20242025!$B$3:$B$1315, "&lt;=" &amp; CN$1, DataRegularSeason20242025!$D$3:$D$1315, $A7)+SUMIFS(DataRegularSeason20242025!$AB$3:$AB$1315,DataRegularSeason20242025!$B$3:$B$1315, "&lt;=" &amp; CN$1, DataRegularSeason20242025!$E$3:$E$1315, $A7)</f>
        <v>35</v>
      </c>
      <c r="CO7">
        <f>SUMIFS(DataRegularSeason20242025!$AA$3:$AA$1315,DataRegularSeason20242025!$B$3:$B$1315, "&lt;=" &amp; CO$1, DataRegularSeason20242025!$D$3:$D$1315, $A7)+SUMIFS(DataRegularSeason20242025!$AB$3:$AB$1315,DataRegularSeason20242025!$B$3:$B$1315, "&lt;=" &amp; CO$1, DataRegularSeason20242025!$E$3:$E$1315, $A7)</f>
        <v>37</v>
      </c>
      <c r="CP7">
        <f>SUMIFS(DataRegularSeason20242025!$AA$3:$AA$1315,DataRegularSeason20242025!$B$3:$B$1315, "&lt;=" &amp; CP$1, DataRegularSeason20242025!$D$3:$D$1315, $A7)+SUMIFS(DataRegularSeason20242025!$AB$3:$AB$1315,DataRegularSeason20242025!$B$3:$B$1315, "&lt;=" &amp; CP$1, DataRegularSeason20242025!$E$3:$E$1315, $A7)</f>
        <v>37</v>
      </c>
      <c r="CQ7">
        <f>SUMIFS(DataRegularSeason20242025!$AA$3:$AA$1315,DataRegularSeason20242025!$B$3:$B$1315, "&lt;=" &amp; CQ$1, DataRegularSeason20242025!$D$3:$D$1315, $A7)+SUMIFS(DataRegularSeason20242025!$AB$3:$AB$1315,DataRegularSeason20242025!$B$3:$B$1315, "&lt;=" &amp; CQ$1, DataRegularSeason20242025!$E$3:$E$1315, $A7)</f>
        <v>37</v>
      </c>
      <c r="CR7">
        <f>SUMIFS(DataRegularSeason20242025!$AA$3:$AA$1315,DataRegularSeason20242025!$B$3:$B$1315, "&lt;=" &amp; CR$1, DataRegularSeason20242025!$D$3:$D$1315, $A7)+SUMIFS(DataRegularSeason20242025!$AB$3:$AB$1315,DataRegularSeason20242025!$B$3:$B$1315, "&lt;=" &amp; CR$1, DataRegularSeason20242025!$E$3:$E$1315, $A7)</f>
        <v>37</v>
      </c>
      <c r="CS7">
        <f>SUMIFS(DataRegularSeason20242025!$AA$3:$AA$1315,DataRegularSeason20242025!$B$3:$B$1315, "&lt;=" &amp; CS$1, DataRegularSeason20242025!$D$3:$D$1315, $A7)+SUMIFS(DataRegularSeason20242025!$AB$3:$AB$1315,DataRegularSeason20242025!$B$3:$B$1315, "&lt;=" &amp; CS$1, DataRegularSeason20242025!$E$3:$E$1315, $A7)</f>
        <v>39</v>
      </c>
      <c r="CT7">
        <f>SUMIFS(DataRegularSeason20242025!$AA$3:$AA$1315,DataRegularSeason20242025!$B$3:$B$1315, "&lt;=" &amp; CT$1, DataRegularSeason20242025!$D$3:$D$1315, $A7)+SUMIFS(DataRegularSeason20242025!$AB$3:$AB$1315,DataRegularSeason20242025!$B$3:$B$1315, "&lt;=" &amp; CT$1, DataRegularSeason20242025!$E$3:$E$1315, $A7)</f>
        <v>39</v>
      </c>
      <c r="CU7">
        <f>SUMIFS(DataRegularSeason20242025!$AA$3:$AA$1315,DataRegularSeason20242025!$B$3:$B$1315, "&lt;=" &amp; CU$1, DataRegularSeason20242025!$D$3:$D$1315, $A7)+SUMIFS(DataRegularSeason20242025!$AB$3:$AB$1315,DataRegularSeason20242025!$B$3:$B$1315, "&lt;=" &amp; CU$1, DataRegularSeason20242025!$E$3:$E$1315, $A7)</f>
        <v>41</v>
      </c>
      <c r="CV7">
        <f>SUMIFS(DataRegularSeason20242025!$AA$3:$AA$1315,DataRegularSeason20242025!$B$3:$B$1315, "&lt;=" &amp; CV$1, DataRegularSeason20242025!$D$3:$D$1315, $A7)+SUMIFS(DataRegularSeason20242025!$AB$3:$AB$1315,DataRegularSeason20242025!$B$3:$B$1315, "&lt;=" &amp; CV$1, DataRegularSeason20242025!$E$3:$E$1315, $A7)</f>
        <v>41</v>
      </c>
      <c r="CW7">
        <f>SUMIFS(DataRegularSeason20242025!$AA$3:$AA$1315,DataRegularSeason20242025!$B$3:$B$1315, "&lt;=" &amp; CW$1, DataRegularSeason20242025!$D$3:$D$1315, $A7)+SUMIFS(DataRegularSeason20242025!$AB$3:$AB$1315,DataRegularSeason20242025!$B$3:$B$1315, "&lt;=" &amp; CW$1, DataRegularSeason20242025!$E$3:$E$1315, $A7)</f>
        <v>41</v>
      </c>
      <c r="CX7">
        <f>SUMIFS(DataRegularSeason20242025!$AA$3:$AA$1315,DataRegularSeason20242025!$B$3:$B$1315, "&lt;=" &amp; CX$1, DataRegularSeason20242025!$D$3:$D$1315, $A7)+SUMIFS(DataRegularSeason20242025!$AB$3:$AB$1315,DataRegularSeason20242025!$B$3:$B$1315, "&lt;=" &amp; CX$1, DataRegularSeason20242025!$E$3:$E$1315, $A7)</f>
        <v>41</v>
      </c>
      <c r="CY7">
        <f>SUMIFS(DataRegularSeason20242025!$AA$3:$AA$1315,DataRegularSeason20242025!$B$3:$B$1315, "&lt;=" &amp; CY$1, DataRegularSeason20242025!$D$3:$D$1315, $A7)+SUMIFS(DataRegularSeason20242025!$AB$3:$AB$1315,DataRegularSeason20242025!$B$3:$B$1315, "&lt;=" &amp; CY$1, DataRegularSeason20242025!$E$3:$E$1315, $A7)</f>
        <v>43</v>
      </c>
      <c r="CZ7">
        <f>SUMIFS(DataRegularSeason20242025!$AA$3:$AA$1315,DataRegularSeason20242025!$B$3:$B$1315, "&lt;=" &amp; CZ$1, DataRegularSeason20242025!$D$3:$D$1315, $A7)+SUMIFS(DataRegularSeason20242025!$AB$3:$AB$1315,DataRegularSeason20242025!$B$3:$B$1315, "&lt;=" &amp; CZ$1, DataRegularSeason20242025!$E$3:$E$1315, $A7)</f>
        <v>44</v>
      </c>
      <c r="DA7">
        <f>SUMIFS(DataRegularSeason20242025!$AA$3:$AA$1315,DataRegularSeason20242025!$B$3:$B$1315, "&lt;=" &amp; DA$1, DataRegularSeason20242025!$D$3:$D$1315, $A7)+SUMIFS(DataRegularSeason20242025!$AB$3:$AB$1315,DataRegularSeason20242025!$B$3:$B$1315, "&lt;=" &amp; DA$1, DataRegularSeason20242025!$E$3:$E$1315, $A7)</f>
        <v>44</v>
      </c>
      <c r="DB7">
        <f>SUMIFS(DataRegularSeason20242025!$AA$3:$AA$1315,DataRegularSeason20242025!$B$3:$B$1315, "&lt;=" &amp; DB$1, DataRegularSeason20242025!$D$3:$D$1315, $A7)+SUMIFS(DataRegularSeason20242025!$AB$3:$AB$1315,DataRegularSeason20242025!$B$3:$B$1315, "&lt;=" &amp; DB$1, DataRegularSeason20242025!$E$3:$E$1315, $A7)</f>
        <v>44</v>
      </c>
      <c r="DC7">
        <f>SUMIFS(DataRegularSeason20242025!$AA$3:$AA$1315,DataRegularSeason20242025!$B$3:$B$1315, "&lt;=" &amp; DC$1, DataRegularSeason20242025!$D$3:$D$1315, $A7)+SUMIFS(DataRegularSeason20242025!$AB$3:$AB$1315,DataRegularSeason20242025!$B$3:$B$1315, "&lt;=" &amp; DC$1, DataRegularSeason20242025!$E$3:$E$1315, $A7)</f>
        <v>46</v>
      </c>
      <c r="DD7">
        <f>SUMIFS(DataRegularSeason20242025!$AA$3:$AA$1315,DataRegularSeason20242025!$B$3:$B$1315, "&lt;=" &amp; DD$1, DataRegularSeason20242025!$D$3:$D$1315, $A7)+SUMIFS(DataRegularSeason20242025!$AB$3:$AB$1315,DataRegularSeason20242025!$B$3:$B$1315, "&lt;=" &amp; DD$1, DataRegularSeason20242025!$E$3:$E$1315, $A7)</f>
        <v>46</v>
      </c>
      <c r="DE7">
        <f>SUMIFS(DataRegularSeason20242025!$AA$3:$AA$1315,DataRegularSeason20242025!$B$3:$B$1315, "&lt;=" &amp; DE$1, DataRegularSeason20242025!$D$3:$D$1315, $A7)+SUMIFS(DataRegularSeason20242025!$AB$3:$AB$1315,DataRegularSeason20242025!$B$3:$B$1315, "&lt;=" &amp; DE$1, DataRegularSeason20242025!$E$3:$E$1315, $A7)</f>
        <v>48</v>
      </c>
      <c r="DF7">
        <f>SUMIFS(DataRegularSeason20242025!$AA$3:$AA$1315,DataRegularSeason20242025!$B$3:$B$1315, "&lt;=" &amp; DF$1, DataRegularSeason20242025!$D$3:$D$1315, $A7)+SUMIFS(DataRegularSeason20242025!$AB$3:$AB$1315,DataRegularSeason20242025!$B$3:$B$1315, "&lt;=" &amp; DF$1, DataRegularSeason20242025!$E$3:$E$1315, $A7)</f>
        <v>48</v>
      </c>
      <c r="DG7">
        <f>SUMIFS(DataRegularSeason20242025!$AA$3:$AA$1315,DataRegularSeason20242025!$B$3:$B$1315, "&lt;=" &amp; DG$1, DataRegularSeason20242025!$D$3:$D$1315, $A7)+SUMIFS(DataRegularSeason20242025!$AB$3:$AB$1315,DataRegularSeason20242025!$B$3:$B$1315, "&lt;=" &amp; DG$1, DataRegularSeason20242025!$E$3:$E$1315, $A7)</f>
        <v>48</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50</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52</v>
      </c>
      <c r="DM7">
        <f>SUMIFS(DataRegularSeason20242025!$AA$3:$AA$1315,DataRegularSeason20242025!$B$3:$B$1315, "&lt;=" &amp; DM$1, DataRegularSeason20242025!$D$3:$D$1315, $A7)+SUMIFS(DataRegularSeason20242025!$AB$3:$AB$1315,DataRegularSeason20242025!$B$3:$B$1315, "&lt;=" &amp; DM$1, DataRegularSeason20242025!$E$3:$E$1315, $A7)</f>
        <v>52</v>
      </c>
      <c r="DN7">
        <f>SUMIFS(DataRegularSeason20242025!$AA$3:$AA$1315,DataRegularSeason20242025!$B$3:$B$1315, "&lt;=" &amp; DN$1, DataRegularSeason20242025!$D$3:$D$1315, $A7)+SUMIFS(DataRegularSeason20242025!$AB$3:$AB$1315,DataRegularSeason20242025!$B$3:$B$1315, "&lt;=" &amp; DN$1, DataRegularSeason20242025!$E$3:$E$1315, $A7)</f>
        <v>53</v>
      </c>
      <c r="DO7">
        <f>SUMIFS(DataRegularSeason20242025!$AA$3:$AA$1315,DataRegularSeason20242025!$B$3:$B$1315, "&lt;=" &amp; DO$1, DataRegularSeason20242025!$D$3:$D$1315, $A7)+SUMIFS(DataRegularSeason20242025!$AB$3:$AB$1315,DataRegularSeason20242025!$B$3:$B$1315, "&lt;=" &amp; DO$1, DataRegularSeason20242025!$E$3:$E$1315, $A7)</f>
        <v>53</v>
      </c>
      <c r="DP7">
        <f>SUMIFS(DataRegularSeason20242025!$AA$3:$AA$1315,DataRegularSeason20242025!$B$3:$B$1315, "&lt;=" &amp; DP$1, DataRegularSeason20242025!$D$3:$D$1315, $A7)+SUMIFS(DataRegularSeason20242025!$AB$3:$AB$1315,DataRegularSeason20242025!$B$3:$B$1315, "&lt;=" &amp; DP$1, DataRegularSeason20242025!$E$3:$E$1315, $A7)</f>
        <v>53</v>
      </c>
      <c r="DQ7">
        <f>SUMIFS(DataRegularSeason20242025!$AA$3:$AA$1315,DataRegularSeason20242025!$B$3:$B$1315, "&lt;=" &amp; DQ$1, DataRegularSeason20242025!$D$3:$D$1315, $A7)+SUMIFS(DataRegularSeason20242025!$AB$3:$AB$1315,DataRegularSeason20242025!$B$3:$B$1315, "&lt;=" &amp; DQ$1, DataRegularSeason20242025!$E$3:$E$1315, $A7)</f>
        <v>53</v>
      </c>
      <c r="DR7">
        <f>SUMIFS(DataRegularSeason20242025!$AA$3:$AA$1315,DataRegularSeason20242025!$B$3:$B$1315, "&lt;=" &amp; DR$1, DataRegularSeason20242025!$D$3:$D$1315, $A7)+SUMIFS(DataRegularSeason20242025!$AB$3:$AB$1315,DataRegularSeason20242025!$B$3:$B$1315, "&lt;=" &amp; DR$1, DataRegularSeason20242025!$E$3:$E$1315, $A7)</f>
        <v>53</v>
      </c>
      <c r="DS7">
        <f>SUMIFS(DataRegularSeason20242025!$AA$3:$AA$1315,DataRegularSeason20242025!$B$3:$B$1315, "&lt;=" &amp; DS$1, DataRegularSeason20242025!$D$3:$D$1315, $A7)+SUMIFS(DataRegularSeason20242025!$AB$3:$AB$1315,DataRegularSeason20242025!$B$3:$B$1315, "&lt;=" &amp; DS$1, DataRegularSeason20242025!$E$3:$E$1315, $A7)</f>
        <v>53</v>
      </c>
      <c r="DT7">
        <f>SUMIFS(DataRegularSeason20242025!$AA$3:$AA$1315,DataRegularSeason20242025!$B$3:$B$1315, "&lt;=" &amp; DT$1, DataRegularSeason20242025!$D$3:$D$1315, $A7)+SUMIFS(DataRegularSeason20242025!$AB$3:$AB$1315,DataRegularSeason20242025!$B$3:$B$1315, "&lt;=" &amp; DT$1, DataRegularSeason20242025!$E$3:$E$1315, $A7)</f>
        <v>53</v>
      </c>
      <c r="DU7">
        <f>SUMIFS(DataRegularSeason20242025!$AA$3:$AA$1315,DataRegularSeason20242025!$B$3:$B$1315, "&lt;=" &amp; DU$1, DataRegularSeason20242025!$D$3:$D$1315, $A7)+SUMIFS(DataRegularSeason20242025!$AB$3:$AB$1315,DataRegularSeason20242025!$B$3:$B$1315, "&lt;=" &amp; DU$1, DataRegularSeason20242025!$E$3:$E$1315, $A7)</f>
        <v>53</v>
      </c>
      <c r="DV7">
        <f>SUMIFS(DataRegularSeason20242025!$AA$3:$AA$1315,DataRegularSeason20242025!$B$3:$B$1315, "&lt;=" &amp; DV$1, DataRegularSeason20242025!$D$3:$D$1315, $A7)+SUMIFS(DataRegularSeason20242025!$AB$3:$AB$1315,DataRegularSeason20242025!$B$3:$B$1315, "&lt;=" &amp; DV$1, DataRegularSeason20242025!$E$3:$E$1315, $A7)</f>
        <v>53</v>
      </c>
      <c r="DW7">
        <f>SUMIFS(DataRegularSeason20242025!$AA$3:$AA$1315,DataRegularSeason20242025!$B$3:$B$1315, "&lt;=" &amp; DW$1, DataRegularSeason20242025!$D$3:$D$1315, $A7)+SUMIFS(DataRegularSeason20242025!$AB$3:$AB$1315,DataRegularSeason20242025!$B$3:$B$1315, "&lt;=" &amp; DW$1, DataRegularSeason20242025!$E$3:$E$1315, $A7)</f>
        <v>53</v>
      </c>
      <c r="DX7">
        <f>SUMIFS(DataRegularSeason20242025!$AA$3:$AA$1315,DataRegularSeason20242025!$B$3:$B$1315, "&lt;=" &amp; DX$1, DataRegularSeason20242025!$D$3:$D$1315, $A7)+SUMIFS(DataRegularSeason20242025!$AB$3:$AB$1315,DataRegularSeason20242025!$B$3:$B$1315, "&lt;=" &amp; DX$1, DataRegularSeason20242025!$E$3:$E$1315, $A7)</f>
        <v>55</v>
      </c>
      <c r="DY7">
        <f>SUMIFS(DataRegularSeason20242025!$AA$3:$AA$1315,DataRegularSeason20242025!$B$3:$B$1315, "&lt;=" &amp; DY$1, DataRegularSeason20242025!$D$3:$D$1315, $A7)+SUMIFS(DataRegularSeason20242025!$AB$3:$AB$1315,DataRegularSeason20242025!$B$3:$B$1315, "&lt;=" &amp; DY$1, DataRegularSeason20242025!$E$3:$E$1315, $A7)</f>
        <v>55</v>
      </c>
      <c r="DZ7">
        <f>SUMIFS(DataRegularSeason20242025!$AA$3:$AA$1315,DataRegularSeason20242025!$B$3:$B$1315, "&lt;=" &amp; DZ$1, DataRegularSeason20242025!$D$3:$D$1315, $A7)+SUMIFS(DataRegularSeason20242025!$AB$3:$AB$1315,DataRegularSeason20242025!$B$3:$B$1315, "&lt;=" &amp; DZ$1, DataRegularSeason20242025!$E$3:$E$1315, $A7)</f>
        <v>55</v>
      </c>
      <c r="EA7">
        <f>SUMIFS(DataRegularSeason20242025!$AA$3:$AA$1315,DataRegularSeason20242025!$B$3:$B$1315, "&lt;=" &amp; EA$1, DataRegularSeason20242025!$D$3:$D$1315, $A7)+SUMIFS(DataRegularSeason20242025!$AB$3:$AB$1315,DataRegularSeason20242025!$B$3:$B$1315, "&lt;=" &amp; EA$1, DataRegularSeason20242025!$E$3:$E$1315, $A7)</f>
        <v>55</v>
      </c>
      <c r="EB7">
        <f>SUMIFS(DataRegularSeason20242025!$AA$3:$AA$1315,DataRegularSeason20242025!$B$3:$B$1315, "&lt;=" &amp; EB$1, DataRegularSeason20242025!$D$3:$D$1315, $A7)+SUMIFS(DataRegularSeason20242025!$AB$3:$AB$1315,DataRegularSeason20242025!$B$3:$B$1315, "&lt;=" &amp; EB$1, DataRegularSeason20242025!$E$3:$E$1315, $A7)</f>
        <v>55</v>
      </c>
      <c r="EC7">
        <f>SUMIFS(DataRegularSeason20242025!$AA$3:$AA$1315,DataRegularSeason20242025!$B$3:$B$1315, "&lt;=" &amp; EC$1, DataRegularSeason20242025!$D$3:$D$1315, $A7)+SUMIFS(DataRegularSeason20242025!$AB$3:$AB$1315,DataRegularSeason20242025!$B$3:$B$1315, "&lt;=" &amp; EC$1, DataRegularSeason20242025!$E$3:$E$1315, $A7)</f>
        <v>55</v>
      </c>
      <c r="ED7">
        <f>SUMIFS(DataRegularSeason20242025!$AA$3:$AA$1315,DataRegularSeason20242025!$B$3:$B$1315, "&lt;=" &amp; ED$1, DataRegularSeason20242025!$D$3:$D$1315, $A7)+SUMIFS(DataRegularSeason20242025!$AB$3:$AB$1315,DataRegularSeason20242025!$B$3:$B$1315, "&lt;=" &amp; ED$1, DataRegularSeason20242025!$E$3:$E$1315, $A7)</f>
        <v>55</v>
      </c>
      <c r="EE7">
        <f>SUMIFS(DataRegularSeason20242025!$AA$3:$AA$1315,DataRegularSeason20242025!$B$3:$B$1315, "&lt;=" &amp; EE$1, DataRegularSeason20242025!$D$3:$D$1315, $A7)+SUMIFS(DataRegularSeason20242025!$AB$3:$AB$1315,DataRegularSeason20242025!$B$3:$B$1315, "&lt;=" &amp; EE$1, DataRegularSeason20242025!$E$3:$E$1315, $A7)</f>
        <v>55</v>
      </c>
      <c r="EF7">
        <f>SUMIFS(DataRegularSeason20242025!$AA$3:$AA$1315,DataRegularSeason20242025!$B$3:$B$1315, "&lt;=" &amp; EF$1, DataRegularSeason20242025!$D$3:$D$1315, $A7)+SUMIFS(DataRegularSeason20242025!$AB$3:$AB$1315,DataRegularSeason20242025!$B$3:$B$1315, "&lt;=" &amp; EF$1, DataRegularSeason20242025!$E$3:$E$1315, $A7)</f>
        <v>55</v>
      </c>
      <c r="EG7">
        <f>SUMIFS(DataRegularSeason20242025!$AA$3:$AA$1315,DataRegularSeason20242025!$B$3:$B$1315, "&lt;=" &amp; EG$1, DataRegularSeason20242025!$D$3:$D$1315, $A7)+SUMIFS(DataRegularSeason20242025!$AB$3:$AB$1315,DataRegularSeason20242025!$B$3:$B$1315, "&lt;=" &amp; EG$1, DataRegularSeason20242025!$E$3:$E$1315, $A7)</f>
        <v>55</v>
      </c>
      <c r="EH7">
        <f>SUMIFS(DataRegularSeason20242025!$AA$3:$AA$1315,DataRegularSeason20242025!$B$3:$B$1315, "&lt;=" &amp; EH$1, DataRegularSeason20242025!$D$3:$D$1315, $A7)+SUMIFS(DataRegularSeason20242025!$AB$3:$AB$1315,DataRegularSeason20242025!$B$3:$B$1315, "&lt;=" &amp; EH$1, DataRegularSeason20242025!$E$3:$E$1315, $A7)</f>
        <v>55</v>
      </c>
      <c r="EI7">
        <f>SUMIFS(DataRegularSeason20242025!$AA$3:$AA$1315,DataRegularSeason20242025!$B$3:$B$1315, "&lt;=" &amp; EI$1, DataRegularSeason20242025!$D$3:$D$1315, $A7)+SUMIFS(DataRegularSeason20242025!$AB$3:$AB$1315,DataRegularSeason20242025!$B$3:$B$1315, "&lt;=" &amp; EI$1, DataRegularSeason20242025!$E$3:$E$1315, $A7)</f>
        <v>55</v>
      </c>
      <c r="EJ7">
        <f>SUMIFS(DataRegularSeason20242025!$AA$3:$AA$1315,DataRegularSeason20242025!$B$3:$B$1315, "&lt;=" &amp; EJ$1, DataRegularSeason20242025!$D$3:$D$1315, $A7)+SUMIFS(DataRegularSeason20242025!$AB$3:$AB$1315,DataRegularSeason20242025!$B$3:$B$1315, "&lt;=" &amp; EJ$1, DataRegularSeason20242025!$E$3:$E$1315, $A7)</f>
        <v>55</v>
      </c>
      <c r="EK7">
        <f>SUMIFS(DataRegularSeason20242025!$AA$3:$AA$1315,DataRegularSeason20242025!$B$3:$B$1315, "&lt;=" &amp; EK$1, DataRegularSeason20242025!$D$3:$D$1315, $A7)+SUMIFS(DataRegularSeason20242025!$AB$3:$AB$1315,DataRegularSeason20242025!$B$3:$B$1315, "&lt;=" &amp; EK$1, DataRegularSeason20242025!$E$3:$E$1315, $A7)</f>
        <v>55</v>
      </c>
      <c r="EL7">
        <f>SUMIFS(DataRegularSeason20242025!$AA$3:$AA$1315,DataRegularSeason20242025!$B$3:$B$1315, "&lt;=" &amp; EL$1, DataRegularSeason20242025!$D$3:$D$1315, $A7)+SUMIFS(DataRegularSeason20242025!$AB$3:$AB$1315,DataRegularSeason20242025!$B$3:$B$1315, "&lt;=" &amp; EL$1, DataRegularSeason20242025!$E$3:$E$1315, $A7)</f>
        <v>55</v>
      </c>
      <c r="EM7">
        <f>SUMIFS(DataRegularSeason20242025!$AA$3:$AA$1315,DataRegularSeason20242025!$B$3:$B$1315, "&lt;=" &amp; EM$1, DataRegularSeason20242025!$D$3:$D$1315, $A7)+SUMIFS(DataRegularSeason20242025!$AB$3:$AB$1315,DataRegularSeason20242025!$B$3:$B$1315, "&lt;=" &amp; EM$1, DataRegularSeason20242025!$E$3:$E$1315, $A7)</f>
        <v>55</v>
      </c>
      <c r="EN7">
        <f>SUMIFS(DataRegularSeason20242025!$AA$3:$AA$1315,DataRegularSeason20242025!$B$3:$B$1315, "&lt;=" &amp; EN$1, DataRegularSeason20242025!$D$3:$D$1315, $A7)+SUMIFS(DataRegularSeason20242025!$AB$3:$AB$1315,DataRegularSeason20242025!$B$3:$B$1315, "&lt;=" &amp; EN$1, DataRegularSeason20242025!$E$3:$E$1315, $A7)</f>
        <v>55</v>
      </c>
      <c r="EO7">
        <f>SUMIFS(DataRegularSeason20242025!$AA$3:$AA$1315,DataRegularSeason20242025!$B$3:$B$1315, "&lt;=" &amp; EO$1, DataRegularSeason20242025!$D$3:$D$1315, $A7)+SUMIFS(DataRegularSeason20242025!$AB$3:$AB$1315,DataRegularSeason20242025!$B$3:$B$1315, "&lt;=" &amp; EO$1, DataRegularSeason20242025!$E$3:$E$1315, $A7)</f>
        <v>55</v>
      </c>
      <c r="EP7">
        <f>SUMIFS(DataRegularSeason20242025!$AA$3:$AA$1315,DataRegularSeason20242025!$B$3:$B$1315, "&lt;=" &amp; EP$1, DataRegularSeason20242025!$D$3:$D$1315, $A7)+SUMIFS(DataRegularSeason20242025!$AB$3:$AB$1315,DataRegularSeason20242025!$B$3:$B$1315, "&lt;=" &amp; EP$1, DataRegularSeason20242025!$E$3:$E$1315, $A7)</f>
        <v>57</v>
      </c>
      <c r="EQ7">
        <f>SUMIFS(DataRegularSeason20242025!$AA$3:$AA$1315,DataRegularSeason20242025!$B$3:$B$1315, "&lt;=" &amp; EQ$1, DataRegularSeason20242025!$D$3:$D$1315, $A7)+SUMIFS(DataRegularSeason20242025!$AB$3:$AB$1315,DataRegularSeason20242025!$B$3:$B$1315, "&lt;=" &amp; EQ$1, DataRegularSeason20242025!$E$3:$E$1315, $A7)</f>
        <v>57</v>
      </c>
      <c r="ER7">
        <f>SUMIFS(DataRegularSeason20242025!$AA$3:$AA$1315,DataRegularSeason20242025!$B$3:$B$1315, "&lt;=" &amp; ER$1, DataRegularSeason20242025!$D$3:$D$1315, $A7)+SUMIFS(DataRegularSeason20242025!$AB$3:$AB$1315,DataRegularSeason20242025!$B$3:$B$1315, "&lt;=" &amp; ER$1, DataRegularSeason20242025!$E$3:$E$1315, $A7)</f>
        <v>57</v>
      </c>
      <c r="ES7">
        <f>SUMIFS(DataRegularSeason20242025!$AA$3:$AA$1315,DataRegularSeason20242025!$B$3:$B$1315, "&lt;=" &amp; ES$1, DataRegularSeason20242025!$D$3:$D$1315, $A7)+SUMIFS(DataRegularSeason20242025!$AB$3:$AB$1315,DataRegularSeason20242025!$B$3:$B$1315, "&lt;=" &amp; ES$1, DataRegularSeason20242025!$E$3:$E$1315, $A7)</f>
        <v>59</v>
      </c>
      <c r="ET7">
        <f>SUMIFS(DataRegularSeason20242025!$AA$3:$AA$1315,DataRegularSeason20242025!$B$3:$B$1315, "&lt;=" &amp; ET$1, DataRegularSeason20242025!$D$3:$D$1315, $A7)+SUMIFS(DataRegularSeason20242025!$AB$3:$AB$1315,DataRegularSeason20242025!$B$3:$B$1315, "&lt;=" &amp; ET$1, DataRegularSeason20242025!$E$3:$E$1315, $A7)</f>
        <v>59</v>
      </c>
      <c r="EU7">
        <f>SUMIFS(DataRegularSeason20242025!$AA$3:$AA$1315,DataRegularSeason20242025!$B$3:$B$1315, "&lt;=" &amp; EU$1, DataRegularSeason20242025!$D$3:$D$1315, $A7)+SUMIFS(DataRegularSeason20242025!$AB$3:$AB$1315,DataRegularSeason20242025!$B$3:$B$1315, "&lt;=" &amp; EU$1, DataRegularSeason20242025!$E$3:$E$1315, $A7)</f>
        <v>61</v>
      </c>
      <c r="EV7">
        <f>SUMIFS(DataRegularSeason20242025!$AA$3:$AA$1315,DataRegularSeason20242025!$B$3:$B$1315, "&lt;=" &amp; EV$1, DataRegularSeason20242025!$D$3:$D$1315, $A7)+SUMIFS(DataRegularSeason20242025!$AB$3:$AB$1315,DataRegularSeason20242025!$B$3:$B$1315, "&lt;=" &amp; EV$1, DataRegularSeason20242025!$E$3:$E$1315, $A7)</f>
        <v>61</v>
      </c>
      <c r="EW7">
        <f>SUMIFS(DataRegularSeason20242025!$AA$3:$AA$1315,DataRegularSeason20242025!$B$3:$B$1315, "&lt;=" &amp; EW$1, DataRegularSeason20242025!$D$3:$D$1315, $A7)+SUMIFS(DataRegularSeason20242025!$AB$3:$AB$1315,DataRegularSeason20242025!$B$3:$B$1315, "&lt;=" &amp; EW$1, DataRegularSeason20242025!$E$3:$E$1315, $A7)</f>
        <v>63</v>
      </c>
      <c r="EX7">
        <f>SUMIFS(DataRegularSeason20242025!$AA$3:$AA$1315,DataRegularSeason20242025!$B$3:$B$1315, "&lt;=" &amp; EX$1, DataRegularSeason20242025!$D$3:$D$1315, $A7)+SUMIFS(DataRegularSeason20242025!$AB$3:$AB$1315,DataRegularSeason20242025!$B$3:$B$1315, "&lt;=" &amp; EX$1, DataRegularSeason20242025!$E$3:$E$1315, $A7)</f>
        <v>63</v>
      </c>
      <c r="EY7">
        <f>SUMIFS(DataRegularSeason20242025!$AA$3:$AA$1315,DataRegularSeason20242025!$B$3:$B$1315, "&lt;=" &amp; EY$1, DataRegularSeason20242025!$D$3:$D$1315, $A7)+SUMIFS(DataRegularSeason20242025!$AB$3:$AB$1315,DataRegularSeason20242025!$B$3:$B$1315, "&lt;=" &amp; EY$1, DataRegularSeason20242025!$E$3:$E$1315, $A7)</f>
        <v>65</v>
      </c>
      <c r="EZ7">
        <f>SUMIFS(DataRegularSeason20242025!$AA$3:$AA$1315,DataRegularSeason20242025!$B$3:$B$1315, "&lt;=" &amp; EZ$1, DataRegularSeason20242025!$D$3:$D$1315, $A7)+SUMIFS(DataRegularSeason20242025!$AB$3:$AB$1315,DataRegularSeason20242025!$B$3:$B$1315, "&lt;=" &amp; EZ$1, DataRegularSeason20242025!$E$3:$E$1315, $A7)</f>
        <v>65</v>
      </c>
      <c r="FA7">
        <f>SUMIFS(DataRegularSeason20242025!$AA$3:$AA$1315,DataRegularSeason20242025!$B$3:$B$1315, "&lt;=" &amp; FA$1, DataRegularSeason20242025!$D$3:$D$1315, $A7)+SUMIFS(DataRegularSeason20242025!$AB$3:$AB$1315,DataRegularSeason20242025!$B$3:$B$1315, "&lt;=" &amp; FA$1, DataRegularSeason20242025!$E$3:$E$1315, $A7)</f>
        <v>65</v>
      </c>
      <c r="FB7">
        <f>SUMIFS(DataRegularSeason20242025!$AA$3:$AA$1315,DataRegularSeason20242025!$B$3:$B$1315, "&lt;=" &amp; FB$1, DataRegularSeason20242025!$D$3:$D$1315, $A7)+SUMIFS(DataRegularSeason20242025!$AB$3:$AB$1315,DataRegularSeason20242025!$B$3:$B$1315, "&lt;=" &amp; FB$1, DataRegularSeason20242025!$E$3:$E$1315, $A7)</f>
        <v>66</v>
      </c>
      <c r="FC7">
        <f>SUMIFS(DataRegularSeason20242025!$AA$3:$AA$1315,DataRegularSeason20242025!$B$3:$B$1315, "&lt;=" &amp; FC$1, DataRegularSeason20242025!$D$3:$D$1315, $A7)+SUMIFS(DataRegularSeason20242025!$AB$3:$AB$1315,DataRegularSeason20242025!$B$3:$B$1315, "&lt;=" &amp; FC$1, DataRegularSeason20242025!$E$3:$E$1315, $A7)</f>
        <v>66</v>
      </c>
      <c r="FD7">
        <f>SUMIFS(DataRegularSeason20242025!$AA$3:$AA$1315,DataRegularSeason20242025!$B$3:$B$1315, "&lt;=" &amp; FD$1, DataRegularSeason20242025!$D$3:$D$1315, $A7)+SUMIFS(DataRegularSeason20242025!$AB$3:$AB$1315,DataRegularSeason20242025!$B$3:$B$1315, "&lt;=" &amp; FD$1, DataRegularSeason20242025!$E$3:$E$1315, $A7)</f>
        <v>66</v>
      </c>
      <c r="FE7">
        <f>SUMIFS(DataRegularSeason20242025!$AA$3:$AA$1315,DataRegularSeason20242025!$B$3:$B$1315, "&lt;=" &amp; FE$1, DataRegularSeason20242025!$D$3:$D$1315, $A7)+SUMIFS(DataRegularSeason20242025!$AB$3:$AB$1315,DataRegularSeason20242025!$B$3:$B$1315, "&lt;=" &amp; FE$1, DataRegularSeason20242025!$E$3:$E$1315, $A7)</f>
        <v>66</v>
      </c>
      <c r="FF7">
        <f>SUMIFS(DataRegularSeason20242025!$AA$3:$AA$1315,DataRegularSeason20242025!$B$3:$B$1315, "&lt;=" &amp; FF$1, DataRegularSeason20242025!$D$3:$D$1315, $A7)+SUMIFS(DataRegularSeason20242025!$AB$3:$AB$1315,DataRegularSeason20242025!$B$3:$B$1315, "&lt;=" &amp; FF$1, DataRegularSeason20242025!$E$3:$E$1315, $A7)</f>
        <v>66</v>
      </c>
      <c r="FG7">
        <f>SUMIFS(DataRegularSeason20242025!$AA$3:$AA$1315,DataRegularSeason20242025!$B$3:$B$1315, "&lt;=" &amp; FG$1, DataRegularSeason20242025!$D$3:$D$1315, $A7)+SUMIFS(DataRegularSeason20242025!$AB$3:$AB$1315,DataRegularSeason20242025!$B$3:$B$1315, "&lt;=" &amp; FG$1, DataRegularSeason20242025!$E$3:$E$1315, $A7)</f>
        <v>68</v>
      </c>
      <c r="FH7">
        <f>SUMIFS(DataRegularSeason20242025!$AA$3:$AA$1315,DataRegularSeason20242025!$B$3:$B$1315, "&lt;=" &amp; FH$1, DataRegularSeason20242025!$D$3:$D$1315, $A7)+SUMIFS(DataRegularSeason20242025!$AB$3:$AB$1315,DataRegularSeason20242025!$B$3:$B$1315, "&lt;=" &amp; FH$1, DataRegularSeason20242025!$E$3:$E$1315, $A7)</f>
        <v>69</v>
      </c>
      <c r="FI7">
        <f>SUMIFS(DataRegularSeason20242025!$AA$3:$AA$1315,DataRegularSeason20242025!$B$3:$B$1315, "&lt;=" &amp; FI$1, DataRegularSeason20242025!$D$3:$D$1315, $A7)+SUMIFS(DataRegularSeason20242025!$AB$3:$AB$1315,DataRegularSeason20242025!$B$3:$B$1315, "&lt;=" &amp; FI$1, DataRegularSeason20242025!$E$3:$E$1315, $A7)</f>
        <v>69</v>
      </c>
      <c r="FJ7">
        <f>SUMIFS(DataRegularSeason20242025!$AA$3:$AA$1315,DataRegularSeason20242025!$B$3:$B$1315, "&lt;=" &amp; FJ$1, DataRegularSeason20242025!$D$3:$D$1315, $A7)+SUMIFS(DataRegularSeason20242025!$AB$3:$AB$1315,DataRegularSeason20242025!$B$3:$B$1315, "&lt;=" &amp; FJ$1, DataRegularSeason20242025!$E$3:$E$1315, $A7)</f>
        <v>69</v>
      </c>
      <c r="FK7">
        <f>SUMIFS(DataRegularSeason20242025!$AA$3:$AA$1315,DataRegularSeason20242025!$B$3:$B$1315, "&lt;=" &amp; FK$1, DataRegularSeason20242025!$D$3:$D$1315, $A7)+SUMIFS(DataRegularSeason20242025!$AB$3:$AB$1315,DataRegularSeason20242025!$B$3:$B$1315, "&lt;=" &amp; FK$1, DataRegularSeason20242025!$E$3:$E$1315, $A7)</f>
        <v>69</v>
      </c>
      <c r="FL7">
        <f>SUMIFS(DataRegularSeason20242025!$AA$3:$AA$1315,DataRegularSeason20242025!$B$3:$B$1315, "&lt;=" &amp; FL$1, DataRegularSeason20242025!$D$3:$D$1315, $A7)+SUMIFS(DataRegularSeason20242025!$AB$3:$AB$1315,DataRegularSeason20242025!$B$3:$B$1315, "&lt;=" &amp; FL$1, DataRegularSeason20242025!$E$3:$E$1315, $A7)</f>
        <v>69</v>
      </c>
      <c r="FM7">
        <f>SUMIFS(DataRegularSeason20242025!$AA$3:$AA$1315,DataRegularSeason20242025!$B$3:$B$1315, "&lt;=" &amp; FM$1, DataRegularSeason20242025!$D$3:$D$1315, $A7)+SUMIFS(DataRegularSeason20242025!$AB$3:$AB$1315,DataRegularSeason20242025!$B$3:$B$1315, "&lt;=" &amp; FM$1, DataRegularSeason20242025!$E$3:$E$1315, $A7)</f>
        <v>69</v>
      </c>
      <c r="FN7">
        <f>SUMIFS(DataRegularSeason20242025!$AA$3:$AA$1315,DataRegularSeason20242025!$B$3:$B$1315, "&lt;=" &amp; FN$1, DataRegularSeason20242025!$D$3:$D$1315, $A7)+SUMIFS(DataRegularSeason20242025!$AB$3:$AB$1315,DataRegularSeason20242025!$B$3:$B$1315, "&lt;=" &amp; FN$1, DataRegularSeason20242025!$E$3:$E$1315, $A7)</f>
        <v>69</v>
      </c>
      <c r="FO7">
        <f>SUMIFS(DataRegularSeason20242025!$AA$3:$AA$1315,DataRegularSeason20242025!$B$3:$B$1315, "&lt;=" &amp; FO$1, DataRegularSeason20242025!$D$3:$D$1315, $A7)+SUMIFS(DataRegularSeason20242025!$AB$3:$AB$1315,DataRegularSeason20242025!$B$3:$B$1315, "&lt;=" &amp; FO$1, DataRegularSeason20242025!$E$3:$E$1315, $A7)</f>
        <v>69</v>
      </c>
      <c r="FP7">
        <f>SUMIFS(DataRegularSeason20242025!$AA$3:$AA$1315,DataRegularSeason20242025!$B$3:$B$1315, "&lt;=" &amp; FP$1, DataRegularSeason20242025!$D$3:$D$1315, $A7)+SUMIFS(DataRegularSeason20242025!$AB$3:$AB$1315,DataRegularSeason20242025!$B$3:$B$1315, "&lt;=" &amp; FP$1, DataRegularSeason20242025!$E$3:$E$1315, $A7)</f>
        <v>69</v>
      </c>
      <c r="FQ7">
        <f>SUMIFS(DataRegularSeason20242025!$AA$3:$AA$1315,DataRegularSeason20242025!$B$3:$B$1315, "&lt;=" &amp; FQ$1, DataRegularSeason20242025!$D$3:$D$1315, $A7)+SUMIFS(DataRegularSeason20242025!$AB$3:$AB$1315,DataRegularSeason20242025!$B$3:$B$1315, "&lt;=" &amp; FQ$1, DataRegularSeason20242025!$E$3:$E$1315, $A7)</f>
        <v>69</v>
      </c>
      <c r="FR7">
        <f>SUMIFS(DataRegularSeason20242025!$AA$3:$AA$1315,DataRegularSeason20242025!$B$3:$B$1315, "&lt;=" &amp; FR$1, DataRegularSeason20242025!$D$3:$D$1315, $A7)+SUMIFS(DataRegularSeason20242025!$AB$3:$AB$1315,DataRegularSeason20242025!$B$3:$B$1315, "&lt;=" &amp; FR$1, DataRegularSeason20242025!$E$3:$E$1315, $A7)</f>
        <v>69</v>
      </c>
      <c r="FS7">
        <f>SUMIFS(DataRegularSeason20242025!$AA$3:$AA$1315,DataRegularSeason20242025!$B$3:$B$1315, "&lt;=" &amp; FS$1, DataRegularSeason20242025!$D$3:$D$1315, $A7)+SUMIFS(DataRegularSeason20242025!$AB$3:$AB$1315,DataRegularSeason20242025!$B$3:$B$1315, "&lt;=" &amp; FS$1, DataRegularSeason20242025!$E$3:$E$1315, $A7)</f>
        <v>69</v>
      </c>
      <c r="FT7">
        <f>SUMIFS(DataRegularSeason20242025!$AA$3:$AA$1315,DataRegularSeason20242025!$B$3:$B$1315, "&lt;=" &amp; FT$1, DataRegularSeason20242025!$D$3:$D$1315, $A7)+SUMIFS(DataRegularSeason20242025!$AB$3:$AB$1315,DataRegularSeason20242025!$B$3:$B$1315, "&lt;=" &amp; FT$1, DataRegularSeason20242025!$E$3:$E$1315, $A7)</f>
        <v>69</v>
      </c>
      <c r="FU7">
        <f>SUMIFS(DataRegularSeason20242025!$AA$3:$AA$1315,DataRegularSeason20242025!$B$3:$B$1315, "&lt;=" &amp; FU$1, DataRegularSeason20242025!$D$3:$D$1315, $A7)+SUMIFS(DataRegularSeason20242025!$AB$3:$AB$1315,DataRegularSeason20242025!$B$3:$B$1315, "&lt;=" &amp; FU$1, DataRegularSeason20242025!$E$3:$E$1315, $A7)</f>
        <v>69</v>
      </c>
      <c r="FV7">
        <f>SUMIFS(DataRegularSeason20242025!$AA$3:$AA$1315,DataRegularSeason20242025!$B$3:$B$1315, "&lt;=" &amp; FV$1, DataRegularSeason20242025!$D$3:$D$1315, $A7)+SUMIFS(DataRegularSeason20242025!$AB$3:$AB$1315,DataRegularSeason20242025!$B$3:$B$1315, "&lt;=" &amp; FV$1, DataRegularSeason20242025!$E$3:$E$1315, $A7)</f>
        <v>69</v>
      </c>
      <c r="FW7">
        <f>SUMIFS(DataRegularSeason20242025!$AA$3:$AA$1315,DataRegularSeason20242025!$B$3:$B$1315, "&lt;=" &amp; FW$1, DataRegularSeason20242025!$D$3:$D$1315, $A7)+SUMIFS(DataRegularSeason20242025!$AB$3:$AB$1315,DataRegularSeason20242025!$B$3:$B$1315, "&lt;=" &amp; FW$1, DataRegularSeason20242025!$E$3:$E$1315, $A7)</f>
        <v>69</v>
      </c>
      <c r="FX7">
        <f>SUMIFS(DataRegularSeason20242025!$AA$3:$AA$1315,DataRegularSeason20242025!$B$3:$B$1315, "&lt;=" &amp; FX$1, DataRegularSeason20242025!$D$3:$D$1315, $A7)+SUMIFS(DataRegularSeason20242025!$AB$3:$AB$1315,DataRegularSeason20242025!$B$3:$B$1315, "&lt;=" &amp; FX$1, DataRegularSeason20242025!$E$3:$E$1315, $A7)</f>
        <v>69</v>
      </c>
      <c r="FY7">
        <f>SUMIFS(DataRegularSeason20242025!$AA$3:$AA$1315,DataRegularSeason20242025!$B$3:$B$1315, "&lt;=" &amp; FY$1, DataRegularSeason20242025!$D$3:$D$1315, $A7)+SUMIFS(DataRegularSeason20242025!$AB$3:$AB$1315,DataRegularSeason20242025!$B$3:$B$1315, "&lt;=" &amp; FY$1, DataRegularSeason20242025!$E$3:$E$1315, $A7)</f>
        <v>69</v>
      </c>
      <c r="FZ7">
        <f>SUMIFS(DataRegularSeason20242025!$AA$3:$AA$1315,DataRegularSeason20242025!$B$3:$B$1315, "&lt;=" &amp; FZ$1, DataRegularSeason20242025!$D$3:$D$1315, $A7)+SUMIFS(DataRegularSeason20242025!$AB$3:$AB$1315,DataRegularSeason20242025!$B$3:$B$1315, "&lt;=" &amp; FZ$1, DataRegularSeason20242025!$E$3:$E$1315, $A7)</f>
        <v>69</v>
      </c>
      <c r="GA7">
        <f>SUMIFS(DataRegularSeason20242025!$AA$3:$AA$1315,DataRegularSeason20242025!$B$3:$B$1315, "&lt;=" &amp; GA$1, DataRegularSeason20242025!$D$3:$D$1315, $A7)+SUMIFS(DataRegularSeason20242025!$AB$3:$AB$1315,DataRegularSeason20242025!$B$3:$B$1315, "&lt;=" &amp; GA$1, DataRegularSeason20242025!$E$3:$E$1315, $A7)</f>
        <v>69</v>
      </c>
      <c r="GB7">
        <f>SUMIFS(DataRegularSeason20242025!$AA$3:$AA$1315,DataRegularSeason20242025!$B$3:$B$1315, "&lt;=" &amp; GB$1, DataRegularSeason20242025!$D$3:$D$1315, $A7)+SUMIFS(DataRegularSeason20242025!$AB$3:$AB$1315,DataRegularSeason20242025!$B$3:$B$1315, "&lt;=" &amp; GB$1, DataRegularSeason20242025!$E$3:$E$1315, $A7)</f>
        <v>69</v>
      </c>
      <c r="GC7">
        <f>SUMIFS(DataRegularSeason20242025!$AA$3:$AA$1315,DataRegularSeason20242025!$B$3:$B$1315, "&lt;=" &amp; GC$1, DataRegularSeason20242025!$D$3:$D$1315, $A7)+SUMIFS(DataRegularSeason20242025!$AB$3:$AB$1315,DataRegularSeason20242025!$B$3:$B$1315, "&lt;=" &amp; GC$1, DataRegularSeason20242025!$E$3:$E$1315, $A7)</f>
        <v>69</v>
      </c>
      <c r="GD7">
        <f>SUMIFS(DataRegularSeason20242025!$AA$3:$AA$1315,DataRegularSeason20242025!$B$3:$B$1315, "&lt;=" &amp; GD$1, DataRegularSeason20242025!$D$3:$D$1315, $A7)+SUMIFS(DataRegularSeason20242025!$AB$3:$AB$1315,DataRegularSeason20242025!$B$3:$B$1315, "&lt;=" &amp; GD$1, DataRegularSeason20242025!$E$3:$E$1315, $A7)</f>
        <v>69</v>
      </c>
      <c r="GE7">
        <f>SUMIFS(DataRegularSeason20242025!$AA$3:$AA$1315,DataRegularSeason20242025!$B$3:$B$1315, "&lt;=" &amp; GE$1, DataRegularSeason20242025!$D$3:$D$1315, $A7)+SUMIFS(DataRegularSeason20242025!$AB$3:$AB$1315,DataRegularSeason20242025!$B$3:$B$1315, "&lt;=" &amp; GE$1, DataRegularSeason20242025!$E$3:$E$1315, $A7)</f>
        <v>69</v>
      </c>
      <c r="GF7">
        <f>SUMIFS(DataRegularSeason20242025!$AA$3:$AA$1315,DataRegularSeason20242025!$B$3:$B$1315, "&lt;=" &amp; GF$1, DataRegularSeason20242025!$D$3:$D$1315, $A7)+SUMIFS(DataRegularSeason20242025!$AB$3:$AB$1315,DataRegularSeason20242025!$B$3:$B$1315, "&lt;=" &amp; GF$1, DataRegularSeason20242025!$E$3:$E$1315, $A7)</f>
        <v>69</v>
      </c>
      <c r="GG7">
        <f>SUMIFS(DataRegularSeason20242025!$AA$3:$AA$1315,DataRegularSeason20242025!$B$3:$B$1315, "&lt;=" &amp; GG$1, DataRegularSeason20242025!$D$3:$D$1315, $A7)+SUMIFS(DataRegularSeason20242025!$AB$3:$AB$1315,DataRegularSeason20242025!$B$3:$B$1315, "&lt;=" &amp; GG$1, DataRegularSeason20242025!$E$3:$E$1315, $A7)</f>
        <v>69</v>
      </c>
      <c r="GH7">
        <f>SUMIFS(DataRegularSeason20242025!$AA$3:$AA$1315,DataRegularSeason20242025!$B$3:$B$1315, "&lt;=" &amp; GH$1, DataRegularSeason20242025!$D$3:$D$1315, $A7)+SUMIFS(DataRegularSeason20242025!$AB$3:$AB$1315,DataRegularSeason20242025!$B$3:$B$1315, "&lt;=" &amp; GH$1, DataRegularSeason20242025!$E$3:$E$1315, $A7)</f>
        <v>69</v>
      </c>
      <c r="GI7">
        <f>SUMIFS(DataRegularSeason20242025!$AA$3:$AA$1315,DataRegularSeason20242025!$B$3:$B$1315, "&lt;=" &amp; GI$1, DataRegularSeason20242025!$D$3:$D$1315, $A7)+SUMIFS(DataRegularSeason20242025!$AB$3:$AB$1315,DataRegularSeason20242025!$B$3:$B$1315, "&lt;=" &amp; GI$1, DataRegularSeason20242025!$E$3:$E$1315, $A7)</f>
        <v>69</v>
      </c>
      <c r="GJ7">
        <f>SUMIFS(DataRegularSeason20242025!$AA$3:$AA$1315,DataRegularSeason20242025!$B$3:$B$1315, "&lt;=" &amp; GJ$1, DataRegularSeason20242025!$D$3:$D$1315, $A7)+SUMIFS(DataRegularSeason20242025!$AB$3:$AB$1315,DataRegularSeason20242025!$B$3:$B$1315, "&lt;=" &amp; GJ$1, DataRegularSeason20242025!$E$3:$E$1315, $A7)</f>
        <v>69</v>
      </c>
      <c r="GK7">
        <f>SUMIFS(DataRegularSeason20242025!$AA$3:$AA$1315,DataRegularSeason20242025!$B$3:$B$1315, "&lt;=" &amp; GK$1, DataRegularSeason20242025!$D$3:$D$1315, $A7)+SUMIFS(DataRegularSeason20242025!$AB$3:$AB$1315,DataRegularSeason20242025!$B$3:$B$1315, "&lt;=" &amp; GK$1, DataRegularSeason20242025!$E$3:$E$1315, $A7)</f>
        <v>69</v>
      </c>
      <c r="GL7">
        <f>SUMIFS(DataRegularSeason20242025!$AA$3:$AA$1315,DataRegularSeason20242025!$B$3:$B$1315, "&lt;=" &amp; GL$1, DataRegularSeason20242025!$D$3:$D$1315, $A7)+SUMIFS(DataRegularSeason20242025!$AB$3:$AB$1315,DataRegularSeason20242025!$B$3:$B$1315, "&lt;=" &amp; GL$1, DataRegularSeason20242025!$E$3:$E$1315, $A7)</f>
        <v>69</v>
      </c>
      <c r="GM7">
        <f>SUMIFS(DataRegularSeason20242025!$AA$3:$AA$1315,DataRegularSeason20242025!$B$3:$B$1315, "&lt;=" &amp; GM$1, DataRegularSeason20242025!$D$3:$D$1315, $A7)+SUMIFS(DataRegularSeason20242025!$AB$3:$AB$1315,DataRegularSeason20242025!$B$3:$B$1315, "&lt;=" &amp; GM$1, DataRegularSeason20242025!$E$3:$E$1315, $A7)</f>
        <v>69</v>
      </c>
      <c r="GN7">
        <f>SUMIFS(DataRegularSeason20242025!$AA$3:$AA$1315,DataRegularSeason20242025!$B$3:$B$1315, "&lt;=" &amp; GN$1, DataRegularSeason20242025!$D$3:$D$1315, $A7)+SUMIFS(DataRegularSeason20242025!$AB$3:$AB$1315,DataRegularSeason20242025!$B$3:$B$1315, "&lt;=" &amp; GN$1, DataRegularSeason20242025!$E$3:$E$1315, $A7)</f>
        <v>69</v>
      </c>
      <c r="GO7">
        <f>SUMIFS(DataRegularSeason20242025!$AA$3:$AA$1315,DataRegularSeason20242025!$B$3:$B$1315, "&lt;=" &amp; GO$1, DataRegularSeason20242025!$D$3:$D$1315, $A7)+SUMIFS(DataRegularSeason20242025!$AB$3:$AB$1315,DataRegularSeason20242025!$B$3:$B$1315, "&lt;=" &amp; GO$1, DataRegularSeason20242025!$E$3:$E$1315, $A7)</f>
        <v>69</v>
      </c>
      <c r="GP7">
        <f>SUMIFS(DataRegularSeason20242025!$AA$3:$AA$1315,DataRegularSeason20242025!$B$3:$B$1315, "&lt;=" &amp; GP$1, DataRegularSeason20242025!$D$3:$D$1315, $A7)+SUMIFS(DataRegularSeason20242025!$AB$3:$AB$1315,DataRegularSeason20242025!$B$3:$B$1315, "&lt;=" &amp; GP$1, DataRegularSeason20242025!$E$3:$E$1315, $A7)</f>
        <v>69</v>
      </c>
      <c r="GQ7">
        <f>SUMIFS(DataRegularSeason20242025!$AA$3:$AA$1315,DataRegularSeason20242025!$B$3:$B$1315, "&lt;=" &amp; GQ$1, DataRegularSeason20242025!$D$3:$D$1315, $A7)+SUMIFS(DataRegularSeason20242025!$AB$3:$AB$1315,DataRegularSeason20242025!$B$3:$B$1315, "&lt;=" &amp; GQ$1, DataRegularSeason20242025!$E$3:$E$1315, $A7)</f>
        <v>69</v>
      </c>
      <c r="GR7">
        <f>SUMIFS(DataRegularSeason20242025!$AA$3:$AA$1315,DataRegularSeason20242025!$B$3:$B$1315, "&lt;=" &amp; GR$1, DataRegularSeason20242025!$D$3:$D$1315, $A7)+SUMIFS(DataRegularSeason20242025!$AB$3:$AB$1315,DataRegularSeason20242025!$B$3:$B$1315, "&lt;=" &amp; GR$1, DataRegularSeason20242025!$E$3:$E$1315, $A7)</f>
        <v>69</v>
      </c>
      <c r="GS7">
        <f>SUMIFS(DataRegularSeason20242025!$AA$3:$AA$1315,DataRegularSeason20242025!$B$3:$B$1315, "&lt;=" &amp; GS$1, DataRegularSeason20242025!$D$3:$D$1315, $A7)+SUMIFS(DataRegularSeason20242025!$AB$3:$AB$1315,DataRegularSeason20242025!$B$3:$B$1315, "&lt;=" &amp; GS$1, DataRegularSeason20242025!$E$3:$E$1315, $A7)</f>
        <v>69</v>
      </c>
      <c r="GT7">
        <f>SUMIFS(DataRegularSeason20242025!$AA$3:$AA$1315,DataRegularSeason20242025!$B$3:$B$1315, "&lt;=" &amp; GT$1, DataRegularSeason20242025!$D$3:$D$1315, $A7)+SUMIFS(DataRegularSeason20242025!$AB$3:$AB$1315,DataRegularSeason20242025!$B$3:$B$1315, "&lt;=" &amp; GT$1, DataRegularSeason20242025!$E$3:$E$1315, $A7)</f>
        <v>69</v>
      </c>
      <c r="GU7">
        <f>SUMIFS(DataRegularSeason20242025!$AA$3:$AA$1315,DataRegularSeason20242025!$B$3:$B$1315, "&lt;=" &amp; GU$1, DataRegularSeason20242025!$D$3:$D$1315, $A7)+SUMIFS(DataRegularSeason20242025!$AB$3:$AB$1315,DataRegularSeason20242025!$B$3:$B$1315, "&lt;=" &amp; GU$1, DataRegularSeason20242025!$E$3:$E$1315, $A7)</f>
        <v>69</v>
      </c>
    </row>
    <row r="8" spans="1:275" x14ac:dyDescent="0.25">
      <c r="A8" t="s">
        <v>15</v>
      </c>
      <c r="B8" t="s">
        <v>97</v>
      </c>
      <c r="C8" s="118" t="s">
        <v>80</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0</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6</v>
      </c>
      <c r="R8">
        <f>SUMIFS(DataRegularSeason20242025!$AA$3:$AA$1315,DataRegularSeason20242025!$B$3:$B$1315, "&lt;=" &amp; R$1, DataRegularSeason20242025!$D$3:$D$1315, $A8)+SUMIFS(DataRegularSeason20242025!$AB$3:$AB$1315,DataRegularSeason20242025!$B$3:$B$1315, "&lt;=" &amp; R$1, DataRegularSeason20242025!$E$3:$E$1315, $A8)</f>
        <v>6</v>
      </c>
      <c r="S8">
        <f>SUMIFS(DataRegularSeason20242025!$AA$3:$AA$1315,DataRegularSeason20242025!$B$3:$B$1315, "&lt;=" &amp; S$1, DataRegularSeason20242025!$D$3:$D$1315, $A8)+SUMIFS(DataRegularSeason20242025!$AB$3:$AB$1315,DataRegularSeason20242025!$B$3:$B$1315, "&lt;=" &amp; S$1, DataRegularSeason20242025!$E$3:$E$1315, $A8)</f>
        <v>6</v>
      </c>
      <c r="T8">
        <f>SUMIFS(DataRegularSeason20242025!$AA$3:$AA$1315,DataRegularSeason20242025!$B$3:$B$1315, "&lt;=" &amp; T$1, DataRegularSeason20242025!$D$3:$D$1315, $A8)+SUMIFS(DataRegularSeason20242025!$AB$3:$AB$1315,DataRegularSeason20242025!$B$3:$B$1315, "&lt;=" &amp; T$1, DataRegularSeason20242025!$E$3:$E$1315, $A8)</f>
        <v>7</v>
      </c>
      <c r="U8">
        <f>SUMIFS(DataRegularSeason20242025!$AA$3:$AA$1315,DataRegularSeason20242025!$B$3:$B$1315, "&lt;=" &amp; U$1, DataRegularSeason20242025!$D$3:$D$1315, $A8)+SUMIFS(DataRegularSeason20242025!$AB$3:$AB$1315,DataRegularSeason20242025!$B$3:$B$1315, "&lt;=" &amp; U$1, DataRegularSeason20242025!$E$3:$E$1315, $A8)</f>
        <v>7</v>
      </c>
      <c r="V8">
        <f>SUMIFS(DataRegularSeason20242025!$AA$3:$AA$1315,DataRegularSeason20242025!$B$3:$B$1315, "&lt;=" &amp; V$1, DataRegularSeason20242025!$D$3:$D$1315, $A8)+SUMIFS(DataRegularSeason20242025!$AB$3:$AB$1315,DataRegularSeason20242025!$B$3:$B$1315, "&lt;=" &amp; V$1, DataRegularSeason20242025!$E$3:$E$1315, $A8)</f>
        <v>7</v>
      </c>
      <c r="W8">
        <f>SUMIFS(DataRegularSeason20242025!$AA$3:$AA$1315,DataRegularSeason20242025!$B$3:$B$1315, "&lt;=" &amp; W$1, DataRegularSeason20242025!$D$3:$D$1315, $A8)+SUMIFS(DataRegularSeason20242025!$AB$3:$AB$1315,DataRegularSeason20242025!$B$3:$B$1315, "&lt;=" &amp; W$1, DataRegularSeason20242025!$E$3:$E$1315, $A8)</f>
        <v>7</v>
      </c>
      <c r="X8">
        <f>SUMIFS(DataRegularSeason20242025!$AA$3:$AA$1315,DataRegularSeason20242025!$B$3:$B$1315, "&lt;=" &amp; X$1, DataRegularSeason20242025!$D$3:$D$1315, $A8)+SUMIFS(DataRegularSeason20242025!$AB$3:$AB$1315,DataRegularSeason20242025!$B$3:$B$1315, "&lt;=" &amp; X$1, DataRegularSeason20242025!$E$3:$E$1315, $A8)</f>
        <v>7</v>
      </c>
      <c r="Y8">
        <f>SUMIFS(DataRegularSeason20242025!$AA$3:$AA$1315,DataRegularSeason20242025!$B$3:$B$1315, "&lt;=" &amp; Y$1, DataRegularSeason20242025!$D$3:$D$1315, $A8)+SUMIFS(DataRegularSeason20242025!$AB$3:$AB$1315,DataRegularSeason20242025!$B$3:$B$1315, "&lt;=" &amp; Y$1, DataRegularSeason20242025!$E$3:$E$1315, $A8)</f>
        <v>7</v>
      </c>
      <c r="Z8">
        <f>SUMIFS(DataRegularSeason20242025!$AA$3:$AA$1315,DataRegularSeason20242025!$B$3:$B$1315, "&lt;=" &amp; Z$1, DataRegularSeason20242025!$D$3:$D$1315, $A8)+SUMIFS(DataRegularSeason20242025!$AB$3:$AB$1315,DataRegularSeason20242025!$B$3:$B$1315, "&lt;=" &amp; Z$1, DataRegularSeason20242025!$E$3:$E$1315, $A8)</f>
        <v>7</v>
      </c>
      <c r="AA8">
        <f>SUMIFS(DataRegularSeason20242025!$AA$3:$AA$1315,DataRegularSeason20242025!$B$3:$B$1315, "&lt;=" &amp; AA$1, DataRegularSeason20242025!$D$3:$D$1315, $A8)+SUMIFS(DataRegularSeason20242025!$AB$3:$AB$1315,DataRegularSeason20242025!$B$3:$B$1315, "&lt;=" &amp; AA$1, DataRegularSeason20242025!$E$3:$E$1315, $A8)</f>
        <v>9</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11</v>
      </c>
      <c r="AI8">
        <f>SUMIFS(DataRegularSeason20242025!$AA$3:$AA$1315,DataRegularSeason20242025!$B$3:$B$1315, "&lt;=" &amp; AI$1, DataRegularSeason20242025!$D$3:$D$1315, $A8)+SUMIFS(DataRegularSeason20242025!$AB$3:$AB$1315,DataRegularSeason20242025!$B$3:$B$1315, "&lt;=" &amp; AI$1, DataRegularSeason20242025!$E$3:$E$1315, $A8)</f>
        <v>13</v>
      </c>
      <c r="AJ8">
        <f>SUMIFS(DataRegularSeason20242025!$AA$3:$AA$1315,DataRegularSeason20242025!$B$3:$B$1315, "&lt;=" &amp; AJ$1, DataRegularSeason20242025!$D$3:$D$1315, $A8)+SUMIFS(DataRegularSeason20242025!$AB$3:$AB$1315,DataRegularSeason20242025!$B$3:$B$1315, "&lt;=" &amp; AJ$1, DataRegularSeason20242025!$E$3:$E$1315, $A8)</f>
        <v>13</v>
      </c>
      <c r="AK8">
        <f>SUMIFS(DataRegularSeason20242025!$AA$3:$AA$1315,DataRegularSeason20242025!$B$3:$B$1315, "&lt;=" &amp; AK$1, DataRegularSeason20242025!$D$3:$D$1315, $A8)+SUMIFS(DataRegularSeason20242025!$AB$3:$AB$1315,DataRegularSeason20242025!$B$3:$B$1315, "&lt;=" &amp; AK$1, DataRegularSeason20242025!$E$3:$E$1315, $A8)</f>
        <v>13</v>
      </c>
      <c r="AL8">
        <f>SUMIFS(DataRegularSeason20242025!$AA$3:$AA$1315,DataRegularSeason20242025!$B$3:$B$1315, "&lt;=" &amp; AL$1, DataRegularSeason20242025!$D$3:$D$1315, $A8)+SUMIFS(DataRegularSeason20242025!$AB$3:$AB$1315,DataRegularSeason20242025!$B$3:$B$1315, "&lt;=" &amp; AL$1, DataRegularSeason20242025!$E$3:$E$1315, $A8)</f>
        <v>13</v>
      </c>
      <c r="AM8">
        <f>SUMIFS(DataRegularSeason20242025!$AA$3:$AA$1315,DataRegularSeason20242025!$B$3:$B$1315, "&lt;=" &amp; AM$1, DataRegularSeason20242025!$D$3:$D$1315, $A8)+SUMIFS(DataRegularSeason20242025!$AB$3:$AB$1315,DataRegularSeason20242025!$B$3:$B$1315, "&lt;=" &amp; AM$1, DataRegularSeason20242025!$E$3:$E$1315, $A8)</f>
        <v>15</v>
      </c>
      <c r="AN8">
        <f>SUMIFS(DataRegularSeason20242025!$AA$3:$AA$1315,DataRegularSeason20242025!$B$3:$B$1315, "&lt;=" &amp; AN$1, DataRegularSeason20242025!$D$3:$D$1315, $A8)+SUMIFS(DataRegularSeason20242025!$AB$3:$AB$1315,DataRegularSeason20242025!$B$3:$B$1315, "&lt;=" &amp; AN$1, DataRegularSeason20242025!$E$3:$E$1315, $A8)</f>
        <v>15</v>
      </c>
      <c r="AO8">
        <f>SUMIFS(DataRegularSeason20242025!$AA$3:$AA$1315,DataRegularSeason20242025!$B$3:$B$1315, "&lt;=" &amp; AO$1, DataRegularSeason20242025!$D$3:$D$1315, $A8)+SUMIFS(DataRegularSeason20242025!$AB$3:$AB$1315,DataRegularSeason20242025!$B$3:$B$1315, "&lt;=" &amp; AO$1, DataRegularSeason20242025!$E$3:$E$1315, $A8)</f>
        <v>16</v>
      </c>
      <c r="AP8">
        <f>SUMIFS(DataRegularSeason20242025!$AA$3:$AA$1315,DataRegularSeason20242025!$B$3:$B$1315, "&lt;=" &amp; AP$1, DataRegularSeason20242025!$D$3:$D$1315, $A8)+SUMIFS(DataRegularSeason20242025!$AB$3:$AB$1315,DataRegularSeason20242025!$B$3:$B$1315, "&lt;=" &amp; AP$1, DataRegularSeason20242025!$E$3:$E$1315, $A8)</f>
        <v>16</v>
      </c>
      <c r="AQ8">
        <f>SUMIFS(DataRegularSeason20242025!$AA$3:$AA$1315,DataRegularSeason20242025!$B$3:$B$1315, "&lt;=" &amp; AQ$1, DataRegularSeason20242025!$D$3:$D$1315, $A8)+SUMIFS(DataRegularSeason20242025!$AB$3:$AB$1315,DataRegularSeason20242025!$B$3:$B$1315, "&lt;=" &amp; AQ$1, DataRegularSeason20242025!$E$3:$E$1315, $A8)</f>
        <v>16</v>
      </c>
      <c r="AR8">
        <f>SUMIFS(DataRegularSeason20242025!$AA$3:$AA$1315,DataRegularSeason20242025!$B$3:$B$1315, "&lt;=" &amp; AR$1, DataRegularSeason20242025!$D$3:$D$1315, $A8)+SUMIFS(DataRegularSeason20242025!$AB$3:$AB$1315,DataRegularSeason20242025!$B$3:$B$1315, "&lt;=" &amp; AR$1, DataRegularSeason20242025!$E$3:$E$1315, $A8)</f>
        <v>18</v>
      </c>
      <c r="AS8">
        <f>SUMIFS(DataRegularSeason20242025!$AA$3:$AA$1315,DataRegularSeason20242025!$B$3:$B$1315, "&lt;=" &amp; AS$1, DataRegularSeason20242025!$D$3:$D$1315, $A8)+SUMIFS(DataRegularSeason20242025!$AB$3:$AB$1315,DataRegularSeason20242025!$B$3:$B$1315, "&lt;=" &amp; AS$1, DataRegularSeason20242025!$E$3:$E$1315, $A8)</f>
        <v>18</v>
      </c>
      <c r="AT8">
        <f>SUMIFS(DataRegularSeason20242025!$AA$3:$AA$1315,DataRegularSeason20242025!$B$3:$B$1315, "&lt;=" &amp; AT$1, DataRegularSeason20242025!$D$3:$D$1315, $A8)+SUMIFS(DataRegularSeason20242025!$AB$3:$AB$1315,DataRegularSeason20242025!$B$3:$B$1315, "&lt;=" &amp; AT$1, DataRegularSeason20242025!$E$3:$E$1315, $A8)</f>
        <v>18</v>
      </c>
      <c r="AU8">
        <f>SUMIFS(DataRegularSeason20242025!$AA$3:$AA$1315,DataRegularSeason20242025!$B$3:$B$1315, "&lt;=" &amp; AU$1, DataRegularSeason20242025!$D$3:$D$1315, $A8)+SUMIFS(DataRegularSeason20242025!$AB$3:$AB$1315,DataRegularSeason20242025!$B$3:$B$1315, "&lt;=" &amp; AU$1, DataRegularSeason20242025!$E$3:$E$1315, $A8)</f>
        <v>18</v>
      </c>
      <c r="AV8">
        <f>SUMIFS(DataRegularSeason20242025!$AA$3:$AA$1315,DataRegularSeason20242025!$B$3:$B$1315, "&lt;=" &amp; AV$1, DataRegularSeason20242025!$D$3:$D$1315, $A8)+SUMIFS(DataRegularSeason20242025!$AB$3:$AB$1315,DataRegularSeason20242025!$B$3:$B$1315, "&lt;=" &amp; AV$1, DataRegularSeason20242025!$E$3:$E$1315, $A8)</f>
        <v>19</v>
      </c>
      <c r="AW8">
        <f>SUMIFS(DataRegularSeason20242025!$AA$3:$AA$1315,DataRegularSeason20242025!$B$3:$B$1315, "&lt;=" &amp; AW$1, DataRegularSeason20242025!$D$3:$D$1315, $A8)+SUMIFS(DataRegularSeason20242025!$AB$3:$AB$1315,DataRegularSeason20242025!$B$3:$B$1315, "&lt;=" &amp; AW$1, DataRegularSeason20242025!$E$3:$E$1315, $A8)</f>
        <v>19</v>
      </c>
      <c r="AX8">
        <f>SUMIFS(DataRegularSeason20242025!$AA$3:$AA$1315,DataRegularSeason20242025!$B$3:$B$1315, "&lt;=" &amp; AX$1, DataRegularSeason20242025!$D$3:$D$1315, $A8)+SUMIFS(DataRegularSeason20242025!$AB$3:$AB$1315,DataRegularSeason20242025!$B$3:$B$1315, "&lt;=" &amp; AX$1, DataRegularSeason20242025!$E$3:$E$1315, $A8)</f>
        <v>19</v>
      </c>
      <c r="AY8">
        <f>SUMIFS(DataRegularSeason20242025!$AA$3:$AA$1315,DataRegularSeason20242025!$B$3:$B$1315, "&lt;=" &amp; AY$1, DataRegularSeason20242025!$D$3:$D$1315, $A8)+SUMIFS(DataRegularSeason20242025!$AB$3:$AB$1315,DataRegularSeason20242025!$B$3:$B$1315, "&lt;=" &amp; AY$1, DataRegularSeason20242025!$E$3:$E$1315, $A8)</f>
        <v>19</v>
      </c>
      <c r="AZ8">
        <f>SUMIFS(DataRegularSeason20242025!$AA$3:$AA$1315,DataRegularSeason20242025!$B$3:$B$1315, "&lt;=" &amp; AZ$1, DataRegularSeason20242025!$D$3:$D$1315, $A8)+SUMIFS(DataRegularSeason20242025!$AB$3:$AB$1315,DataRegularSeason20242025!$B$3:$B$1315, "&lt;=" &amp; AZ$1, DataRegularSeason20242025!$E$3:$E$1315, $A8)</f>
        <v>19</v>
      </c>
      <c r="BA8">
        <f>SUMIFS(DataRegularSeason20242025!$AA$3:$AA$1315,DataRegularSeason20242025!$B$3:$B$1315, "&lt;=" &amp; BA$1, DataRegularSeason20242025!$D$3:$D$1315, $A8)+SUMIFS(DataRegularSeason20242025!$AB$3:$AB$1315,DataRegularSeason20242025!$B$3:$B$1315, "&lt;=" &amp; BA$1, DataRegularSeason20242025!$E$3:$E$1315, $A8)</f>
        <v>21</v>
      </c>
      <c r="BB8">
        <f>SUMIFS(DataRegularSeason20242025!$AA$3:$AA$1315,DataRegularSeason20242025!$B$3:$B$1315, "&lt;=" &amp; BB$1, DataRegularSeason20242025!$D$3:$D$1315, $A8)+SUMIFS(DataRegularSeason20242025!$AB$3:$AB$1315,DataRegularSeason20242025!$B$3:$B$1315, "&lt;=" &amp; BB$1, DataRegularSeason20242025!$E$3:$E$1315, $A8)</f>
        <v>21</v>
      </c>
      <c r="BC8">
        <f>SUMIFS(DataRegularSeason20242025!$AA$3:$AA$1315,DataRegularSeason20242025!$B$3:$B$1315, "&lt;=" &amp; BC$1, DataRegularSeason20242025!$D$3:$D$1315, $A8)+SUMIFS(DataRegularSeason20242025!$AB$3:$AB$1315,DataRegularSeason20242025!$B$3:$B$1315, "&lt;=" &amp; BC$1, DataRegularSeason20242025!$E$3:$E$1315, $A8)</f>
        <v>23</v>
      </c>
      <c r="BD8">
        <f>SUMIFS(DataRegularSeason20242025!$AA$3:$AA$1315,DataRegularSeason20242025!$B$3:$B$1315, "&lt;=" &amp; BD$1, DataRegularSeason20242025!$D$3:$D$1315, $A8)+SUMIFS(DataRegularSeason20242025!$AB$3:$AB$1315,DataRegularSeason20242025!$B$3:$B$1315, "&lt;=" &amp; BD$1, DataRegularSeason20242025!$E$3:$E$1315, $A8)</f>
        <v>23</v>
      </c>
      <c r="BE8">
        <f>SUMIFS(DataRegularSeason20242025!$AA$3:$AA$1315,DataRegularSeason20242025!$B$3:$B$1315, "&lt;=" &amp; BE$1, DataRegularSeason20242025!$D$3:$D$1315, $A8)+SUMIFS(DataRegularSeason20242025!$AB$3:$AB$1315,DataRegularSeason20242025!$B$3:$B$1315, "&lt;=" &amp; BE$1, DataRegularSeason20242025!$E$3:$E$1315, $A8)</f>
        <v>23</v>
      </c>
      <c r="BF8">
        <f>SUMIFS(DataRegularSeason20242025!$AA$3:$AA$1315,DataRegularSeason20242025!$B$3:$B$1315, "&lt;=" &amp; BF$1, DataRegularSeason20242025!$D$3:$D$1315, $A8)+SUMIFS(DataRegularSeason20242025!$AB$3:$AB$1315,DataRegularSeason20242025!$B$3:$B$1315, "&lt;=" &amp; BF$1, DataRegularSeason20242025!$E$3:$E$1315, $A8)</f>
        <v>23</v>
      </c>
      <c r="BG8">
        <f>SUMIFS(DataRegularSeason20242025!$AA$3:$AA$1315,DataRegularSeason20242025!$B$3:$B$1315, "&lt;=" &amp; BG$1, DataRegularSeason20242025!$D$3:$D$1315, $A8)+SUMIFS(DataRegularSeason20242025!$AB$3:$AB$1315,DataRegularSeason20242025!$B$3:$B$1315, "&lt;=" &amp; BG$1, DataRegularSeason20242025!$E$3:$E$1315, $A8)</f>
        <v>25</v>
      </c>
      <c r="BH8">
        <f>SUMIFS(DataRegularSeason20242025!$AA$3:$AA$1315,DataRegularSeason20242025!$B$3:$B$1315, "&lt;=" &amp; BH$1, DataRegularSeason20242025!$D$3:$D$1315, $A8)+SUMIFS(DataRegularSeason20242025!$AB$3:$AB$1315,DataRegularSeason20242025!$B$3:$B$1315, "&lt;=" &amp; BH$1, DataRegularSeason20242025!$E$3:$E$1315, $A8)</f>
        <v>25</v>
      </c>
      <c r="BI8">
        <f>SUMIFS(DataRegularSeason20242025!$AA$3:$AA$1315,DataRegularSeason20242025!$B$3:$B$1315, "&lt;=" &amp; BI$1, DataRegularSeason20242025!$D$3:$D$1315, $A8)+SUMIFS(DataRegularSeason20242025!$AB$3:$AB$1315,DataRegularSeason20242025!$B$3:$B$1315, "&lt;=" &amp; BI$1, DataRegularSeason20242025!$E$3:$E$1315, $A8)</f>
        <v>25</v>
      </c>
      <c r="BJ8">
        <f>SUMIFS(DataRegularSeason20242025!$AA$3:$AA$1315,DataRegularSeason20242025!$B$3:$B$1315, "&lt;=" &amp; BJ$1, DataRegularSeason20242025!$D$3:$D$1315, $A8)+SUMIFS(DataRegularSeason20242025!$AB$3:$AB$1315,DataRegularSeason20242025!$B$3:$B$1315, "&lt;=" &amp; BJ$1, DataRegularSeason20242025!$E$3:$E$1315, $A8)</f>
        <v>25</v>
      </c>
      <c r="BK8">
        <f>SUMIFS(DataRegularSeason20242025!$AA$3:$AA$1315,DataRegularSeason20242025!$B$3:$B$1315, "&lt;=" &amp; BK$1, DataRegularSeason20242025!$D$3:$D$1315, $A8)+SUMIFS(DataRegularSeason20242025!$AB$3:$AB$1315,DataRegularSeason20242025!$B$3:$B$1315, "&lt;=" &amp; BK$1, DataRegularSeason20242025!$E$3:$E$1315, $A8)</f>
        <v>27</v>
      </c>
      <c r="BL8">
        <f>SUMIFS(DataRegularSeason20242025!$AA$3:$AA$1315,DataRegularSeason20242025!$B$3:$B$1315, "&lt;=" &amp; BL$1, DataRegularSeason20242025!$D$3:$D$1315, $A8)+SUMIFS(DataRegularSeason20242025!$AB$3:$AB$1315,DataRegularSeason20242025!$B$3:$B$1315, "&lt;=" &amp; BL$1, DataRegularSeason20242025!$E$3:$E$1315, $A8)</f>
        <v>27</v>
      </c>
      <c r="BM8">
        <f>SUMIFS(DataRegularSeason20242025!$AA$3:$AA$1315,DataRegularSeason20242025!$B$3:$B$1315, "&lt;=" &amp; BM$1, DataRegularSeason20242025!$D$3:$D$1315, $A8)+SUMIFS(DataRegularSeason20242025!$AB$3:$AB$1315,DataRegularSeason20242025!$B$3:$B$1315, "&lt;=" &amp; BM$1, DataRegularSeason20242025!$E$3:$E$1315, $A8)</f>
        <v>29</v>
      </c>
      <c r="BN8">
        <f>SUMIFS(DataRegularSeason20242025!$AA$3:$AA$1315,DataRegularSeason20242025!$B$3:$B$1315, "&lt;=" &amp; BN$1, DataRegularSeason20242025!$D$3:$D$1315, $A8)+SUMIFS(DataRegularSeason20242025!$AB$3:$AB$1315,DataRegularSeason20242025!$B$3:$B$1315, "&lt;=" &amp; BN$1, DataRegularSeason20242025!$E$3:$E$1315, $A8)</f>
        <v>31</v>
      </c>
      <c r="BO8">
        <f>SUMIFS(DataRegularSeason20242025!$AA$3:$AA$1315,DataRegularSeason20242025!$B$3:$B$1315, "&lt;=" &amp; BO$1, DataRegularSeason20242025!$D$3:$D$1315, $A8)+SUMIFS(DataRegularSeason20242025!$AB$3:$AB$1315,DataRegularSeason20242025!$B$3:$B$1315, "&lt;=" &amp; BO$1, DataRegularSeason20242025!$E$3:$E$1315, $A8)</f>
        <v>31</v>
      </c>
      <c r="BP8">
        <f>SUMIFS(DataRegularSeason20242025!$AA$3:$AA$1315,DataRegularSeason20242025!$B$3:$B$1315, "&lt;=" &amp; BP$1, DataRegularSeason20242025!$D$3:$D$1315, $A8)+SUMIFS(DataRegularSeason20242025!$AB$3:$AB$1315,DataRegularSeason20242025!$B$3:$B$1315, "&lt;=" &amp; BP$1, DataRegularSeason20242025!$E$3:$E$1315, $A8)</f>
        <v>31</v>
      </c>
      <c r="BQ8">
        <f>SUMIFS(DataRegularSeason20242025!$AA$3:$AA$1315,DataRegularSeason20242025!$B$3:$B$1315, "&lt;=" &amp; BQ$1, DataRegularSeason20242025!$D$3:$D$1315, $A8)+SUMIFS(DataRegularSeason20242025!$AB$3:$AB$1315,DataRegularSeason20242025!$B$3:$B$1315, "&lt;=" &amp; BQ$1, DataRegularSeason20242025!$E$3:$E$1315, $A8)</f>
        <v>33</v>
      </c>
      <c r="BR8">
        <f>SUMIFS(DataRegularSeason20242025!$AA$3:$AA$1315,DataRegularSeason20242025!$B$3:$B$1315, "&lt;=" &amp; BR$1, DataRegularSeason20242025!$D$3:$D$1315, $A8)+SUMIFS(DataRegularSeason20242025!$AB$3:$AB$1315,DataRegularSeason20242025!$B$3:$B$1315, "&lt;=" &amp; BR$1, DataRegularSeason20242025!$E$3:$E$1315, $A8)</f>
        <v>33</v>
      </c>
      <c r="BS8">
        <f>SUMIFS(DataRegularSeason20242025!$AA$3:$AA$1315,DataRegularSeason20242025!$B$3:$B$1315, "&lt;=" &amp; BS$1, DataRegularSeason20242025!$D$3:$D$1315, $A8)+SUMIFS(DataRegularSeason20242025!$AB$3:$AB$1315,DataRegularSeason20242025!$B$3:$B$1315, "&lt;=" &amp; BS$1, DataRegularSeason20242025!$E$3:$E$1315, $A8)</f>
        <v>33</v>
      </c>
      <c r="BT8">
        <f>SUMIFS(DataRegularSeason20242025!$AA$3:$AA$1315,DataRegularSeason20242025!$B$3:$B$1315, "&lt;=" &amp; BT$1, DataRegularSeason20242025!$D$3:$D$1315, $A8)+SUMIFS(DataRegularSeason20242025!$AB$3:$AB$1315,DataRegularSeason20242025!$B$3:$B$1315, "&lt;=" &amp; BT$1, DataRegularSeason20242025!$E$3:$E$1315, $A8)</f>
        <v>33</v>
      </c>
      <c r="BU8">
        <f>SUMIFS(DataRegularSeason20242025!$AA$3:$AA$1315,DataRegularSeason20242025!$B$3:$B$1315, "&lt;=" &amp; BU$1, DataRegularSeason20242025!$D$3:$D$1315, $A8)+SUMIFS(DataRegularSeason20242025!$AB$3:$AB$1315,DataRegularSeason20242025!$B$3:$B$1315, "&lt;=" &amp; BU$1, DataRegularSeason20242025!$E$3:$E$1315, $A8)</f>
        <v>33</v>
      </c>
      <c r="BV8">
        <f>SUMIFS(DataRegularSeason20242025!$AA$3:$AA$1315,DataRegularSeason20242025!$B$3:$B$1315, "&lt;=" &amp; BV$1, DataRegularSeason20242025!$D$3:$D$1315, $A8)+SUMIFS(DataRegularSeason20242025!$AB$3:$AB$1315,DataRegularSeason20242025!$B$3:$B$1315, "&lt;=" &amp; BV$1, DataRegularSeason20242025!$E$3:$E$1315, $A8)</f>
        <v>33</v>
      </c>
      <c r="BW8">
        <f>SUMIFS(DataRegularSeason20242025!$AA$3:$AA$1315,DataRegularSeason20242025!$B$3:$B$1315, "&lt;=" &amp; BW$1, DataRegularSeason20242025!$D$3:$D$1315, $A8)+SUMIFS(DataRegularSeason20242025!$AB$3:$AB$1315,DataRegularSeason20242025!$B$3:$B$1315, "&lt;=" &amp; BW$1, DataRegularSeason20242025!$E$3:$E$1315, $A8)</f>
        <v>33</v>
      </c>
      <c r="BX8">
        <f>SUMIFS(DataRegularSeason20242025!$AA$3:$AA$1315,DataRegularSeason20242025!$B$3:$B$1315, "&lt;=" &amp; BX$1, DataRegularSeason20242025!$D$3:$D$1315, $A8)+SUMIFS(DataRegularSeason20242025!$AB$3:$AB$1315,DataRegularSeason20242025!$B$3:$B$1315, "&lt;=" &amp; BX$1, DataRegularSeason20242025!$E$3:$E$1315, $A8)</f>
        <v>35</v>
      </c>
      <c r="BY8">
        <f>SUMIFS(DataRegularSeason20242025!$AA$3:$AA$1315,DataRegularSeason20242025!$B$3:$B$1315, "&lt;=" &amp; BY$1, DataRegularSeason20242025!$D$3:$D$1315, $A8)+SUMIFS(DataRegularSeason20242025!$AB$3:$AB$1315,DataRegularSeason20242025!$B$3:$B$1315, "&lt;=" &amp; BY$1, DataRegularSeason20242025!$E$3:$E$1315, $A8)</f>
        <v>35</v>
      </c>
      <c r="BZ8">
        <f>SUMIFS(DataRegularSeason20242025!$AA$3:$AA$1315,DataRegularSeason20242025!$B$3:$B$1315, "&lt;=" &amp; BZ$1, DataRegularSeason20242025!$D$3:$D$1315, $A8)+SUMIFS(DataRegularSeason20242025!$AB$3:$AB$1315,DataRegularSeason20242025!$B$3:$B$1315, "&lt;=" &amp; BZ$1, DataRegularSeason20242025!$E$3:$E$1315, $A8)</f>
        <v>35</v>
      </c>
      <c r="CA8">
        <f>SUMIFS(DataRegularSeason20242025!$AA$3:$AA$1315,DataRegularSeason20242025!$B$3:$B$1315, "&lt;=" &amp; CA$1, DataRegularSeason20242025!$D$3:$D$1315, $A8)+SUMIFS(DataRegularSeason20242025!$AB$3:$AB$1315,DataRegularSeason20242025!$B$3:$B$1315, "&lt;=" &amp; CA$1, DataRegularSeason20242025!$E$3:$E$1315, $A8)</f>
        <v>37</v>
      </c>
      <c r="CB8">
        <f>SUMIFS(DataRegularSeason20242025!$AA$3:$AA$1315,DataRegularSeason20242025!$B$3:$B$1315, "&lt;=" &amp; CB$1, DataRegularSeason20242025!$D$3:$D$1315, $A8)+SUMIFS(DataRegularSeason20242025!$AB$3:$AB$1315,DataRegularSeason20242025!$B$3:$B$1315, "&lt;=" &amp; CB$1, DataRegularSeason20242025!$E$3:$E$1315, $A8)</f>
        <v>37</v>
      </c>
      <c r="CC8">
        <f>SUMIFS(DataRegularSeason20242025!$AA$3:$AA$1315,DataRegularSeason20242025!$B$3:$B$1315, "&lt;=" &amp; CC$1, DataRegularSeason20242025!$D$3:$D$1315, $A8)+SUMIFS(DataRegularSeason20242025!$AB$3:$AB$1315,DataRegularSeason20242025!$B$3:$B$1315, "&lt;=" &amp; CC$1, DataRegularSeason20242025!$E$3:$E$1315, $A8)</f>
        <v>38</v>
      </c>
      <c r="CD8">
        <f>SUMIFS(DataRegularSeason20242025!$AA$3:$AA$1315,DataRegularSeason20242025!$B$3:$B$1315, "&lt;=" &amp; CD$1, DataRegularSeason20242025!$D$3:$D$1315, $A8)+SUMIFS(DataRegularSeason20242025!$AB$3:$AB$1315,DataRegularSeason20242025!$B$3:$B$1315, "&lt;=" &amp; CD$1, DataRegularSeason20242025!$E$3:$E$1315, $A8)</f>
        <v>38</v>
      </c>
      <c r="CE8">
        <f>SUMIFS(DataRegularSeason20242025!$AA$3:$AA$1315,DataRegularSeason20242025!$B$3:$B$1315, "&lt;=" &amp; CE$1, DataRegularSeason20242025!$D$3:$D$1315, $A8)+SUMIFS(DataRegularSeason20242025!$AB$3:$AB$1315,DataRegularSeason20242025!$B$3:$B$1315, "&lt;=" &amp; CE$1, DataRegularSeason20242025!$E$3:$E$1315, $A8)</f>
        <v>40</v>
      </c>
      <c r="CF8">
        <f>SUMIFS(DataRegularSeason20242025!$AA$3:$AA$1315,DataRegularSeason20242025!$B$3:$B$1315, "&lt;=" &amp; CF$1, DataRegularSeason20242025!$D$3:$D$1315, $A8)+SUMIFS(DataRegularSeason20242025!$AB$3:$AB$1315,DataRegularSeason20242025!$B$3:$B$1315, "&lt;=" &amp; CF$1, DataRegularSeason20242025!$E$3:$E$1315, $A8)</f>
        <v>40</v>
      </c>
      <c r="CG8">
        <f>SUMIFS(DataRegularSeason20242025!$AA$3:$AA$1315,DataRegularSeason20242025!$B$3:$B$1315, "&lt;=" &amp; CG$1, DataRegularSeason20242025!$D$3:$D$1315, $A8)+SUMIFS(DataRegularSeason20242025!$AB$3:$AB$1315,DataRegularSeason20242025!$B$3:$B$1315, "&lt;=" &amp; CG$1, DataRegularSeason20242025!$E$3:$E$1315, $A8)</f>
        <v>42</v>
      </c>
      <c r="CH8">
        <f>SUMIFS(DataRegularSeason20242025!$AA$3:$AA$1315,DataRegularSeason20242025!$B$3:$B$1315, "&lt;=" &amp; CH$1, DataRegularSeason20242025!$D$3:$D$1315, $A8)+SUMIFS(DataRegularSeason20242025!$AB$3:$AB$1315,DataRegularSeason20242025!$B$3:$B$1315, "&lt;=" &amp; CH$1, DataRegularSeason20242025!$E$3:$E$1315, $A8)</f>
        <v>42</v>
      </c>
      <c r="CI8">
        <f>SUMIFS(DataRegularSeason20242025!$AA$3:$AA$1315,DataRegularSeason20242025!$B$3:$B$1315, "&lt;=" &amp; CI$1, DataRegularSeason20242025!$D$3:$D$1315, $A8)+SUMIFS(DataRegularSeason20242025!$AB$3:$AB$1315,DataRegularSeason20242025!$B$3:$B$1315, "&lt;=" &amp; CI$1, DataRegularSeason20242025!$E$3:$E$1315, $A8)</f>
        <v>42</v>
      </c>
      <c r="CJ8">
        <f>SUMIFS(DataRegularSeason20242025!$AA$3:$AA$1315,DataRegularSeason20242025!$B$3:$B$1315, "&lt;=" &amp; CJ$1, DataRegularSeason20242025!$D$3:$D$1315, $A8)+SUMIFS(DataRegularSeason20242025!$AB$3:$AB$1315,DataRegularSeason20242025!$B$3:$B$1315, "&lt;=" &amp; CJ$1, DataRegularSeason20242025!$E$3:$E$1315, $A8)</f>
        <v>42</v>
      </c>
      <c r="CK8">
        <f>SUMIFS(DataRegularSeason20242025!$AA$3:$AA$1315,DataRegularSeason20242025!$B$3:$B$1315, "&lt;=" &amp; CK$1, DataRegularSeason20242025!$D$3:$D$1315, $A8)+SUMIFS(DataRegularSeason20242025!$AB$3:$AB$1315,DataRegularSeason20242025!$B$3:$B$1315, "&lt;=" &amp; CK$1, DataRegularSeason20242025!$E$3:$E$1315, $A8)</f>
        <v>42</v>
      </c>
      <c r="CL8">
        <f>SUMIFS(DataRegularSeason20242025!$AA$3:$AA$1315,DataRegularSeason20242025!$B$3:$B$1315, "&lt;=" &amp; CL$1, DataRegularSeason20242025!$D$3:$D$1315, $A8)+SUMIFS(DataRegularSeason20242025!$AB$3:$AB$1315,DataRegularSeason20242025!$B$3:$B$1315, "&lt;=" &amp; CL$1, DataRegularSeason20242025!$E$3:$E$1315, $A8)</f>
        <v>44</v>
      </c>
      <c r="CM8">
        <f>SUMIFS(DataRegularSeason20242025!$AA$3:$AA$1315,DataRegularSeason20242025!$B$3:$B$1315, "&lt;=" &amp; CM$1, DataRegularSeason20242025!$D$3:$D$1315, $A8)+SUMIFS(DataRegularSeason20242025!$AB$3:$AB$1315,DataRegularSeason20242025!$B$3:$B$1315, "&lt;=" &amp; CM$1, DataRegularSeason20242025!$E$3:$E$1315, $A8)</f>
        <v>44</v>
      </c>
      <c r="CN8">
        <f>SUMIFS(DataRegularSeason20242025!$AA$3:$AA$1315,DataRegularSeason20242025!$B$3:$B$1315, "&lt;=" &amp; CN$1, DataRegularSeason20242025!$D$3:$D$1315, $A8)+SUMIFS(DataRegularSeason20242025!$AB$3:$AB$1315,DataRegularSeason20242025!$B$3:$B$1315, "&lt;=" &amp; CN$1, DataRegularSeason20242025!$E$3:$E$1315, $A8)</f>
        <v>44</v>
      </c>
      <c r="CO8">
        <f>SUMIFS(DataRegularSeason20242025!$AA$3:$AA$1315,DataRegularSeason20242025!$B$3:$B$1315, "&lt;=" &amp; CO$1, DataRegularSeason20242025!$D$3:$D$1315, $A8)+SUMIFS(DataRegularSeason20242025!$AB$3:$AB$1315,DataRegularSeason20242025!$B$3:$B$1315, "&lt;=" &amp; CO$1, DataRegularSeason20242025!$E$3:$E$1315, $A8)</f>
        <v>44</v>
      </c>
      <c r="CP8">
        <f>SUMIFS(DataRegularSeason20242025!$AA$3:$AA$1315,DataRegularSeason20242025!$B$3:$B$1315, "&lt;=" &amp; CP$1, DataRegularSeason20242025!$D$3:$D$1315, $A8)+SUMIFS(DataRegularSeason20242025!$AB$3:$AB$1315,DataRegularSeason20242025!$B$3:$B$1315, "&lt;=" &amp; CP$1, DataRegularSeason20242025!$E$3:$E$1315, $A8)</f>
        <v>44</v>
      </c>
      <c r="CQ8">
        <f>SUMIFS(DataRegularSeason20242025!$AA$3:$AA$1315,DataRegularSeason20242025!$B$3:$B$1315, "&lt;=" &amp; CQ$1, DataRegularSeason20242025!$D$3:$D$1315, $A8)+SUMIFS(DataRegularSeason20242025!$AB$3:$AB$1315,DataRegularSeason20242025!$B$3:$B$1315, "&lt;=" &amp; CQ$1, DataRegularSeason20242025!$E$3:$E$1315, $A8)</f>
        <v>44</v>
      </c>
      <c r="CR8">
        <f>SUMIFS(DataRegularSeason20242025!$AA$3:$AA$1315,DataRegularSeason20242025!$B$3:$B$1315, "&lt;=" &amp; CR$1, DataRegularSeason20242025!$D$3:$D$1315, $A8)+SUMIFS(DataRegularSeason20242025!$AB$3:$AB$1315,DataRegularSeason20242025!$B$3:$B$1315, "&lt;=" &amp; CR$1, DataRegularSeason20242025!$E$3:$E$1315, $A8)</f>
        <v>44</v>
      </c>
      <c r="CS8">
        <f>SUMIFS(DataRegularSeason20242025!$AA$3:$AA$1315,DataRegularSeason20242025!$B$3:$B$1315, "&lt;=" &amp; CS$1, DataRegularSeason20242025!$D$3:$D$1315, $A8)+SUMIFS(DataRegularSeason20242025!$AB$3:$AB$1315,DataRegularSeason20242025!$B$3:$B$1315, "&lt;=" &amp; CS$1, DataRegularSeason20242025!$E$3:$E$1315, $A8)</f>
        <v>44</v>
      </c>
      <c r="CT8">
        <f>SUMIFS(DataRegularSeason20242025!$AA$3:$AA$1315,DataRegularSeason20242025!$B$3:$B$1315, "&lt;=" &amp; CT$1, DataRegularSeason20242025!$D$3:$D$1315, $A8)+SUMIFS(DataRegularSeason20242025!$AB$3:$AB$1315,DataRegularSeason20242025!$B$3:$B$1315, "&lt;=" &amp; CT$1, DataRegularSeason20242025!$E$3:$E$1315, $A8)</f>
        <v>45</v>
      </c>
      <c r="CU8">
        <f>SUMIFS(DataRegularSeason20242025!$AA$3:$AA$1315,DataRegularSeason20242025!$B$3:$B$1315, "&lt;=" &amp; CU$1, DataRegularSeason20242025!$D$3:$D$1315, $A8)+SUMIFS(DataRegularSeason20242025!$AB$3:$AB$1315,DataRegularSeason20242025!$B$3:$B$1315, "&lt;=" &amp; CU$1, DataRegularSeason20242025!$E$3:$E$1315, $A8)</f>
        <v>45</v>
      </c>
      <c r="CV8">
        <f>SUMIFS(DataRegularSeason20242025!$AA$3:$AA$1315,DataRegularSeason20242025!$B$3:$B$1315, "&lt;=" &amp; CV$1, DataRegularSeason20242025!$D$3:$D$1315, $A8)+SUMIFS(DataRegularSeason20242025!$AB$3:$AB$1315,DataRegularSeason20242025!$B$3:$B$1315, "&lt;=" &amp; CV$1, DataRegularSeason20242025!$E$3:$E$1315, $A8)</f>
        <v>45</v>
      </c>
      <c r="CW8">
        <f>SUMIFS(DataRegularSeason20242025!$AA$3:$AA$1315,DataRegularSeason20242025!$B$3:$B$1315, "&lt;=" &amp; CW$1, DataRegularSeason20242025!$D$3:$D$1315, $A8)+SUMIFS(DataRegularSeason20242025!$AB$3:$AB$1315,DataRegularSeason20242025!$B$3:$B$1315, "&lt;=" &amp; CW$1, DataRegularSeason20242025!$E$3:$E$1315, $A8)</f>
        <v>45</v>
      </c>
      <c r="CX8">
        <f>SUMIFS(DataRegularSeason20242025!$AA$3:$AA$1315,DataRegularSeason20242025!$B$3:$B$1315, "&lt;=" &amp; CX$1, DataRegularSeason20242025!$D$3:$D$1315, $A8)+SUMIFS(DataRegularSeason20242025!$AB$3:$AB$1315,DataRegularSeason20242025!$B$3:$B$1315, "&lt;=" &amp; CX$1, DataRegularSeason20242025!$E$3:$E$1315, $A8)</f>
        <v>45</v>
      </c>
      <c r="CY8">
        <f>SUMIFS(DataRegularSeason20242025!$AA$3:$AA$1315,DataRegularSeason20242025!$B$3:$B$1315, "&lt;=" &amp; CY$1, DataRegularSeason20242025!$D$3:$D$1315, $A8)+SUMIFS(DataRegularSeason20242025!$AB$3:$AB$1315,DataRegularSeason20242025!$B$3:$B$1315, "&lt;=" &amp; CY$1, DataRegularSeason20242025!$E$3:$E$1315, $A8)</f>
        <v>45</v>
      </c>
      <c r="CZ8">
        <f>SUMIFS(DataRegularSeason20242025!$AA$3:$AA$1315,DataRegularSeason20242025!$B$3:$B$1315, "&lt;=" &amp; CZ$1, DataRegularSeason20242025!$D$3:$D$1315, $A8)+SUMIFS(DataRegularSeason20242025!$AB$3:$AB$1315,DataRegularSeason20242025!$B$3:$B$1315, "&lt;=" &amp; CZ$1, DataRegularSeason20242025!$E$3:$E$1315, $A8)</f>
        <v>47</v>
      </c>
      <c r="DA8">
        <f>SUMIFS(DataRegularSeason20242025!$AA$3:$AA$1315,DataRegularSeason20242025!$B$3:$B$1315, "&lt;=" &amp; DA$1, DataRegularSeason20242025!$D$3:$D$1315, $A8)+SUMIFS(DataRegularSeason20242025!$AB$3:$AB$1315,DataRegularSeason20242025!$B$3:$B$1315, "&lt;=" &amp; DA$1, DataRegularSeason20242025!$E$3:$E$1315, $A8)</f>
        <v>47</v>
      </c>
      <c r="DB8">
        <f>SUMIFS(DataRegularSeason20242025!$AA$3:$AA$1315,DataRegularSeason20242025!$B$3:$B$1315, "&lt;=" &amp; DB$1, DataRegularSeason20242025!$D$3:$D$1315, $A8)+SUMIFS(DataRegularSeason20242025!$AB$3:$AB$1315,DataRegularSeason20242025!$B$3:$B$1315, "&lt;=" &amp; DB$1, DataRegularSeason20242025!$E$3:$E$1315, $A8)</f>
        <v>47</v>
      </c>
      <c r="DC8">
        <f>SUMIFS(DataRegularSeason20242025!$AA$3:$AA$1315,DataRegularSeason20242025!$B$3:$B$1315, "&lt;=" &amp; DC$1, DataRegularSeason20242025!$D$3:$D$1315, $A8)+SUMIFS(DataRegularSeason20242025!$AB$3:$AB$1315,DataRegularSeason20242025!$B$3:$B$1315, "&lt;=" &amp; DC$1, DataRegularSeason20242025!$E$3:$E$1315, $A8)</f>
        <v>49</v>
      </c>
      <c r="DD8">
        <f>SUMIFS(DataRegularSeason20242025!$AA$3:$AA$1315,DataRegularSeason20242025!$B$3:$B$1315, "&lt;=" &amp; DD$1, DataRegularSeason20242025!$D$3:$D$1315, $A8)+SUMIFS(DataRegularSeason20242025!$AB$3:$AB$1315,DataRegularSeason20242025!$B$3:$B$1315, "&lt;=" &amp; DD$1, DataRegularSeason20242025!$E$3:$E$1315, $A8)</f>
        <v>49</v>
      </c>
      <c r="DE8">
        <f>SUMIFS(DataRegularSeason20242025!$AA$3:$AA$1315,DataRegularSeason20242025!$B$3:$B$1315, "&lt;=" &amp; DE$1, DataRegularSeason20242025!$D$3:$D$1315, $A8)+SUMIFS(DataRegularSeason20242025!$AB$3:$AB$1315,DataRegularSeason20242025!$B$3:$B$1315, "&lt;=" &amp; DE$1, DataRegularSeason20242025!$E$3:$E$1315, $A8)</f>
        <v>49</v>
      </c>
      <c r="DF8">
        <f>SUMIFS(DataRegularSeason20242025!$AA$3:$AA$1315,DataRegularSeason20242025!$B$3:$B$1315, "&lt;=" &amp; DF$1, DataRegularSeason20242025!$D$3:$D$1315, $A8)+SUMIFS(DataRegularSeason20242025!$AB$3:$AB$1315,DataRegularSeason20242025!$B$3:$B$1315, "&lt;=" &amp; DF$1, DataRegularSeason20242025!$E$3:$E$1315, $A8)</f>
        <v>49</v>
      </c>
      <c r="DG8">
        <f>SUMIFS(DataRegularSeason20242025!$AA$3:$AA$1315,DataRegularSeason20242025!$B$3:$B$1315, "&lt;=" &amp; DG$1, DataRegularSeason20242025!$D$3:$D$1315, $A8)+SUMIFS(DataRegularSeason20242025!$AB$3:$AB$1315,DataRegularSeason20242025!$B$3:$B$1315, "&lt;=" &amp; DG$1, DataRegularSeason20242025!$E$3:$E$1315, $A8)</f>
        <v>50</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52</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54</v>
      </c>
      <c r="DM8">
        <f>SUMIFS(DataRegularSeason20242025!$AA$3:$AA$1315,DataRegularSeason20242025!$B$3:$B$1315, "&lt;=" &amp; DM$1, DataRegularSeason20242025!$D$3:$D$1315, $A8)+SUMIFS(DataRegularSeason20242025!$AB$3:$AB$1315,DataRegularSeason20242025!$B$3:$B$1315, "&lt;=" &amp; DM$1, DataRegularSeason20242025!$E$3:$E$1315, $A8)</f>
        <v>54</v>
      </c>
      <c r="DN8">
        <f>SUMIFS(DataRegularSeason20242025!$AA$3:$AA$1315,DataRegularSeason20242025!$B$3:$B$1315, "&lt;=" &amp; DN$1, DataRegularSeason20242025!$D$3:$D$1315, $A8)+SUMIFS(DataRegularSeason20242025!$AB$3:$AB$1315,DataRegularSeason20242025!$B$3:$B$1315, "&lt;=" &amp; DN$1, DataRegularSeason20242025!$E$3:$E$1315, $A8)</f>
        <v>56</v>
      </c>
      <c r="DO8">
        <f>SUMIFS(DataRegularSeason20242025!$AA$3:$AA$1315,DataRegularSeason20242025!$B$3:$B$1315, "&lt;=" &amp; DO$1, DataRegularSeason20242025!$D$3:$D$1315, $A8)+SUMIFS(DataRegularSeason20242025!$AB$3:$AB$1315,DataRegularSeason20242025!$B$3:$B$1315, "&lt;=" &amp; DO$1, DataRegularSeason20242025!$E$3:$E$1315, $A8)</f>
        <v>56</v>
      </c>
      <c r="DP8">
        <f>SUMIFS(DataRegularSeason20242025!$AA$3:$AA$1315,DataRegularSeason20242025!$B$3:$B$1315, "&lt;=" &amp; DP$1, DataRegularSeason20242025!$D$3:$D$1315, $A8)+SUMIFS(DataRegularSeason20242025!$AB$3:$AB$1315,DataRegularSeason20242025!$B$3:$B$1315, "&lt;=" &amp; DP$1, DataRegularSeason20242025!$E$3:$E$1315, $A8)</f>
        <v>56</v>
      </c>
      <c r="DQ8">
        <f>SUMIFS(DataRegularSeason20242025!$AA$3:$AA$1315,DataRegularSeason20242025!$B$3:$B$1315, "&lt;=" &amp; DQ$1, DataRegularSeason20242025!$D$3:$D$1315, $A8)+SUMIFS(DataRegularSeason20242025!$AB$3:$AB$1315,DataRegularSeason20242025!$B$3:$B$1315, "&lt;=" &amp; DQ$1, DataRegularSeason20242025!$E$3:$E$1315, $A8)</f>
        <v>56</v>
      </c>
      <c r="DR8">
        <f>SUMIFS(DataRegularSeason20242025!$AA$3:$AA$1315,DataRegularSeason20242025!$B$3:$B$1315, "&lt;=" &amp; DR$1, DataRegularSeason20242025!$D$3:$D$1315, $A8)+SUMIFS(DataRegularSeason20242025!$AB$3:$AB$1315,DataRegularSeason20242025!$B$3:$B$1315, "&lt;=" &amp; DR$1, DataRegularSeason20242025!$E$3:$E$1315, $A8)</f>
        <v>56</v>
      </c>
      <c r="DS8">
        <f>SUMIFS(DataRegularSeason20242025!$AA$3:$AA$1315,DataRegularSeason20242025!$B$3:$B$1315, "&lt;=" &amp; DS$1, DataRegularSeason20242025!$D$3:$D$1315, $A8)+SUMIFS(DataRegularSeason20242025!$AB$3:$AB$1315,DataRegularSeason20242025!$B$3:$B$1315, "&lt;=" &amp; DS$1, DataRegularSeason20242025!$E$3:$E$1315, $A8)</f>
        <v>56</v>
      </c>
      <c r="DT8">
        <f>SUMIFS(DataRegularSeason20242025!$AA$3:$AA$1315,DataRegularSeason20242025!$B$3:$B$1315, "&lt;=" &amp; DT$1, DataRegularSeason20242025!$D$3:$D$1315, $A8)+SUMIFS(DataRegularSeason20242025!$AB$3:$AB$1315,DataRegularSeason20242025!$B$3:$B$1315, "&lt;=" &amp; DT$1, DataRegularSeason20242025!$E$3:$E$1315, $A8)</f>
        <v>56</v>
      </c>
      <c r="DU8">
        <f>SUMIFS(DataRegularSeason20242025!$AA$3:$AA$1315,DataRegularSeason20242025!$B$3:$B$1315, "&lt;=" &amp; DU$1, DataRegularSeason20242025!$D$3:$D$1315, $A8)+SUMIFS(DataRegularSeason20242025!$AB$3:$AB$1315,DataRegularSeason20242025!$B$3:$B$1315, "&lt;=" &amp; DU$1, DataRegularSeason20242025!$E$3:$E$1315, $A8)</f>
        <v>58</v>
      </c>
      <c r="DV8">
        <f>SUMIFS(DataRegularSeason20242025!$AA$3:$AA$1315,DataRegularSeason20242025!$B$3:$B$1315, "&lt;=" &amp; DV$1, DataRegularSeason20242025!$D$3:$D$1315, $A8)+SUMIFS(DataRegularSeason20242025!$AB$3:$AB$1315,DataRegularSeason20242025!$B$3:$B$1315, "&lt;=" &amp; DV$1, DataRegularSeason20242025!$E$3:$E$1315, $A8)</f>
        <v>58</v>
      </c>
      <c r="DW8">
        <f>SUMIFS(DataRegularSeason20242025!$AA$3:$AA$1315,DataRegularSeason20242025!$B$3:$B$1315, "&lt;=" &amp; DW$1, DataRegularSeason20242025!$D$3:$D$1315, $A8)+SUMIFS(DataRegularSeason20242025!$AB$3:$AB$1315,DataRegularSeason20242025!$B$3:$B$1315, "&lt;=" &amp; DW$1, DataRegularSeason20242025!$E$3:$E$1315, $A8)</f>
        <v>58</v>
      </c>
      <c r="DX8">
        <f>SUMIFS(DataRegularSeason20242025!$AA$3:$AA$1315,DataRegularSeason20242025!$B$3:$B$1315, "&lt;=" &amp; DX$1, DataRegularSeason20242025!$D$3:$D$1315, $A8)+SUMIFS(DataRegularSeason20242025!$AB$3:$AB$1315,DataRegularSeason20242025!$B$3:$B$1315, "&lt;=" &amp; DX$1, DataRegularSeason20242025!$E$3:$E$1315, $A8)</f>
        <v>60</v>
      </c>
      <c r="DY8">
        <f>SUMIFS(DataRegularSeason20242025!$AA$3:$AA$1315,DataRegularSeason20242025!$B$3:$B$1315, "&lt;=" &amp; DY$1, DataRegularSeason20242025!$D$3:$D$1315, $A8)+SUMIFS(DataRegularSeason20242025!$AB$3:$AB$1315,DataRegularSeason20242025!$B$3:$B$1315, "&lt;=" &amp; DY$1, DataRegularSeason20242025!$E$3:$E$1315, $A8)</f>
        <v>60</v>
      </c>
      <c r="DZ8">
        <f>SUMIFS(DataRegularSeason20242025!$AA$3:$AA$1315,DataRegularSeason20242025!$B$3:$B$1315, "&lt;=" &amp; DZ$1, DataRegularSeason20242025!$D$3:$D$1315, $A8)+SUMIFS(DataRegularSeason20242025!$AB$3:$AB$1315,DataRegularSeason20242025!$B$3:$B$1315, "&lt;=" &amp; DZ$1, DataRegularSeason20242025!$E$3:$E$1315, $A8)</f>
        <v>60</v>
      </c>
      <c r="EA8">
        <f>SUMIFS(DataRegularSeason20242025!$AA$3:$AA$1315,DataRegularSeason20242025!$B$3:$B$1315, "&lt;=" &amp; EA$1, DataRegularSeason20242025!$D$3:$D$1315, $A8)+SUMIFS(DataRegularSeason20242025!$AB$3:$AB$1315,DataRegularSeason20242025!$B$3:$B$1315, "&lt;=" &amp; EA$1, DataRegularSeason20242025!$E$3:$E$1315, $A8)</f>
        <v>60</v>
      </c>
      <c r="EB8">
        <f>SUMIFS(DataRegularSeason20242025!$AA$3:$AA$1315,DataRegularSeason20242025!$B$3:$B$1315, "&lt;=" &amp; EB$1, DataRegularSeason20242025!$D$3:$D$1315, $A8)+SUMIFS(DataRegularSeason20242025!$AB$3:$AB$1315,DataRegularSeason20242025!$B$3:$B$1315, "&lt;=" &amp; EB$1, DataRegularSeason20242025!$E$3:$E$1315, $A8)</f>
        <v>60</v>
      </c>
      <c r="EC8">
        <f>SUMIFS(DataRegularSeason20242025!$AA$3:$AA$1315,DataRegularSeason20242025!$B$3:$B$1315, "&lt;=" &amp; EC$1, DataRegularSeason20242025!$D$3:$D$1315, $A8)+SUMIFS(DataRegularSeason20242025!$AB$3:$AB$1315,DataRegularSeason20242025!$B$3:$B$1315, "&lt;=" &amp; EC$1, DataRegularSeason20242025!$E$3:$E$1315, $A8)</f>
        <v>60</v>
      </c>
      <c r="ED8">
        <f>SUMIFS(DataRegularSeason20242025!$AA$3:$AA$1315,DataRegularSeason20242025!$B$3:$B$1315, "&lt;=" &amp; ED$1, DataRegularSeason20242025!$D$3:$D$1315, $A8)+SUMIFS(DataRegularSeason20242025!$AB$3:$AB$1315,DataRegularSeason20242025!$B$3:$B$1315, "&lt;=" &amp; ED$1, DataRegularSeason20242025!$E$3:$E$1315, $A8)</f>
        <v>60</v>
      </c>
      <c r="EE8">
        <f>SUMIFS(DataRegularSeason20242025!$AA$3:$AA$1315,DataRegularSeason20242025!$B$3:$B$1315, "&lt;=" &amp; EE$1, DataRegularSeason20242025!$D$3:$D$1315, $A8)+SUMIFS(DataRegularSeason20242025!$AB$3:$AB$1315,DataRegularSeason20242025!$B$3:$B$1315, "&lt;=" &amp; EE$1, DataRegularSeason20242025!$E$3:$E$1315, $A8)</f>
        <v>60</v>
      </c>
      <c r="EF8">
        <f>SUMIFS(DataRegularSeason20242025!$AA$3:$AA$1315,DataRegularSeason20242025!$B$3:$B$1315, "&lt;=" &amp; EF$1, DataRegularSeason20242025!$D$3:$D$1315, $A8)+SUMIFS(DataRegularSeason20242025!$AB$3:$AB$1315,DataRegularSeason20242025!$B$3:$B$1315, "&lt;=" &amp; EF$1, DataRegularSeason20242025!$E$3:$E$1315, $A8)</f>
        <v>60</v>
      </c>
      <c r="EG8">
        <f>SUMIFS(DataRegularSeason20242025!$AA$3:$AA$1315,DataRegularSeason20242025!$B$3:$B$1315, "&lt;=" &amp; EG$1, DataRegularSeason20242025!$D$3:$D$1315, $A8)+SUMIFS(DataRegularSeason20242025!$AB$3:$AB$1315,DataRegularSeason20242025!$B$3:$B$1315, "&lt;=" &amp; EG$1, DataRegularSeason20242025!$E$3:$E$1315, $A8)</f>
        <v>60</v>
      </c>
      <c r="EH8">
        <f>SUMIFS(DataRegularSeason20242025!$AA$3:$AA$1315,DataRegularSeason20242025!$B$3:$B$1315, "&lt;=" &amp; EH$1, DataRegularSeason20242025!$D$3:$D$1315, $A8)+SUMIFS(DataRegularSeason20242025!$AB$3:$AB$1315,DataRegularSeason20242025!$B$3:$B$1315, "&lt;=" &amp; EH$1, DataRegularSeason20242025!$E$3:$E$1315, $A8)</f>
        <v>60</v>
      </c>
      <c r="EI8">
        <f>SUMIFS(DataRegularSeason20242025!$AA$3:$AA$1315,DataRegularSeason20242025!$B$3:$B$1315, "&lt;=" &amp; EI$1, DataRegularSeason20242025!$D$3:$D$1315, $A8)+SUMIFS(DataRegularSeason20242025!$AB$3:$AB$1315,DataRegularSeason20242025!$B$3:$B$1315, "&lt;=" &amp; EI$1, DataRegularSeason20242025!$E$3:$E$1315, $A8)</f>
        <v>60</v>
      </c>
      <c r="EJ8">
        <f>SUMIFS(DataRegularSeason20242025!$AA$3:$AA$1315,DataRegularSeason20242025!$B$3:$B$1315, "&lt;=" &amp; EJ$1, DataRegularSeason20242025!$D$3:$D$1315, $A8)+SUMIFS(DataRegularSeason20242025!$AB$3:$AB$1315,DataRegularSeason20242025!$B$3:$B$1315, "&lt;=" &amp; EJ$1, DataRegularSeason20242025!$E$3:$E$1315, $A8)</f>
        <v>60</v>
      </c>
      <c r="EK8">
        <f>SUMIFS(DataRegularSeason20242025!$AA$3:$AA$1315,DataRegularSeason20242025!$B$3:$B$1315, "&lt;=" &amp; EK$1, DataRegularSeason20242025!$D$3:$D$1315, $A8)+SUMIFS(DataRegularSeason20242025!$AB$3:$AB$1315,DataRegularSeason20242025!$B$3:$B$1315, "&lt;=" &amp; EK$1, DataRegularSeason20242025!$E$3:$E$1315, $A8)</f>
        <v>60</v>
      </c>
      <c r="EL8">
        <f>SUMIFS(DataRegularSeason20242025!$AA$3:$AA$1315,DataRegularSeason20242025!$B$3:$B$1315, "&lt;=" &amp; EL$1, DataRegularSeason20242025!$D$3:$D$1315, $A8)+SUMIFS(DataRegularSeason20242025!$AB$3:$AB$1315,DataRegularSeason20242025!$B$3:$B$1315, "&lt;=" &amp; EL$1, DataRegularSeason20242025!$E$3:$E$1315, $A8)</f>
        <v>60</v>
      </c>
      <c r="EM8">
        <f>SUMIFS(DataRegularSeason20242025!$AA$3:$AA$1315,DataRegularSeason20242025!$B$3:$B$1315, "&lt;=" &amp; EM$1, DataRegularSeason20242025!$D$3:$D$1315, $A8)+SUMIFS(DataRegularSeason20242025!$AB$3:$AB$1315,DataRegularSeason20242025!$B$3:$B$1315, "&lt;=" &amp; EM$1, DataRegularSeason20242025!$E$3:$E$1315, $A8)</f>
        <v>60</v>
      </c>
      <c r="EN8">
        <f>SUMIFS(DataRegularSeason20242025!$AA$3:$AA$1315,DataRegularSeason20242025!$B$3:$B$1315, "&lt;=" &amp; EN$1, DataRegularSeason20242025!$D$3:$D$1315, $A8)+SUMIFS(DataRegularSeason20242025!$AB$3:$AB$1315,DataRegularSeason20242025!$B$3:$B$1315, "&lt;=" &amp; EN$1, DataRegularSeason20242025!$E$3:$E$1315, $A8)</f>
        <v>60</v>
      </c>
      <c r="EO8">
        <f>SUMIFS(DataRegularSeason20242025!$AA$3:$AA$1315,DataRegularSeason20242025!$B$3:$B$1315, "&lt;=" &amp; EO$1, DataRegularSeason20242025!$D$3:$D$1315, $A8)+SUMIFS(DataRegularSeason20242025!$AB$3:$AB$1315,DataRegularSeason20242025!$B$3:$B$1315, "&lt;=" &amp; EO$1, DataRegularSeason20242025!$E$3:$E$1315, $A8)</f>
        <v>60</v>
      </c>
      <c r="EP8">
        <f>SUMIFS(DataRegularSeason20242025!$AA$3:$AA$1315,DataRegularSeason20242025!$B$3:$B$1315, "&lt;=" &amp; EP$1, DataRegularSeason20242025!$D$3:$D$1315, $A8)+SUMIFS(DataRegularSeason20242025!$AB$3:$AB$1315,DataRegularSeason20242025!$B$3:$B$1315, "&lt;=" &amp; EP$1, DataRegularSeason20242025!$E$3:$E$1315, $A8)</f>
        <v>61</v>
      </c>
      <c r="EQ8">
        <f>SUMIFS(DataRegularSeason20242025!$AA$3:$AA$1315,DataRegularSeason20242025!$B$3:$B$1315, "&lt;=" &amp; EQ$1, DataRegularSeason20242025!$D$3:$D$1315, $A8)+SUMIFS(DataRegularSeason20242025!$AB$3:$AB$1315,DataRegularSeason20242025!$B$3:$B$1315, "&lt;=" &amp; EQ$1, DataRegularSeason20242025!$E$3:$E$1315, $A8)</f>
        <v>61</v>
      </c>
      <c r="ER8">
        <f>SUMIFS(DataRegularSeason20242025!$AA$3:$AA$1315,DataRegularSeason20242025!$B$3:$B$1315, "&lt;=" &amp; ER$1, DataRegularSeason20242025!$D$3:$D$1315, $A8)+SUMIFS(DataRegularSeason20242025!$AB$3:$AB$1315,DataRegularSeason20242025!$B$3:$B$1315, "&lt;=" &amp; ER$1, DataRegularSeason20242025!$E$3:$E$1315, $A8)</f>
        <v>61</v>
      </c>
      <c r="ES8">
        <f>SUMIFS(DataRegularSeason20242025!$AA$3:$AA$1315,DataRegularSeason20242025!$B$3:$B$1315, "&lt;=" &amp; ES$1, DataRegularSeason20242025!$D$3:$D$1315, $A8)+SUMIFS(DataRegularSeason20242025!$AB$3:$AB$1315,DataRegularSeason20242025!$B$3:$B$1315, "&lt;=" &amp; ES$1, DataRegularSeason20242025!$E$3:$E$1315, $A8)</f>
        <v>62</v>
      </c>
      <c r="ET8">
        <f>SUMIFS(DataRegularSeason20242025!$AA$3:$AA$1315,DataRegularSeason20242025!$B$3:$B$1315, "&lt;=" &amp; ET$1, DataRegularSeason20242025!$D$3:$D$1315, $A8)+SUMIFS(DataRegularSeason20242025!$AB$3:$AB$1315,DataRegularSeason20242025!$B$3:$B$1315, "&lt;=" &amp; ET$1, DataRegularSeason20242025!$E$3:$E$1315, $A8)</f>
        <v>62</v>
      </c>
      <c r="EU8">
        <f>SUMIFS(DataRegularSeason20242025!$AA$3:$AA$1315,DataRegularSeason20242025!$B$3:$B$1315, "&lt;=" &amp; EU$1, DataRegularSeason20242025!$D$3:$D$1315, $A8)+SUMIFS(DataRegularSeason20242025!$AB$3:$AB$1315,DataRegularSeason20242025!$B$3:$B$1315, "&lt;=" &amp; EU$1, DataRegularSeason20242025!$E$3:$E$1315, $A8)</f>
        <v>62</v>
      </c>
      <c r="EV8">
        <f>SUMIFS(DataRegularSeason20242025!$AA$3:$AA$1315,DataRegularSeason20242025!$B$3:$B$1315, "&lt;=" &amp; EV$1, DataRegularSeason20242025!$D$3:$D$1315, $A8)+SUMIFS(DataRegularSeason20242025!$AB$3:$AB$1315,DataRegularSeason20242025!$B$3:$B$1315, "&lt;=" &amp; EV$1, DataRegularSeason20242025!$E$3:$E$1315, $A8)</f>
        <v>62</v>
      </c>
      <c r="EW8">
        <f>SUMIFS(DataRegularSeason20242025!$AA$3:$AA$1315,DataRegularSeason20242025!$B$3:$B$1315, "&lt;=" &amp; EW$1, DataRegularSeason20242025!$D$3:$D$1315, $A8)+SUMIFS(DataRegularSeason20242025!$AB$3:$AB$1315,DataRegularSeason20242025!$B$3:$B$1315, "&lt;=" &amp; EW$1, DataRegularSeason20242025!$E$3:$E$1315, $A8)</f>
        <v>64</v>
      </c>
      <c r="EX8">
        <f>SUMIFS(DataRegularSeason20242025!$AA$3:$AA$1315,DataRegularSeason20242025!$B$3:$B$1315, "&lt;=" &amp; EX$1, DataRegularSeason20242025!$D$3:$D$1315, $A8)+SUMIFS(DataRegularSeason20242025!$AB$3:$AB$1315,DataRegularSeason20242025!$B$3:$B$1315, "&lt;=" &amp; EX$1, DataRegularSeason20242025!$E$3:$E$1315, $A8)</f>
        <v>64</v>
      </c>
      <c r="EY8">
        <f>SUMIFS(DataRegularSeason20242025!$AA$3:$AA$1315,DataRegularSeason20242025!$B$3:$B$1315, "&lt;=" &amp; EY$1, DataRegularSeason20242025!$D$3:$D$1315, $A8)+SUMIFS(DataRegularSeason20242025!$AB$3:$AB$1315,DataRegularSeason20242025!$B$3:$B$1315, "&lt;=" &amp; EY$1, DataRegularSeason20242025!$E$3:$E$1315, $A8)</f>
        <v>64</v>
      </c>
      <c r="EZ8">
        <f>SUMIFS(DataRegularSeason20242025!$AA$3:$AA$1315,DataRegularSeason20242025!$B$3:$B$1315, "&lt;=" &amp; EZ$1, DataRegularSeason20242025!$D$3:$D$1315, $A8)+SUMIFS(DataRegularSeason20242025!$AB$3:$AB$1315,DataRegularSeason20242025!$B$3:$B$1315, "&lt;=" &amp; EZ$1, DataRegularSeason20242025!$E$3:$E$1315, $A8)</f>
        <v>64</v>
      </c>
      <c r="FA8">
        <f>SUMIFS(DataRegularSeason20242025!$AA$3:$AA$1315,DataRegularSeason20242025!$B$3:$B$1315, "&lt;=" &amp; FA$1, DataRegularSeason20242025!$D$3:$D$1315, $A8)+SUMIFS(DataRegularSeason20242025!$AB$3:$AB$1315,DataRegularSeason20242025!$B$3:$B$1315, "&lt;=" &amp; FA$1, DataRegularSeason20242025!$E$3:$E$1315, $A8)</f>
        <v>64</v>
      </c>
      <c r="FB8">
        <f>SUMIFS(DataRegularSeason20242025!$AA$3:$AA$1315,DataRegularSeason20242025!$B$3:$B$1315, "&lt;=" &amp; FB$1, DataRegularSeason20242025!$D$3:$D$1315, $A8)+SUMIFS(DataRegularSeason20242025!$AB$3:$AB$1315,DataRegularSeason20242025!$B$3:$B$1315, "&lt;=" &amp; FB$1, DataRegularSeason20242025!$E$3:$E$1315, $A8)</f>
        <v>64</v>
      </c>
      <c r="FC8">
        <f>SUMIFS(DataRegularSeason20242025!$AA$3:$AA$1315,DataRegularSeason20242025!$B$3:$B$1315, "&lt;=" &amp; FC$1, DataRegularSeason20242025!$D$3:$D$1315, $A8)+SUMIFS(DataRegularSeason20242025!$AB$3:$AB$1315,DataRegularSeason20242025!$B$3:$B$1315, "&lt;=" &amp; FC$1, DataRegularSeason20242025!$E$3:$E$1315, $A8)</f>
        <v>64</v>
      </c>
      <c r="FD8">
        <f>SUMIFS(DataRegularSeason20242025!$AA$3:$AA$1315,DataRegularSeason20242025!$B$3:$B$1315, "&lt;=" &amp; FD$1, DataRegularSeason20242025!$D$3:$D$1315, $A8)+SUMIFS(DataRegularSeason20242025!$AB$3:$AB$1315,DataRegularSeason20242025!$B$3:$B$1315, "&lt;=" &amp; FD$1, DataRegularSeason20242025!$E$3:$E$1315, $A8)</f>
        <v>66</v>
      </c>
      <c r="FE8">
        <f>SUMIFS(DataRegularSeason20242025!$AA$3:$AA$1315,DataRegularSeason20242025!$B$3:$B$1315, "&lt;=" &amp; FE$1, DataRegularSeason20242025!$D$3:$D$1315, $A8)+SUMIFS(DataRegularSeason20242025!$AB$3:$AB$1315,DataRegularSeason20242025!$B$3:$B$1315, "&lt;=" &amp; FE$1, DataRegularSeason20242025!$E$3:$E$1315, $A8)</f>
        <v>66</v>
      </c>
      <c r="FF8">
        <f>SUMIFS(DataRegularSeason20242025!$AA$3:$AA$1315,DataRegularSeason20242025!$B$3:$B$1315, "&lt;=" &amp; FF$1, DataRegularSeason20242025!$D$3:$D$1315, $A8)+SUMIFS(DataRegularSeason20242025!$AB$3:$AB$1315,DataRegularSeason20242025!$B$3:$B$1315, "&lt;=" &amp; FF$1, DataRegularSeason20242025!$E$3:$E$1315, $A8)</f>
        <v>66</v>
      </c>
      <c r="FG8">
        <f>SUMIFS(DataRegularSeason20242025!$AA$3:$AA$1315,DataRegularSeason20242025!$B$3:$B$1315, "&lt;=" &amp; FG$1, DataRegularSeason20242025!$D$3:$D$1315, $A8)+SUMIFS(DataRegularSeason20242025!$AB$3:$AB$1315,DataRegularSeason20242025!$B$3:$B$1315, "&lt;=" &amp; FG$1, DataRegularSeason20242025!$E$3:$E$1315, $A8)</f>
        <v>68</v>
      </c>
      <c r="FH8">
        <f>SUMIFS(DataRegularSeason20242025!$AA$3:$AA$1315,DataRegularSeason20242025!$B$3:$B$1315, "&lt;=" &amp; FH$1, DataRegularSeason20242025!$D$3:$D$1315, $A8)+SUMIFS(DataRegularSeason20242025!$AB$3:$AB$1315,DataRegularSeason20242025!$B$3:$B$1315, "&lt;=" &amp; FH$1, DataRegularSeason20242025!$E$3:$E$1315, $A8)</f>
        <v>68</v>
      </c>
      <c r="FI8">
        <f>SUMIFS(DataRegularSeason20242025!$AA$3:$AA$1315,DataRegularSeason20242025!$B$3:$B$1315, "&lt;=" &amp; FI$1, DataRegularSeason20242025!$D$3:$D$1315, $A8)+SUMIFS(DataRegularSeason20242025!$AB$3:$AB$1315,DataRegularSeason20242025!$B$3:$B$1315, "&lt;=" &amp; FI$1, DataRegularSeason20242025!$E$3:$E$1315, $A8)</f>
        <v>68</v>
      </c>
      <c r="FJ8">
        <f>SUMIFS(DataRegularSeason20242025!$AA$3:$AA$1315,DataRegularSeason20242025!$B$3:$B$1315, "&lt;=" &amp; FJ$1, DataRegularSeason20242025!$D$3:$D$1315, $A8)+SUMIFS(DataRegularSeason20242025!$AB$3:$AB$1315,DataRegularSeason20242025!$B$3:$B$1315, "&lt;=" &amp; FJ$1, DataRegularSeason20242025!$E$3:$E$1315, $A8)</f>
        <v>68</v>
      </c>
      <c r="FK8">
        <f>SUMIFS(DataRegularSeason20242025!$AA$3:$AA$1315,DataRegularSeason20242025!$B$3:$B$1315, "&lt;=" &amp; FK$1, DataRegularSeason20242025!$D$3:$D$1315, $A8)+SUMIFS(DataRegularSeason20242025!$AB$3:$AB$1315,DataRegularSeason20242025!$B$3:$B$1315, "&lt;=" &amp; FK$1, DataRegularSeason20242025!$E$3:$E$1315, $A8)</f>
        <v>68</v>
      </c>
      <c r="FL8">
        <f>SUMIFS(DataRegularSeason20242025!$AA$3:$AA$1315,DataRegularSeason20242025!$B$3:$B$1315, "&lt;=" &amp; FL$1, DataRegularSeason20242025!$D$3:$D$1315, $A8)+SUMIFS(DataRegularSeason20242025!$AB$3:$AB$1315,DataRegularSeason20242025!$B$3:$B$1315, "&lt;=" &amp; FL$1, DataRegularSeason20242025!$E$3:$E$1315, $A8)</f>
        <v>68</v>
      </c>
      <c r="FM8">
        <f>SUMIFS(DataRegularSeason20242025!$AA$3:$AA$1315,DataRegularSeason20242025!$B$3:$B$1315, "&lt;=" &amp; FM$1, DataRegularSeason20242025!$D$3:$D$1315, $A8)+SUMIFS(DataRegularSeason20242025!$AB$3:$AB$1315,DataRegularSeason20242025!$B$3:$B$1315, "&lt;=" &amp; FM$1, DataRegularSeason20242025!$E$3:$E$1315, $A8)</f>
        <v>68</v>
      </c>
      <c r="FN8">
        <f>SUMIFS(DataRegularSeason20242025!$AA$3:$AA$1315,DataRegularSeason20242025!$B$3:$B$1315, "&lt;=" &amp; FN$1, DataRegularSeason20242025!$D$3:$D$1315, $A8)+SUMIFS(DataRegularSeason20242025!$AB$3:$AB$1315,DataRegularSeason20242025!$B$3:$B$1315, "&lt;=" &amp; FN$1, DataRegularSeason20242025!$E$3:$E$1315, $A8)</f>
        <v>68</v>
      </c>
      <c r="FO8">
        <f>SUMIFS(DataRegularSeason20242025!$AA$3:$AA$1315,DataRegularSeason20242025!$B$3:$B$1315, "&lt;=" &amp; FO$1, DataRegularSeason20242025!$D$3:$D$1315, $A8)+SUMIFS(DataRegularSeason20242025!$AB$3:$AB$1315,DataRegularSeason20242025!$B$3:$B$1315, "&lt;=" &amp; FO$1, DataRegularSeason20242025!$E$3:$E$1315, $A8)</f>
        <v>68</v>
      </c>
      <c r="FP8">
        <f>SUMIFS(DataRegularSeason20242025!$AA$3:$AA$1315,DataRegularSeason20242025!$B$3:$B$1315, "&lt;=" &amp; FP$1, DataRegularSeason20242025!$D$3:$D$1315, $A8)+SUMIFS(DataRegularSeason20242025!$AB$3:$AB$1315,DataRegularSeason20242025!$B$3:$B$1315, "&lt;=" &amp; FP$1, DataRegularSeason20242025!$E$3:$E$1315, $A8)</f>
        <v>68</v>
      </c>
      <c r="FQ8">
        <f>SUMIFS(DataRegularSeason20242025!$AA$3:$AA$1315,DataRegularSeason20242025!$B$3:$B$1315, "&lt;=" &amp; FQ$1, DataRegularSeason20242025!$D$3:$D$1315, $A8)+SUMIFS(DataRegularSeason20242025!$AB$3:$AB$1315,DataRegularSeason20242025!$B$3:$B$1315, "&lt;=" &amp; FQ$1, DataRegularSeason20242025!$E$3:$E$1315, $A8)</f>
        <v>68</v>
      </c>
      <c r="FR8">
        <f>SUMIFS(DataRegularSeason20242025!$AA$3:$AA$1315,DataRegularSeason20242025!$B$3:$B$1315, "&lt;=" &amp; FR$1, DataRegularSeason20242025!$D$3:$D$1315, $A8)+SUMIFS(DataRegularSeason20242025!$AB$3:$AB$1315,DataRegularSeason20242025!$B$3:$B$1315, "&lt;=" &amp; FR$1, DataRegularSeason20242025!$E$3:$E$1315, $A8)</f>
        <v>68</v>
      </c>
      <c r="FS8">
        <f>SUMIFS(DataRegularSeason20242025!$AA$3:$AA$1315,DataRegularSeason20242025!$B$3:$B$1315, "&lt;=" &amp; FS$1, DataRegularSeason20242025!$D$3:$D$1315, $A8)+SUMIFS(DataRegularSeason20242025!$AB$3:$AB$1315,DataRegularSeason20242025!$B$3:$B$1315, "&lt;=" &amp; FS$1, DataRegularSeason20242025!$E$3:$E$1315, $A8)</f>
        <v>68</v>
      </c>
      <c r="FT8">
        <f>SUMIFS(DataRegularSeason20242025!$AA$3:$AA$1315,DataRegularSeason20242025!$B$3:$B$1315, "&lt;=" &amp; FT$1, DataRegularSeason20242025!$D$3:$D$1315, $A8)+SUMIFS(DataRegularSeason20242025!$AB$3:$AB$1315,DataRegularSeason20242025!$B$3:$B$1315, "&lt;=" &amp; FT$1, DataRegularSeason20242025!$E$3:$E$1315, $A8)</f>
        <v>68</v>
      </c>
      <c r="FU8">
        <f>SUMIFS(DataRegularSeason20242025!$AA$3:$AA$1315,DataRegularSeason20242025!$B$3:$B$1315, "&lt;=" &amp; FU$1, DataRegularSeason20242025!$D$3:$D$1315, $A8)+SUMIFS(DataRegularSeason20242025!$AB$3:$AB$1315,DataRegularSeason20242025!$B$3:$B$1315, "&lt;=" &amp; FU$1, DataRegularSeason20242025!$E$3:$E$1315, $A8)</f>
        <v>68</v>
      </c>
      <c r="FV8">
        <f>SUMIFS(DataRegularSeason20242025!$AA$3:$AA$1315,DataRegularSeason20242025!$B$3:$B$1315, "&lt;=" &amp; FV$1, DataRegularSeason20242025!$D$3:$D$1315, $A8)+SUMIFS(DataRegularSeason20242025!$AB$3:$AB$1315,DataRegularSeason20242025!$B$3:$B$1315, "&lt;=" &amp; FV$1, DataRegularSeason20242025!$E$3:$E$1315, $A8)</f>
        <v>68</v>
      </c>
      <c r="FW8">
        <f>SUMIFS(DataRegularSeason20242025!$AA$3:$AA$1315,DataRegularSeason20242025!$B$3:$B$1315, "&lt;=" &amp; FW$1, DataRegularSeason20242025!$D$3:$D$1315, $A8)+SUMIFS(DataRegularSeason20242025!$AB$3:$AB$1315,DataRegularSeason20242025!$B$3:$B$1315, "&lt;=" &amp; FW$1, DataRegularSeason20242025!$E$3:$E$1315, $A8)</f>
        <v>68</v>
      </c>
      <c r="FX8">
        <f>SUMIFS(DataRegularSeason20242025!$AA$3:$AA$1315,DataRegularSeason20242025!$B$3:$B$1315, "&lt;=" &amp; FX$1, DataRegularSeason20242025!$D$3:$D$1315, $A8)+SUMIFS(DataRegularSeason20242025!$AB$3:$AB$1315,DataRegularSeason20242025!$B$3:$B$1315, "&lt;=" &amp; FX$1, DataRegularSeason20242025!$E$3:$E$1315, $A8)</f>
        <v>68</v>
      </c>
      <c r="FY8">
        <f>SUMIFS(DataRegularSeason20242025!$AA$3:$AA$1315,DataRegularSeason20242025!$B$3:$B$1315, "&lt;=" &amp; FY$1, DataRegularSeason20242025!$D$3:$D$1315, $A8)+SUMIFS(DataRegularSeason20242025!$AB$3:$AB$1315,DataRegularSeason20242025!$B$3:$B$1315, "&lt;=" &amp; FY$1, DataRegularSeason20242025!$E$3:$E$1315, $A8)</f>
        <v>68</v>
      </c>
      <c r="FZ8">
        <f>SUMIFS(DataRegularSeason20242025!$AA$3:$AA$1315,DataRegularSeason20242025!$B$3:$B$1315, "&lt;=" &amp; FZ$1, DataRegularSeason20242025!$D$3:$D$1315, $A8)+SUMIFS(DataRegularSeason20242025!$AB$3:$AB$1315,DataRegularSeason20242025!$B$3:$B$1315, "&lt;=" &amp; FZ$1, DataRegularSeason20242025!$E$3:$E$1315, $A8)</f>
        <v>68</v>
      </c>
      <c r="GA8">
        <f>SUMIFS(DataRegularSeason20242025!$AA$3:$AA$1315,DataRegularSeason20242025!$B$3:$B$1315, "&lt;=" &amp; GA$1, DataRegularSeason20242025!$D$3:$D$1315, $A8)+SUMIFS(DataRegularSeason20242025!$AB$3:$AB$1315,DataRegularSeason20242025!$B$3:$B$1315, "&lt;=" &amp; GA$1, DataRegularSeason20242025!$E$3:$E$1315, $A8)</f>
        <v>68</v>
      </c>
      <c r="GB8">
        <f>SUMIFS(DataRegularSeason20242025!$AA$3:$AA$1315,DataRegularSeason20242025!$B$3:$B$1315, "&lt;=" &amp; GB$1, DataRegularSeason20242025!$D$3:$D$1315, $A8)+SUMIFS(DataRegularSeason20242025!$AB$3:$AB$1315,DataRegularSeason20242025!$B$3:$B$1315, "&lt;=" &amp; GB$1, DataRegularSeason20242025!$E$3:$E$1315, $A8)</f>
        <v>68</v>
      </c>
      <c r="GC8">
        <f>SUMIFS(DataRegularSeason20242025!$AA$3:$AA$1315,DataRegularSeason20242025!$B$3:$B$1315, "&lt;=" &amp; GC$1, DataRegularSeason20242025!$D$3:$D$1315, $A8)+SUMIFS(DataRegularSeason20242025!$AB$3:$AB$1315,DataRegularSeason20242025!$B$3:$B$1315, "&lt;=" &amp; GC$1, DataRegularSeason20242025!$E$3:$E$1315, $A8)</f>
        <v>68</v>
      </c>
      <c r="GD8">
        <f>SUMIFS(DataRegularSeason20242025!$AA$3:$AA$1315,DataRegularSeason20242025!$B$3:$B$1315, "&lt;=" &amp; GD$1, DataRegularSeason20242025!$D$3:$D$1315, $A8)+SUMIFS(DataRegularSeason20242025!$AB$3:$AB$1315,DataRegularSeason20242025!$B$3:$B$1315, "&lt;=" &amp; GD$1, DataRegularSeason20242025!$E$3:$E$1315, $A8)</f>
        <v>68</v>
      </c>
      <c r="GE8">
        <f>SUMIFS(DataRegularSeason20242025!$AA$3:$AA$1315,DataRegularSeason20242025!$B$3:$B$1315, "&lt;=" &amp; GE$1, DataRegularSeason20242025!$D$3:$D$1315, $A8)+SUMIFS(DataRegularSeason20242025!$AB$3:$AB$1315,DataRegularSeason20242025!$B$3:$B$1315, "&lt;=" &amp; GE$1, DataRegularSeason20242025!$E$3:$E$1315, $A8)</f>
        <v>68</v>
      </c>
      <c r="GF8">
        <f>SUMIFS(DataRegularSeason20242025!$AA$3:$AA$1315,DataRegularSeason20242025!$B$3:$B$1315, "&lt;=" &amp; GF$1, DataRegularSeason20242025!$D$3:$D$1315, $A8)+SUMIFS(DataRegularSeason20242025!$AB$3:$AB$1315,DataRegularSeason20242025!$B$3:$B$1315, "&lt;=" &amp; GF$1, DataRegularSeason20242025!$E$3:$E$1315, $A8)</f>
        <v>68</v>
      </c>
      <c r="GG8">
        <f>SUMIFS(DataRegularSeason20242025!$AA$3:$AA$1315,DataRegularSeason20242025!$B$3:$B$1315, "&lt;=" &amp; GG$1, DataRegularSeason20242025!$D$3:$D$1315, $A8)+SUMIFS(DataRegularSeason20242025!$AB$3:$AB$1315,DataRegularSeason20242025!$B$3:$B$1315, "&lt;=" &amp; GG$1, DataRegularSeason20242025!$E$3:$E$1315, $A8)</f>
        <v>68</v>
      </c>
      <c r="GH8">
        <f>SUMIFS(DataRegularSeason20242025!$AA$3:$AA$1315,DataRegularSeason20242025!$B$3:$B$1315, "&lt;=" &amp; GH$1, DataRegularSeason20242025!$D$3:$D$1315, $A8)+SUMIFS(DataRegularSeason20242025!$AB$3:$AB$1315,DataRegularSeason20242025!$B$3:$B$1315, "&lt;=" &amp; GH$1, DataRegularSeason20242025!$E$3:$E$1315, $A8)</f>
        <v>68</v>
      </c>
      <c r="GI8">
        <f>SUMIFS(DataRegularSeason20242025!$AA$3:$AA$1315,DataRegularSeason20242025!$B$3:$B$1315, "&lt;=" &amp; GI$1, DataRegularSeason20242025!$D$3:$D$1315, $A8)+SUMIFS(DataRegularSeason20242025!$AB$3:$AB$1315,DataRegularSeason20242025!$B$3:$B$1315, "&lt;=" &amp; GI$1, DataRegularSeason20242025!$E$3:$E$1315, $A8)</f>
        <v>68</v>
      </c>
      <c r="GJ8">
        <f>SUMIFS(DataRegularSeason20242025!$AA$3:$AA$1315,DataRegularSeason20242025!$B$3:$B$1315, "&lt;=" &amp; GJ$1, DataRegularSeason20242025!$D$3:$D$1315, $A8)+SUMIFS(DataRegularSeason20242025!$AB$3:$AB$1315,DataRegularSeason20242025!$B$3:$B$1315, "&lt;=" &amp; GJ$1, DataRegularSeason20242025!$E$3:$E$1315, $A8)</f>
        <v>68</v>
      </c>
      <c r="GK8">
        <f>SUMIFS(DataRegularSeason20242025!$AA$3:$AA$1315,DataRegularSeason20242025!$B$3:$B$1315, "&lt;=" &amp; GK$1, DataRegularSeason20242025!$D$3:$D$1315, $A8)+SUMIFS(DataRegularSeason20242025!$AB$3:$AB$1315,DataRegularSeason20242025!$B$3:$B$1315, "&lt;=" &amp; GK$1, DataRegularSeason20242025!$E$3:$E$1315, $A8)</f>
        <v>68</v>
      </c>
      <c r="GL8">
        <f>SUMIFS(DataRegularSeason20242025!$AA$3:$AA$1315,DataRegularSeason20242025!$B$3:$B$1315, "&lt;=" &amp; GL$1, DataRegularSeason20242025!$D$3:$D$1315, $A8)+SUMIFS(DataRegularSeason20242025!$AB$3:$AB$1315,DataRegularSeason20242025!$B$3:$B$1315, "&lt;=" &amp; GL$1, DataRegularSeason20242025!$E$3:$E$1315, $A8)</f>
        <v>68</v>
      </c>
      <c r="GM8">
        <f>SUMIFS(DataRegularSeason20242025!$AA$3:$AA$1315,DataRegularSeason20242025!$B$3:$B$1315, "&lt;=" &amp; GM$1, DataRegularSeason20242025!$D$3:$D$1315, $A8)+SUMIFS(DataRegularSeason20242025!$AB$3:$AB$1315,DataRegularSeason20242025!$B$3:$B$1315, "&lt;=" &amp; GM$1, DataRegularSeason20242025!$E$3:$E$1315, $A8)</f>
        <v>68</v>
      </c>
      <c r="GN8">
        <f>SUMIFS(DataRegularSeason20242025!$AA$3:$AA$1315,DataRegularSeason20242025!$B$3:$B$1315, "&lt;=" &amp; GN$1, DataRegularSeason20242025!$D$3:$D$1315, $A8)+SUMIFS(DataRegularSeason20242025!$AB$3:$AB$1315,DataRegularSeason20242025!$B$3:$B$1315, "&lt;=" &amp; GN$1, DataRegularSeason20242025!$E$3:$E$1315, $A8)</f>
        <v>68</v>
      </c>
      <c r="GO8">
        <f>SUMIFS(DataRegularSeason20242025!$AA$3:$AA$1315,DataRegularSeason20242025!$B$3:$B$1315, "&lt;=" &amp; GO$1, DataRegularSeason20242025!$D$3:$D$1315, $A8)+SUMIFS(DataRegularSeason20242025!$AB$3:$AB$1315,DataRegularSeason20242025!$B$3:$B$1315, "&lt;=" &amp; GO$1, DataRegularSeason20242025!$E$3:$E$1315, $A8)</f>
        <v>68</v>
      </c>
      <c r="GP8">
        <f>SUMIFS(DataRegularSeason20242025!$AA$3:$AA$1315,DataRegularSeason20242025!$B$3:$B$1315, "&lt;=" &amp; GP$1, DataRegularSeason20242025!$D$3:$D$1315, $A8)+SUMIFS(DataRegularSeason20242025!$AB$3:$AB$1315,DataRegularSeason20242025!$B$3:$B$1315, "&lt;=" &amp; GP$1, DataRegularSeason20242025!$E$3:$E$1315, $A8)</f>
        <v>68</v>
      </c>
      <c r="GQ8">
        <f>SUMIFS(DataRegularSeason20242025!$AA$3:$AA$1315,DataRegularSeason20242025!$B$3:$B$1315, "&lt;=" &amp; GQ$1, DataRegularSeason20242025!$D$3:$D$1315, $A8)+SUMIFS(DataRegularSeason20242025!$AB$3:$AB$1315,DataRegularSeason20242025!$B$3:$B$1315, "&lt;=" &amp; GQ$1, DataRegularSeason20242025!$E$3:$E$1315, $A8)</f>
        <v>68</v>
      </c>
      <c r="GR8">
        <f>SUMIFS(DataRegularSeason20242025!$AA$3:$AA$1315,DataRegularSeason20242025!$B$3:$B$1315, "&lt;=" &amp; GR$1, DataRegularSeason20242025!$D$3:$D$1315, $A8)+SUMIFS(DataRegularSeason20242025!$AB$3:$AB$1315,DataRegularSeason20242025!$B$3:$B$1315, "&lt;=" &amp; GR$1, DataRegularSeason20242025!$E$3:$E$1315, $A8)</f>
        <v>68</v>
      </c>
      <c r="GS8">
        <f>SUMIFS(DataRegularSeason20242025!$AA$3:$AA$1315,DataRegularSeason20242025!$B$3:$B$1315, "&lt;=" &amp; GS$1, DataRegularSeason20242025!$D$3:$D$1315, $A8)+SUMIFS(DataRegularSeason20242025!$AB$3:$AB$1315,DataRegularSeason20242025!$B$3:$B$1315, "&lt;=" &amp; GS$1, DataRegularSeason20242025!$E$3:$E$1315, $A8)</f>
        <v>68</v>
      </c>
      <c r="GT8">
        <f>SUMIFS(DataRegularSeason20242025!$AA$3:$AA$1315,DataRegularSeason20242025!$B$3:$B$1315, "&lt;=" &amp; GT$1, DataRegularSeason20242025!$D$3:$D$1315, $A8)+SUMIFS(DataRegularSeason20242025!$AB$3:$AB$1315,DataRegularSeason20242025!$B$3:$B$1315, "&lt;=" &amp; GT$1, DataRegularSeason20242025!$E$3:$E$1315, $A8)</f>
        <v>68</v>
      </c>
      <c r="GU8">
        <f>SUMIFS(DataRegularSeason20242025!$AA$3:$AA$1315,DataRegularSeason20242025!$B$3:$B$1315, "&lt;=" &amp; GU$1, DataRegularSeason20242025!$D$3:$D$1315, $A8)+SUMIFS(DataRegularSeason20242025!$AB$3:$AB$1315,DataRegularSeason20242025!$B$3:$B$1315, "&lt;=" &amp; GU$1, DataRegularSeason20242025!$E$3:$E$1315, $A8)</f>
        <v>68</v>
      </c>
    </row>
    <row r="9" spans="1:275" x14ac:dyDescent="0.25">
      <c r="A9" t="s">
        <v>28</v>
      </c>
      <c r="B9" t="s">
        <v>97</v>
      </c>
      <c r="C9" s="118" t="s">
        <v>80</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51</v>
      </c>
      <c r="EQ9">
        <f>SUMIFS(DataRegularSeason20242025!$AA$3:$AA$1315,DataRegularSeason20242025!$B$3:$B$1315, "&lt;=" &amp; EQ$1, DataRegularSeason20242025!$D$3:$D$1315, $A9)+SUMIFS(DataRegularSeason20242025!$AB$3:$AB$1315,DataRegularSeason20242025!$B$3:$B$1315, "&lt;=" &amp; EQ$1, DataRegularSeason20242025!$E$3:$E$1315, $A9)</f>
        <v>51</v>
      </c>
      <c r="ER9">
        <f>SUMIFS(DataRegularSeason20242025!$AA$3:$AA$1315,DataRegularSeason20242025!$B$3:$B$1315, "&lt;=" &amp; ER$1, DataRegularSeason20242025!$D$3:$D$1315, $A9)+SUMIFS(DataRegularSeason20242025!$AB$3:$AB$1315,DataRegularSeason20242025!$B$3:$B$1315, "&lt;=" &amp; ER$1, DataRegularSeason20242025!$E$3:$E$1315, $A9)</f>
        <v>51</v>
      </c>
      <c r="ES9">
        <f>SUMIFS(DataRegularSeason20242025!$AA$3:$AA$1315,DataRegularSeason20242025!$B$3:$B$1315, "&lt;=" &amp; ES$1, DataRegularSeason20242025!$D$3:$D$1315, $A9)+SUMIFS(DataRegularSeason20242025!$AB$3:$AB$1315,DataRegularSeason20242025!$B$3:$B$1315, "&lt;=" &amp; ES$1, DataRegularSeason20242025!$E$3:$E$1315, $A9)</f>
        <v>53</v>
      </c>
      <c r="ET9">
        <f>SUMIFS(DataRegularSeason20242025!$AA$3:$AA$1315,DataRegularSeason20242025!$B$3:$B$1315, "&lt;=" &amp; ET$1, DataRegularSeason20242025!$D$3:$D$1315, $A9)+SUMIFS(DataRegularSeason20242025!$AB$3:$AB$1315,DataRegularSeason20242025!$B$3:$B$1315, "&lt;=" &amp; ET$1, DataRegularSeason20242025!$E$3:$E$1315, $A9)</f>
        <v>53</v>
      </c>
      <c r="EU9">
        <f>SUMIFS(DataRegularSeason20242025!$AA$3:$AA$1315,DataRegularSeason20242025!$B$3:$B$1315, "&lt;=" &amp; EU$1, DataRegularSeason20242025!$D$3:$D$1315, $A9)+SUMIFS(DataRegularSeason20242025!$AB$3:$AB$1315,DataRegularSeason20242025!$B$3:$B$1315, "&lt;=" &amp; EU$1, DataRegularSeason20242025!$E$3:$E$1315, $A9)</f>
        <v>53</v>
      </c>
      <c r="EV9">
        <f>SUMIFS(DataRegularSeason20242025!$AA$3:$AA$1315,DataRegularSeason20242025!$B$3:$B$1315, "&lt;=" &amp; EV$1, DataRegularSeason20242025!$D$3:$D$1315, $A9)+SUMIFS(DataRegularSeason20242025!$AB$3:$AB$1315,DataRegularSeason20242025!$B$3:$B$1315, "&lt;=" &amp; EV$1, DataRegularSeason20242025!$E$3:$E$1315, $A9)</f>
        <v>53</v>
      </c>
      <c r="EW9">
        <f>SUMIFS(DataRegularSeason20242025!$AA$3:$AA$1315,DataRegularSeason20242025!$B$3:$B$1315, "&lt;=" &amp; EW$1, DataRegularSeason20242025!$D$3:$D$1315, $A9)+SUMIFS(DataRegularSeason20242025!$AB$3:$AB$1315,DataRegularSeason20242025!$B$3:$B$1315, "&lt;=" &amp; EW$1, DataRegularSeason20242025!$E$3:$E$1315, $A9)</f>
        <v>53</v>
      </c>
      <c r="EX9">
        <f>SUMIFS(DataRegularSeason20242025!$AA$3:$AA$1315,DataRegularSeason20242025!$B$3:$B$1315, "&lt;=" &amp; EX$1, DataRegularSeason20242025!$D$3:$D$1315, $A9)+SUMIFS(DataRegularSeason20242025!$AB$3:$AB$1315,DataRegularSeason20242025!$B$3:$B$1315, "&lt;=" &amp; EX$1, DataRegularSeason20242025!$E$3:$E$1315, $A9)</f>
        <v>53</v>
      </c>
      <c r="EY9">
        <f>SUMIFS(DataRegularSeason20242025!$AA$3:$AA$1315,DataRegularSeason20242025!$B$3:$B$1315, "&lt;=" &amp; EY$1, DataRegularSeason20242025!$D$3:$D$1315, $A9)+SUMIFS(DataRegularSeason20242025!$AB$3:$AB$1315,DataRegularSeason20242025!$B$3:$B$1315, "&lt;=" &amp; EY$1, DataRegularSeason20242025!$E$3:$E$1315, $A9)</f>
        <v>54</v>
      </c>
      <c r="EZ9">
        <f>SUMIFS(DataRegularSeason20242025!$AA$3:$AA$1315,DataRegularSeason20242025!$B$3:$B$1315, "&lt;=" &amp; EZ$1, DataRegularSeason20242025!$D$3:$D$1315, $A9)+SUMIFS(DataRegularSeason20242025!$AB$3:$AB$1315,DataRegularSeason20242025!$B$3:$B$1315, "&lt;=" &amp; EZ$1, DataRegularSeason20242025!$E$3:$E$1315, $A9)</f>
        <v>54</v>
      </c>
      <c r="FA9">
        <f>SUMIFS(DataRegularSeason20242025!$AA$3:$AA$1315,DataRegularSeason20242025!$B$3:$B$1315, "&lt;=" &amp; FA$1, DataRegularSeason20242025!$D$3:$D$1315, $A9)+SUMIFS(DataRegularSeason20242025!$AB$3:$AB$1315,DataRegularSeason20242025!$B$3:$B$1315, "&lt;=" &amp; FA$1, DataRegularSeason20242025!$E$3:$E$1315, $A9)</f>
        <v>54</v>
      </c>
      <c r="FB9">
        <f>SUMIFS(DataRegularSeason20242025!$AA$3:$AA$1315,DataRegularSeason20242025!$B$3:$B$1315, "&lt;=" &amp; FB$1, DataRegularSeason20242025!$D$3:$D$1315, $A9)+SUMIFS(DataRegularSeason20242025!$AB$3:$AB$1315,DataRegularSeason20242025!$B$3:$B$1315, "&lt;=" &amp; FB$1, DataRegularSeason20242025!$E$3:$E$1315, $A9)</f>
        <v>54</v>
      </c>
      <c r="FC9">
        <f>SUMIFS(DataRegularSeason20242025!$AA$3:$AA$1315,DataRegularSeason20242025!$B$3:$B$1315, "&lt;=" &amp; FC$1, DataRegularSeason20242025!$D$3:$D$1315, $A9)+SUMIFS(DataRegularSeason20242025!$AB$3:$AB$1315,DataRegularSeason20242025!$B$3:$B$1315, "&lt;=" &amp; FC$1, DataRegularSeason20242025!$E$3:$E$1315, $A9)</f>
        <v>54</v>
      </c>
      <c r="FD9">
        <f>SUMIFS(DataRegularSeason20242025!$AA$3:$AA$1315,DataRegularSeason20242025!$B$3:$B$1315, "&lt;=" &amp; FD$1, DataRegularSeason20242025!$D$3:$D$1315, $A9)+SUMIFS(DataRegularSeason20242025!$AB$3:$AB$1315,DataRegularSeason20242025!$B$3:$B$1315, "&lt;=" &amp; FD$1, DataRegularSeason20242025!$E$3:$E$1315, $A9)</f>
        <v>54</v>
      </c>
      <c r="FE9">
        <f>SUMIFS(DataRegularSeason20242025!$AA$3:$AA$1315,DataRegularSeason20242025!$B$3:$B$1315, "&lt;=" &amp; FE$1, DataRegularSeason20242025!$D$3:$D$1315, $A9)+SUMIFS(DataRegularSeason20242025!$AB$3:$AB$1315,DataRegularSeason20242025!$B$3:$B$1315, "&lt;=" &amp; FE$1, DataRegularSeason20242025!$E$3:$E$1315, $A9)</f>
        <v>54</v>
      </c>
      <c r="FF9">
        <f>SUMIFS(DataRegularSeason20242025!$AA$3:$AA$1315,DataRegularSeason20242025!$B$3:$B$1315, "&lt;=" &amp; FF$1, DataRegularSeason20242025!$D$3:$D$1315, $A9)+SUMIFS(DataRegularSeason20242025!$AB$3:$AB$1315,DataRegularSeason20242025!$B$3:$B$1315, "&lt;=" &amp; FF$1, DataRegularSeason20242025!$E$3:$E$1315, $A9)</f>
        <v>56</v>
      </c>
      <c r="FG9">
        <f>SUMIFS(DataRegularSeason20242025!$AA$3:$AA$1315,DataRegularSeason20242025!$B$3:$B$1315, "&lt;=" &amp; FG$1, DataRegularSeason20242025!$D$3:$D$1315, $A9)+SUMIFS(DataRegularSeason20242025!$AB$3:$AB$1315,DataRegularSeason20242025!$B$3:$B$1315, "&lt;=" &amp; FG$1, DataRegularSeason20242025!$E$3:$E$1315, $A9)</f>
        <v>56</v>
      </c>
      <c r="FH9">
        <f>SUMIFS(DataRegularSeason20242025!$AA$3:$AA$1315,DataRegularSeason20242025!$B$3:$B$1315, "&lt;=" &amp; FH$1, DataRegularSeason20242025!$D$3:$D$1315, $A9)+SUMIFS(DataRegularSeason20242025!$AB$3:$AB$1315,DataRegularSeason20242025!$B$3:$B$1315, "&lt;=" &amp; FH$1, DataRegularSeason20242025!$E$3:$E$1315, $A9)</f>
        <v>56</v>
      </c>
      <c r="FI9">
        <f>SUMIFS(DataRegularSeason20242025!$AA$3:$AA$1315,DataRegularSeason20242025!$B$3:$B$1315, "&lt;=" &amp; FI$1, DataRegularSeason20242025!$D$3:$D$1315, $A9)+SUMIFS(DataRegularSeason20242025!$AB$3:$AB$1315,DataRegularSeason20242025!$B$3:$B$1315, "&lt;=" &amp; FI$1, DataRegularSeason20242025!$E$3:$E$1315, $A9)</f>
        <v>56</v>
      </c>
      <c r="FJ9">
        <f>SUMIFS(DataRegularSeason20242025!$AA$3:$AA$1315,DataRegularSeason20242025!$B$3:$B$1315, "&lt;=" &amp; FJ$1, DataRegularSeason20242025!$D$3:$D$1315, $A9)+SUMIFS(DataRegularSeason20242025!$AB$3:$AB$1315,DataRegularSeason20242025!$B$3:$B$1315, "&lt;=" &amp; FJ$1, DataRegularSeason20242025!$E$3:$E$1315, $A9)</f>
        <v>56</v>
      </c>
      <c r="FK9">
        <f>SUMIFS(DataRegularSeason20242025!$AA$3:$AA$1315,DataRegularSeason20242025!$B$3:$B$1315, "&lt;=" &amp; FK$1, DataRegularSeason20242025!$D$3:$D$1315, $A9)+SUMIFS(DataRegularSeason20242025!$AB$3:$AB$1315,DataRegularSeason20242025!$B$3:$B$1315, "&lt;=" &amp; FK$1, DataRegularSeason20242025!$E$3:$E$1315, $A9)</f>
        <v>56</v>
      </c>
      <c r="FL9">
        <f>SUMIFS(DataRegularSeason20242025!$AA$3:$AA$1315,DataRegularSeason20242025!$B$3:$B$1315, "&lt;=" &amp; FL$1, DataRegularSeason20242025!$D$3:$D$1315, $A9)+SUMIFS(DataRegularSeason20242025!$AB$3:$AB$1315,DataRegularSeason20242025!$B$3:$B$1315, "&lt;=" &amp; FL$1, DataRegularSeason20242025!$E$3:$E$1315, $A9)</f>
        <v>56</v>
      </c>
      <c r="FM9">
        <f>SUMIFS(DataRegularSeason20242025!$AA$3:$AA$1315,DataRegularSeason20242025!$B$3:$B$1315, "&lt;=" &amp; FM$1, DataRegularSeason20242025!$D$3:$D$1315, $A9)+SUMIFS(DataRegularSeason20242025!$AB$3:$AB$1315,DataRegularSeason20242025!$B$3:$B$1315, "&lt;=" &amp; FM$1, DataRegularSeason20242025!$E$3:$E$1315, $A9)</f>
        <v>56</v>
      </c>
      <c r="FN9">
        <f>SUMIFS(DataRegularSeason20242025!$AA$3:$AA$1315,DataRegularSeason20242025!$B$3:$B$1315, "&lt;=" &amp; FN$1, DataRegularSeason20242025!$D$3:$D$1315, $A9)+SUMIFS(DataRegularSeason20242025!$AB$3:$AB$1315,DataRegularSeason20242025!$B$3:$B$1315, "&lt;=" &amp; FN$1, DataRegularSeason20242025!$E$3:$E$1315, $A9)</f>
        <v>56</v>
      </c>
      <c r="FO9">
        <f>SUMIFS(DataRegularSeason20242025!$AA$3:$AA$1315,DataRegularSeason20242025!$B$3:$B$1315, "&lt;=" &amp; FO$1, DataRegularSeason20242025!$D$3:$D$1315, $A9)+SUMIFS(DataRegularSeason20242025!$AB$3:$AB$1315,DataRegularSeason20242025!$B$3:$B$1315, "&lt;=" &amp; FO$1, DataRegularSeason20242025!$E$3:$E$1315, $A9)</f>
        <v>56</v>
      </c>
      <c r="FP9">
        <f>SUMIFS(DataRegularSeason20242025!$AA$3:$AA$1315,DataRegularSeason20242025!$B$3:$B$1315, "&lt;=" &amp; FP$1, DataRegularSeason20242025!$D$3:$D$1315, $A9)+SUMIFS(DataRegularSeason20242025!$AB$3:$AB$1315,DataRegularSeason20242025!$B$3:$B$1315, "&lt;=" &amp; FP$1, DataRegularSeason20242025!$E$3:$E$1315, $A9)</f>
        <v>56</v>
      </c>
      <c r="FQ9">
        <f>SUMIFS(DataRegularSeason20242025!$AA$3:$AA$1315,DataRegularSeason20242025!$B$3:$B$1315, "&lt;=" &amp; FQ$1, DataRegularSeason20242025!$D$3:$D$1315, $A9)+SUMIFS(DataRegularSeason20242025!$AB$3:$AB$1315,DataRegularSeason20242025!$B$3:$B$1315, "&lt;=" &amp; FQ$1, DataRegularSeason20242025!$E$3:$E$1315, $A9)</f>
        <v>56</v>
      </c>
      <c r="FR9">
        <f>SUMIFS(DataRegularSeason20242025!$AA$3:$AA$1315,DataRegularSeason20242025!$B$3:$B$1315, "&lt;=" &amp; FR$1, DataRegularSeason20242025!$D$3:$D$1315, $A9)+SUMIFS(DataRegularSeason20242025!$AB$3:$AB$1315,DataRegularSeason20242025!$B$3:$B$1315, "&lt;=" &amp; FR$1, DataRegularSeason20242025!$E$3:$E$1315, $A9)</f>
        <v>56</v>
      </c>
      <c r="FS9">
        <f>SUMIFS(DataRegularSeason20242025!$AA$3:$AA$1315,DataRegularSeason20242025!$B$3:$B$1315, "&lt;=" &amp; FS$1, DataRegularSeason20242025!$D$3:$D$1315, $A9)+SUMIFS(DataRegularSeason20242025!$AB$3:$AB$1315,DataRegularSeason20242025!$B$3:$B$1315, "&lt;=" &amp; FS$1, DataRegularSeason20242025!$E$3:$E$1315, $A9)</f>
        <v>56</v>
      </c>
      <c r="FT9">
        <f>SUMIFS(DataRegularSeason20242025!$AA$3:$AA$1315,DataRegularSeason20242025!$B$3:$B$1315, "&lt;=" &amp; FT$1, DataRegularSeason20242025!$D$3:$D$1315, $A9)+SUMIFS(DataRegularSeason20242025!$AB$3:$AB$1315,DataRegularSeason20242025!$B$3:$B$1315, "&lt;=" &amp; FT$1, DataRegularSeason20242025!$E$3:$E$1315, $A9)</f>
        <v>56</v>
      </c>
      <c r="FU9">
        <f>SUMIFS(DataRegularSeason20242025!$AA$3:$AA$1315,DataRegularSeason20242025!$B$3:$B$1315, "&lt;=" &amp; FU$1, DataRegularSeason20242025!$D$3:$D$1315, $A9)+SUMIFS(DataRegularSeason20242025!$AB$3:$AB$1315,DataRegularSeason20242025!$B$3:$B$1315, "&lt;=" &amp; FU$1, DataRegularSeason20242025!$E$3:$E$1315, $A9)</f>
        <v>56</v>
      </c>
      <c r="FV9">
        <f>SUMIFS(DataRegularSeason20242025!$AA$3:$AA$1315,DataRegularSeason20242025!$B$3:$B$1315, "&lt;=" &amp; FV$1, DataRegularSeason20242025!$D$3:$D$1315, $A9)+SUMIFS(DataRegularSeason20242025!$AB$3:$AB$1315,DataRegularSeason20242025!$B$3:$B$1315, "&lt;=" &amp; FV$1, DataRegularSeason20242025!$E$3:$E$1315, $A9)</f>
        <v>56</v>
      </c>
      <c r="FW9">
        <f>SUMIFS(DataRegularSeason20242025!$AA$3:$AA$1315,DataRegularSeason20242025!$B$3:$B$1315, "&lt;=" &amp; FW$1, DataRegularSeason20242025!$D$3:$D$1315, $A9)+SUMIFS(DataRegularSeason20242025!$AB$3:$AB$1315,DataRegularSeason20242025!$B$3:$B$1315, "&lt;=" &amp; FW$1, DataRegularSeason20242025!$E$3:$E$1315, $A9)</f>
        <v>56</v>
      </c>
      <c r="FX9">
        <f>SUMIFS(DataRegularSeason20242025!$AA$3:$AA$1315,DataRegularSeason20242025!$B$3:$B$1315, "&lt;=" &amp; FX$1, DataRegularSeason20242025!$D$3:$D$1315, $A9)+SUMIFS(DataRegularSeason20242025!$AB$3:$AB$1315,DataRegularSeason20242025!$B$3:$B$1315, "&lt;=" &amp; FX$1, DataRegularSeason20242025!$E$3:$E$1315, $A9)</f>
        <v>56</v>
      </c>
      <c r="FY9">
        <f>SUMIFS(DataRegularSeason20242025!$AA$3:$AA$1315,DataRegularSeason20242025!$B$3:$B$1315, "&lt;=" &amp; FY$1, DataRegularSeason20242025!$D$3:$D$1315, $A9)+SUMIFS(DataRegularSeason20242025!$AB$3:$AB$1315,DataRegularSeason20242025!$B$3:$B$1315, "&lt;=" &amp; FY$1, DataRegularSeason20242025!$E$3:$E$1315, $A9)</f>
        <v>56</v>
      </c>
      <c r="FZ9">
        <f>SUMIFS(DataRegularSeason20242025!$AA$3:$AA$1315,DataRegularSeason20242025!$B$3:$B$1315, "&lt;=" &amp; FZ$1, DataRegularSeason20242025!$D$3:$D$1315, $A9)+SUMIFS(DataRegularSeason20242025!$AB$3:$AB$1315,DataRegularSeason20242025!$B$3:$B$1315, "&lt;=" &amp; FZ$1, DataRegularSeason20242025!$E$3:$E$1315, $A9)</f>
        <v>56</v>
      </c>
      <c r="GA9">
        <f>SUMIFS(DataRegularSeason20242025!$AA$3:$AA$1315,DataRegularSeason20242025!$B$3:$B$1315, "&lt;=" &amp; GA$1, DataRegularSeason20242025!$D$3:$D$1315, $A9)+SUMIFS(DataRegularSeason20242025!$AB$3:$AB$1315,DataRegularSeason20242025!$B$3:$B$1315, "&lt;=" &amp; GA$1, DataRegularSeason20242025!$E$3:$E$1315, $A9)</f>
        <v>56</v>
      </c>
      <c r="GB9">
        <f>SUMIFS(DataRegularSeason20242025!$AA$3:$AA$1315,DataRegularSeason20242025!$B$3:$B$1315, "&lt;=" &amp; GB$1, DataRegularSeason20242025!$D$3:$D$1315, $A9)+SUMIFS(DataRegularSeason20242025!$AB$3:$AB$1315,DataRegularSeason20242025!$B$3:$B$1315, "&lt;=" &amp; GB$1, DataRegularSeason20242025!$E$3:$E$1315, $A9)</f>
        <v>56</v>
      </c>
      <c r="GC9">
        <f>SUMIFS(DataRegularSeason20242025!$AA$3:$AA$1315,DataRegularSeason20242025!$B$3:$B$1315, "&lt;=" &amp; GC$1, DataRegularSeason20242025!$D$3:$D$1315, $A9)+SUMIFS(DataRegularSeason20242025!$AB$3:$AB$1315,DataRegularSeason20242025!$B$3:$B$1315, "&lt;=" &amp; GC$1, DataRegularSeason20242025!$E$3:$E$1315, $A9)</f>
        <v>56</v>
      </c>
      <c r="GD9">
        <f>SUMIFS(DataRegularSeason20242025!$AA$3:$AA$1315,DataRegularSeason20242025!$B$3:$B$1315, "&lt;=" &amp; GD$1, DataRegularSeason20242025!$D$3:$D$1315, $A9)+SUMIFS(DataRegularSeason20242025!$AB$3:$AB$1315,DataRegularSeason20242025!$B$3:$B$1315, "&lt;=" &amp; GD$1, DataRegularSeason20242025!$E$3:$E$1315, $A9)</f>
        <v>56</v>
      </c>
      <c r="GE9">
        <f>SUMIFS(DataRegularSeason20242025!$AA$3:$AA$1315,DataRegularSeason20242025!$B$3:$B$1315, "&lt;=" &amp; GE$1, DataRegularSeason20242025!$D$3:$D$1315, $A9)+SUMIFS(DataRegularSeason20242025!$AB$3:$AB$1315,DataRegularSeason20242025!$B$3:$B$1315, "&lt;=" &amp; GE$1, DataRegularSeason20242025!$E$3:$E$1315, $A9)</f>
        <v>56</v>
      </c>
      <c r="GF9">
        <f>SUMIFS(DataRegularSeason20242025!$AA$3:$AA$1315,DataRegularSeason20242025!$B$3:$B$1315, "&lt;=" &amp; GF$1, DataRegularSeason20242025!$D$3:$D$1315, $A9)+SUMIFS(DataRegularSeason20242025!$AB$3:$AB$1315,DataRegularSeason20242025!$B$3:$B$1315, "&lt;=" &amp; GF$1, DataRegularSeason20242025!$E$3:$E$1315, $A9)</f>
        <v>56</v>
      </c>
      <c r="GG9">
        <f>SUMIFS(DataRegularSeason20242025!$AA$3:$AA$1315,DataRegularSeason20242025!$B$3:$B$1315, "&lt;=" &amp; GG$1, DataRegularSeason20242025!$D$3:$D$1315, $A9)+SUMIFS(DataRegularSeason20242025!$AB$3:$AB$1315,DataRegularSeason20242025!$B$3:$B$1315, "&lt;=" &amp; GG$1, DataRegularSeason20242025!$E$3:$E$1315, $A9)</f>
        <v>56</v>
      </c>
      <c r="GH9">
        <f>SUMIFS(DataRegularSeason20242025!$AA$3:$AA$1315,DataRegularSeason20242025!$B$3:$B$1315, "&lt;=" &amp; GH$1, DataRegularSeason20242025!$D$3:$D$1315, $A9)+SUMIFS(DataRegularSeason20242025!$AB$3:$AB$1315,DataRegularSeason20242025!$B$3:$B$1315, "&lt;=" &amp; GH$1, DataRegularSeason20242025!$E$3:$E$1315, $A9)</f>
        <v>56</v>
      </c>
      <c r="GI9">
        <f>SUMIFS(DataRegularSeason20242025!$AA$3:$AA$1315,DataRegularSeason20242025!$B$3:$B$1315, "&lt;=" &amp; GI$1, DataRegularSeason20242025!$D$3:$D$1315, $A9)+SUMIFS(DataRegularSeason20242025!$AB$3:$AB$1315,DataRegularSeason20242025!$B$3:$B$1315, "&lt;=" &amp; GI$1, DataRegularSeason20242025!$E$3:$E$1315, $A9)</f>
        <v>56</v>
      </c>
      <c r="GJ9">
        <f>SUMIFS(DataRegularSeason20242025!$AA$3:$AA$1315,DataRegularSeason20242025!$B$3:$B$1315, "&lt;=" &amp; GJ$1, DataRegularSeason20242025!$D$3:$D$1315, $A9)+SUMIFS(DataRegularSeason20242025!$AB$3:$AB$1315,DataRegularSeason20242025!$B$3:$B$1315, "&lt;=" &amp; GJ$1, DataRegularSeason20242025!$E$3:$E$1315, $A9)</f>
        <v>56</v>
      </c>
      <c r="GK9">
        <f>SUMIFS(DataRegularSeason20242025!$AA$3:$AA$1315,DataRegularSeason20242025!$B$3:$B$1315, "&lt;=" &amp; GK$1, DataRegularSeason20242025!$D$3:$D$1315, $A9)+SUMIFS(DataRegularSeason20242025!$AB$3:$AB$1315,DataRegularSeason20242025!$B$3:$B$1315, "&lt;=" &amp; GK$1, DataRegularSeason20242025!$E$3:$E$1315, $A9)</f>
        <v>56</v>
      </c>
      <c r="GL9">
        <f>SUMIFS(DataRegularSeason20242025!$AA$3:$AA$1315,DataRegularSeason20242025!$B$3:$B$1315, "&lt;=" &amp; GL$1, DataRegularSeason20242025!$D$3:$D$1315, $A9)+SUMIFS(DataRegularSeason20242025!$AB$3:$AB$1315,DataRegularSeason20242025!$B$3:$B$1315, "&lt;=" &amp; GL$1, DataRegularSeason20242025!$E$3:$E$1315, $A9)</f>
        <v>56</v>
      </c>
      <c r="GM9">
        <f>SUMIFS(DataRegularSeason20242025!$AA$3:$AA$1315,DataRegularSeason20242025!$B$3:$B$1315, "&lt;=" &amp; GM$1, DataRegularSeason20242025!$D$3:$D$1315, $A9)+SUMIFS(DataRegularSeason20242025!$AB$3:$AB$1315,DataRegularSeason20242025!$B$3:$B$1315, "&lt;=" &amp; GM$1, DataRegularSeason20242025!$E$3:$E$1315, $A9)</f>
        <v>56</v>
      </c>
      <c r="GN9">
        <f>SUMIFS(DataRegularSeason20242025!$AA$3:$AA$1315,DataRegularSeason20242025!$B$3:$B$1315, "&lt;=" &amp; GN$1, DataRegularSeason20242025!$D$3:$D$1315, $A9)+SUMIFS(DataRegularSeason20242025!$AB$3:$AB$1315,DataRegularSeason20242025!$B$3:$B$1315, "&lt;=" &amp; GN$1, DataRegularSeason20242025!$E$3:$E$1315, $A9)</f>
        <v>56</v>
      </c>
      <c r="GO9">
        <f>SUMIFS(DataRegularSeason20242025!$AA$3:$AA$1315,DataRegularSeason20242025!$B$3:$B$1315, "&lt;=" &amp; GO$1, DataRegularSeason20242025!$D$3:$D$1315, $A9)+SUMIFS(DataRegularSeason20242025!$AB$3:$AB$1315,DataRegularSeason20242025!$B$3:$B$1315, "&lt;=" &amp; GO$1, DataRegularSeason20242025!$E$3:$E$1315, $A9)</f>
        <v>56</v>
      </c>
      <c r="GP9">
        <f>SUMIFS(DataRegularSeason20242025!$AA$3:$AA$1315,DataRegularSeason20242025!$B$3:$B$1315, "&lt;=" &amp; GP$1, DataRegularSeason20242025!$D$3:$D$1315, $A9)+SUMIFS(DataRegularSeason20242025!$AB$3:$AB$1315,DataRegularSeason20242025!$B$3:$B$1315, "&lt;=" &amp; GP$1, DataRegularSeason20242025!$E$3:$E$1315, $A9)</f>
        <v>56</v>
      </c>
      <c r="GQ9">
        <f>SUMIFS(DataRegularSeason20242025!$AA$3:$AA$1315,DataRegularSeason20242025!$B$3:$B$1315, "&lt;=" &amp; GQ$1, DataRegularSeason20242025!$D$3:$D$1315, $A9)+SUMIFS(DataRegularSeason20242025!$AB$3:$AB$1315,DataRegularSeason20242025!$B$3:$B$1315, "&lt;=" &amp; GQ$1, DataRegularSeason20242025!$E$3:$E$1315, $A9)</f>
        <v>56</v>
      </c>
      <c r="GR9">
        <f>SUMIFS(DataRegularSeason20242025!$AA$3:$AA$1315,DataRegularSeason20242025!$B$3:$B$1315, "&lt;=" &amp; GR$1, DataRegularSeason20242025!$D$3:$D$1315, $A9)+SUMIFS(DataRegularSeason20242025!$AB$3:$AB$1315,DataRegularSeason20242025!$B$3:$B$1315, "&lt;=" &amp; GR$1, DataRegularSeason20242025!$E$3:$E$1315, $A9)</f>
        <v>56</v>
      </c>
      <c r="GS9">
        <f>SUMIFS(DataRegularSeason20242025!$AA$3:$AA$1315,DataRegularSeason20242025!$B$3:$B$1315, "&lt;=" &amp; GS$1, DataRegularSeason20242025!$D$3:$D$1315, $A9)+SUMIFS(DataRegularSeason20242025!$AB$3:$AB$1315,DataRegularSeason20242025!$B$3:$B$1315, "&lt;=" &amp; GS$1, DataRegularSeason20242025!$E$3:$E$1315, $A9)</f>
        <v>56</v>
      </c>
      <c r="GT9">
        <f>SUMIFS(DataRegularSeason20242025!$AA$3:$AA$1315,DataRegularSeason20242025!$B$3:$B$1315, "&lt;=" &amp; GT$1, DataRegularSeason20242025!$D$3:$D$1315, $A9)+SUMIFS(DataRegularSeason20242025!$AB$3:$AB$1315,DataRegularSeason20242025!$B$3:$B$1315, "&lt;=" &amp; GT$1, DataRegularSeason20242025!$E$3:$E$1315, $A9)</f>
        <v>56</v>
      </c>
      <c r="GU9">
        <f>SUMIFS(DataRegularSeason20242025!$AA$3:$AA$1315,DataRegularSeason20242025!$B$3:$B$1315, "&lt;=" &amp; GU$1, DataRegularSeason20242025!$D$3:$D$1315, $A9)+SUMIFS(DataRegularSeason20242025!$AB$3:$AB$1315,DataRegularSeason20242025!$B$3:$B$1315, "&lt;=" &amp; GU$1, DataRegularSeason20242025!$E$3:$E$1315, $A9)</f>
        <v>56</v>
      </c>
    </row>
    <row r="10" spans="1:275" x14ac:dyDescent="0.25">
      <c r="A10" t="s">
        <v>45</v>
      </c>
      <c r="B10" t="s">
        <v>97</v>
      </c>
      <c r="C10" s="119" t="s">
        <v>98</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82</v>
      </c>
      <c r="EQ10">
        <f>SUMIFS(DataRegularSeason20242025!$AA$3:$AA$1315,DataRegularSeason20242025!$B$3:$B$1315, "&lt;=" &amp; EQ$1, DataRegularSeason20242025!$D$3:$D$1315, $A10)+SUMIFS(DataRegularSeason20242025!$AB$3:$AB$1315,DataRegularSeason20242025!$B$3:$B$1315, "&lt;=" &amp; EQ$1, DataRegularSeason20242025!$E$3:$E$1315, $A10)</f>
        <v>84</v>
      </c>
      <c r="ER10">
        <f>SUMIFS(DataRegularSeason20242025!$AA$3:$AA$1315,DataRegularSeason20242025!$B$3:$B$1315, "&lt;=" &amp; ER$1, DataRegularSeason20242025!$D$3:$D$1315, $A10)+SUMIFS(DataRegularSeason20242025!$AB$3:$AB$1315,DataRegularSeason20242025!$B$3:$B$1315, "&lt;=" &amp; ER$1, DataRegularSeason20242025!$E$3:$E$1315, $A10)</f>
        <v>84</v>
      </c>
      <c r="ES10">
        <f>SUMIFS(DataRegularSeason20242025!$AA$3:$AA$1315,DataRegularSeason20242025!$B$3:$B$1315, "&lt;=" &amp; ES$1, DataRegularSeason20242025!$D$3:$D$1315, $A10)+SUMIFS(DataRegularSeason20242025!$AB$3:$AB$1315,DataRegularSeason20242025!$B$3:$B$1315, "&lt;=" &amp; ES$1, DataRegularSeason20242025!$E$3:$E$1315, $A10)</f>
        <v>84</v>
      </c>
      <c r="ET10">
        <f>SUMIFS(DataRegularSeason20242025!$AA$3:$AA$1315,DataRegularSeason20242025!$B$3:$B$1315, "&lt;=" &amp; ET$1, DataRegularSeason20242025!$D$3:$D$1315, $A10)+SUMIFS(DataRegularSeason20242025!$AB$3:$AB$1315,DataRegularSeason20242025!$B$3:$B$1315, "&lt;=" &amp; ET$1, DataRegularSeason20242025!$E$3:$E$1315, $A10)</f>
        <v>84</v>
      </c>
      <c r="EU10">
        <f>SUMIFS(DataRegularSeason20242025!$AA$3:$AA$1315,DataRegularSeason20242025!$B$3:$B$1315, "&lt;=" &amp; EU$1, DataRegularSeason20242025!$D$3:$D$1315, $A10)+SUMIFS(DataRegularSeason20242025!$AB$3:$AB$1315,DataRegularSeason20242025!$B$3:$B$1315, "&lt;=" &amp; EU$1, DataRegularSeason20242025!$E$3:$E$1315, $A10)</f>
        <v>84</v>
      </c>
      <c r="EV10">
        <f>SUMIFS(DataRegularSeason20242025!$AA$3:$AA$1315,DataRegularSeason20242025!$B$3:$B$1315, "&lt;=" &amp; EV$1, DataRegularSeason20242025!$D$3:$D$1315, $A10)+SUMIFS(DataRegularSeason20242025!$AB$3:$AB$1315,DataRegularSeason20242025!$B$3:$B$1315, "&lt;=" &amp; EV$1, DataRegularSeason20242025!$E$3:$E$1315, $A10)</f>
        <v>84</v>
      </c>
      <c r="EW10">
        <f>SUMIFS(DataRegularSeason20242025!$AA$3:$AA$1315,DataRegularSeason20242025!$B$3:$B$1315, "&lt;=" &amp; EW$1, DataRegularSeason20242025!$D$3:$D$1315, $A10)+SUMIFS(DataRegularSeason20242025!$AB$3:$AB$1315,DataRegularSeason20242025!$B$3:$B$1315, "&lt;=" &amp; EW$1, DataRegularSeason20242025!$E$3:$E$1315, $A10)</f>
        <v>84</v>
      </c>
      <c r="EX10">
        <f>SUMIFS(DataRegularSeason20242025!$AA$3:$AA$1315,DataRegularSeason20242025!$B$3:$B$1315, "&lt;=" &amp; EX$1, DataRegularSeason20242025!$D$3:$D$1315, $A10)+SUMIFS(DataRegularSeason20242025!$AB$3:$AB$1315,DataRegularSeason20242025!$B$3:$B$1315, "&lt;=" &amp; EX$1, DataRegularSeason20242025!$E$3:$E$1315, $A10)</f>
        <v>84</v>
      </c>
      <c r="EY10">
        <f>SUMIFS(DataRegularSeason20242025!$AA$3:$AA$1315,DataRegularSeason20242025!$B$3:$B$1315, "&lt;=" &amp; EY$1, DataRegularSeason20242025!$D$3:$D$1315, $A10)+SUMIFS(DataRegularSeason20242025!$AB$3:$AB$1315,DataRegularSeason20242025!$B$3:$B$1315, "&lt;=" &amp; EY$1, DataRegularSeason20242025!$E$3:$E$1315, $A10)</f>
        <v>86</v>
      </c>
      <c r="EZ10">
        <f>SUMIFS(DataRegularSeason20242025!$AA$3:$AA$1315,DataRegularSeason20242025!$B$3:$B$1315, "&lt;=" &amp; EZ$1, DataRegularSeason20242025!$D$3:$D$1315, $A10)+SUMIFS(DataRegularSeason20242025!$AB$3:$AB$1315,DataRegularSeason20242025!$B$3:$B$1315, "&lt;=" &amp; EZ$1, DataRegularSeason20242025!$E$3:$E$1315, $A10)</f>
        <v>86</v>
      </c>
      <c r="FA10">
        <f>SUMIFS(DataRegularSeason20242025!$AA$3:$AA$1315,DataRegularSeason20242025!$B$3:$B$1315, "&lt;=" &amp; FA$1, DataRegularSeason20242025!$D$3:$D$1315, $A10)+SUMIFS(DataRegularSeason20242025!$AB$3:$AB$1315,DataRegularSeason20242025!$B$3:$B$1315, "&lt;=" &amp; FA$1, DataRegularSeason20242025!$E$3:$E$1315, $A10)</f>
        <v>88</v>
      </c>
      <c r="FB10">
        <f>SUMIFS(DataRegularSeason20242025!$AA$3:$AA$1315,DataRegularSeason20242025!$B$3:$B$1315, "&lt;=" &amp; FB$1, DataRegularSeason20242025!$D$3:$D$1315, $A10)+SUMIFS(DataRegularSeason20242025!$AB$3:$AB$1315,DataRegularSeason20242025!$B$3:$B$1315, "&lt;=" &amp; FB$1, DataRegularSeason20242025!$E$3:$E$1315, $A10)</f>
        <v>88</v>
      </c>
      <c r="FC10">
        <f>SUMIFS(DataRegularSeason20242025!$AA$3:$AA$1315,DataRegularSeason20242025!$B$3:$B$1315, "&lt;=" &amp; FC$1, DataRegularSeason20242025!$D$3:$D$1315, $A10)+SUMIFS(DataRegularSeason20242025!$AB$3:$AB$1315,DataRegularSeason20242025!$B$3:$B$1315, "&lt;=" &amp; FC$1, DataRegularSeason20242025!$E$3:$E$1315, $A10)</f>
        <v>88</v>
      </c>
      <c r="FD10">
        <f>SUMIFS(DataRegularSeason20242025!$AA$3:$AA$1315,DataRegularSeason20242025!$B$3:$B$1315, "&lt;=" &amp; FD$1, DataRegularSeason20242025!$D$3:$D$1315, $A10)+SUMIFS(DataRegularSeason20242025!$AB$3:$AB$1315,DataRegularSeason20242025!$B$3:$B$1315, "&lt;=" &amp; FD$1, DataRegularSeason20242025!$E$3:$E$1315, $A10)</f>
        <v>88</v>
      </c>
      <c r="FE10">
        <f>SUMIFS(DataRegularSeason20242025!$AA$3:$AA$1315,DataRegularSeason20242025!$B$3:$B$1315, "&lt;=" &amp; FE$1, DataRegularSeason20242025!$D$3:$D$1315, $A10)+SUMIFS(DataRegularSeason20242025!$AB$3:$AB$1315,DataRegularSeason20242025!$B$3:$B$1315, "&lt;=" &amp; FE$1, DataRegularSeason20242025!$E$3:$E$1315, $A10)</f>
        <v>90</v>
      </c>
      <c r="FF10">
        <f>SUMIFS(DataRegularSeason20242025!$AA$3:$AA$1315,DataRegularSeason20242025!$B$3:$B$1315, "&lt;=" &amp; FF$1, DataRegularSeason20242025!$D$3:$D$1315, $A10)+SUMIFS(DataRegularSeason20242025!$AB$3:$AB$1315,DataRegularSeason20242025!$B$3:$B$1315, "&lt;=" &amp; FF$1, DataRegularSeason20242025!$E$3:$E$1315, $A10)</f>
        <v>90</v>
      </c>
      <c r="FG10">
        <f>SUMIFS(DataRegularSeason20242025!$AA$3:$AA$1315,DataRegularSeason20242025!$B$3:$B$1315, "&lt;=" &amp; FG$1, DataRegularSeason20242025!$D$3:$D$1315, $A10)+SUMIFS(DataRegularSeason20242025!$AB$3:$AB$1315,DataRegularSeason20242025!$B$3:$B$1315, "&lt;=" &amp; FG$1, DataRegularSeason20242025!$E$3:$E$1315, $A10)</f>
        <v>92</v>
      </c>
      <c r="FH10">
        <f>SUMIFS(DataRegularSeason20242025!$AA$3:$AA$1315,DataRegularSeason20242025!$B$3:$B$1315, "&lt;=" &amp; FH$1, DataRegularSeason20242025!$D$3:$D$1315, $A10)+SUMIFS(DataRegularSeason20242025!$AB$3:$AB$1315,DataRegularSeason20242025!$B$3:$B$1315, "&lt;=" &amp; FH$1, DataRegularSeason20242025!$E$3:$E$1315, $A10)</f>
        <v>92</v>
      </c>
      <c r="FI10">
        <f>SUMIFS(DataRegularSeason20242025!$AA$3:$AA$1315,DataRegularSeason20242025!$B$3:$B$1315, "&lt;=" &amp; FI$1, DataRegularSeason20242025!$D$3:$D$1315, $A10)+SUMIFS(DataRegularSeason20242025!$AB$3:$AB$1315,DataRegularSeason20242025!$B$3:$B$1315, "&lt;=" &amp; FI$1, DataRegularSeason20242025!$E$3:$E$1315, $A10)</f>
        <v>92</v>
      </c>
      <c r="FJ10">
        <f>SUMIFS(DataRegularSeason20242025!$AA$3:$AA$1315,DataRegularSeason20242025!$B$3:$B$1315, "&lt;=" &amp; FJ$1, DataRegularSeason20242025!$D$3:$D$1315, $A10)+SUMIFS(DataRegularSeason20242025!$AB$3:$AB$1315,DataRegularSeason20242025!$B$3:$B$1315, "&lt;=" &amp; FJ$1, DataRegularSeason20242025!$E$3:$E$1315, $A10)</f>
        <v>92</v>
      </c>
      <c r="FK10">
        <f>SUMIFS(DataRegularSeason20242025!$AA$3:$AA$1315,DataRegularSeason20242025!$B$3:$B$1315, "&lt;=" &amp; FK$1, DataRegularSeason20242025!$D$3:$D$1315, $A10)+SUMIFS(DataRegularSeason20242025!$AB$3:$AB$1315,DataRegularSeason20242025!$B$3:$B$1315, "&lt;=" &amp; FK$1, DataRegularSeason20242025!$E$3:$E$1315, $A10)</f>
        <v>92</v>
      </c>
      <c r="FL10">
        <f>SUMIFS(DataRegularSeason20242025!$AA$3:$AA$1315,DataRegularSeason20242025!$B$3:$B$1315, "&lt;=" &amp; FL$1, DataRegularSeason20242025!$D$3:$D$1315, $A10)+SUMIFS(DataRegularSeason20242025!$AB$3:$AB$1315,DataRegularSeason20242025!$B$3:$B$1315, "&lt;=" &amp; FL$1, DataRegularSeason20242025!$E$3:$E$1315, $A10)</f>
        <v>92</v>
      </c>
      <c r="FM10">
        <f>SUMIFS(DataRegularSeason20242025!$AA$3:$AA$1315,DataRegularSeason20242025!$B$3:$B$1315, "&lt;=" &amp; FM$1, DataRegularSeason20242025!$D$3:$D$1315, $A10)+SUMIFS(DataRegularSeason20242025!$AB$3:$AB$1315,DataRegularSeason20242025!$B$3:$B$1315, "&lt;=" &amp; FM$1, DataRegularSeason20242025!$E$3:$E$1315, $A10)</f>
        <v>92</v>
      </c>
      <c r="FN10">
        <f>SUMIFS(DataRegularSeason20242025!$AA$3:$AA$1315,DataRegularSeason20242025!$B$3:$B$1315, "&lt;=" &amp; FN$1, DataRegularSeason20242025!$D$3:$D$1315, $A10)+SUMIFS(DataRegularSeason20242025!$AB$3:$AB$1315,DataRegularSeason20242025!$B$3:$B$1315, "&lt;=" &amp; FN$1, DataRegularSeason20242025!$E$3:$E$1315, $A10)</f>
        <v>92</v>
      </c>
      <c r="FO10">
        <f>SUMIFS(DataRegularSeason20242025!$AA$3:$AA$1315,DataRegularSeason20242025!$B$3:$B$1315, "&lt;=" &amp; FO$1, DataRegularSeason20242025!$D$3:$D$1315, $A10)+SUMIFS(DataRegularSeason20242025!$AB$3:$AB$1315,DataRegularSeason20242025!$B$3:$B$1315, "&lt;=" &amp; FO$1, DataRegularSeason20242025!$E$3:$E$1315, $A10)</f>
        <v>92</v>
      </c>
      <c r="FP10">
        <f>SUMIFS(DataRegularSeason20242025!$AA$3:$AA$1315,DataRegularSeason20242025!$B$3:$B$1315, "&lt;=" &amp; FP$1, DataRegularSeason20242025!$D$3:$D$1315, $A10)+SUMIFS(DataRegularSeason20242025!$AB$3:$AB$1315,DataRegularSeason20242025!$B$3:$B$1315, "&lt;=" &amp; FP$1, DataRegularSeason20242025!$E$3:$E$1315, $A10)</f>
        <v>92</v>
      </c>
      <c r="FQ10">
        <f>SUMIFS(DataRegularSeason20242025!$AA$3:$AA$1315,DataRegularSeason20242025!$B$3:$B$1315, "&lt;=" &amp; FQ$1, DataRegularSeason20242025!$D$3:$D$1315, $A10)+SUMIFS(DataRegularSeason20242025!$AB$3:$AB$1315,DataRegularSeason20242025!$B$3:$B$1315, "&lt;=" &amp; FQ$1, DataRegularSeason20242025!$E$3:$E$1315, $A10)</f>
        <v>92</v>
      </c>
      <c r="FR10">
        <f>SUMIFS(DataRegularSeason20242025!$AA$3:$AA$1315,DataRegularSeason20242025!$B$3:$B$1315, "&lt;=" &amp; FR$1, DataRegularSeason20242025!$D$3:$D$1315, $A10)+SUMIFS(DataRegularSeason20242025!$AB$3:$AB$1315,DataRegularSeason20242025!$B$3:$B$1315, "&lt;=" &amp; FR$1, DataRegularSeason20242025!$E$3:$E$1315, $A10)</f>
        <v>92</v>
      </c>
      <c r="FS10">
        <f>SUMIFS(DataRegularSeason20242025!$AA$3:$AA$1315,DataRegularSeason20242025!$B$3:$B$1315, "&lt;=" &amp; FS$1, DataRegularSeason20242025!$D$3:$D$1315, $A10)+SUMIFS(DataRegularSeason20242025!$AB$3:$AB$1315,DataRegularSeason20242025!$B$3:$B$1315, "&lt;=" &amp; FS$1, DataRegularSeason20242025!$E$3:$E$1315, $A10)</f>
        <v>92</v>
      </c>
      <c r="FT10">
        <f>SUMIFS(DataRegularSeason20242025!$AA$3:$AA$1315,DataRegularSeason20242025!$B$3:$B$1315, "&lt;=" &amp; FT$1, DataRegularSeason20242025!$D$3:$D$1315, $A10)+SUMIFS(DataRegularSeason20242025!$AB$3:$AB$1315,DataRegularSeason20242025!$B$3:$B$1315, "&lt;=" &amp; FT$1, DataRegularSeason20242025!$E$3:$E$1315, $A10)</f>
        <v>92</v>
      </c>
      <c r="FU10">
        <f>SUMIFS(DataRegularSeason20242025!$AA$3:$AA$1315,DataRegularSeason20242025!$B$3:$B$1315, "&lt;=" &amp; FU$1, DataRegularSeason20242025!$D$3:$D$1315, $A10)+SUMIFS(DataRegularSeason20242025!$AB$3:$AB$1315,DataRegularSeason20242025!$B$3:$B$1315, "&lt;=" &amp; FU$1, DataRegularSeason20242025!$E$3:$E$1315, $A10)</f>
        <v>92</v>
      </c>
      <c r="FV10">
        <f>SUMIFS(DataRegularSeason20242025!$AA$3:$AA$1315,DataRegularSeason20242025!$B$3:$B$1315, "&lt;=" &amp; FV$1, DataRegularSeason20242025!$D$3:$D$1315, $A10)+SUMIFS(DataRegularSeason20242025!$AB$3:$AB$1315,DataRegularSeason20242025!$B$3:$B$1315, "&lt;=" &amp; FV$1, DataRegularSeason20242025!$E$3:$E$1315, $A10)</f>
        <v>92</v>
      </c>
      <c r="FW10">
        <f>SUMIFS(DataRegularSeason20242025!$AA$3:$AA$1315,DataRegularSeason20242025!$B$3:$B$1315, "&lt;=" &amp; FW$1, DataRegularSeason20242025!$D$3:$D$1315, $A10)+SUMIFS(DataRegularSeason20242025!$AB$3:$AB$1315,DataRegularSeason20242025!$B$3:$B$1315, "&lt;=" &amp; FW$1, DataRegularSeason20242025!$E$3:$E$1315, $A10)</f>
        <v>92</v>
      </c>
      <c r="FX10">
        <f>SUMIFS(DataRegularSeason20242025!$AA$3:$AA$1315,DataRegularSeason20242025!$B$3:$B$1315, "&lt;=" &amp; FX$1, DataRegularSeason20242025!$D$3:$D$1315, $A10)+SUMIFS(DataRegularSeason20242025!$AB$3:$AB$1315,DataRegularSeason20242025!$B$3:$B$1315, "&lt;=" &amp; FX$1, DataRegularSeason20242025!$E$3:$E$1315, $A10)</f>
        <v>92</v>
      </c>
      <c r="FY10">
        <f>SUMIFS(DataRegularSeason20242025!$AA$3:$AA$1315,DataRegularSeason20242025!$B$3:$B$1315, "&lt;=" &amp; FY$1, DataRegularSeason20242025!$D$3:$D$1315, $A10)+SUMIFS(DataRegularSeason20242025!$AB$3:$AB$1315,DataRegularSeason20242025!$B$3:$B$1315, "&lt;=" &amp; FY$1, DataRegularSeason20242025!$E$3:$E$1315, $A10)</f>
        <v>92</v>
      </c>
      <c r="FZ10">
        <f>SUMIFS(DataRegularSeason20242025!$AA$3:$AA$1315,DataRegularSeason20242025!$B$3:$B$1315, "&lt;=" &amp; FZ$1, DataRegularSeason20242025!$D$3:$D$1315, $A10)+SUMIFS(DataRegularSeason20242025!$AB$3:$AB$1315,DataRegularSeason20242025!$B$3:$B$1315, "&lt;=" &amp; FZ$1, DataRegularSeason20242025!$E$3:$E$1315, $A10)</f>
        <v>92</v>
      </c>
      <c r="GA10">
        <f>SUMIFS(DataRegularSeason20242025!$AA$3:$AA$1315,DataRegularSeason20242025!$B$3:$B$1315, "&lt;=" &amp; GA$1, DataRegularSeason20242025!$D$3:$D$1315, $A10)+SUMIFS(DataRegularSeason20242025!$AB$3:$AB$1315,DataRegularSeason20242025!$B$3:$B$1315, "&lt;=" &amp; GA$1, DataRegularSeason20242025!$E$3:$E$1315, $A10)</f>
        <v>92</v>
      </c>
      <c r="GB10">
        <f>SUMIFS(DataRegularSeason20242025!$AA$3:$AA$1315,DataRegularSeason20242025!$B$3:$B$1315, "&lt;=" &amp; GB$1, DataRegularSeason20242025!$D$3:$D$1315, $A10)+SUMIFS(DataRegularSeason20242025!$AB$3:$AB$1315,DataRegularSeason20242025!$B$3:$B$1315, "&lt;=" &amp; GB$1, DataRegularSeason20242025!$E$3:$E$1315, $A10)</f>
        <v>92</v>
      </c>
      <c r="GC10">
        <f>SUMIFS(DataRegularSeason20242025!$AA$3:$AA$1315,DataRegularSeason20242025!$B$3:$B$1315, "&lt;=" &amp; GC$1, DataRegularSeason20242025!$D$3:$D$1315, $A10)+SUMIFS(DataRegularSeason20242025!$AB$3:$AB$1315,DataRegularSeason20242025!$B$3:$B$1315, "&lt;=" &amp; GC$1, DataRegularSeason20242025!$E$3:$E$1315, $A10)</f>
        <v>92</v>
      </c>
      <c r="GD10">
        <f>SUMIFS(DataRegularSeason20242025!$AA$3:$AA$1315,DataRegularSeason20242025!$B$3:$B$1315, "&lt;=" &amp; GD$1, DataRegularSeason20242025!$D$3:$D$1315, $A10)+SUMIFS(DataRegularSeason20242025!$AB$3:$AB$1315,DataRegularSeason20242025!$B$3:$B$1315, "&lt;=" &amp; GD$1, DataRegularSeason20242025!$E$3:$E$1315, $A10)</f>
        <v>92</v>
      </c>
      <c r="GE10">
        <f>SUMIFS(DataRegularSeason20242025!$AA$3:$AA$1315,DataRegularSeason20242025!$B$3:$B$1315, "&lt;=" &amp; GE$1, DataRegularSeason20242025!$D$3:$D$1315, $A10)+SUMIFS(DataRegularSeason20242025!$AB$3:$AB$1315,DataRegularSeason20242025!$B$3:$B$1315, "&lt;=" &amp; GE$1, DataRegularSeason20242025!$E$3:$E$1315, $A10)</f>
        <v>92</v>
      </c>
      <c r="GF10">
        <f>SUMIFS(DataRegularSeason20242025!$AA$3:$AA$1315,DataRegularSeason20242025!$B$3:$B$1315, "&lt;=" &amp; GF$1, DataRegularSeason20242025!$D$3:$D$1315, $A10)+SUMIFS(DataRegularSeason20242025!$AB$3:$AB$1315,DataRegularSeason20242025!$B$3:$B$1315, "&lt;=" &amp; GF$1, DataRegularSeason20242025!$E$3:$E$1315, $A10)</f>
        <v>92</v>
      </c>
      <c r="GG10">
        <f>SUMIFS(DataRegularSeason20242025!$AA$3:$AA$1315,DataRegularSeason20242025!$B$3:$B$1315, "&lt;=" &amp; GG$1, DataRegularSeason20242025!$D$3:$D$1315, $A10)+SUMIFS(DataRegularSeason20242025!$AB$3:$AB$1315,DataRegularSeason20242025!$B$3:$B$1315, "&lt;=" &amp; GG$1, DataRegularSeason20242025!$E$3:$E$1315, $A10)</f>
        <v>92</v>
      </c>
      <c r="GH10">
        <f>SUMIFS(DataRegularSeason20242025!$AA$3:$AA$1315,DataRegularSeason20242025!$B$3:$B$1315, "&lt;=" &amp; GH$1, DataRegularSeason20242025!$D$3:$D$1315, $A10)+SUMIFS(DataRegularSeason20242025!$AB$3:$AB$1315,DataRegularSeason20242025!$B$3:$B$1315, "&lt;=" &amp; GH$1, DataRegularSeason20242025!$E$3:$E$1315, $A10)</f>
        <v>92</v>
      </c>
      <c r="GI10">
        <f>SUMIFS(DataRegularSeason20242025!$AA$3:$AA$1315,DataRegularSeason20242025!$B$3:$B$1315, "&lt;=" &amp; GI$1, DataRegularSeason20242025!$D$3:$D$1315, $A10)+SUMIFS(DataRegularSeason20242025!$AB$3:$AB$1315,DataRegularSeason20242025!$B$3:$B$1315, "&lt;=" &amp; GI$1, DataRegularSeason20242025!$E$3:$E$1315, $A10)</f>
        <v>92</v>
      </c>
      <c r="GJ10">
        <f>SUMIFS(DataRegularSeason20242025!$AA$3:$AA$1315,DataRegularSeason20242025!$B$3:$B$1315, "&lt;=" &amp; GJ$1, DataRegularSeason20242025!$D$3:$D$1315, $A10)+SUMIFS(DataRegularSeason20242025!$AB$3:$AB$1315,DataRegularSeason20242025!$B$3:$B$1315, "&lt;=" &amp; GJ$1, DataRegularSeason20242025!$E$3:$E$1315, $A10)</f>
        <v>92</v>
      </c>
      <c r="GK10">
        <f>SUMIFS(DataRegularSeason20242025!$AA$3:$AA$1315,DataRegularSeason20242025!$B$3:$B$1315, "&lt;=" &amp; GK$1, DataRegularSeason20242025!$D$3:$D$1315, $A10)+SUMIFS(DataRegularSeason20242025!$AB$3:$AB$1315,DataRegularSeason20242025!$B$3:$B$1315, "&lt;=" &amp; GK$1, DataRegularSeason20242025!$E$3:$E$1315, $A10)</f>
        <v>92</v>
      </c>
      <c r="GL10">
        <f>SUMIFS(DataRegularSeason20242025!$AA$3:$AA$1315,DataRegularSeason20242025!$B$3:$B$1315, "&lt;=" &amp; GL$1, DataRegularSeason20242025!$D$3:$D$1315, $A10)+SUMIFS(DataRegularSeason20242025!$AB$3:$AB$1315,DataRegularSeason20242025!$B$3:$B$1315, "&lt;=" &amp; GL$1, DataRegularSeason20242025!$E$3:$E$1315, $A10)</f>
        <v>92</v>
      </c>
      <c r="GM10">
        <f>SUMIFS(DataRegularSeason20242025!$AA$3:$AA$1315,DataRegularSeason20242025!$B$3:$B$1315, "&lt;=" &amp; GM$1, DataRegularSeason20242025!$D$3:$D$1315, $A10)+SUMIFS(DataRegularSeason20242025!$AB$3:$AB$1315,DataRegularSeason20242025!$B$3:$B$1315, "&lt;=" &amp; GM$1, DataRegularSeason20242025!$E$3:$E$1315, $A10)</f>
        <v>92</v>
      </c>
      <c r="GN10">
        <f>SUMIFS(DataRegularSeason20242025!$AA$3:$AA$1315,DataRegularSeason20242025!$B$3:$B$1315, "&lt;=" &amp; GN$1, DataRegularSeason20242025!$D$3:$D$1315, $A10)+SUMIFS(DataRegularSeason20242025!$AB$3:$AB$1315,DataRegularSeason20242025!$B$3:$B$1315, "&lt;=" &amp; GN$1, DataRegularSeason20242025!$E$3:$E$1315, $A10)</f>
        <v>92</v>
      </c>
      <c r="GO10">
        <f>SUMIFS(DataRegularSeason20242025!$AA$3:$AA$1315,DataRegularSeason20242025!$B$3:$B$1315, "&lt;=" &amp; GO$1, DataRegularSeason20242025!$D$3:$D$1315, $A10)+SUMIFS(DataRegularSeason20242025!$AB$3:$AB$1315,DataRegularSeason20242025!$B$3:$B$1315, "&lt;=" &amp; GO$1, DataRegularSeason20242025!$E$3:$E$1315, $A10)</f>
        <v>92</v>
      </c>
      <c r="GP10">
        <f>SUMIFS(DataRegularSeason20242025!$AA$3:$AA$1315,DataRegularSeason20242025!$B$3:$B$1315, "&lt;=" &amp; GP$1, DataRegularSeason20242025!$D$3:$D$1315, $A10)+SUMIFS(DataRegularSeason20242025!$AB$3:$AB$1315,DataRegularSeason20242025!$B$3:$B$1315, "&lt;=" &amp; GP$1, DataRegularSeason20242025!$E$3:$E$1315, $A10)</f>
        <v>92</v>
      </c>
      <c r="GQ10">
        <f>SUMIFS(DataRegularSeason20242025!$AA$3:$AA$1315,DataRegularSeason20242025!$B$3:$B$1315, "&lt;=" &amp; GQ$1, DataRegularSeason20242025!$D$3:$D$1315, $A10)+SUMIFS(DataRegularSeason20242025!$AB$3:$AB$1315,DataRegularSeason20242025!$B$3:$B$1315, "&lt;=" &amp; GQ$1, DataRegularSeason20242025!$E$3:$E$1315, $A10)</f>
        <v>92</v>
      </c>
      <c r="GR10">
        <f>SUMIFS(DataRegularSeason20242025!$AA$3:$AA$1315,DataRegularSeason20242025!$B$3:$B$1315, "&lt;=" &amp; GR$1, DataRegularSeason20242025!$D$3:$D$1315, $A10)+SUMIFS(DataRegularSeason20242025!$AB$3:$AB$1315,DataRegularSeason20242025!$B$3:$B$1315, "&lt;=" &amp; GR$1, DataRegularSeason20242025!$E$3:$E$1315, $A10)</f>
        <v>92</v>
      </c>
      <c r="GS10">
        <f>SUMIFS(DataRegularSeason20242025!$AA$3:$AA$1315,DataRegularSeason20242025!$B$3:$B$1315, "&lt;=" &amp; GS$1, DataRegularSeason20242025!$D$3:$D$1315, $A10)+SUMIFS(DataRegularSeason20242025!$AB$3:$AB$1315,DataRegularSeason20242025!$B$3:$B$1315, "&lt;=" &amp; GS$1, DataRegularSeason20242025!$E$3:$E$1315, $A10)</f>
        <v>92</v>
      </c>
      <c r="GT10">
        <f>SUMIFS(DataRegularSeason20242025!$AA$3:$AA$1315,DataRegularSeason20242025!$B$3:$B$1315, "&lt;=" &amp; GT$1, DataRegularSeason20242025!$D$3:$D$1315, $A10)+SUMIFS(DataRegularSeason20242025!$AB$3:$AB$1315,DataRegularSeason20242025!$B$3:$B$1315, "&lt;=" &amp; GT$1, DataRegularSeason20242025!$E$3:$E$1315, $A10)</f>
        <v>92</v>
      </c>
      <c r="GU10">
        <f>SUMIFS(DataRegularSeason20242025!$AA$3:$AA$1315,DataRegularSeason20242025!$B$3:$B$1315, "&lt;=" &amp; GU$1, DataRegularSeason20242025!$D$3:$D$1315, $A10)+SUMIFS(DataRegularSeason20242025!$AB$3:$AB$1315,DataRegularSeason20242025!$B$3:$B$1315, "&lt;=" &amp; GU$1, DataRegularSeason20242025!$E$3:$E$1315, $A10)</f>
        <v>92</v>
      </c>
    </row>
    <row r="11" spans="1:275" x14ac:dyDescent="0.25">
      <c r="A11" t="s">
        <v>43</v>
      </c>
      <c r="B11" t="s">
        <v>97</v>
      </c>
      <c r="C11" s="119" t="s">
        <v>98</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72</v>
      </c>
      <c r="EV11">
        <f>SUMIFS(DataRegularSeason20242025!$AA$3:$AA$1315,DataRegularSeason20242025!$B$3:$B$1315, "&lt;=" &amp; EV$1, DataRegularSeason20242025!$D$3:$D$1315, $A11)+SUMIFS(DataRegularSeason20242025!$AB$3:$AB$1315,DataRegularSeason20242025!$B$3:$B$1315, "&lt;=" &amp; EV$1, DataRegularSeason20242025!$E$3:$E$1315, $A11)</f>
        <v>72</v>
      </c>
      <c r="EW11">
        <f>SUMIFS(DataRegularSeason20242025!$AA$3:$AA$1315,DataRegularSeason20242025!$B$3:$B$1315, "&lt;=" &amp; EW$1, DataRegularSeason20242025!$D$3:$D$1315, $A11)+SUMIFS(DataRegularSeason20242025!$AB$3:$AB$1315,DataRegularSeason20242025!$B$3:$B$1315, "&lt;=" &amp; EW$1, DataRegularSeason20242025!$E$3:$E$1315, $A11)</f>
        <v>72</v>
      </c>
      <c r="EX11">
        <f>SUMIFS(DataRegularSeason20242025!$AA$3:$AA$1315,DataRegularSeason20242025!$B$3:$B$1315, "&lt;=" &amp; EX$1, DataRegularSeason20242025!$D$3:$D$1315, $A11)+SUMIFS(DataRegularSeason20242025!$AB$3:$AB$1315,DataRegularSeason20242025!$B$3:$B$1315, "&lt;=" &amp; EX$1, DataRegularSeason20242025!$E$3:$E$1315, $A11)</f>
        <v>74</v>
      </c>
      <c r="EY11">
        <f>SUMIFS(DataRegularSeason20242025!$AA$3:$AA$1315,DataRegularSeason20242025!$B$3:$B$1315, "&lt;=" &amp; EY$1, DataRegularSeason20242025!$D$3:$D$1315, $A11)+SUMIFS(DataRegularSeason20242025!$AB$3:$AB$1315,DataRegularSeason20242025!$B$3:$B$1315, "&lt;=" &amp; EY$1, DataRegularSeason20242025!$E$3:$E$1315, $A11)</f>
        <v>74</v>
      </c>
      <c r="EZ11">
        <f>SUMIFS(DataRegularSeason20242025!$AA$3:$AA$1315,DataRegularSeason20242025!$B$3:$B$1315, "&lt;=" &amp; EZ$1, DataRegularSeason20242025!$D$3:$D$1315, $A11)+SUMIFS(DataRegularSeason20242025!$AB$3:$AB$1315,DataRegularSeason20242025!$B$3:$B$1315, "&lt;=" &amp; EZ$1, DataRegularSeason20242025!$E$3:$E$1315, $A11)</f>
        <v>76</v>
      </c>
      <c r="FA11">
        <f>SUMIFS(DataRegularSeason20242025!$AA$3:$AA$1315,DataRegularSeason20242025!$B$3:$B$1315, "&lt;=" &amp; FA$1, DataRegularSeason20242025!$D$3:$D$1315, $A11)+SUMIFS(DataRegularSeason20242025!$AB$3:$AB$1315,DataRegularSeason20242025!$B$3:$B$1315, "&lt;=" &amp; FA$1, DataRegularSeason20242025!$E$3:$E$1315, $A11)</f>
        <v>76</v>
      </c>
      <c r="FB11">
        <f>SUMIFS(DataRegularSeason20242025!$AA$3:$AA$1315,DataRegularSeason20242025!$B$3:$B$1315, "&lt;=" &amp; FB$1, DataRegularSeason20242025!$D$3:$D$1315, $A11)+SUMIFS(DataRegularSeason20242025!$AB$3:$AB$1315,DataRegularSeason20242025!$B$3:$B$1315, "&lt;=" &amp; FB$1, DataRegularSeason20242025!$E$3:$E$1315, $A11)</f>
        <v>78</v>
      </c>
      <c r="FC11">
        <f>SUMIFS(DataRegularSeason20242025!$AA$3:$AA$1315,DataRegularSeason20242025!$B$3:$B$1315, "&lt;=" &amp; FC$1, DataRegularSeason20242025!$D$3:$D$1315, $A11)+SUMIFS(DataRegularSeason20242025!$AB$3:$AB$1315,DataRegularSeason20242025!$B$3:$B$1315, "&lt;=" &amp; FC$1, DataRegularSeason20242025!$E$3:$E$1315, $A11)</f>
        <v>78</v>
      </c>
      <c r="FD11">
        <f>SUMIFS(DataRegularSeason20242025!$AA$3:$AA$1315,DataRegularSeason20242025!$B$3:$B$1315, "&lt;=" &amp; FD$1, DataRegularSeason20242025!$D$3:$D$1315, $A11)+SUMIFS(DataRegularSeason20242025!$AB$3:$AB$1315,DataRegularSeason20242025!$B$3:$B$1315, "&lt;=" &amp; FD$1, DataRegularSeason20242025!$E$3:$E$1315, $A11)</f>
        <v>78</v>
      </c>
      <c r="FE11">
        <f>SUMIFS(DataRegularSeason20242025!$AA$3:$AA$1315,DataRegularSeason20242025!$B$3:$B$1315, "&lt;=" &amp; FE$1, DataRegularSeason20242025!$D$3:$D$1315, $A11)+SUMIFS(DataRegularSeason20242025!$AB$3:$AB$1315,DataRegularSeason20242025!$B$3:$B$1315, "&lt;=" &amp; FE$1, DataRegularSeason20242025!$E$3:$E$1315, $A11)</f>
        <v>80</v>
      </c>
      <c r="FF11">
        <f>SUMIFS(DataRegularSeason20242025!$AA$3:$AA$1315,DataRegularSeason20242025!$B$3:$B$1315, "&lt;=" &amp; FF$1, DataRegularSeason20242025!$D$3:$D$1315, $A11)+SUMIFS(DataRegularSeason20242025!$AB$3:$AB$1315,DataRegularSeason20242025!$B$3:$B$1315, "&lt;=" &amp; FF$1, DataRegularSeason20242025!$E$3:$E$1315, $A11)</f>
        <v>80</v>
      </c>
      <c r="FG11">
        <f>SUMIFS(DataRegularSeason20242025!$AA$3:$AA$1315,DataRegularSeason20242025!$B$3:$B$1315, "&lt;=" &amp; FG$1, DataRegularSeason20242025!$D$3:$D$1315, $A11)+SUMIFS(DataRegularSeason20242025!$AB$3:$AB$1315,DataRegularSeason20242025!$B$3:$B$1315, "&lt;=" &amp; FG$1, DataRegularSeason20242025!$E$3:$E$1315, $A11)</f>
        <v>82</v>
      </c>
      <c r="FH11">
        <f>SUMIFS(DataRegularSeason20242025!$AA$3:$AA$1315,DataRegularSeason20242025!$B$3:$B$1315, "&lt;=" &amp; FH$1, DataRegularSeason20242025!$D$3:$D$1315, $A11)+SUMIFS(DataRegularSeason20242025!$AB$3:$AB$1315,DataRegularSeason20242025!$B$3:$B$1315, "&lt;=" &amp; FH$1, DataRegularSeason20242025!$E$3:$E$1315, $A11)</f>
        <v>82</v>
      </c>
      <c r="FI11">
        <f>SUMIFS(DataRegularSeason20242025!$AA$3:$AA$1315,DataRegularSeason20242025!$B$3:$B$1315, "&lt;=" &amp; FI$1, DataRegularSeason20242025!$D$3:$D$1315, $A11)+SUMIFS(DataRegularSeason20242025!$AB$3:$AB$1315,DataRegularSeason20242025!$B$3:$B$1315, "&lt;=" &amp; FI$1, DataRegularSeason20242025!$E$3:$E$1315, $A11)</f>
        <v>82</v>
      </c>
      <c r="FJ11">
        <f>SUMIFS(DataRegularSeason20242025!$AA$3:$AA$1315,DataRegularSeason20242025!$B$3:$B$1315, "&lt;=" &amp; FJ$1, DataRegularSeason20242025!$D$3:$D$1315, $A11)+SUMIFS(DataRegularSeason20242025!$AB$3:$AB$1315,DataRegularSeason20242025!$B$3:$B$1315, "&lt;=" &amp; FJ$1, DataRegularSeason20242025!$E$3:$E$1315, $A11)</f>
        <v>82</v>
      </c>
      <c r="FK11">
        <f>SUMIFS(DataRegularSeason20242025!$AA$3:$AA$1315,DataRegularSeason20242025!$B$3:$B$1315, "&lt;=" &amp; FK$1, DataRegularSeason20242025!$D$3:$D$1315, $A11)+SUMIFS(DataRegularSeason20242025!$AB$3:$AB$1315,DataRegularSeason20242025!$B$3:$B$1315, "&lt;=" &amp; FK$1, DataRegularSeason20242025!$E$3:$E$1315, $A11)</f>
        <v>82</v>
      </c>
      <c r="FL11">
        <f>SUMIFS(DataRegularSeason20242025!$AA$3:$AA$1315,DataRegularSeason20242025!$B$3:$B$1315, "&lt;=" &amp; FL$1, DataRegularSeason20242025!$D$3:$D$1315, $A11)+SUMIFS(DataRegularSeason20242025!$AB$3:$AB$1315,DataRegularSeason20242025!$B$3:$B$1315, "&lt;=" &amp; FL$1, DataRegularSeason20242025!$E$3:$E$1315, $A11)</f>
        <v>82</v>
      </c>
      <c r="FM11">
        <f>SUMIFS(DataRegularSeason20242025!$AA$3:$AA$1315,DataRegularSeason20242025!$B$3:$B$1315, "&lt;=" &amp; FM$1, DataRegularSeason20242025!$D$3:$D$1315, $A11)+SUMIFS(DataRegularSeason20242025!$AB$3:$AB$1315,DataRegularSeason20242025!$B$3:$B$1315, "&lt;=" &amp; FM$1, DataRegularSeason20242025!$E$3:$E$1315, $A11)</f>
        <v>82</v>
      </c>
      <c r="FN11">
        <f>SUMIFS(DataRegularSeason20242025!$AA$3:$AA$1315,DataRegularSeason20242025!$B$3:$B$1315, "&lt;=" &amp; FN$1, DataRegularSeason20242025!$D$3:$D$1315, $A11)+SUMIFS(DataRegularSeason20242025!$AB$3:$AB$1315,DataRegularSeason20242025!$B$3:$B$1315, "&lt;=" &amp; FN$1, DataRegularSeason20242025!$E$3:$E$1315, $A11)</f>
        <v>82</v>
      </c>
      <c r="FO11">
        <f>SUMIFS(DataRegularSeason20242025!$AA$3:$AA$1315,DataRegularSeason20242025!$B$3:$B$1315, "&lt;=" &amp; FO$1, DataRegularSeason20242025!$D$3:$D$1315, $A11)+SUMIFS(DataRegularSeason20242025!$AB$3:$AB$1315,DataRegularSeason20242025!$B$3:$B$1315, "&lt;=" &amp; FO$1, DataRegularSeason20242025!$E$3:$E$1315, $A11)</f>
        <v>82</v>
      </c>
      <c r="FP11">
        <f>SUMIFS(DataRegularSeason20242025!$AA$3:$AA$1315,DataRegularSeason20242025!$B$3:$B$1315, "&lt;=" &amp; FP$1, DataRegularSeason20242025!$D$3:$D$1315, $A11)+SUMIFS(DataRegularSeason20242025!$AB$3:$AB$1315,DataRegularSeason20242025!$B$3:$B$1315, "&lt;=" &amp; FP$1, DataRegularSeason20242025!$E$3:$E$1315, $A11)</f>
        <v>82</v>
      </c>
      <c r="FQ11">
        <f>SUMIFS(DataRegularSeason20242025!$AA$3:$AA$1315,DataRegularSeason20242025!$B$3:$B$1315, "&lt;=" &amp; FQ$1, DataRegularSeason20242025!$D$3:$D$1315, $A11)+SUMIFS(DataRegularSeason20242025!$AB$3:$AB$1315,DataRegularSeason20242025!$B$3:$B$1315, "&lt;=" &amp; FQ$1, DataRegularSeason20242025!$E$3:$E$1315, $A11)</f>
        <v>82</v>
      </c>
      <c r="FR11">
        <f>SUMIFS(DataRegularSeason20242025!$AA$3:$AA$1315,DataRegularSeason20242025!$B$3:$B$1315, "&lt;=" &amp; FR$1, DataRegularSeason20242025!$D$3:$D$1315, $A11)+SUMIFS(DataRegularSeason20242025!$AB$3:$AB$1315,DataRegularSeason20242025!$B$3:$B$1315, "&lt;=" &amp; FR$1, DataRegularSeason20242025!$E$3:$E$1315, $A11)</f>
        <v>82</v>
      </c>
      <c r="FS11">
        <f>SUMIFS(DataRegularSeason20242025!$AA$3:$AA$1315,DataRegularSeason20242025!$B$3:$B$1315, "&lt;=" &amp; FS$1, DataRegularSeason20242025!$D$3:$D$1315, $A11)+SUMIFS(DataRegularSeason20242025!$AB$3:$AB$1315,DataRegularSeason20242025!$B$3:$B$1315, "&lt;=" &amp; FS$1, DataRegularSeason20242025!$E$3:$E$1315, $A11)</f>
        <v>82</v>
      </c>
      <c r="FT11">
        <f>SUMIFS(DataRegularSeason20242025!$AA$3:$AA$1315,DataRegularSeason20242025!$B$3:$B$1315, "&lt;=" &amp; FT$1, DataRegularSeason20242025!$D$3:$D$1315, $A11)+SUMIFS(DataRegularSeason20242025!$AB$3:$AB$1315,DataRegularSeason20242025!$B$3:$B$1315, "&lt;=" &amp; FT$1, DataRegularSeason20242025!$E$3:$E$1315, $A11)</f>
        <v>82</v>
      </c>
      <c r="FU11">
        <f>SUMIFS(DataRegularSeason20242025!$AA$3:$AA$1315,DataRegularSeason20242025!$B$3:$B$1315, "&lt;=" &amp; FU$1, DataRegularSeason20242025!$D$3:$D$1315, $A11)+SUMIFS(DataRegularSeason20242025!$AB$3:$AB$1315,DataRegularSeason20242025!$B$3:$B$1315, "&lt;=" &amp; FU$1, DataRegularSeason20242025!$E$3:$E$1315, $A11)</f>
        <v>82</v>
      </c>
      <c r="FV11">
        <f>SUMIFS(DataRegularSeason20242025!$AA$3:$AA$1315,DataRegularSeason20242025!$B$3:$B$1315, "&lt;=" &amp; FV$1, DataRegularSeason20242025!$D$3:$D$1315, $A11)+SUMIFS(DataRegularSeason20242025!$AB$3:$AB$1315,DataRegularSeason20242025!$B$3:$B$1315, "&lt;=" &amp; FV$1, DataRegularSeason20242025!$E$3:$E$1315, $A11)</f>
        <v>82</v>
      </c>
      <c r="FW11">
        <f>SUMIFS(DataRegularSeason20242025!$AA$3:$AA$1315,DataRegularSeason20242025!$B$3:$B$1315, "&lt;=" &amp; FW$1, DataRegularSeason20242025!$D$3:$D$1315, $A11)+SUMIFS(DataRegularSeason20242025!$AB$3:$AB$1315,DataRegularSeason20242025!$B$3:$B$1315, "&lt;=" &amp; FW$1, DataRegularSeason20242025!$E$3:$E$1315, $A11)</f>
        <v>82</v>
      </c>
      <c r="FX11">
        <f>SUMIFS(DataRegularSeason20242025!$AA$3:$AA$1315,DataRegularSeason20242025!$B$3:$B$1315, "&lt;=" &amp; FX$1, DataRegularSeason20242025!$D$3:$D$1315, $A11)+SUMIFS(DataRegularSeason20242025!$AB$3:$AB$1315,DataRegularSeason20242025!$B$3:$B$1315, "&lt;=" &amp; FX$1, DataRegularSeason20242025!$E$3:$E$1315, $A11)</f>
        <v>82</v>
      </c>
      <c r="FY11">
        <f>SUMIFS(DataRegularSeason20242025!$AA$3:$AA$1315,DataRegularSeason20242025!$B$3:$B$1315, "&lt;=" &amp; FY$1, DataRegularSeason20242025!$D$3:$D$1315, $A11)+SUMIFS(DataRegularSeason20242025!$AB$3:$AB$1315,DataRegularSeason20242025!$B$3:$B$1315, "&lt;=" &amp; FY$1, DataRegularSeason20242025!$E$3:$E$1315, $A11)</f>
        <v>82</v>
      </c>
      <c r="FZ11">
        <f>SUMIFS(DataRegularSeason20242025!$AA$3:$AA$1315,DataRegularSeason20242025!$B$3:$B$1315, "&lt;=" &amp; FZ$1, DataRegularSeason20242025!$D$3:$D$1315, $A11)+SUMIFS(DataRegularSeason20242025!$AB$3:$AB$1315,DataRegularSeason20242025!$B$3:$B$1315, "&lt;=" &amp; FZ$1, DataRegularSeason20242025!$E$3:$E$1315, $A11)</f>
        <v>82</v>
      </c>
      <c r="GA11">
        <f>SUMIFS(DataRegularSeason20242025!$AA$3:$AA$1315,DataRegularSeason20242025!$B$3:$B$1315, "&lt;=" &amp; GA$1, DataRegularSeason20242025!$D$3:$D$1315, $A11)+SUMIFS(DataRegularSeason20242025!$AB$3:$AB$1315,DataRegularSeason20242025!$B$3:$B$1315, "&lt;=" &amp; GA$1, DataRegularSeason20242025!$E$3:$E$1315, $A11)</f>
        <v>82</v>
      </c>
      <c r="GB11">
        <f>SUMIFS(DataRegularSeason20242025!$AA$3:$AA$1315,DataRegularSeason20242025!$B$3:$B$1315, "&lt;=" &amp; GB$1, DataRegularSeason20242025!$D$3:$D$1315, $A11)+SUMIFS(DataRegularSeason20242025!$AB$3:$AB$1315,DataRegularSeason20242025!$B$3:$B$1315, "&lt;=" &amp; GB$1, DataRegularSeason20242025!$E$3:$E$1315, $A11)</f>
        <v>82</v>
      </c>
      <c r="GC11">
        <f>SUMIFS(DataRegularSeason20242025!$AA$3:$AA$1315,DataRegularSeason20242025!$B$3:$B$1315, "&lt;=" &amp; GC$1, DataRegularSeason20242025!$D$3:$D$1315, $A11)+SUMIFS(DataRegularSeason20242025!$AB$3:$AB$1315,DataRegularSeason20242025!$B$3:$B$1315, "&lt;=" &amp; GC$1, DataRegularSeason20242025!$E$3:$E$1315, $A11)</f>
        <v>82</v>
      </c>
      <c r="GD11">
        <f>SUMIFS(DataRegularSeason20242025!$AA$3:$AA$1315,DataRegularSeason20242025!$B$3:$B$1315, "&lt;=" &amp; GD$1, DataRegularSeason20242025!$D$3:$D$1315, $A11)+SUMIFS(DataRegularSeason20242025!$AB$3:$AB$1315,DataRegularSeason20242025!$B$3:$B$1315, "&lt;=" &amp; GD$1, DataRegularSeason20242025!$E$3:$E$1315, $A11)</f>
        <v>82</v>
      </c>
      <c r="GE11">
        <f>SUMIFS(DataRegularSeason20242025!$AA$3:$AA$1315,DataRegularSeason20242025!$B$3:$B$1315, "&lt;=" &amp; GE$1, DataRegularSeason20242025!$D$3:$D$1315, $A11)+SUMIFS(DataRegularSeason20242025!$AB$3:$AB$1315,DataRegularSeason20242025!$B$3:$B$1315, "&lt;=" &amp; GE$1, DataRegularSeason20242025!$E$3:$E$1315, $A11)</f>
        <v>82</v>
      </c>
      <c r="GF11">
        <f>SUMIFS(DataRegularSeason20242025!$AA$3:$AA$1315,DataRegularSeason20242025!$B$3:$B$1315, "&lt;=" &amp; GF$1, DataRegularSeason20242025!$D$3:$D$1315, $A11)+SUMIFS(DataRegularSeason20242025!$AB$3:$AB$1315,DataRegularSeason20242025!$B$3:$B$1315, "&lt;=" &amp; GF$1, DataRegularSeason20242025!$E$3:$E$1315, $A11)</f>
        <v>82</v>
      </c>
      <c r="GG11">
        <f>SUMIFS(DataRegularSeason20242025!$AA$3:$AA$1315,DataRegularSeason20242025!$B$3:$B$1315, "&lt;=" &amp; GG$1, DataRegularSeason20242025!$D$3:$D$1315, $A11)+SUMIFS(DataRegularSeason20242025!$AB$3:$AB$1315,DataRegularSeason20242025!$B$3:$B$1315, "&lt;=" &amp; GG$1, DataRegularSeason20242025!$E$3:$E$1315, $A11)</f>
        <v>82</v>
      </c>
      <c r="GH11">
        <f>SUMIFS(DataRegularSeason20242025!$AA$3:$AA$1315,DataRegularSeason20242025!$B$3:$B$1315, "&lt;=" &amp; GH$1, DataRegularSeason20242025!$D$3:$D$1315, $A11)+SUMIFS(DataRegularSeason20242025!$AB$3:$AB$1315,DataRegularSeason20242025!$B$3:$B$1315, "&lt;=" &amp; GH$1, DataRegularSeason20242025!$E$3:$E$1315, $A11)</f>
        <v>82</v>
      </c>
      <c r="GI11">
        <f>SUMIFS(DataRegularSeason20242025!$AA$3:$AA$1315,DataRegularSeason20242025!$B$3:$B$1315, "&lt;=" &amp; GI$1, DataRegularSeason20242025!$D$3:$D$1315, $A11)+SUMIFS(DataRegularSeason20242025!$AB$3:$AB$1315,DataRegularSeason20242025!$B$3:$B$1315, "&lt;=" &amp; GI$1, DataRegularSeason20242025!$E$3:$E$1315, $A11)</f>
        <v>82</v>
      </c>
      <c r="GJ11">
        <f>SUMIFS(DataRegularSeason20242025!$AA$3:$AA$1315,DataRegularSeason20242025!$B$3:$B$1315, "&lt;=" &amp; GJ$1, DataRegularSeason20242025!$D$3:$D$1315, $A11)+SUMIFS(DataRegularSeason20242025!$AB$3:$AB$1315,DataRegularSeason20242025!$B$3:$B$1315, "&lt;=" &amp; GJ$1, DataRegularSeason20242025!$E$3:$E$1315, $A11)</f>
        <v>82</v>
      </c>
      <c r="GK11">
        <f>SUMIFS(DataRegularSeason20242025!$AA$3:$AA$1315,DataRegularSeason20242025!$B$3:$B$1315, "&lt;=" &amp; GK$1, DataRegularSeason20242025!$D$3:$D$1315, $A11)+SUMIFS(DataRegularSeason20242025!$AB$3:$AB$1315,DataRegularSeason20242025!$B$3:$B$1315, "&lt;=" &amp; GK$1, DataRegularSeason20242025!$E$3:$E$1315, $A11)</f>
        <v>82</v>
      </c>
      <c r="GL11">
        <f>SUMIFS(DataRegularSeason20242025!$AA$3:$AA$1315,DataRegularSeason20242025!$B$3:$B$1315, "&lt;=" &amp; GL$1, DataRegularSeason20242025!$D$3:$D$1315, $A11)+SUMIFS(DataRegularSeason20242025!$AB$3:$AB$1315,DataRegularSeason20242025!$B$3:$B$1315, "&lt;=" &amp; GL$1, DataRegularSeason20242025!$E$3:$E$1315, $A11)</f>
        <v>82</v>
      </c>
      <c r="GM11">
        <f>SUMIFS(DataRegularSeason20242025!$AA$3:$AA$1315,DataRegularSeason20242025!$B$3:$B$1315, "&lt;=" &amp; GM$1, DataRegularSeason20242025!$D$3:$D$1315, $A11)+SUMIFS(DataRegularSeason20242025!$AB$3:$AB$1315,DataRegularSeason20242025!$B$3:$B$1315, "&lt;=" &amp; GM$1, DataRegularSeason20242025!$E$3:$E$1315, $A11)</f>
        <v>82</v>
      </c>
      <c r="GN11">
        <f>SUMIFS(DataRegularSeason20242025!$AA$3:$AA$1315,DataRegularSeason20242025!$B$3:$B$1315, "&lt;=" &amp; GN$1, DataRegularSeason20242025!$D$3:$D$1315, $A11)+SUMIFS(DataRegularSeason20242025!$AB$3:$AB$1315,DataRegularSeason20242025!$B$3:$B$1315, "&lt;=" &amp; GN$1, DataRegularSeason20242025!$E$3:$E$1315, $A11)</f>
        <v>82</v>
      </c>
      <c r="GO11">
        <f>SUMIFS(DataRegularSeason20242025!$AA$3:$AA$1315,DataRegularSeason20242025!$B$3:$B$1315, "&lt;=" &amp; GO$1, DataRegularSeason20242025!$D$3:$D$1315, $A11)+SUMIFS(DataRegularSeason20242025!$AB$3:$AB$1315,DataRegularSeason20242025!$B$3:$B$1315, "&lt;=" &amp; GO$1, DataRegularSeason20242025!$E$3:$E$1315, $A11)</f>
        <v>82</v>
      </c>
      <c r="GP11">
        <f>SUMIFS(DataRegularSeason20242025!$AA$3:$AA$1315,DataRegularSeason20242025!$B$3:$B$1315, "&lt;=" &amp; GP$1, DataRegularSeason20242025!$D$3:$D$1315, $A11)+SUMIFS(DataRegularSeason20242025!$AB$3:$AB$1315,DataRegularSeason20242025!$B$3:$B$1315, "&lt;=" &amp; GP$1, DataRegularSeason20242025!$E$3:$E$1315, $A11)</f>
        <v>82</v>
      </c>
      <c r="GQ11">
        <f>SUMIFS(DataRegularSeason20242025!$AA$3:$AA$1315,DataRegularSeason20242025!$B$3:$B$1315, "&lt;=" &amp; GQ$1, DataRegularSeason20242025!$D$3:$D$1315, $A11)+SUMIFS(DataRegularSeason20242025!$AB$3:$AB$1315,DataRegularSeason20242025!$B$3:$B$1315, "&lt;=" &amp; GQ$1, DataRegularSeason20242025!$E$3:$E$1315, $A11)</f>
        <v>82</v>
      </c>
      <c r="GR11">
        <f>SUMIFS(DataRegularSeason20242025!$AA$3:$AA$1315,DataRegularSeason20242025!$B$3:$B$1315, "&lt;=" &amp; GR$1, DataRegularSeason20242025!$D$3:$D$1315, $A11)+SUMIFS(DataRegularSeason20242025!$AB$3:$AB$1315,DataRegularSeason20242025!$B$3:$B$1315, "&lt;=" &amp; GR$1, DataRegularSeason20242025!$E$3:$E$1315, $A11)</f>
        <v>82</v>
      </c>
      <c r="GS11">
        <f>SUMIFS(DataRegularSeason20242025!$AA$3:$AA$1315,DataRegularSeason20242025!$B$3:$B$1315, "&lt;=" &amp; GS$1, DataRegularSeason20242025!$D$3:$D$1315, $A11)+SUMIFS(DataRegularSeason20242025!$AB$3:$AB$1315,DataRegularSeason20242025!$B$3:$B$1315, "&lt;=" &amp; GS$1, DataRegularSeason20242025!$E$3:$E$1315, $A11)</f>
        <v>82</v>
      </c>
      <c r="GT11">
        <f>SUMIFS(DataRegularSeason20242025!$AA$3:$AA$1315,DataRegularSeason20242025!$B$3:$B$1315, "&lt;=" &amp; GT$1, DataRegularSeason20242025!$D$3:$D$1315, $A11)+SUMIFS(DataRegularSeason20242025!$AB$3:$AB$1315,DataRegularSeason20242025!$B$3:$B$1315, "&lt;=" &amp; GT$1, DataRegularSeason20242025!$E$3:$E$1315, $A11)</f>
        <v>82</v>
      </c>
      <c r="GU11">
        <f>SUMIFS(DataRegularSeason20242025!$AA$3:$AA$1315,DataRegularSeason20242025!$B$3:$B$1315, "&lt;=" &amp; GU$1, DataRegularSeason20242025!$D$3:$D$1315, $A11)+SUMIFS(DataRegularSeason20242025!$AB$3:$AB$1315,DataRegularSeason20242025!$B$3:$B$1315, "&lt;=" &amp; GU$1, DataRegularSeason20242025!$E$3:$E$1315, $A11)</f>
        <v>82</v>
      </c>
    </row>
    <row r="12" spans="1:275" x14ac:dyDescent="0.25">
      <c r="A12" t="s">
        <v>31</v>
      </c>
      <c r="B12" t="s">
        <v>97</v>
      </c>
      <c r="C12" s="119" t="s">
        <v>98</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70</v>
      </c>
      <c r="ER12">
        <f>SUMIFS(DataRegularSeason20242025!$AA$3:$AA$1315,DataRegularSeason20242025!$B$3:$B$1315, "&lt;=" &amp; ER$1, DataRegularSeason20242025!$D$3:$D$1315, $A12)+SUMIFS(DataRegularSeason20242025!$AB$3:$AB$1315,DataRegularSeason20242025!$B$3:$B$1315, "&lt;=" &amp; ER$1, DataRegularSeason20242025!$E$3:$E$1315, $A12)</f>
        <v>70</v>
      </c>
      <c r="ES12">
        <f>SUMIFS(DataRegularSeason20242025!$AA$3:$AA$1315,DataRegularSeason20242025!$B$3:$B$1315, "&lt;=" &amp; ES$1, DataRegularSeason20242025!$D$3:$D$1315, $A12)+SUMIFS(DataRegularSeason20242025!$AB$3:$AB$1315,DataRegularSeason20242025!$B$3:$B$1315, "&lt;=" &amp; ES$1, DataRegularSeason20242025!$E$3:$E$1315, $A12)</f>
        <v>70</v>
      </c>
      <c r="ET12">
        <f>SUMIFS(DataRegularSeason20242025!$AA$3:$AA$1315,DataRegularSeason20242025!$B$3:$B$1315, "&lt;=" &amp; ET$1, DataRegularSeason20242025!$D$3:$D$1315, $A12)+SUMIFS(DataRegularSeason20242025!$AB$3:$AB$1315,DataRegularSeason20242025!$B$3:$B$1315, "&lt;=" &amp; ET$1, DataRegularSeason20242025!$E$3:$E$1315, $A12)</f>
        <v>70</v>
      </c>
      <c r="EU12">
        <f>SUMIFS(DataRegularSeason20242025!$AA$3:$AA$1315,DataRegularSeason20242025!$B$3:$B$1315, "&lt;=" &amp; EU$1, DataRegularSeason20242025!$D$3:$D$1315, $A12)+SUMIFS(DataRegularSeason20242025!$AB$3:$AB$1315,DataRegularSeason20242025!$B$3:$B$1315, "&lt;=" &amp; EU$1, DataRegularSeason20242025!$E$3:$E$1315, $A12)</f>
        <v>70</v>
      </c>
      <c r="EV12">
        <f>SUMIFS(DataRegularSeason20242025!$AA$3:$AA$1315,DataRegularSeason20242025!$B$3:$B$1315, "&lt;=" &amp; EV$1, DataRegularSeason20242025!$D$3:$D$1315, $A12)+SUMIFS(DataRegularSeason20242025!$AB$3:$AB$1315,DataRegularSeason20242025!$B$3:$B$1315, "&lt;=" &amp; EV$1, DataRegularSeason20242025!$E$3:$E$1315, $A12)</f>
        <v>70</v>
      </c>
      <c r="EW12">
        <f>SUMIFS(DataRegularSeason20242025!$AA$3:$AA$1315,DataRegularSeason20242025!$B$3:$B$1315, "&lt;=" &amp; EW$1, DataRegularSeason20242025!$D$3:$D$1315, $A12)+SUMIFS(DataRegularSeason20242025!$AB$3:$AB$1315,DataRegularSeason20242025!$B$3:$B$1315, "&lt;=" &amp; EW$1, DataRegularSeason20242025!$E$3:$E$1315, $A12)</f>
        <v>72</v>
      </c>
      <c r="EX12">
        <f>SUMIFS(DataRegularSeason20242025!$AA$3:$AA$1315,DataRegularSeason20242025!$B$3:$B$1315, "&lt;=" &amp; EX$1, DataRegularSeason20242025!$D$3:$D$1315, $A12)+SUMIFS(DataRegularSeason20242025!$AB$3:$AB$1315,DataRegularSeason20242025!$B$3:$B$1315, "&lt;=" &amp; EX$1, DataRegularSeason20242025!$E$3:$E$1315, $A12)</f>
        <v>72</v>
      </c>
      <c r="EY12">
        <f>SUMIFS(DataRegularSeason20242025!$AA$3:$AA$1315,DataRegularSeason20242025!$B$3:$B$1315, "&lt;=" &amp; EY$1, DataRegularSeason20242025!$D$3:$D$1315, $A12)+SUMIFS(DataRegularSeason20242025!$AB$3:$AB$1315,DataRegularSeason20242025!$B$3:$B$1315, "&lt;=" &amp; EY$1, DataRegularSeason20242025!$E$3:$E$1315, $A12)</f>
        <v>72</v>
      </c>
      <c r="EZ12">
        <f>SUMIFS(DataRegularSeason20242025!$AA$3:$AA$1315,DataRegularSeason20242025!$B$3:$B$1315, "&lt;=" &amp; EZ$1, DataRegularSeason20242025!$D$3:$D$1315, $A12)+SUMIFS(DataRegularSeason20242025!$AB$3:$AB$1315,DataRegularSeason20242025!$B$3:$B$1315, "&lt;=" &amp; EZ$1, DataRegularSeason20242025!$E$3:$E$1315, $A12)</f>
        <v>72</v>
      </c>
      <c r="FA12">
        <f>SUMIFS(DataRegularSeason20242025!$AA$3:$AA$1315,DataRegularSeason20242025!$B$3:$B$1315, "&lt;=" &amp; FA$1, DataRegularSeason20242025!$D$3:$D$1315, $A12)+SUMIFS(DataRegularSeason20242025!$AB$3:$AB$1315,DataRegularSeason20242025!$B$3:$B$1315, "&lt;=" &amp; FA$1, DataRegularSeason20242025!$E$3:$E$1315, $A12)</f>
        <v>72</v>
      </c>
      <c r="FB12">
        <f>SUMIFS(DataRegularSeason20242025!$AA$3:$AA$1315,DataRegularSeason20242025!$B$3:$B$1315, "&lt;=" &amp; FB$1, DataRegularSeason20242025!$D$3:$D$1315, $A12)+SUMIFS(DataRegularSeason20242025!$AB$3:$AB$1315,DataRegularSeason20242025!$B$3:$B$1315, "&lt;=" &amp; FB$1, DataRegularSeason20242025!$E$3:$E$1315, $A12)</f>
        <v>72</v>
      </c>
      <c r="FC12">
        <f>SUMIFS(DataRegularSeason20242025!$AA$3:$AA$1315,DataRegularSeason20242025!$B$3:$B$1315, "&lt;=" &amp; FC$1, DataRegularSeason20242025!$D$3:$D$1315, $A12)+SUMIFS(DataRegularSeason20242025!$AB$3:$AB$1315,DataRegularSeason20242025!$B$3:$B$1315, "&lt;=" &amp; FC$1, DataRegularSeason20242025!$E$3:$E$1315, $A12)</f>
        <v>72</v>
      </c>
      <c r="FD12">
        <f>SUMIFS(DataRegularSeason20242025!$AA$3:$AA$1315,DataRegularSeason20242025!$B$3:$B$1315, "&lt;=" &amp; FD$1, DataRegularSeason20242025!$D$3:$D$1315, $A12)+SUMIFS(DataRegularSeason20242025!$AB$3:$AB$1315,DataRegularSeason20242025!$B$3:$B$1315, "&lt;=" &amp; FD$1, DataRegularSeason20242025!$E$3:$E$1315, $A12)</f>
        <v>72</v>
      </c>
      <c r="FE12">
        <f>SUMIFS(DataRegularSeason20242025!$AA$3:$AA$1315,DataRegularSeason20242025!$B$3:$B$1315, "&lt;=" &amp; FE$1, DataRegularSeason20242025!$D$3:$D$1315, $A12)+SUMIFS(DataRegularSeason20242025!$AB$3:$AB$1315,DataRegularSeason20242025!$B$3:$B$1315, "&lt;=" &amp; FE$1, DataRegularSeason20242025!$E$3:$E$1315, $A12)</f>
        <v>74</v>
      </c>
      <c r="FF12">
        <f>SUMIFS(DataRegularSeason20242025!$AA$3:$AA$1315,DataRegularSeason20242025!$B$3:$B$1315, "&lt;=" &amp; FF$1, DataRegularSeason20242025!$D$3:$D$1315, $A12)+SUMIFS(DataRegularSeason20242025!$AB$3:$AB$1315,DataRegularSeason20242025!$B$3:$B$1315, "&lt;=" &amp; FF$1, DataRegularSeason20242025!$E$3:$E$1315, $A12)</f>
        <v>74</v>
      </c>
      <c r="FG12">
        <f>SUMIFS(DataRegularSeason20242025!$AA$3:$AA$1315,DataRegularSeason20242025!$B$3:$B$1315, "&lt;=" &amp; FG$1, DataRegularSeason20242025!$D$3:$D$1315, $A12)+SUMIFS(DataRegularSeason20242025!$AB$3:$AB$1315,DataRegularSeason20242025!$B$3:$B$1315, "&lt;=" &amp; FG$1, DataRegularSeason20242025!$E$3:$E$1315, $A12)</f>
        <v>76</v>
      </c>
      <c r="FH12">
        <f>SUMIFS(DataRegularSeason20242025!$AA$3:$AA$1315,DataRegularSeason20242025!$B$3:$B$1315, "&lt;=" &amp; FH$1, DataRegularSeason20242025!$D$3:$D$1315, $A12)+SUMIFS(DataRegularSeason20242025!$AB$3:$AB$1315,DataRegularSeason20242025!$B$3:$B$1315, "&lt;=" &amp; FH$1, DataRegularSeason20242025!$E$3:$E$1315, $A12)</f>
        <v>76</v>
      </c>
      <c r="FI12">
        <f>SUMIFS(DataRegularSeason20242025!$AA$3:$AA$1315,DataRegularSeason20242025!$B$3:$B$1315, "&lt;=" &amp; FI$1, DataRegularSeason20242025!$D$3:$D$1315, $A12)+SUMIFS(DataRegularSeason20242025!$AB$3:$AB$1315,DataRegularSeason20242025!$B$3:$B$1315, "&lt;=" &amp; FI$1, DataRegularSeason20242025!$E$3:$E$1315, $A12)</f>
        <v>76</v>
      </c>
      <c r="FJ12">
        <f>SUMIFS(DataRegularSeason20242025!$AA$3:$AA$1315,DataRegularSeason20242025!$B$3:$B$1315, "&lt;=" &amp; FJ$1, DataRegularSeason20242025!$D$3:$D$1315, $A12)+SUMIFS(DataRegularSeason20242025!$AB$3:$AB$1315,DataRegularSeason20242025!$B$3:$B$1315, "&lt;=" &amp; FJ$1, DataRegularSeason20242025!$E$3:$E$1315, $A12)</f>
        <v>76</v>
      </c>
      <c r="FK12">
        <f>SUMIFS(DataRegularSeason20242025!$AA$3:$AA$1315,DataRegularSeason20242025!$B$3:$B$1315, "&lt;=" &amp; FK$1, DataRegularSeason20242025!$D$3:$D$1315, $A12)+SUMIFS(DataRegularSeason20242025!$AB$3:$AB$1315,DataRegularSeason20242025!$B$3:$B$1315, "&lt;=" &amp; FK$1, DataRegularSeason20242025!$E$3:$E$1315, $A12)</f>
        <v>76</v>
      </c>
      <c r="FL12">
        <f>SUMIFS(DataRegularSeason20242025!$AA$3:$AA$1315,DataRegularSeason20242025!$B$3:$B$1315, "&lt;=" &amp; FL$1, DataRegularSeason20242025!$D$3:$D$1315, $A12)+SUMIFS(DataRegularSeason20242025!$AB$3:$AB$1315,DataRegularSeason20242025!$B$3:$B$1315, "&lt;=" &amp; FL$1, DataRegularSeason20242025!$E$3:$E$1315, $A12)</f>
        <v>76</v>
      </c>
      <c r="FM12">
        <f>SUMIFS(DataRegularSeason20242025!$AA$3:$AA$1315,DataRegularSeason20242025!$B$3:$B$1315, "&lt;=" &amp; FM$1, DataRegularSeason20242025!$D$3:$D$1315, $A12)+SUMIFS(DataRegularSeason20242025!$AB$3:$AB$1315,DataRegularSeason20242025!$B$3:$B$1315, "&lt;=" &amp; FM$1, DataRegularSeason20242025!$E$3:$E$1315, $A12)</f>
        <v>76</v>
      </c>
      <c r="FN12">
        <f>SUMIFS(DataRegularSeason20242025!$AA$3:$AA$1315,DataRegularSeason20242025!$B$3:$B$1315, "&lt;=" &amp; FN$1, DataRegularSeason20242025!$D$3:$D$1315, $A12)+SUMIFS(DataRegularSeason20242025!$AB$3:$AB$1315,DataRegularSeason20242025!$B$3:$B$1315, "&lt;=" &amp; FN$1, DataRegularSeason20242025!$E$3:$E$1315, $A12)</f>
        <v>76</v>
      </c>
      <c r="FO12">
        <f>SUMIFS(DataRegularSeason20242025!$AA$3:$AA$1315,DataRegularSeason20242025!$B$3:$B$1315, "&lt;=" &amp; FO$1, DataRegularSeason20242025!$D$3:$D$1315, $A12)+SUMIFS(DataRegularSeason20242025!$AB$3:$AB$1315,DataRegularSeason20242025!$B$3:$B$1315, "&lt;=" &amp; FO$1, DataRegularSeason20242025!$E$3:$E$1315, $A12)</f>
        <v>76</v>
      </c>
      <c r="FP12">
        <f>SUMIFS(DataRegularSeason20242025!$AA$3:$AA$1315,DataRegularSeason20242025!$B$3:$B$1315, "&lt;=" &amp; FP$1, DataRegularSeason20242025!$D$3:$D$1315, $A12)+SUMIFS(DataRegularSeason20242025!$AB$3:$AB$1315,DataRegularSeason20242025!$B$3:$B$1315, "&lt;=" &amp; FP$1, DataRegularSeason20242025!$E$3:$E$1315, $A12)</f>
        <v>76</v>
      </c>
      <c r="FQ12">
        <f>SUMIFS(DataRegularSeason20242025!$AA$3:$AA$1315,DataRegularSeason20242025!$B$3:$B$1315, "&lt;=" &amp; FQ$1, DataRegularSeason20242025!$D$3:$D$1315, $A12)+SUMIFS(DataRegularSeason20242025!$AB$3:$AB$1315,DataRegularSeason20242025!$B$3:$B$1315, "&lt;=" &amp; FQ$1, DataRegularSeason20242025!$E$3:$E$1315, $A12)</f>
        <v>76</v>
      </c>
      <c r="FR12">
        <f>SUMIFS(DataRegularSeason20242025!$AA$3:$AA$1315,DataRegularSeason20242025!$B$3:$B$1315, "&lt;=" &amp; FR$1, DataRegularSeason20242025!$D$3:$D$1315, $A12)+SUMIFS(DataRegularSeason20242025!$AB$3:$AB$1315,DataRegularSeason20242025!$B$3:$B$1315, "&lt;=" &amp; FR$1, DataRegularSeason20242025!$E$3:$E$1315, $A12)</f>
        <v>76</v>
      </c>
      <c r="FS12">
        <f>SUMIFS(DataRegularSeason20242025!$AA$3:$AA$1315,DataRegularSeason20242025!$B$3:$B$1315, "&lt;=" &amp; FS$1, DataRegularSeason20242025!$D$3:$D$1315, $A12)+SUMIFS(DataRegularSeason20242025!$AB$3:$AB$1315,DataRegularSeason20242025!$B$3:$B$1315, "&lt;=" &amp; FS$1, DataRegularSeason20242025!$E$3:$E$1315, $A12)</f>
        <v>76</v>
      </c>
      <c r="FT12">
        <f>SUMIFS(DataRegularSeason20242025!$AA$3:$AA$1315,DataRegularSeason20242025!$B$3:$B$1315, "&lt;=" &amp; FT$1, DataRegularSeason20242025!$D$3:$D$1315, $A12)+SUMIFS(DataRegularSeason20242025!$AB$3:$AB$1315,DataRegularSeason20242025!$B$3:$B$1315, "&lt;=" &amp; FT$1, DataRegularSeason20242025!$E$3:$E$1315, $A12)</f>
        <v>76</v>
      </c>
      <c r="FU12">
        <f>SUMIFS(DataRegularSeason20242025!$AA$3:$AA$1315,DataRegularSeason20242025!$B$3:$B$1315, "&lt;=" &amp; FU$1, DataRegularSeason20242025!$D$3:$D$1315, $A12)+SUMIFS(DataRegularSeason20242025!$AB$3:$AB$1315,DataRegularSeason20242025!$B$3:$B$1315, "&lt;=" &amp; FU$1, DataRegularSeason20242025!$E$3:$E$1315, $A12)</f>
        <v>76</v>
      </c>
      <c r="FV12">
        <f>SUMIFS(DataRegularSeason20242025!$AA$3:$AA$1315,DataRegularSeason20242025!$B$3:$B$1315, "&lt;=" &amp; FV$1, DataRegularSeason20242025!$D$3:$D$1315, $A12)+SUMIFS(DataRegularSeason20242025!$AB$3:$AB$1315,DataRegularSeason20242025!$B$3:$B$1315, "&lt;=" &amp; FV$1, DataRegularSeason20242025!$E$3:$E$1315, $A12)</f>
        <v>76</v>
      </c>
      <c r="FW12">
        <f>SUMIFS(DataRegularSeason20242025!$AA$3:$AA$1315,DataRegularSeason20242025!$B$3:$B$1315, "&lt;=" &amp; FW$1, DataRegularSeason20242025!$D$3:$D$1315, $A12)+SUMIFS(DataRegularSeason20242025!$AB$3:$AB$1315,DataRegularSeason20242025!$B$3:$B$1315, "&lt;=" &amp; FW$1, DataRegularSeason20242025!$E$3:$E$1315, $A12)</f>
        <v>76</v>
      </c>
      <c r="FX12">
        <f>SUMIFS(DataRegularSeason20242025!$AA$3:$AA$1315,DataRegularSeason20242025!$B$3:$B$1315, "&lt;=" &amp; FX$1, DataRegularSeason20242025!$D$3:$D$1315, $A12)+SUMIFS(DataRegularSeason20242025!$AB$3:$AB$1315,DataRegularSeason20242025!$B$3:$B$1315, "&lt;=" &amp; FX$1, DataRegularSeason20242025!$E$3:$E$1315, $A12)</f>
        <v>76</v>
      </c>
      <c r="FY12">
        <f>SUMIFS(DataRegularSeason20242025!$AA$3:$AA$1315,DataRegularSeason20242025!$B$3:$B$1315, "&lt;=" &amp; FY$1, DataRegularSeason20242025!$D$3:$D$1315, $A12)+SUMIFS(DataRegularSeason20242025!$AB$3:$AB$1315,DataRegularSeason20242025!$B$3:$B$1315, "&lt;=" &amp; FY$1, DataRegularSeason20242025!$E$3:$E$1315, $A12)</f>
        <v>76</v>
      </c>
      <c r="FZ12">
        <f>SUMIFS(DataRegularSeason20242025!$AA$3:$AA$1315,DataRegularSeason20242025!$B$3:$B$1315, "&lt;=" &amp; FZ$1, DataRegularSeason20242025!$D$3:$D$1315, $A12)+SUMIFS(DataRegularSeason20242025!$AB$3:$AB$1315,DataRegularSeason20242025!$B$3:$B$1315, "&lt;=" &amp; FZ$1, DataRegularSeason20242025!$E$3:$E$1315, $A12)</f>
        <v>76</v>
      </c>
      <c r="GA12">
        <f>SUMIFS(DataRegularSeason20242025!$AA$3:$AA$1315,DataRegularSeason20242025!$B$3:$B$1315, "&lt;=" &amp; GA$1, DataRegularSeason20242025!$D$3:$D$1315, $A12)+SUMIFS(DataRegularSeason20242025!$AB$3:$AB$1315,DataRegularSeason20242025!$B$3:$B$1315, "&lt;=" &amp; GA$1, DataRegularSeason20242025!$E$3:$E$1315, $A12)</f>
        <v>76</v>
      </c>
      <c r="GB12">
        <f>SUMIFS(DataRegularSeason20242025!$AA$3:$AA$1315,DataRegularSeason20242025!$B$3:$B$1315, "&lt;=" &amp; GB$1, DataRegularSeason20242025!$D$3:$D$1315, $A12)+SUMIFS(DataRegularSeason20242025!$AB$3:$AB$1315,DataRegularSeason20242025!$B$3:$B$1315, "&lt;=" &amp; GB$1, DataRegularSeason20242025!$E$3:$E$1315, $A12)</f>
        <v>76</v>
      </c>
      <c r="GC12">
        <f>SUMIFS(DataRegularSeason20242025!$AA$3:$AA$1315,DataRegularSeason20242025!$B$3:$B$1315, "&lt;=" &amp; GC$1, DataRegularSeason20242025!$D$3:$D$1315, $A12)+SUMIFS(DataRegularSeason20242025!$AB$3:$AB$1315,DataRegularSeason20242025!$B$3:$B$1315, "&lt;=" &amp; GC$1, DataRegularSeason20242025!$E$3:$E$1315, $A12)</f>
        <v>76</v>
      </c>
      <c r="GD12">
        <f>SUMIFS(DataRegularSeason20242025!$AA$3:$AA$1315,DataRegularSeason20242025!$B$3:$B$1315, "&lt;=" &amp; GD$1, DataRegularSeason20242025!$D$3:$D$1315, $A12)+SUMIFS(DataRegularSeason20242025!$AB$3:$AB$1315,DataRegularSeason20242025!$B$3:$B$1315, "&lt;=" &amp; GD$1, DataRegularSeason20242025!$E$3:$E$1315, $A12)</f>
        <v>76</v>
      </c>
      <c r="GE12">
        <f>SUMIFS(DataRegularSeason20242025!$AA$3:$AA$1315,DataRegularSeason20242025!$B$3:$B$1315, "&lt;=" &amp; GE$1, DataRegularSeason20242025!$D$3:$D$1315, $A12)+SUMIFS(DataRegularSeason20242025!$AB$3:$AB$1315,DataRegularSeason20242025!$B$3:$B$1315, "&lt;=" &amp; GE$1, DataRegularSeason20242025!$E$3:$E$1315, $A12)</f>
        <v>76</v>
      </c>
      <c r="GF12">
        <f>SUMIFS(DataRegularSeason20242025!$AA$3:$AA$1315,DataRegularSeason20242025!$B$3:$B$1315, "&lt;=" &amp; GF$1, DataRegularSeason20242025!$D$3:$D$1315, $A12)+SUMIFS(DataRegularSeason20242025!$AB$3:$AB$1315,DataRegularSeason20242025!$B$3:$B$1315, "&lt;=" &amp; GF$1, DataRegularSeason20242025!$E$3:$E$1315, $A12)</f>
        <v>76</v>
      </c>
      <c r="GG12">
        <f>SUMIFS(DataRegularSeason20242025!$AA$3:$AA$1315,DataRegularSeason20242025!$B$3:$B$1315, "&lt;=" &amp; GG$1, DataRegularSeason20242025!$D$3:$D$1315, $A12)+SUMIFS(DataRegularSeason20242025!$AB$3:$AB$1315,DataRegularSeason20242025!$B$3:$B$1315, "&lt;=" &amp; GG$1, DataRegularSeason20242025!$E$3:$E$1315, $A12)</f>
        <v>76</v>
      </c>
      <c r="GH12">
        <f>SUMIFS(DataRegularSeason20242025!$AA$3:$AA$1315,DataRegularSeason20242025!$B$3:$B$1315, "&lt;=" &amp; GH$1, DataRegularSeason20242025!$D$3:$D$1315, $A12)+SUMIFS(DataRegularSeason20242025!$AB$3:$AB$1315,DataRegularSeason20242025!$B$3:$B$1315, "&lt;=" &amp; GH$1, DataRegularSeason20242025!$E$3:$E$1315, $A12)</f>
        <v>76</v>
      </c>
      <c r="GI12">
        <f>SUMIFS(DataRegularSeason20242025!$AA$3:$AA$1315,DataRegularSeason20242025!$B$3:$B$1315, "&lt;=" &amp; GI$1, DataRegularSeason20242025!$D$3:$D$1315, $A12)+SUMIFS(DataRegularSeason20242025!$AB$3:$AB$1315,DataRegularSeason20242025!$B$3:$B$1315, "&lt;=" &amp; GI$1, DataRegularSeason20242025!$E$3:$E$1315, $A12)</f>
        <v>76</v>
      </c>
      <c r="GJ12">
        <f>SUMIFS(DataRegularSeason20242025!$AA$3:$AA$1315,DataRegularSeason20242025!$B$3:$B$1315, "&lt;=" &amp; GJ$1, DataRegularSeason20242025!$D$3:$D$1315, $A12)+SUMIFS(DataRegularSeason20242025!$AB$3:$AB$1315,DataRegularSeason20242025!$B$3:$B$1315, "&lt;=" &amp; GJ$1, DataRegularSeason20242025!$E$3:$E$1315, $A12)</f>
        <v>76</v>
      </c>
      <c r="GK12">
        <f>SUMIFS(DataRegularSeason20242025!$AA$3:$AA$1315,DataRegularSeason20242025!$B$3:$B$1315, "&lt;=" &amp; GK$1, DataRegularSeason20242025!$D$3:$D$1315, $A12)+SUMIFS(DataRegularSeason20242025!$AB$3:$AB$1315,DataRegularSeason20242025!$B$3:$B$1315, "&lt;=" &amp; GK$1, DataRegularSeason20242025!$E$3:$E$1315, $A12)</f>
        <v>76</v>
      </c>
      <c r="GL12">
        <f>SUMIFS(DataRegularSeason20242025!$AA$3:$AA$1315,DataRegularSeason20242025!$B$3:$B$1315, "&lt;=" &amp; GL$1, DataRegularSeason20242025!$D$3:$D$1315, $A12)+SUMIFS(DataRegularSeason20242025!$AB$3:$AB$1315,DataRegularSeason20242025!$B$3:$B$1315, "&lt;=" &amp; GL$1, DataRegularSeason20242025!$E$3:$E$1315, $A12)</f>
        <v>76</v>
      </c>
      <c r="GM12">
        <f>SUMIFS(DataRegularSeason20242025!$AA$3:$AA$1315,DataRegularSeason20242025!$B$3:$B$1315, "&lt;=" &amp; GM$1, DataRegularSeason20242025!$D$3:$D$1315, $A12)+SUMIFS(DataRegularSeason20242025!$AB$3:$AB$1315,DataRegularSeason20242025!$B$3:$B$1315, "&lt;=" &amp; GM$1, DataRegularSeason20242025!$E$3:$E$1315, $A12)</f>
        <v>76</v>
      </c>
      <c r="GN12">
        <f>SUMIFS(DataRegularSeason20242025!$AA$3:$AA$1315,DataRegularSeason20242025!$B$3:$B$1315, "&lt;=" &amp; GN$1, DataRegularSeason20242025!$D$3:$D$1315, $A12)+SUMIFS(DataRegularSeason20242025!$AB$3:$AB$1315,DataRegularSeason20242025!$B$3:$B$1315, "&lt;=" &amp; GN$1, DataRegularSeason20242025!$E$3:$E$1315, $A12)</f>
        <v>76</v>
      </c>
      <c r="GO12">
        <f>SUMIFS(DataRegularSeason20242025!$AA$3:$AA$1315,DataRegularSeason20242025!$B$3:$B$1315, "&lt;=" &amp; GO$1, DataRegularSeason20242025!$D$3:$D$1315, $A12)+SUMIFS(DataRegularSeason20242025!$AB$3:$AB$1315,DataRegularSeason20242025!$B$3:$B$1315, "&lt;=" &amp; GO$1, DataRegularSeason20242025!$E$3:$E$1315, $A12)</f>
        <v>76</v>
      </c>
      <c r="GP12">
        <f>SUMIFS(DataRegularSeason20242025!$AA$3:$AA$1315,DataRegularSeason20242025!$B$3:$B$1315, "&lt;=" &amp; GP$1, DataRegularSeason20242025!$D$3:$D$1315, $A12)+SUMIFS(DataRegularSeason20242025!$AB$3:$AB$1315,DataRegularSeason20242025!$B$3:$B$1315, "&lt;=" &amp; GP$1, DataRegularSeason20242025!$E$3:$E$1315, $A12)</f>
        <v>76</v>
      </c>
      <c r="GQ12">
        <f>SUMIFS(DataRegularSeason20242025!$AA$3:$AA$1315,DataRegularSeason20242025!$B$3:$B$1315, "&lt;=" &amp; GQ$1, DataRegularSeason20242025!$D$3:$D$1315, $A12)+SUMIFS(DataRegularSeason20242025!$AB$3:$AB$1315,DataRegularSeason20242025!$B$3:$B$1315, "&lt;=" &amp; GQ$1, DataRegularSeason20242025!$E$3:$E$1315, $A12)</f>
        <v>76</v>
      </c>
      <c r="GR12">
        <f>SUMIFS(DataRegularSeason20242025!$AA$3:$AA$1315,DataRegularSeason20242025!$B$3:$B$1315, "&lt;=" &amp; GR$1, DataRegularSeason20242025!$D$3:$D$1315, $A12)+SUMIFS(DataRegularSeason20242025!$AB$3:$AB$1315,DataRegularSeason20242025!$B$3:$B$1315, "&lt;=" &amp; GR$1, DataRegularSeason20242025!$E$3:$E$1315, $A12)</f>
        <v>76</v>
      </c>
      <c r="GS12">
        <f>SUMIFS(DataRegularSeason20242025!$AA$3:$AA$1315,DataRegularSeason20242025!$B$3:$B$1315, "&lt;=" &amp; GS$1, DataRegularSeason20242025!$D$3:$D$1315, $A12)+SUMIFS(DataRegularSeason20242025!$AB$3:$AB$1315,DataRegularSeason20242025!$B$3:$B$1315, "&lt;=" &amp; GS$1, DataRegularSeason20242025!$E$3:$E$1315, $A12)</f>
        <v>76</v>
      </c>
      <c r="GT12">
        <f>SUMIFS(DataRegularSeason20242025!$AA$3:$AA$1315,DataRegularSeason20242025!$B$3:$B$1315, "&lt;=" &amp; GT$1, DataRegularSeason20242025!$D$3:$D$1315, $A12)+SUMIFS(DataRegularSeason20242025!$AB$3:$AB$1315,DataRegularSeason20242025!$B$3:$B$1315, "&lt;=" &amp; GT$1, DataRegularSeason20242025!$E$3:$E$1315, $A12)</f>
        <v>76</v>
      </c>
      <c r="GU12">
        <f>SUMIFS(DataRegularSeason20242025!$AA$3:$AA$1315,DataRegularSeason20242025!$B$3:$B$1315, "&lt;=" &amp; GU$1, DataRegularSeason20242025!$D$3:$D$1315, $A12)+SUMIFS(DataRegularSeason20242025!$AB$3:$AB$1315,DataRegularSeason20242025!$B$3:$B$1315, "&lt;=" &amp; GU$1, DataRegularSeason20242025!$E$3:$E$1315, $A12)</f>
        <v>76</v>
      </c>
    </row>
    <row r="13" spans="1:275" x14ac:dyDescent="0.25">
      <c r="A13" t="s">
        <v>35</v>
      </c>
      <c r="B13" t="s">
        <v>97</v>
      </c>
      <c r="C13" s="119" t="s">
        <v>98</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62</v>
      </c>
      <c r="EQ13">
        <f>SUMIFS(DataRegularSeason20242025!$AA$3:$AA$1315,DataRegularSeason20242025!$B$3:$B$1315, "&lt;=" &amp; EQ$1, DataRegularSeason20242025!$D$3:$D$1315, $A13)+SUMIFS(DataRegularSeason20242025!$AB$3:$AB$1315,DataRegularSeason20242025!$B$3:$B$1315, "&lt;=" &amp; EQ$1, DataRegularSeason20242025!$E$3:$E$1315, $A13)</f>
        <v>62</v>
      </c>
      <c r="ER13">
        <f>SUMIFS(DataRegularSeason20242025!$AA$3:$AA$1315,DataRegularSeason20242025!$B$3:$B$1315, "&lt;=" &amp; ER$1, DataRegularSeason20242025!$D$3:$D$1315, $A13)+SUMIFS(DataRegularSeason20242025!$AB$3:$AB$1315,DataRegularSeason20242025!$B$3:$B$1315, "&lt;=" &amp; ER$1, DataRegularSeason20242025!$E$3:$E$1315, $A13)</f>
        <v>62</v>
      </c>
      <c r="ES13">
        <f>SUMIFS(DataRegularSeason20242025!$AA$3:$AA$1315,DataRegularSeason20242025!$B$3:$B$1315, "&lt;=" &amp; ES$1, DataRegularSeason20242025!$D$3:$D$1315, $A13)+SUMIFS(DataRegularSeason20242025!$AB$3:$AB$1315,DataRegularSeason20242025!$B$3:$B$1315, "&lt;=" &amp; ES$1, DataRegularSeason20242025!$E$3:$E$1315, $A13)</f>
        <v>64</v>
      </c>
      <c r="ET13">
        <f>SUMIFS(DataRegularSeason20242025!$AA$3:$AA$1315,DataRegularSeason20242025!$B$3:$B$1315, "&lt;=" &amp; ET$1, DataRegularSeason20242025!$D$3:$D$1315, $A13)+SUMIFS(DataRegularSeason20242025!$AB$3:$AB$1315,DataRegularSeason20242025!$B$3:$B$1315, "&lt;=" &amp; ET$1, DataRegularSeason20242025!$E$3:$E$1315, $A13)</f>
        <v>64</v>
      </c>
      <c r="EU13">
        <f>SUMIFS(DataRegularSeason20242025!$AA$3:$AA$1315,DataRegularSeason20242025!$B$3:$B$1315, "&lt;=" &amp; EU$1, DataRegularSeason20242025!$D$3:$D$1315, $A13)+SUMIFS(DataRegularSeason20242025!$AB$3:$AB$1315,DataRegularSeason20242025!$B$3:$B$1315, "&lt;=" &amp; EU$1, DataRegularSeason20242025!$E$3:$E$1315, $A13)</f>
        <v>66</v>
      </c>
      <c r="EV13">
        <f>SUMIFS(DataRegularSeason20242025!$AA$3:$AA$1315,DataRegularSeason20242025!$B$3:$B$1315, "&lt;=" &amp; EV$1, DataRegularSeason20242025!$D$3:$D$1315, $A13)+SUMIFS(DataRegularSeason20242025!$AB$3:$AB$1315,DataRegularSeason20242025!$B$3:$B$1315, "&lt;=" &amp; EV$1, DataRegularSeason20242025!$E$3:$E$1315, $A13)</f>
        <v>66</v>
      </c>
      <c r="EW13">
        <f>SUMIFS(DataRegularSeason20242025!$AA$3:$AA$1315,DataRegularSeason20242025!$B$3:$B$1315, "&lt;=" &amp; EW$1, DataRegularSeason20242025!$D$3:$D$1315, $A13)+SUMIFS(DataRegularSeason20242025!$AB$3:$AB$1315,DataRegularSeason20242025!$B$3:$B$1315, "&lt;=" &amp; EW$1, DataRegularSeason20242025!$E$3:$E$1315, $A13)</f>
        <v>68</v>
      </c>
      <c r="EX13">
        <f>SUMIFS(DataRegularSeason20242025!$AA$3:$AA$1315,DataRegularSeason20242025!$B$3:$B$1315, "&lt;=" &amp; EX$1, DataRegularSeason20242025!$D$3:$D$1315, $A13)+SUMIFS(DataRegularSeason20242025!$AB$3:$AB$1315,DataRegularSeason20242025!$B$3:$B$1315, "&lt;=" &amp; EX$1, DataRegularSeason20242025!$E$3:$E$1315, $A13)</f>
        <v>68</v>
      </c>
      <c r="EY13">
        <f>SUMIFS(DataRegularSeason20242025!$AA$3:$AA$1315,DataRegularSeason20242025!$B$3:$B$1315, "&lt;=" &amp; EY$1, DataRegularSeason20242025!$D$3:$D$1315, $A13)+SUMIFS(DataRegularSeason20242025!$AB$3:$AB$1315,DataRegularSeason20242025!$B$3:$B$1315, "&lt;=" &amp; EY$1, DataRegularSeason20242025!$E$3:$E$1315, $A13)</f>
        <v>68</v>
      </c>
      <c r="EZ13">
        <f>SUMIFS(DataRegularSeason20242025!$AA$3:$AA$1315,DataRegularSeason20242025!$B$3:$B$1315, "&lt;=" &amp; EZ$1, DataRegularSeason20242025!$D$3:$D$1315, $A13)+SUMIFS(DataRegularSeason20242025!$AB$3:$AB$1315,DataRegularSeason20242025!$B$3:$B$1315, "&lt;=" &amp; EZ$1, DataRegularSeason20242025!$E$3:$E$1315, $A13)</f>
        <v>68</v>
      </c>
      <c r="FA13">
        <f>SUMIFS(DataRegularSeason20242025!$AA$3:$AA$1315,DataRegularSeason20242025!$B$3:$B$1315, "&lt;=" &amp; FA$1, DataRegularSeason20242025!$D$3:$D$1315, $A13)+SUMIFS(DataRegularSeason20242025!$AB$3:$AB$1315,DataRegularSeason20242025!$B$3:$B$1315, "&lt;=" &amp; FA$1, DataRegularSeason20242025!$E$3:$E$1315, $A13)</f>
        <v>68</v>
      </c>
      <c r="FB13">
        <f>SUMIFS(DataRegularSeason20242025!$AA$3:$AA$1315,DataRegularSeason20242025!$B$3:$B$1315, "&lt;=" &amp; FB$1, DataRegularSeason20242025!$D$3:$D$1315, $A13)+SUMIFS(DataRegularSeason20242025!$AB$3:$AB$1315,DataRegularSeason20242025!$B$3:$B$1315, "&lt;=" &amp; FB$1, DataRegularSeason20242025!$E$3:$E$1315, $A13)</f>
        <v>68</v>
      </c>
      <c r="FC13">
        <f>SUMIFS(DataRegularSeason20242025!$AA$3:$AA$1315,DataRegularSeason20242025!$B$3:$B$1315, "&lt;=" &amp; FC$1, DataRegularSeason20242025!$D$3:$D$1315, $A13)+SUMIFS(DataRegularSeason20242025!$AB$3:$AB$1315,DataRegularSeason20242025!$B$3:$B$1315, "&lt;=" &amp; FC$1, DataRegularSeason20242025!$E$3:$E$1315, $A13)</f>
        <v>68</v>
      </c>
      <c r="FD13">
        <f>SUMIFS(DataRegularSeason20242025!$AA$3:$AA$1315,DataRegularSeason20242025!$B$3:$B$1315, "&lt;=" &amp; FD$1, DataRegularSeason20242025!$D$3:$D$1315, $A13)+SUMIFS(DataRegularSeason20242025!$AB$3:$AB$1315,DataRegularSeason20242025!$B$3:$B$1315, "&lt;=" &amp; FD$1, DataRegularSeason20242025!$E$3:$E$1315, $A13)</f>
        <v>68</v>
      </c>
      <c r="FE13">
        <f>SUMIFS(DataRegularSeason20242025!$AA$3:$AA$1315,DataRegularSeason20242025!$B$3:$B$1315, "&lt;=" &amp; FE$1, DataRegularSeason20242025!$D$3:$D$1315, $A13)+SUMIFS(DataRegularSeason20242025!$AB$3:$AB$1315,DataRegularSeason20242025!$B$3:$B$1315, "&lt;=" &amp; FE$1, DataRegularSeason20242025!$E$3:$E$1315, $A13)</f>
        <v>70</v>
      </c>
      <c r="FF13">
        <f>SUMIFS(DataRegularSeason20242025!$AA$3:$AA$1315,DataRegularSeason20242025!$B$3:$B$1315, "&lt;=" &amp; FF$1, DataRegularSeason20242025!$D$3:$D$1315, $A13)+SUMIFS(DataRegularSeason20242025!$AB$3:$AB$1315,DataRegularSeason20242025!$B$3:$B$1315, "&lt;=" &amp; FF$1, DataRegularSeason20242025!$E$3:$E$1315, $A13)</f>
        <v>70</v>
      </c>
      <c r="FG13">
        <f>SUMIFS(DataRegularSeason20242025!$AA$3:$AA$1315,DataRegularSeason20242025!$B$3:$B$1315, "&lt;=" &amp; FG$1, DataRegularSeason20242025!$D$3:$D$1315, $A13)+SUMIFS(DataRegularSeason20242025!$AB$3:$AB$1315,DataRegularSeason20242025!$B$3:$B$1315, "&lt;=" &amp; FG$1, DataRegularSeason20242025!$E$3:$E$1315, $A13)</f>
        <v>70</v>
      </c>
      <c r="FH13">
        <f>SUMIFS(DataRegularSeason20242025!$AA$3:$AA$1315,DataRegularSeason20242025!$B$3:$B$1315, "&lt;=" &amp; FH$1, DataRegularSeason20242025!$D$3:$D$1315, $A13)+SUMIFS(DataRegularSeason20242025!$AB$3:$AB$1315,DataRegularSeason20242025!$B$3:$B$1315, "&lt;=" &amp; FH$1, DataRegularSeason20242025!$E$3:$E$1315, $A13)</f>
        <v>70</v>
      </c>
      <c r="FI13">
        <f>SUMIFS(DataRegularSeason20242025!$AA$3:$AA$1315,DataRegularSeason20242025!$B$3:$B$1315, "&lt;=" &amp; FI$1, DataRegularSeason20242025!$D$3:$D$1315, $A13)+SUMIFS(DataRegularSeason20242025!$AB$3:$AB$1315,DataRegularSeason20242025!$B$3:$B$1315, "&lt;=" &amp; FI$1, DataRegularSeason20242025!$E$3:$E$1315, $A13)</f>
        <v>70</v>
      </c>
      <c r="FJ13">
        <f>SUMIFS(DataRegularSeason20242025!$AA$3:$AA$1315,DataRegularSeason20242025!$B$3:$B$1315, "&lt;=" &amp; FJ$1, DataRegularSeason20242025!$D$3:$D$1315, $A13)+SUMIFS(DataRegularSeason20242025!$AB$3:$AB$1315,DataRegularSeason20242025!$B$3:$B$1315, "&lt;=" &amp; FJ$1, DataRegularSeason20242025!$E$3:$E$1315, $A13)</f>
        <v>70</v>
      </c>
      <c r="FK13">
        <f>SUMIFS(DataRegularSeason20242025!$AA$3:$AA$1315,DataRegularSeason20242025!$B$3:$B$1315, "&lt;=" &amp; FK$1, DataRegularSeason20242025!$D$3:$D$1315, $A13)+SUMIFS(DataRegularSeason20242025!$AB$3:$AB$1315,DataRegularSeason20242025!$B$3:$B$1315, "&lt;=" &amp; FK$1, DataRegularSeason20242025!$E$3:$E$1315, $A13)</f>
        <v>70</v>
      </c>
      <c r="FL13">
        <f>SUMIFS(DataRegularSeason20242025!$AA$3:$AA$1315,DataRegularSeason20242025!$B$3:$B$1315, "&lt;=" &amp; FL$1, DataRegularSeason20242025!$D$3:$D$1315, $A13)+SUMIFS(DataRegularSeason20242025!$AB$3:$AB$1315,DataRegularSeason20242025!$B$3:$B$1315, "&lt;=" &amp; FL$1, DataRegularSeason20242025!$E$3:$E$1315, $A13)</f>
        <v>70</v>
      </c>
      <c r="FM13">
        <f>SUMIFS(DataRegularSeason20242025!$AA$3:$AA$1315,DataRegularSeason20242025!$B$3:$B$1315, "&lt;=" &amp; FM$1, DataRegularSeason20242025!$D$3:$D$1315, $A13)+SUMIFS(DataRegularSeason20242025!$AB$3:$AB$1315,DataRegularSeason20242025!$B$3:$B$1315, "&lt;=" &amp; FM$1, DataRegularSeason20242025!$E$3:$E$1315, $A13)</f>
        <v>70</v>
      </c>
      <c r="FN13">
        <f>SUMIFS(DataRegularSeason20242025!$AA$3:$AA$1315,DataRegularSeason20242025!$B$3:$B$1315, "&lt;=" &amp; FN$1, DataRegularSeason20242025!$D$3:$D$1315, $A13)+SUMIFS(DataRegularSeason20242025!$AB$3:$AB$1315,DataRegularSeason20242025!$B$3:$B$1315, "&lt;=" &amp; FN$1, DataRegularSeason20242025!$E$3:$E$1315, $A13)</f>
        <v>70</v>
      </c>
      <c r="FO13">
        <f>SUMIFS(DataRegularSeason20242025!$AA$3:$AA$1315,DataRegularSeason20242025!$B$3:$B$1315, "&lt;=" &amp; FO$1, DataRegularSeason20242025!$D$3:$D$1315, $A13)+SUMIFS(DataRegularSeason20242025!$AB$3:$AB$1315,DataRegularSeason20242025!$B$3:$B$1315, "&lt;=" &amp; FO$1, DataRegularSeason20242025!$E$3:$E$1315, $A13)</f>
        <v>70</v>
      </c>
      <c r="FP13">
        <f>SUMIFS(DataRegularSeason20242025!$AA$3:$AA$1315,DataRegularSeason20242025!$B$3:$B$1315, "&lt;=" &amp; FP$1, DataRegularSeason20242025!$D$3:$D$1315, $A13)+SUMIFS(DataRegularSeason20242025!$AB$3:$AB$1315,DataRegularSeason20242025!$B$3:$B$1315, "&lt;=" &amp; FP$1, DataRegularSeason20242025!$E$3:$E$1315, $A13)</f>
        <v>70</v>
      </c>
      <c r="FQ13">
        <f>SUMIFS(DataRegularSeason20242025!$AA$3:$AA$1315,DataRegularSeason20242025!$B$3:$B$1315, "&lt;=" &amp; FQ$1, DataRegularSeason20242025!$D$3:$D$1315, $A13)+SUMIFS(DataRegularSeason20242025!$AB$3:$AB$1315,DataRegularSeason20242025!$B$3:$B$1315, "&lt;=" &amp; FQ$1, DataRegularSeason20242025!$E$3:$E$1315, $A13)</f>
        <v>70</v>
      </c>
      <c r="FR13">
        <f>SUMIFS(DataRegularSeason20242025!$AA$3:$AA$1315,DataRegularSeason20242025!$B$3:$B$1315, "&lt;=" &amp; FR$1, DataRegularSeason20242025!$D$3:$D$1315, $A13)+SUMIFS(DataRegularSeason20242025!$AB$3:$AB$1315,DataRegularSeason20242025!$B$3:$B$1315, "&lt;=" &amp; FR$1, DataRegularSeason20242025!$E$3:$E$1315, $A13)</f>
        <v>70</v>
      </c>
      <c r="FS13">
        <f>SUMIFS(DataRegularSeason20242025!$AA$3:$AA$1315,DataRegularSeason20242025!$B$3:$B$1315, "&lt;=" &amp; FS$1, DataRegularSeason20242025!$D$3:$D$1315, $A13)+SUMIFS(DataRegularSeason20242025!$AB$3:$AB$1315,DataRegularSeason20242025!$B$3:$B$1315, "&lt;=" &amp; FS$1, DataRegularSeason20242025!$E$3:$E$1315, $A13)</f>
        <v>70</v>
      </c>
      <c r="FT13">
        <f>SUMIFS(DataRegularSeason20242025!$AA$3:$AA$1315,DataRegularSeason20242025!$B$3:$B$1315, "&lt;=" &amp; FT$1, DataRegularSeason20242025!$D$3:$D$1315, $A13)+SUMIFS(DataRegularSeason20242025!$AB$3:$AB$1315,DataRegularSeason20242025!$B$3:$B$1315, "&lt;=" &amp; FT$1, DataRegularSeason20242025!$E$3:$E$1315, $A13)</f>
        <v>70</v>
      </c>
      <c r="FU13">
        <f>SUMIFS(DataRegularSeason20242025!$AA$3:$AA$1315,DataRegularSeason20242025!$B$3:$B$1315, "&lt;=" &amp; FU$1, DataRegularSeason20242025!$D$3:$D$1315, $A13)+SUMIFS(DataRegularSeason20242025!$AB$3:$AB$1315,DataRegularSeason20242025!$B$3:$B$1315, "&lt;=" &amp; FU$1, DataRegularSeason20242025!$E$3:$E$1315, $A13)</f>
        <v>70</v>
      </c>
      <c r="FV13">
        <f>SUMIFS(DataRegularSeason20242025!$AA$3:$AA$1315,DataRegularSeason20242025!$B$3:$B$1315, "&lt;=" &amp; FV$1, DataRegularSeason20242025!$D$3:$D$1315, $A13)+SUMIFS(DataRegularSeason20242025!$AB$3:$AB$1315,DataRegularSeason20242025!$B$3:$B$1315, "&lt;=" &amp; FV$1, DataRegularSeason20242025!$E$3:$E$1315, $A13)</f>
        <v>70</v>
      </c>
      <c r="FW13">
        <f>SUMIFS(DataRegularSeason20242025!$AA$3:$AA$1315,DataRegularSeason20242025!$B$3:$B$1315, "&lt;=" &amp; FW$1, DataRegularSeason20242025!$D$3:$D$1315, $A13)+SUMIFS(DataRegularSeason20242025!$AB$3:$AB$1315,DataRegularSeason20242025!$B$3:$B$1315, "&lt;=" &amp; FW$1, DataRegularSeason20242025!$E$3:$E$1315, $A13)</f>
        <v>70</v>
      </c>
      <c r="FX13">
        <f>SUMIFS(DataRegularSeason20242025!$AA$3:$AA$1315,DataRegularSeason20242025!$B$3:$B$1315, "&lt;=" &amp; FX$1, DataRegularSeason20242025!$D$3:$D$1315, $A13)+SUMIFS(DataRegularSeason20242025!$AB$3:$AB$1315,DataRegularSeason20242025!$B$3:$B$1315, "&lt;=" &amp; FX$1, DataRegularSeason20242025!$E$3:$E$1315, $A13)</f>
        <v>70</v>
      </c>
      <c r="FY13">
        <f>SUMIFS(DataRegularSeason20242025!$AA$3:$AA$1315,DataRegularSeason20242025!$B$3:$B$1315, "&lt;=" &amp; FY$1, DataRegularSeason20242025!$D$3:$D$1315, $A13)+SUMIFS(DataRegularSeason20242025!$AB$3:$AB$1315,DataRegularSeason20242025!$B$3:$B$1315, "&lt;=" &amp; FY$1, DataRegularSeason20242025!$E$3:$E$1315, $A13)</f>
        <v>70</v>
      </c>
      <c r="FZ13">
        <f>SUMIFS(DataRegularSeason20242025!$AA$3:$AA$1315,DataRegularSeason20242025!$B$3:$B$1315, "&lt;=" &amp; FZ$1, DataRegularSeason20242025!$D$3:$D$1315, $A13)+SUMIFS(DataRegularSeason20242025!$AB$3:$AB$1315,DataRegularSeason20242025!$B$3:$B$1315, "&lt;=" &amp; FZ$1, DataRegularSeason20242025!$E$3:$E$1315, $A13)</f>
        <v>70</v>
      </c>
      <c r="GA13">
        <f>SUMIFS(DataRegularSeason20242025!$AA$3:$AA$1315,DataRegularSeason20242025!$B$3:$B$1315, "&lt;=" &amp; GA$1, DataRegularSeason20242025!$D$3:$D$1315, $A13)+SUMIFS(DataRegularSeason20242025!$AB$3:$AB$1315,DataRegularSeason20242025!$B$3:$B$1315, "&lt;=" &amp; GA$1, DataRegularSeason20242025!$E$3:$E$1315, $A13)</f>
        <v>70</v>
      </c>
      <c r="GB13">
        <f>SUMIFS(DataRegularSeason20242025!$AA$3:$AA$1315,DataRegularSeason20242025!$B$3:$B$1315, "&lt;=" &amp; GB$1, DataRegularSeason20242025!$D$3:$D$1315, $A13)+SUMIFS(DataRegularSeason20242025!$AB$3:$AB$1315,DataRegularSeason20242025!$B$3:$B$1315, "&lt;=" &amp; GB$1, DataRegularSeason20242025!$E$3:$E$1315, $A13)</f>
        <v>70</v>
      </c>
      <c r="GC13">
        <f>SUMIFS(DataRegularSeason20242025!$AA$3:$AA$1315,DataRegularSeason20242025!$B$3:$B$1315, "&lt;=" &amp; GC$1, DataRegularSeason20242025!$D$3:$D$1315, $A13)+SUMIFS(DataRegularSeason20242025!$AB$3:$AB$1315,DataRegularSeason20242025!$B$3:$B$1315, "&lt;=" &amp; GC$1, DataRegularSeason20242025!$E$3:$E$1315, $A13)</f>
        <v>70</v>
      </c>
      <c r="GD13">
        <f>SUMIFS(DataRegularSeason20242025!$AA$3:$AA$1315,DataRegularSeason20242025!$B$3:$B$1315, "&lt;=" &amp; GD$1, DataRegularSeason20242025!$D$3:$D$1315, $A13)+SUMIFS(DataRegularSeason20242025!$AB$3:$AB$1315,DataRegularSeason20242025!$B$3:$B$1315, "&lt;=" &amp; GD$1, DataRegularSeason20242025!$E$3:$E$1315, $A13)</f>
        <v>70</v>
      </c>
      <c r="GE13">
        <f>SUMIFS(DataRegularSeason20242025!$AA$3:$AA$1315,DataRegularSeason20242025!$B$3:$B$1315, "&lt;=" &amp; GE$1, DataRegularSeason20242025!$D$3:$D$1315, $A13)+SUMIFS(DataRegularSeason20242025!$AB$3:$AB$1315,DataRegularSeason20242025!$B$3:$B$1315, "&lt;=" &amp; GE$1, DataRegularSeason20242025!$E$3:$E$1315, $A13)</f>
        <v>70</v>
      </c>
      <c r="GF13">
        <f>SUMIFS(DataRegularSeason20242025!$AA$3:$AA$1315,DataRegularSeason20242025!$B$3:$B$1315, "&lt;=" &amp; GF$1, DataRegularSeason20242025!$D$3:$D$1315, $A13)+SUMIFS(DataRegularSeason20242025!$AB$3:$AB$1315,DataRegularSeason20242025!$B$3:$B$1315, "&lt;=" &amp; GF$1, DataRegularSeason20242025!$E$3:$E$1315, $A13)</f>
        <v>70</v>
      </c>
      <c r="GG13">
        <f>SUMIFS(DataRegularSeason20242025!$AA$3:$AA$1315,DataRegularSeason20242025!$B$3:$B$1315, "&lt;=" &amp; GG$1, DataRegularSeason20242025!$D$3:$D$1315, $A13)+SUMIFS(DataRegularSeason20242025!$AB$3:$AB$1315,DataRegularSeason20242025!$B$3:$B$1315, "&lt;=" &amp; GG$1, DataRegularSeason20242025!$E$3:$E$1315, $A13)</f>
        <v>70</v>
      </c>
      <c r="GH13">
        <f>SUMIFS(DataRegularSeason20242025!$AA$3:$AA$1315,DataRegularSeason20242025!$B$3:$B$1315, "&lt;=" &amp; GH$1, DataRegularSeason20242025!$D$3:$D$1315, $A13)+SUMIFS(DataRegularSeason20242025!$AB$3:$AB$1315,DataRegularSeason20242025!$B$3:$B$1315, "&lt;=" &amp; GH$1, DataRegularSeason20242025!$E$3:$E$1315, $A13)</f>
        <v>70</v>
      </c>
      <c r="GI13">
        <f>SUMIFS(DataRegularSeason20242025!$AA$3:$AA$1315,DataRegularSeason20242025!$B$3:$B$1315, "&lt;=" &amp; GI$1, DataRegularSeason20242025!$D$3:$D$1315, $A13)+SUMIFS(DataRegularSeason20242025!$AB$3:$AB$1315,DataRegularSeason20242025!$B$3:$B$1315, "&lt;=" &amp; GI$1, DataRegularSeason20242025!$E$3:$E$1315, $A13)</f>
        <v>70</v>
      </c>
      <c r="GJ13">
        <f>SUMIFS(DataRegularSeason20242025!$AA$3:$AA$1315,DataRegularSeason20242025!$B$3:$B$1315, "&lt;=" &amp; GJ$1, DataRegularSeason20242025!$D$3:$D$1315, $A13)+SUMIFS(DataRegularSeason20242025!$AB$3:$AB$1315,DataRegularSeason20242025!$B$3:$B$1315, "&lt;=" &amp; GJ$1, DataRegularSeason20242025!$E$3:$E$1315, $A13)</f>
        <v>70</v>
      </c>
      <c r="GK13">
        <f>SUMIFS(DataRegularSeason20242025!$AA$3:$AA$1315,DataRegularSeason20242025!$B$3:$B$1315, "&lt;=" &amp; GK$1, DataRegularSeason20242025!$D$3:$D$1315, $A13)+SUMIFS(DataRegularSeason20242025!$AB$3:$AB$1315,DataRegularSeason20242025!$B$3:$B$1315, "&lt;=" &amp; GK$1, DataRegularSeason20242025!$E$3:$E$1315, $A13)</f>
        <v>70</v>
      </c>
      <c r="GL13">
        <f>SUMIFS(DataRegularSeason20242025!$AA$3:$AA$1315,DataRegularSeason20242025!$B$3:$B$1315, "&lt;=" &amp; GL$1, DataRegularSeason20242025!$D$3:$D$1315, $A13)+SUMIFS(DataRegularSeason20242025!$AB$3:$AB$1315,DataRegularSeason20242025!$B$3:$B$1315, "&lt;=" &amp; GL$1, DataRegularSeason20242025!$E$3:$E$1315, $A13)</f>
        <v>70</v>
      </c>
      <c r="GM13">
        <f>SUMIFS(DataRegularSeason20242025!$AA$3:$AA$1315,DataRegularSeason20242025!$B$3:$B$1315, "&lt;=" &amp; GM$1, DataRegularSeason20242025!$D$3:$D$1315, $A13)+SUMIFS(DataRegularSeason20242025!$AB$3:$AB$1315,DataRegularSeason20242025!$B$3:$B$1315, "&lt;=" &amp; GM$1, DataRegularSeason20242025!$E$3:$E$1315, $A13)</f>
        <v>70</v>
      </c>
      <c r="GN13">
        <f>SUMIFS(DataRegularSeason20242025!$AA$3:$AA$1315,DataRegularSeason20242025!$B$3:$B$1315, "&lt;=" &amp; GN$1, DataRegularSeason20242025!$D$3:$D$1315, $A13)+SUMIFS(DataRegularSeason20242025!$AB$3:$AB$1315,DataRegularSeason20242025!$B$3:$B$1315, "&lt;=" &amp; GN$1, DataRegularSeason20242025!$E$3:$E$1315, $A13)</f>
        <v>70</v>
      </c>
      <c r="GO13">
        <f>SUMIFS(DataRegularSeason20242025!$AA$3:$AA$1315,DataRegularSeason20242025!$B$3:$B$1315, "&lt;=" &amp; GO$1, DataRegularSeason20242025!$D$3:$D$1315, $A13)+SUMIFS(DataRegularSeason20242025!$AB$3:$AB$1315,DataRegularSeason20242025!$B$3:$B$1315, "&lt;=" &amp; GO$1, DataRegularSeason20242025!$E$3:$E$1315, $A13)</f>
        <v>70</v>
      </c>
      <c r="GP13">
        <f>SUMIFS(DataRegularSeason20242025!$AA$3:$AA$1315,DataRegularSeason20242025!$B$3:$B$1315, "&lt;=" &amp; GP$1, DataRegularSeason20242025!$D$3:$D$1315, $A13)+SUMIFS(DataRegularSeason20242025!$AB$3:$AB$1315,DataRegularSeason20242025!$B$3:$B$1315, "&lt;=" &amp; GP$1, DataRegularSeason20242025!$E$3:$E$1315, $A13)</f>
        <v>70</v>
      </c>
      <c r="GQ13">
        <f>SUMIFS(DataRegularSeason20242025!$AA$3:$AA$1315,DataRegularSeason20242025!$B$3:$B$1315, "&lt;=" &amp; GQ$1, DataRegularSeason20242025!$D$3:$D$1315, $A13)+SUMIFS(DataRegularSeason20242025!$AB$3:$AB$1315,DataRegularSeason20242025!$B$3:$B$1315, "&lt;=" &amp; GQ$1, DataRegularSeason20242025!$E$3:$E$1315, $A13)</f>
        <v>70</v>
      </c>
      <c r="GR13">
        <f>SUMIFS(DataRegularSeason20242025!$AA$3:$AA$1315,DataRegularSeason20242025!$B$3:$B$1315, "&lt;=" &amp; GR$1, DataRegularSeason20242025!$D$3:$D$1315, $A13)+SUMIFS(DataRegularSeason20242025!$AB$3:$AB$1315,DataRegularSeason20242025!$B$3:$B$1315, "&lt;=" &amp; GR$1, DataRegularSeason20242025!$E$3:$E$1315, $A13)</f>
        <v>70</v>
      </c>
      <c r="GS13">
        <f>SUMIFS(DataRegularSeason20242025!$AA$3:$AA$1315,DataRegularSeason20242025!$B$3:$B$1315, "&lt;=" &amp; GS$1, DataRegularSeason20242025!$D$3:$D$1315, $A13)+SUMIFS(DataRegularSeason20242025!$AB$3:$AB$1315,DataRegularSeason20242025!$B$3:$B$1315, "&lt;=" &amp; GS$1, DataRegularSeason20242025!$E$3:$E$1315, $A13)</f>
        <v>70</v>
      </c>
      <c r="GT13">
        <f>SUMIFS(DataRegularSeason20242025!$AA$3:$AA$1315,DataRegularSeason20242025!$B$3:$B$1315, "&lt;=" &amp; GT$1, DataRegularSeason20242025!$D$3:$D$1315, $A13)+SUMIFS(DataRegularSeason20242025!$AB$3:$AB$1315,DataRegularSeason20242025!$B$3:$B$1315, "&lt;=" &amp; GT$1, DataRegularSeason20242025!$E$3:$E$1315, $A13)</f>
        <v>70</v>
      </c>
      <c r="GU13">
        <f>SUMIFS(DataRegularSeason20242025!$AA$3:$AA$1315,DataRegularSeason20242025!$B$3:$B$1315, "&lt;=" &amp; GU$1, DataRegularSeason20242025!$D$3:$D$1315, $A13)+SUMIFS(DataRegularSeason20242025!$AB$3:$AB$1315,DataRegularSeason20242025!$B$3:$B$1315, "&lt;=" &amp; GU$1, DataRegularSeason20242025!$E$3:$E$1315, $A13)</f>
        <v>70</v>
      </c>
    </row>
    <row r="14" spans="1:275" x14ac:dyDescent="0.25">
      <c r="A14" t="s">
        <v>19</v>
      </c>
      <c r="B14" t="s">
        <v>97</v>
      </c>
      <c r="C14" s="119" t="s">
        <v>98</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60</v>
      </c>
      <c r="ER14">
        <f>SUMIFS(DataRegularSeason20242025!$AA$3:$AA$1315,DataRegularSeason20242025!$B$3:$B$1315, "&lt;=" &amp; ER$1, DataRegularSeason20242025!$D$3:$D$1315, $A14)+SUMIFS(DataRegularSeason20242025!$AB$3:$AB$1315,DataRegularSeason20242025!$B$3:$B$1315, "&lt;=" &amp; ER$1, DataRegularSeason20242025!$E$3:$E$1315, $A14)</f>
        <v>60</v>
      </c>
      <c r="ES14">
        <f>SUMIFS(DataRegularSeason20242025!$AA$3:$AA$1315,DataRegularSeason20242025!$B$3:$B$1315, "&lt;=" &amp; ES$1, DataRegularSeason20242025!$D$3:$D$1315, $A14)+SUMIFS(DataRegularSeason20242025!$AB$3:$AB$1315,DataRegularSeason20242025!$B$3:$B$1315, "&lt;=" &amp; ES$1, DataRegularSeason20242025!$E$3:$E$1315, $A14)</f>
        <v>62</v>
      </c>
      <c r="ET14">
        <f>SUMIFS(DataRegularSeason20242025!$AA$3:$AA$1315,DataRegularSeason20242025!$B$3:$B$1315, "&lt;=" &amp; ET$1, DataRegularSeason20242025!$D$3:$D$1315, $A14)+SUMIFS(DataRegularSeason20242025!$AB$3:$AB$1315,DataRegularSeason20242025!$B$3:$B$1315, "&lt;=" &amp; ET$1, DataRegularSeason20242025!$E$3:$E$1315, $A14)</f>
        <v>62</v>
      </c>
      <c r="EU14">
        <f>SUMIFS(DataRegularSeason20242025!$AA$3:$AA$1315,DataRegularSeason20242025!$B$3:$B$1315, "&lt;=" &amp; EU$1, DataRegularSeason20242025!$D$3:$D$1315, $A14)+SUMIFS(DataRegularSeason20242025!$AB$3:$AB$1315,DataRegularSeason20242025!$B$3:$B$1315, "&lt;=" &amp; EU$1, DataRegularSeason20242025!$E$3:$E$1315, $A14)</f>
        <v>62</v>
      </c>
      <c r="EV14">
        <f>SUMIFS(DataRegularSeason20242025!$AA$3:$AA$1315,DataRegularSeason20242025!$B$3:$B$1315, "&lt;=" &amp; EV$1, DataRegularSeason20242025!$D$3:$D$1315, $A14)+SUMIFS(DataRegularSeason20242025!$AB$3:$AB$1315,DataRegularSeason20242025!$B$3:$B$1315, "&lt;=" &amp; EV$1, DataRegularSeason20242025!$E$3:$E$1315, $A14)</f>
        <v>62</v>
      </c>
      <c r="EW14">
        <f>SUMIFS(DataRegularSeason20242025!$AA$3:$AA$1315,DataRegularSeason20242025!$B$3:$B$1315, "&lt;=" &amp; EW$1, DataRegularSeason20242025!$D$3:$D$1315, $A14)+SUMIFS(DataRegularSeason20242025!$AB$3:$AB$1315,DataRegularSeason20242025!$B$3:$B$1315, "&lt;=" &amp; EW$1, DataRegularSeason20242025!$E$3:$E$1315, $A14)</f>
        <v>62</v>
      </c>
      <c r="EX14">
        <f>SUMIFS(DataRegularSeason20242025!$AA$3:$AA$1315,DataRegularSeason20242025!$B$3:$B$1315, "&lt;=" &amp; EX$1, DataRegularSeason20242025!$D$3:$D$1315, $A14)+SUMIFS(DataRegularSeason20242025!$AB$3:$AB$1315,DataRegularSeason20242025!$B$3:$B$1315, "&lt;=" &amp; EX$1, DataRegularSeason20242025!$E$3:$E$1315, $A14)</f>
        <v>64</v>
      </c>
      <c r="EY14">
        <f>SUMIFS(DataRegularSeason20242025!$AA$3:$AA$1315,DataRegularSeason20242025!$B$3:$B$1315, "&lt;=" &amp; EY$1, DataRegularSeason20242025!$D$3:$D$1315, $A14)+SUMIFS(DataRegularSeason20242025!$AB$3:$AB$1315,DataRegularSeason20242025!$B$3:$B$1315, "&lt;=" &amp; EY$1, DataRegularSeason20242025!$E$3:$E$1315, $A14)</f>
        <v>66</v>
      </c>
      <c r="EZ14">
        <f>SUMIFS(DataRegularSeason20242025!$AA$3:$AA$1315,DataRegularSeason20242025!$B$3:$B$1315, "&lt;=" &amp; EZ$1, DataRegularSeason20242025!$D$3:$D$1315, $A14)+SUMIFS(DataRegularSeason20242025!$AB$3:$AB$1315,DataRegularSeason20242025!$B$3:$B$1315, "&lt;=" &amp; EZ$1, DataRegularSeason20242025!$E$3:$E$1315, $A14)</f>
        <v>66</v>
      </c>
      <c r="FA14">
        <f>SUMIFS(DataRegularSeason20242025!$AA$3:$AA$1315,DataRegularSeason20242025!$B$3:$B$1315, "&lt;=" &amp; FA$1, DataRegularSeason20242025!$D$3:$D$1315, $A14)+SUMIFS(DataRegularSeason20242025!$AB$3:$AB$1315,DataRegularSeason20242025!$B$3:$B$1315, "&lt;=" &amp; FA$1, DataRegularSeason20242025!$E$3:$E$1315, $A14)</f>
        <v>67</v>
      </c>
      <c r="FB14">
        <f>SUMIFS(DataRegularSeason20242025!$AA$3:$AA$1315,DataRegularSeason20242025!$B$3:$B$1315, "&lt;=" &amp; FB$1, DataRegularSeason20242025!$D$3:$D$1315, $A14)+SUMIFS(DataRegularSeason20242025!$AB$3:$AB$1315,DataRegularSeason20242025!$B$3:$B$1315, "&lt;=" &amp; FB$1, DataRegularSeason20242025!$E$3:$E$1315, $A14)</f>
        <v>67</v>
      </c>
      <c r="FC14">
        <f>SUMIFS(DataRegularSeason20242025!$AA$3:$AA$1315,DataRegularSeason20242025!$B$3:$B$1315, "&lt;=" &amp; FC$1, DataRegularSeason20242025!$D$3:$D$1315, $A14)+SUMIFS(DataRegularSeason20242025!$AB$3:$AB$1315,DataRegularSeason20242025!$B$3:$B$1315, "&lt;=" &amp; FC$1, DataRegularSeason20242025!$E$3:$E$1315, $A14)</f>
        <v>67</v>
      </c>
      <c r="FD14">
        <f>SUMIFS(DataRegularSeason20242025!$AA$3:$AA$1315,DataRegularSeason20242025!$B$3:$B$1315, "&lt;=" &amp; FD$1, DataRegularSeason20242025!$D$3:$D$1315, $A14)+SUMIFS(DataRegularSeason20242025!$AB$3:$AB$1315,DataRegularSeason20242025!$B$3:$B$1315, "&lt;=" &amp; FD$1, DataRegularSeason20242025!$E$3:$E$1315, $A14)</f>
        <v>68</v>
      </c>
      <c r="FE14">
        <f>SUMIFS(DataRegularSeason20242025!$AA$3:$AA$1315,DataRegularSeason20242025!$B$3:$B$1315, "&lt;=" &amp; FE$1, DataRegularSeason20242025!$D$3:$D$1315, $A14)+SUMIFS(DataRegularSeason20242025!$AB$3:$AB$1315,DataRegularSeason20242025!$B$3:$B$1315, "&lt;=" &amp; FE$1, DataRegularSeason20242025!$E$3:$E$1315, $A14)</f>
        <v>68</v>
      </c>
      <c r="FF14">
        <f>SUMIFS(DataRegularSeason20242025!$AA$3:$AA$1315,DataRegularSeason20242025!$B$3:$B$1315, "&lt;=" &amp; FF$1, DataRegularSeason20242025!$D$3:$D$1315, $A14)+SUMIFS(DataRegularSeason20242025!$AB$3:$AB$1315,DataRegularSeason20242025!$B$3:$B$1315, "&lt;=" &amp; FF$1, DataRegularSeason20242025!$E$3:$E$1315, $A14)</f>
        <v>68</v>
      </c>
      <c r="FG14">
        <f>SUMIFS(DataRegularSeason20242025!$AA$3:$AA$1315,DataRegularSeason20242025!$B$3:$B$1315, "&lt;=" &amp; FG$1, DataRegularSeason20242025!$D$3:$D$1315, $A14)+SUMIFS(DataRegularSeason20242025!$AB$3:$AB$1315,DataRegularSeason20242025!$B$3:$B$1315, "&lt;=" &amp; FG$1, DataRegularSeason20242025!$E$3:$E$1315, $A14)</f>
        <v>68</v>
      </c>
      <c r="FH14">
        <f>SUMIFS(DataRegularSeason20242025!$AA$3:$AA$1315,DataRegularSeason20242025!$B$3:$B$1315, "&lt;=" &amp; FH$1, DataRegularSeason20242025!$D$3:$D$1315, $A14)+SUMIFS(DataRegularSeason20242025!$AB$3:$AB$1315,DataRegularSeason20242025!$B$3:$B$1315, "&lt;=" &amp; FH$1, DataRegularSeason20242025!$E$3:$E$1315, $A14)</f>
        <v>68</v>
      </c>
      <c r="FI14">
        <f>SUMIFS(DataRegularSeason20242025!$AA$3:$AA$1315,DataRegularSeason20242025!$B$3:$B$1315, "&lt;=" &amp; FI$1, DataRegularSeason20242025!$D$3:$D$1315, $A14)+SUMIFS(DataRegularSeason20242025!$AB$3:$AB$1315,DataRegularSeason20242025!$B$3:$B$1315, "&lt;=" &amp; FI$1, DataRegularSeason20242025!$E$3:$E$1315, $A14)</f>
        <v>68</v>
      </c>
      <c r="FJ14">
        <f>SUMIFS(DataRegularSeason20242025!$AA$3:$AA$1315,DataRegularSeason20242025!$B$3:$B$1315, "&lt;=" &amp; FJ$1, DataRegularSeason20242025!$D$3:$D$1315, $A14)+SUMIFS(DataRegularSeason20242025!$AB$3:$AB$1315,DataRegularSeason20242025!$B$3:$B$1315, "&lt;=" &amp; FJ$1, DataRegularSeason20242025!$E$3:$E$1315, $A14)</f>
        <v>68</v>
      </c>
      <c r="FK14">
        <f>SUMIFS(DataRegularSeason20242025!$AA$3:$AA$1315,DataRegularSeason20242025!$B$3:$B$1315, "&lt;=" &amp; FK$1, DataRegularSeason20242025!$D$3:$D$1315, $A14)+SUMIFS(DataRegularSeason20242025!$AB$3:$AB$1315,DataRegularSeason20242025!$B$3:$B$1315, "&lt;=" &amp; FK$1, DataRegularSeason20242025!$E$3:$E$1315, $A14)</f>
        <v>68</v>
      </c>
      <c r="FL14">
        <f>SUMIFS(DataRegularSeason20242025!$AA$3:$AA$1315,DataRegularSeason20242025!$B$3:$B$1315, "&lt;=" &amp; FL$1, DataRegularSeason20242025!$D$3:$D$1315, $A14)+SUMIFS(DataRegularSeason20242025!$AB$3:$AB$1315,DataRegularSeason20242025!$B$3:$B$1315, "&lt;=" &amp; FL$1, DataRegularSeason20242025!$E$3:$E$1315, $A14)</f>
        <v>68</v>
      </c>
      <c r="FM14">
        <f>SUMIFS(DataRegularSeason20242025!$AA$3:$AA$1315,DataRegularSeason20242025!$B$3:$B$1315, "&lt;=" &amp; FM$1, DataRegularSeason20242025!$D$3:$D$1315, $A14)+SUMIFS(DataRegularSeason20242025!$AB$3:$AB$1315,DataRegularSeason20242025!$B$3:$B$1315, "&lt;=" &amp; FM$1, DataRegularSeason20242025!$E$3:$E$1315, $A14)</f>
        <v>68</v>
      </c>
      <c r="FN14">
        <f>SUMIFS(DataRegularSeason20242025!$AA$3:$AA$1315,DataRegularSeason20242025!$B$3:$B$1315, "&lt;=" &amp; FN$1, DataRegularSeason20242025!$D$3:$D$1315, $A14)+SUMIFS(DataRegularSeason20242025!$AB$3:$AB$1315,DataRegularSeason20242025!$B$3:$B$1315, "&lt;=" &amp; FN$1, DataRegularSeason20242025!$E$3:$E$1315, $A14)</f>
        <v>68</v>
      </c>
      <c r="FO14">
        <f>SUMIFS(DataRegularSeason20242025!$AA$3:$AA$1315,DataRegularSeason20242025!$B$3:$B$1315, "&lt;=" &amp; FO$1, DataRegularSeason20242025!$D$3:$D$1315, $A14)+SUMIFS(DataRegularSeason20242025!$AB$3:$AB$1315,DataRegularSeason20242025!$B$3:$B$1315, "&lt;=" &amp; FO$1, DataRegularSeason20242025!$E$3:$E$1315, $A14)</f>
        <v>68</v>
      </c>
      <c r="FP14">
        <f>SUMIFS(DataRegularSeason20242025!$AA$3:$AA$1315,DataRegularSeason20242025!$B$3:$B$1315, "&lt;=" &amp; FP$1, DataRegularSeason20242025!$D$3:$D$1315, $A14)+SUMIFS(DataRegularSeason20242025!$AB$3:$AB$1315,DataRegularSeason20242025!$B$3:$B$1315, "&lt;=" &amp; FP$1, DataRegularSeason20242025!$E$3:$E$1315, $A14)</f>
        <v>68</v>
      </c>
      <c r="FQ14">
        <f>SUMIFS(DataRegularSeason20242025!$AA$3:$AA$1315,DataRegularSeason20242025!$B$3:$B$1315, "&lt;=" &amp; FQ$1, DataRegularSeason20242025!$D$3:$D$1315, $A14)+SUMIFS(DataRegularSeason20242025!$AB$3:$AB$1315,DataRegularSeason20242025!$B$3:$B$1315, "&lt;=" &amp; FQ$1, DataRegularSeason20242025!$E$3:$E$1315, $A14)</f>
        <v>68</v>
      </c>
      <c r="FR14">
        <f>SUMIFS(DataRegularSeason20242025!$AA$3:$AA$1315,DataRegularSeason20242025!$B$3:$B$1315, "&lt;=" &amp; FR$1, DataRegularSeason20242025!$D$3:$D$1315, $A14)+SUMIFS(DataRegularSeason20242025!$AB$3:$AB$1315,DataRegularSeason20242025!$B$3:$B$1315, "&lt;=" &amp; FR$1, DataRegularSeason20242025!$E$3:$E$1315, $A14)</f>
        <v>68</v>
      </c>
      <c r="FS14">
        <f>SUMIFS(DataRegularSeason20242025!$AA$3:$AA$1315,DataRegularSeason20242025!$B$3:$B$1315, "&lt;=" &amp; FS$1, DataRegularSeason20242025!$D$3:$D$1315, $A14)+SUMIFS(DataRegularSeason20242025!$AB$3:$AB$1315,DataRegularSeason20242025!$B$3:$B$1315, "&lt;=" &amp; FS$1, DataRegularSeason20242025!$E$3:$E$1315, $A14)</f>
        <v>68</v>
      </c>
      <c r="FT14">
        <f>SUMIFS(DataRegularSeason20242025!$AA$3:$AA$1315,DataRegularSeason20242025!$B$3:$B$1315, "&lt;=" &amp; FT$1, DataRegularSeason20242025!$D$3:$D$1315, $A14)+SUMIFS(DataRegularSeason20242025!$AB$3:$AB$1315,DataRegularSeason20242025!$B$3:$B$1315, "&lt;=" &amp; FT$1, DataRegularSeason20242025!$E$3:$E$1315, $A14)</f>
        <v>68</v>
      </c>
      <c r="FU14">
        <f>SUMIFS(DataRegularSeason20242025!$AA$3:$AA$1315,DataRegularSeason20242025!$B$3:$B$1315, "&lt;=" &amp; FU$1, DataRegularSeason20242025!$D$3:$D$1315, $A14)+SUMIFS(DataRegularSeason20242025!$AB$3:$AB$1315,DataRegularSeason20242025!$B$3:$B$1315, "&lt;=" &amp; FU$1, DataRegularSeason20242025!$E$3:$E$1315, $A14)</f>
        <v>68</v>
      </c>
      <c r="FV14">
        <f>SUMIFS(DataRegularSeason20242025!$AA$3:$AA$1315,DataRegularSeason20242025!$B$3:$B$1315, "&lt;=" &amp; FV$1, DataRegularSeason20242025!$D$3:$D$1315, $A14)+SUMIFS(DataRegularSeason20242025!$AB$3:$AB$1315,DataRegularSeason20242025!$B$3:$B$1315, "&lt;=" &amp; FV$1, DataRegularSeason20242025!$E$3:$E$1315, $A14)</f>
        <v>68</v>
      </c>
      <c r="FW14">
        <f>SUMIFS(DataRegularSeason20242025!$AA$3:$AA$1315,DataRegularSeason20242025!$B$3:$B$1315, "&lt;=" &amp; FW$1, DataRegularSeason20242025!$D$3:$D$1315, $A14)+SUMIFS(DataRegularSeason20242025!$AB$3:$AB$1315,DataRegularSeason20242025!$B$3:$B$1315, "&lt;=" &amp; FW$1, DataRegularSeason20242025!$E$3:$E$1315, $A14)</f>
        <v>68</v>
      </c>
      <c r="FX14">
        <f>SUMIFS(DataRegularSeason20242025!$AA$3:$AA$1315,DataRegularSeason20242025!$B$3:$B$1315, "&lt;=" &amp; FX$1, DataRegularSeason20242025!$D$3:$D$1315, $A14)+SUMIFS(DataRegularSeason20242025!$AB$3:$AB$1315,DataRegularSeason20242025!$B$3:$B$1315, "&lt;=" &amp; FX$1, DataRegularSeason20242025!$E$3:$E$1315, $A14)</f>
        <v>68</v>
      </c>
      <c r="FY14">
        <f>SUMIFS(DataRegularSeason20242025!$AA$3:$AA$1315,DataRegularSeason20242025!$B$3:$B$1315, "&lt;=" &amp; FY$1, DataRegularSeason20242025!$D$3:$D$1315, $A14)+SUMIFS(DataRegularSeason20242025!$AB$3:$AB$1315,DataRegularSeason20242025!$B$3:$B$1315, "&lt;=" &amp; FY$1, DataRegularSeason20242025!$E$3:$E$1315, $A14)</f>
        <v>68</v>
      </c>
      <c r="FZ14">
        <f>SUMIFS(DataRegularSeason20242025!$AA$3:$AA$1315,DataRegularSeason20242025!$B$3:$B$1315, "&lt;=" &amp; FZ$1, DataRegularSeason20242025!$D$3:$D$1315, $A14)+SUMIFS(DataRegularSeason20242025!$AB$3:$AB$1315,DataRegularSeason20242025!$B$3:$B$1315, "&lt;=" &amp; FZ$1, DataRegularSeason20242025!$E$3:$E$1315, $A14)</f>
        <v>68</v>
      </c>
      <c r="GA14">
        <f>SUMIFS(DataRegularSeason20242025!$AA$3:$AA$1315,DataRegularSeason20242025!$B$3:$B$1315, "&lt;=" &amp; GA$1, DataRegularSeason20242025!$D$3:$D$1315, $A14)+SUMIFS(DataRegularSeason20242025!$AB$3:$AB$1315,DataRegularSeason20242025!$B$3:$B$1315, "&lt;=" &amp; GA$1, DataRegularSeason20242025!$E$3:$E$1315, $A14)</f>
        <v>68</v>
      </c>
      <c r="GB14">
        <f>SUMIFS(DataRegularSeason20242025!$AA$3:$AA$1315,DataRegularSeason20242025!$B$3:$B$1315, "&lt;=" &amp; GB$1, DataRegularSeason20242025!$D$3:$D$1315, $A14)+SUMIFS(DataRegularSeason20242025!$AB$3:$AB$1315,DataRegularSeason20242025!$B$3:$B$1315, "&lt;=" &amp; GB$1, DataRegularSeason20242025!$E$3:$E$1315, $A14)</f>
        <v>68</v>
      </c>
      <c r="GC14">
        <f>SUMIFS(DataRegularSeason20242025!$AA$3:$AA$1315,DataRegularSeason20242025!$B$3:$B$1315, "&lt;=" &amp; GC$1, DataRegularSeason20242025!$D$3:$D$1315, $A14)+SUMIFS(DataRegularSeason20242025!$AB$3:$AB$1315,DataRegularSeason20242025!$B$3:$B$1315, "&lt;=" &amp; GC$1, DataRegularSeason20242025!$E$3:$E$1315, $A14)</f>
        <v>68</v>
      </c>
      <c r="GD14">
        <f>SUMIFS(DataRegularSeason20242025!$AA$3:$AA$1315,DataRegularSeason20242025!$B$3:$B$1315, "&lt;=" &amp; GD$1, DataRegularSeason20242025!$D$3:$D$1315, $A14)+SUMIFS(DataRegularSeason20242025!$AB$3:$AB$1315,DataRegularSeason20242025!$B$3:$B$1315, "&lt;=" &amp; GD$1, DataRegularSeason20242025!$E$3:$E$1315, $A14)</f>
        <v>68</v>
      </c>
      <c r="GE14">
        <f>SUMIFS(DataRegularSeason20242025!$AA$3:$AA$1315,DataRegularSeason20242025!$B$3:$B$1315, "&lt;=" &amp; GE$1, DataRegularSeason20242025!$D$3:$D$1315, $A14)+SUMIFS(DataRegularSeason20242025!$AB$3:$AB$1315,DataRegularSeason20242025!$B$3:$B$1315, "&lt;=" &amp; GE$1, DataRegularSeason20242025!$E$3:$E$1315, $A14)</f>
        <v>68</v>
      </c>
      <c r="GF14">
        <f>SUMIFS(DataRegularSeason20242025!$AA$3:$AA$1315,DataRegularSeason20242025!$B$3:$B$1315, "&lt;=" &amp; GF$1, DataRegularSeason20242025!$D$3:$D$1315, $A14)+SUMIFS(DataRegularSeason20242025!$AB$3:$AB$1315,DataRegularSeason20242025!$B$3:$B$1315, "&lt;=" &amp; GF$1, DataRegularSeason20242025!$E$3:$E$1315, $A14)</f>
        <v>68</v>
      </c>
      <c r="GG14">
        <f>SUMIFS(DataRegularSeason20242025!$AA$3:$AA$1315,DataRegularSeason20242025!$B$3:$B$1315, "&lt;=" &amp; GG$1, DataRegularSeason20242025!$D$3:$D$1315, $A14)+SUMIFS(DataRegularSeason20242025!$AB$3:$AB$1315,DataRegularSeason20242025!$B$3:$B$1315, "&lt;=" &amp; GG$1, DataRegularSeason20242025!$E$3:$E$1315, $A14)</f>
        <v>68</v>
      </c>
      <c r="GH14">
        <f>SUMIFS(DataRegularSeason20242025!$AA$3:$AA$1315,DataRegularSeason20242025!$B$3:$B$1315, "&lt;=" &amp; GH$1, DataRegularSeason20242025!$D$3:$D$1315, $A14)+SUMIFS(DataRegularSeason20242025!$AB$3:$AB$1315,DataRegularSeason20242025!$B$3:$B$1315, "&lt;=" &amp; GH$1, DataRegularSeason20242025!$E$3:$E$1315, $A14)</f>
        <v>68</v>
      </c>
      <c r="GI14">
        <f>SUMIFS(DataRegularSeason20242025!$AA$3:$AA$1315,DataRegularSeason20242025!$B$3:$B$1315, "&lt;=" &amp; GI$1, DataRegularSeason20242025!$D$3:$D$1315, $A14)+SUMIFS(DataRegularSeason20242025!$AB$3:$AB$1315,DataRegularSeason20242025!$B$3:$B$1315, "&lt;=" &amp; GI$1, DataRegularSeason20242025!$E$3:$E$1315, $A14)</f>
        <v>68</v>
      </c>
      <c r="GJ14">
        <f>SUMIFS(DataRegularSeason20242025!$AA$3:$AA$1315,DataRegularSeason20242025!$B$3:$B$1315, "&lt;=" &amp; GJ$1, DataRegularSeason20242025!$D$3:$D$1315, $A14)+SUMIFS(DataRegularSeason20242025!$AB$3:$AB$1315,DataRegularSeason20242025!$B$3:$B$1315, "&lt;=" &amp; GJ$1, DataRegularSeason20242025!$E$3:$E$1315, $A14)</f>
        <v>68</v>
      </c>
      <c r="GK14">
        <f>SUMIFS(DataRegularSeason20242025!$AA$3:$AA$1315,DataRegularSeason20242025!$B$3:$B$1315, "&lt;=" &amp; GK$1, DataRegularSeason20242025!$D$3:$D$1315, $A14)+SUMIFS(DataRegularSeason20242025!$AB$3:$AB$1315,DataRegularSeason20242025!$B$3:$B$1315, "&lt;=" &amp; GK$1, DataRegularSeason20242025!$E$3:$E$1315, $A14)</f>
        <v>68</v>
      </c>
      <c r="GL14">
        <f>SUMIFS(DataRegularSeason20242025!$AA$3:$AA$1315,DataRegularSeason20242025!$B$3:$B$1315, "&lt;=" &amp; GL$1, DataRegularSeason20242025!$D$3:$D$1315, $A14)+SUMIFS(DataRegularSeason20242025!$AB$3:$AB$1315,DataRegularSeason20242025!$B$3:$B$1315, "&lt;=" &amp; GL$1, DataRegularSeason20242025!$E$3:$E$1315, $A14)</f>
        <v>68</v>
      </c>
      <c r="GM14">
        <f>SUMIFS(DataRegularSeason20242025!$AA$3:$AA$1315,DataRegularSeason20242025!$B$3:$B$1315, "&lt;=" &amp; GM$1, DataRegularSeason20242025!$D$3:$D$1315, $A14)+SUMIFS(DataRegularSeason20242025!$AB$3:$AB$1315,DataRegularSeason20242025!$B$3:$B$1315, "&lt;=" &amp; GM$1, DataRegularSeason20242025!$E$3:$E$1315, $A14)</f>
        <v>68</v>
      </c>
      <c r="GN14">
        <f>SUMIFS(DataRegularSeason20242025!$AA$3:$AA$1315,DataRegularSeason20242025!$B$3:$B$1315, "&lt;=" &amp; GN$1, DataRegularSeason20242025!$D$3:$D$1315, $A14)+SUMIFS(DataRegularSeason20242025!$AB$3:$AB$1315,DataRegularSeason20242025!$B$3:$B$1315, "&lt;=" &amp; GN$1, DataRegularSeason20242025!$E$3:$E$1315, $A14)</f>
        <v>68</v>
      </c>
      <c r="GO14">
        <f>SUMIFS(DataRegularSeason20242025!$AA$3:$AA$1315,DataRegularSeason20242025!$B$3:$B$1315, "&lt;=" &amp; GO$1, DataRegularSeason20242025!$D$3:$D$1315, $A14)+SUMIFS(DataRegularSeason20242025!$AB$3:$AB$1315,DataRegularSeason20242025!$B$3:$B$1315, "&lt;=" &amp; GO$1, DataRegularSeason20242025!$E$3:$E$1315, $A14)</f>
        <v>68</v>
      </c>
      <c r="GP14">
        <f>SUMIFS(DataRegularSeason20242025!$AA$3:$AA$1315,DataRegularSeason20242025!$B$3:$B$1315, "&lt;=" &amp; GP$1, DataRegularSeason20242025!$D$3:$D$1315, $A14)+SUMIFS(DataRegularSeason20242025!$AB$3:$AB$1315,DataRegularSeason20242025!$B$3:$B$1315, "&lt;=" &amp; GP$1, DataRegularSeason20242025!$E$3:$E$1315, $A14)</f>
        <v>68</v>
      </c>
      <c r="GQ14">
        <f>SUMIFS(DataRegularSeason20242025!$AA$3:$AA$1315,DataRegularSeason20242025!$B$3:$B$1315, "&lt;=" &amp; GQ$1, DataRegularSeason20242025!$D$3:$D$1315, $A14)+SUMIFS(DataRegularSeason20242025!$AB$3:$AB$1315,DataRegularSeason20242025!$B$3:$B$1315, "&lt;=" &amp; GQ$1, DataRegularSeason20242025!$E$3:$E$1315, $A14)</f>
        <v>68</v>
      </c>
      <c r="GR14">
        <f>SUMIFS(DataRegularSeason20242025!$AA$3:$AA$1315,DataRegularSeason20242025!$B$3:$B$1315, "&lt;=" &amp; GR$1, DataRegularSeason20242025!$D$3:$D$1315, $A14)+SUMIFS(DataRegularSeason20242025!$AB$3:$AB$1315,DataRegularSeason20242025!$B$3:$B$1315, "&lt;=" &amp; GR$1, DataRegularSeason20242025!$E$3:$E$1315, $A14)</f>
        <v>68</v>
      </c>
      <c r="GS14">
        <f>SUMIFS(DataRegularSeason20242025!$AA$3:$AA$1315,DataRegularSeason20242025!$B$3:$B$1315, "&lt;=" &amp; GS$1, DataRegularSeason20242025!$D$3:$D$1315, $A14)+SUMIFS(DataRegularSeason20242025!$AB$3:$AB$1315,DataRegularSeason20242025!$B$3:$B$1315, "&lt;=" &amp; GS$1, DataRegularSeason20242025!$E$3:$E$1315, $A14)</f>
        <v>68</v>
      </c>
      <c r="GT14">
        <f>SUMIFS(DataRegularSeason20242025!$AA$3:$AA$1315,DataRegularSeason20242025!$B$3:$B$1315, "&lt;=" &amp; GT$1, DataRegularSeason20242025!$D$3:$D$1315, $A14)+SUMIFS(DataRegularSeason20242025!$AB$3:$AB$1315,DataRegularSeason20242025!$B$3:$B$1315, "&lt;=" &amp; GT$1, DataRegularSeason20242025!$E$3:$E$1315, $A14)</f>
        <v>68</v>
      </c>
      <c r="GU14">
        <f>SUMIFS(DataRegularSeason20242025!$AA$3:$AA$1315,DataRegularSeason20242025!$B$3:$B$1315, "&lt;=" &amp; GU$1, DataRegularSeason20242025!$D$3:$D$1315, $A14)+SUMIFS(DataRegularSeason20242025!$AB$3:$AB$1315,DataRegularSeason20242025!$B$3:$B$1315, "&lt;=" &amp; GU$1, DataRegularSeason20242025!$E$3:$E$1315, $A14)</f>
        <v>68</v>
      </c>
    </row>
    <row r="15" spans="1:275" x14ac:dyDescent="0.25">
      <c r="A15" t="s">
        <v>32</v>
      </c>
      <c r="B15" t="s">
        <v>97</v>
      </c>
      <c r="C15" s="119" t="s">
        <v>98</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59</v>
      </c>
      <c r="EV15">
        <f>SUMIFS(DataRegularSeason20242025!$AA$3:$AA$1315,DataRegularSeason20242025!$B$3:$B$1315, "&lt;=" &amp; EV$1, DataRegularSeason20242025!$D$3:$D$1315, $A15)+SUMIFS(DataRegularSeason20242025!$AB$3:$AB$1315,DataRegularSeason20242025!$B$3:$B$1315, "&lt;=" &amp; EV$1, DataRegularSeason20242025!$E$3:$E$1315, $A15)</f>
        <v>59</v>
      </c>
      <c r="EW15">
        <f>SUMIFS(DataRegularSeason20242025!$AA$3:$AA$1315,DataRegularSeason20242025!$B$3:$B$1315, "&lt;=" &amp; EW$1, DataRegularSeason20242025!$D$3:$D$1315, $A15)+SUMIFS(DataRegularSeason20242025!$AB$3:$AB$1315,DataRegularSeason20242025!$B$3:$B$1315, "&lt;=" &amp; EW$1, DataRegularSeason20242025!$E$3:$E$1315, $A15)</f>
        <v>61</v>
      </c>
      <c r="EX15">
        <f>SUMIFS(DataRegularSeason20242025!$AA$3:$AA$1315,DataRegularSeason20242025!$B$3:$B$1315, "&lt;=" &amp; EX$1, DataRegularSeason20242025!$D$3:$D$1315, $A15)+SUMIFS(DataRegularSeason20242025!$AB$3:$AB$1315,DataRegularSeason20242025!$B$3:$B$1315, "&lt;=" &amp; EX$1, DataRegularSeason20242025!$E$3:$E$1315, $A15)</f>
        <v>61</v>
      </c>
      <c r="EY15">
        <f>SUMIFS(DataRegularSeason20242025!$AA$3:$AA$1315,DataRegularSeason20242025!$B$3:$B$1315, "&lt;=" &amp; EY$1, DataRegularSeason20242025!$D$3:$D$1315, $A15)+SUMIFS(DataRegularSeason20242025!$AB$3:$AB$1315,DataRegularSeason20242025!$B$3:$B$1315, "&lt;=" &amp; EY$1, DataRegularSeason20242025!$E$3:$E$1315, $A15)</f>
        <v>61</v>
      </c>
      <c r="EZ15">
        <f>SUMIFS(DataRegularSeason20242025!$AA$3:$AA$1315,DataRegularSeason20242025!$B$3:$B$1315, "&lt;=" &amp; EZ$1, DataRegularSeason20242025!$D$3:$D$1315, $A15)+SUMIFS(DataRegularSeason20242025!$AB$3:$AB$1315,DataRegularSeason20242025!$B$3:$B$1315, "&lt;=" &amp; EZ$1, DataRegularSeason20242025!$E$3:$E$1315, $A15)</f>
        <v>63</v>
      </c>
      <c r="FA15">
        <f>SUMIFS(DataRegularSeason20242025!$AA$3:$AA$1315,DataRegularSeason20242025!$B$3:$B$1315, "&lt;=" &amp; FA$1, DataRegularSeason20242025!$D$3:$D$1315, $A15)+SUMIFS(DataRegularSeason20242025!$AB$3:$AB$1315,DataRegularSeason20242025!$B$3:$B$1315, "&lt;=" &amp; FA$1, DataRegularSeason20242025!$E$3:$E$1315, $A15)</f>
        <v>63</v>
      </c>
      <c r="FB15">
        <f>SUMIFS(DataRegularSeason20242025!$AA$3:$AA$1315,DataRegularSeason20242025!$B$3:$B$1315, "&lt;=" &amp; FB$1, DataRegularSeason20242025!$D$3:$D$1315, $A15)+SUMIFS(DataRegularSeason20242025!$AB$3:$AB$1315,DataRegularSeason20242025!$B$3:$B$1315, "&lt;=" &amp; FB$1, DataRegularSeason20242025!$E$3:$E$1315, $A15)</f>
        <v>63</v>
      </c>
      <c r="FC15">
        <f>SUMIFS(DataRegularSeason20242025!$AA$3:$AA$1315,DataRegularSeason20242025!$B$3:$B$1315, "&lt;=" &amp; FC$1, DataRegularSeason20242025!$D$3:$D$1315, $A15)+SUMIFS(DataRegularSeason20242025!$AB$3:$AB$1315,DataRegularSeason20242025!$B$3:$B$1315, "&lt;=" &amp; FC$1, DataRegularSeason20242025!$E$3:$E$1315, $A15)</f>
        <v>63</v>
      </c>
      <c r="FD15">
        <f>SUMIFS(DataRegularSeason20242025!$AA$3:$AA$1315,DataRegularSeason20242025!$B$3:$B$1315, "&lt;=" &amp; FD$1, DataRegularSeason20242025!$D$3:$D$1315, $A15)+SUMIFS(DataRegularSeason20242025!$AB$3:$AB$1315,DataRegularSeason20242025!$B$3:$B$1315, "&lt;=" &amp; FD$1, DataRegularSeason20242025!$E$3:$E$1315, $A15)</f>
        <v>65</v>
      </c>
      <c r="FE15">
        <f>SUMIFS(DataRegularSeason20242025!$AA$3:$AA$1315,DataRegularSeason20242025!$B$3:$B$1315, "&lt;=" &amp; FE$1, DataRegularSeason20242025!$D$3:$D$1315, $A15)+SUMIFS(DataRegularSeason20242025!$AB$3:$AB$1315,DataRegularSeason20242025!$B$3:$B$1315, "&lt;=" &amp; FE$1, DataRegularSeason20242025!$E$3:$E$1315, $A15)</f>
        <v>65</v>
      </c>
      <c r="FF15">
        <f>SUMIFS(DataRegularSeason20242025!$AA$3:$AA$1315,DataRegularSeason20242025!$B$3:$B$1315, "&lt;=" &amp; FF$1, DataRegularSeason20242025!$D$3:$D$1315, $A15)+SUMIFS(DataRegularSeason20242025!$AB$3:$AB$1315,DataRegularSeason20242025!$B$3:$B$1315, "&lt;=" &amp; FF$1, DataRegularSeason20242025!$E$3:$E$1315, $A15)</f>
        <v>65</v>
      </c>
      <c r="FG15">
        <f>SUMIFS(DataRegularSeason20242025!$AA$3:$AA$1315,DataRegularSeason20242025!$B$3:$B$1315, "&lt;=" &amp; FG$1, DataRegularSeason20242025!$D$3:$D$1315, $A15)+SUMIFS(DataRegularSeason20242025!$AB$3:$AB$1315,DataRegularSeason20242025!$B$3:$B$1315, "&lt;=" &amp; FG$1, DataRegularSeason20242025!$E$3:$E$1315, $A15)</f>
        <v>65</v>
      </c>
      <c r="FH15">
        <f>SUMIFS(DataRegularSeason20242025!$AA$3:$AA$1315,DataRegularSeason20242025!$B$3:$B$1315, "&lt;=" &amp; FH$1, DataRegularSeason20242025!$D$3:$D$1315, $A15)+SUMIFS(DataRegularSeason20242025!$AB$3:$AB$1315,DataRegularSeason20242025!$B$3:$B$1315, "&lt;=" &amp; FH$1, DataRegularSeason20242025!$E$3:$E$1315, $A15)</f>
        <v>65</v>
      </c>
      <c r="FI15">
        <f>SUMIFS(DataRegularSeason20242025!$AA$3:$AA$1315,DataRegularSeason20242025!$B$3:$B$1315, "&lt;=" &amp; FI$1, DataRegularSeason20242025!$D$3:$D$1315, $A15)+SUMIFS(DataRegularSeason20242025!$AB$3:$AB$1315,DataRegularSeason20242025!$B$3:$B$1315, "&lt;=" &amp; FI$1, DataRegularSeason20242025!$E$3:$E$1315, $A15)</f>
        <v>65</v>
      </c>
      <c r="FJ15">
        <f>SUMIFS(DataRegularSeason20242025!$AA$3:$AA$1315,DataRegularSeason20242025!$B$3:$B$1315, "&lt;=" &amp; FJ$1, DataRegularSeason20242025!$D$3:$D$1315, $A15)+SUMIFS(DataRegularSeason20242025!$AB$3:$AB$1315,DataRegularSeason20242025!$B$3:$B$1315, "&lt;=" &amp; FJ$1, DataRegularSeason20242025!$E$3:$E$1315, $A15)</f>
        <v>65</v>
      </c>
      <c r="FK15">
        <f>SUMIFS(DataRegularSeason20242025!$AA$3:$AA$1315,DataRegularSeason20242025!$B$3:$B$1315, "&lt;=" &amp; FK$1, DataRegularSeason20242025!$D$3:$D$1315, $A15)+SUMIFS(DataRegularSeason20242025!$AB$3:$AB$1315,DataRegularSeason20242025!$B$3:$B$1315, "&lt;=" &amp; FK$1, DataRegularSeason20242025!$E$3:$E$1315, $A15)</f>
        <v>65</v>
      </c>
      <c r="FL15">
        <f>SUMIFS(DataRegularSeason20242025!$AA$3:$AA$1315,DataRegularSeason20242025!$B$3:$B$1315, "&lt;=" &amp; FL$1, DataRegularSeason20242025!$D$3:$D$1315, $A15)+SUMIFS(DataRegularSeason20242025!$AB$3:$AB$1315,DataRegularSeason20242025!$B$3:$B$1315, "&lt;=" &amp; FL$1, DataRegularSeason20242025!$E$3:$E$1315, $A15)</f>
        <v>65</v>
      </c>
      <c r="FM15">
        <f>SUMIFS(DataRegularSeason20242025!$AA$3:$AA$1315,DataRegularSeason20242025!$B$3:$B$1315, "&lt;=" &amp; FM$1, DataRegularSeason20242025!$D$3:$D$1315, $A15)+SUMIFS(DataRegularSeason20242025!$AB$3:$AB$1315,DataRegularSeason20242025!$B$3:$B$1315, "&lt;=" &amp; FM$1, DataRegularSeason20242025!$E$3:$E$1315, $A15)</f>
        <v>65</v>
      </c>
      <c r="FN15">
        <f>SUMIFS(DataRegularSeason20242025!$AA$3:$AA$1315,DataRegularSeason20242025!$B$3:$B$1315, "&lt;=" &amp; FN$1, DataRegularSeason20242025!$D$3:$D$1315, $A15)+SUMIFS(DataRegularSeason20242025!$AB$3:$AB$1315,DataRegularSeason20242025!$B$3:$B$1315, "&lt;=" &amp; FN$1, DataRegularSeason20242025!$E$3:$E$1315, $A15)</f>
        <v>65</v>
      </c>
      <c r="FO15">
        <f>SUMIFS(DataRegularSeason20242025!$AA$3:$AA$1315,DataRegularSeason20242025!$B$3:$B$1315, "&lt;=" &amp; FO$1, DataRegularSeason20242025!$D$3:$D$1315, $A15)+SUMIFS(DataRegularSeason20242025!$AB$3:$AB$1315,DataRegularSeason20242025!$B$3:$B$1315, "&lt;=" &amp; FO$1, DataRegularSeason20242025!$E$3:$E$1315, $A15)</f>
        <v>65</v>
      </c>
      <c r="FP15">
        <f>SUMIFS(DataRegularSeason20242025!$AA$3:$AA$1315,DataRegularSeason20242025!$B$3:$B$1315, "&lt;=" &amp; FP$1, DataRegularSeason20242025!$D$3:$D$1315, $A15)+SUMIFS(DataRegularSeason20242025!$AB$3:$AB$1315,DataRegularSeason20242025!$B$3:$B$1315, "&lt;=" &amp; FP$1, DataRegularSeason20242025!$E$3:$E$1315, $A15)</f>
        <v>65</v>
      </c>
      <c r="FQ15">
        <f>SUMIFS(DataRegularSeason20242025!$AA$3:$AA$1315,DataRegularSeason20242025!$B$3:$B$1315, "&lt;=" &amp; FQ$1, DataRegularSeason20242025!$D$3:$D$1315, $A15)+SUMIFS(DataRegularSeason20242025!$AB$3:$AB$1315,DataRegularSeason20242025!$B$3:$B$1315, "&lt;=" &amp; FQ$1, DataRegularSeason20242025!$E$3:$E$1315, $A15)</f>
        <v>65</v>
      </c>
      <c r="FR15">
        <f>SUMIFS(DataRegularSeason20242025!$AA$3:$AA$1315,DataRegularSeason20242025!$B$3:$B$1315, "&lt;=" &amp; FR$1, DataRegularSeason20242025!$D$3:$D$1315, $A15)+SUMIFS(DataRegularSeason20242025!$AB$3:$AB$1315,DataRegularSeason20242025!$B$3:$B$1315, "&lt;=" &amp; FR$1, DataRegularSeason20242025!$E$3:$E$1315, $A15)</f>
        <v>65</v>
      </c>
      <c r="FS15">
        <f>SUMIFS(DataRegularSeason20242025!$AA$3:$AA$1315,DataRegularSeason20242025!$B$3:$B$1315, "&lt;=" &amp; FS$1, DataRegularSeason20242025!$D$3:$D$1315, $A15)+SUMIFS(DataRegularSeason20242025!$AB$3:$AB$1315,DataRegularSeason20242025!$B$3:$B$1315, "&lt;=" &amp; FS$1, DataRegularSeason20242025!$E$3:$E$1315, $A15)</f>
        <v>65</v>
      </c>
      <c r="FT15">
        <f>SUMIFS(DataRegularSeason20242025!$AA$3:$AA$1315,DataRegularSeason20242025!$B$3:$B$1315, "&lt;=" &amp; FT$1, DataRegularSeason20242025!$D$3:$D$1315, $A15)+SUMIFS(DataRegularSeason20242025!$AB$3:$AB$1315,DataRegularSeason20242025!$B$3:$B$1315, "&lt;=" &amp; FT$1, DataRegularSeason20242025!$E$3:$E$1315, $A15)</f>
        <v>65</v>
      </c>
      <c r="FU15">
        <f>SUMIFS(DataRegularSeason20242025!$AA$3:$AA$1315,DataRegularSeason20242025!$B$3:$B$1315, "&lt;=" &amp; FU$1, DataRegularSeason20242025!$D$3:$D$1315, $A15)+SUMIFS(DataRegularSeason20242025!$AB$3:$AB$1315,DataRegularSeason20242025!$B$3:$B$1315, "&lt;=" &amp; FU$1, DataRegularSeason20242025!$E$3:$E$1315, $A15)</f>
        <v>65</v>
      </c>
      <c r="FV15">
        <f>SUMIFS(DataRegularSeason20242025!$AA$3:$AA$1315,DataRegularSeason20242025!$B$3:$B$1315, "&lt;=" &amp; FV$1, DataRegularSeason20242025!$D$3:$D$1315, $A15)+SUMIFS(DataRegularSeason20242025!$AB$3:$AB$1315,DataRegularSeason20242025!$B$3:$B$1315, "&lt;=" &amp; FV$1, DataRegularSeason20242025!$E$3:$E$1315, $A15)</f>
        <v>65</v>
      </c>
      <c r="FW15">
        <f>SUMIFS(DataRegularSeason20242025!$AA$3:$AA$1315,DataRegularSeason20242025!$B$3:$B$1315, "&lt;=" &amp; FW$1, DataRegularSeason20242025!$D$3:$D$1315, $A15)+SUMIFS(DataRegularSeason20242025!$AB$3:$AB$1315,DataRegularSeason20242025!$B$3:$B$1315, "&lt;=" &amp; FW$1, DataRegularSeason20242025!$E$3:$E$1315, $A15)</f>
        <v>65</v>
      </c>
      <c r="FX15">
        <f>SUMIFS(DataRegularSeason20242025!$AA$3:$AA$1315,DataRegularSeason20242025!$B$3:$B$1315, "&lt;=" &amp; FX$1, DataRegularSeason20242025!$D$3:$D$1315, $A15)+SUMIFS(DataRegularSeason20242025!$AB$3:$AB$1315,DataRegularSeason20242025!$B$3:$B$1315, "&lt;=" &amp; FX$1, DataRegularSeason20242025!$E$3:$E$1315, $A15)</f>
        <v>65</v>
      </c>
      <c r="FY15">
        <f>SUMIFS(DataRegularSeason20242025!$AA$3:$AA$1315,DataRegularSeason20242025!$B$3:$B$1315, "&lt;=" &amp; FY$1, DataRegularSeason20242025!$D$3:$D$1315, $A15)+SUMIFS(DataRegularSeason20242025!$AB$3:$AB$1315,DataRegularSeason20242025!$B$3:$B$1315, "&lt;=" &amp; FY$1, DataRegularSeason20242025!$E$3:$E$1315, $A15)</f>
        <v>65</v>
      </c>
      <c r="FZ15">
        <f>SUMIFS(DataRegularSeason20242025!$AA$3:$AA$1315,DataRegularSeason20242025!$B$3:$B$1315, "&lt;=" &amp; FZ$1, DataRegularSeason20242025!$D$3:$D$1315, $A15)+SUMIFS(DataRegularSeason20242025!$AB$3:$AB$1315,DataRegularSeason20242025!$B$3:$B$1315, "&lt;=" &amp; FZ$1, DataRegularSeason20242025!$E$3:$E$1315, $A15)</f>
        <v>65</v>
      </c>
      <c r="GA15">
        <f>SUMIFS(DataRegularSeason20242025!$AA$3:$AA$1315,DataRegularSeason20242025!$B$3:$B$1315, "&lt;=" &amp; GA$1, DataRegularSeason20242025!$D$3:$D$1315, $A15)+SUMIFS(DataRegularSeason20242025!$AB$3:$AB$1315,DataRegularSeason20242025!$B$3:$B$1315, "&lt;=" &amp; GA$1, DataRegularSeason20242025!$E$3:$E$1315, $A15)</f>
        <v>65</v>
      </c>
      <c r="GB15">
        <f>SUMIFS(DataRegularSeason20242025!$AA$3:$AA$1315,DataRegularSeason20242025!$B$3:$B$1315, "&lt;=" &amp; GB$1, DataRegularSeason20242025!$D$3:$D$1315, $A15)+SUMIFS(DataRegularSeason20242025!$AB$3:$AB$1315,DataRegularSeason20242025!$B$3:$B$1315, "&lt;=" &amp; GB$1, DataRegularSeason20242025!$E$3:$E$1315, $A15)</f>
        <v>65</v>
      </c>
      <c r="GC15">
        <f>SUMIFS(DataRegularSeason20242025!$AA$3:$AA$1315,DataRegularSeason20242025!$B$3:$B$1315, "&lt;=" &amp; GC$1, DataRegularSeason20242025!$D$3:$D$1315, $A15)+SUMIFS(DataRegularSeason20242025!$AB$3:$AB$1315,DataRegularSeason20242025!$B$3:$B$1315, "&lt;=" &amp; GC$1, DataRegularSeason20242025!$E$3:$E$1315, $A15)</f>
        <v>65</v>
      </c>
      <c r="GD15">
        <f>SUMIFS(DataRegularSeason20242025!$AA$3:$AA$1315,DataRegularSeason20242025!$B$3:$B$1315, "&lt;=" &amp; GD$1, DataRegularSeason20242025!$D$3:$D$1315, $A15)+SUMIFS(DataRegularSeason20242025!$AB$3:$AB$1315,DataRegularSeason20242025!$B$3:$B$1315, "&lt;=" &amp; GD$1, DataRegularSeason20242025!$E$3:$E$1315, $A15)</f>
        <v>65</v>
      </c>
      <c r="GE15">
        <f>SUMIFS(DataRegularSeason20242025!$AA$3:$AA$1315,DataRegularSeason20242025!$B$3:$B$1315, "&lt;=" &amp; GE$1, DataRegularSeason20242025!$D$3:$D$1315, $A15)+SUMIFS(DataRegularSeason20242025!$AB$3:$AB$1315,DataRegularSeason20242025!$B$3:$B$1315, "&lt;=" &amp; GE$1, DataRegularSeason20242025!$E$3:$E$1315, $A15)</f>
        <v>65</v>
      </c>
      <c r="GF15">
        <f>SUMIFS(DataRegularSeason20242025!$AA$3:$AA$1315,DataRegularSeason20242025!$B$3:$B$1315, "&lt;=" &amp; GF$1, DataRegularSeason20242025!$D$3:$D$1315, $A15)+SUMIFS(DataRegularSeason20242025!$AB$3:$AB$1315,DataRegularSeason20242025!$B$3:$B$1315, "&lt;=" &amp; GF$1, DataRegularSeason20242025!$E$3:$E$1315, $A15)</f>
        <v>65</v>
      </c>
      <c r="GG15">
        <f>SUMIFS(DataRegularSeason20242025!$AA$3:$AA$1315,DataRegularSeason20242025!$B$3:$B$1315, "&lt;=" &amp; GG$1, DataRegularSeason20242025!$D$3:$D$1315, $A15)+SUMIFS(DataRegularSeason20242025!$AB$3:$AB$1315,DataRegularSeason20242025!$B$3:$B$1315, "&lt;=" &amp; GG$1, DataRegularSeason20242025!$E$3:$E$1315, $A15)</f>
        <v>65</v>
      </c>
      <c r="GH15">
        <f>SUMIFS(DataRegularSeason20242025!$AA$3:$AA$1315,DataRegularSeason20242025!$B$3:$B$1315, "&lt;=" &amp; GH$1, DataRegularSeason20242025!$D$3:$D$1315, $A15)+SUMIFS(DataRegularSeason20242025!$AB$3:$AB$1315,DataRegularSeason20242025!$B$3:$B$1315, "&lt;=" &amp; GH$1, DataRegularSeason20242025!$E$3:$E$1315, $A15)</f>
        <v>65</v>
      </c>
      <c r="GI15">
        <f>SUMIFS(DataRegularSeason20242025!$AA$3:$AA$1315,DataRegularSeason20242025!$B$3:$B$1315, "&lt;=" &amp; GI$1, DataRegularSeason20242025!$D$3:$D$1315, $A15)+SUMIFS(DataRegularSeason20242025!$AB$3:$AB$1315,DataRegularSeason20242025!$B$3:$B$1315, "&lt;=" &amp; GI$1, DataRegularSeason20242025!$E$3:$E$1315, $A15)</f>
        <v>65</v>
      </c>
      <c r="GJ15">
        <f>SUMIFS(DataRegularSeason20242025!$AA$3:$AA$1315,DataRegularSeason20242025!$B$3:$B$1315, "&lt;=" &amp; GJ$1, DataRegularSeason20242025!$D$3:$D$1315, $A15)+SUMIFS(DataRegularSeason20242025!$AB$3:$AB$1315,DataRegularSeason20242025!$B$3:$B$1315, "&lt;=" &amp; GJ$1, DataRegularSeason20242025!$E$3:$E$1315, $A15)</f>
        <v>65</v>
      </c>
      <c r="GK15">
        <f>SUMIFS(DataRegularSeason20242025!$AA$3:$AA$1315,DataRegularSeason20242025!$B$3:$B$1315, "&lt;=" &amp; GK$1, DataRegularSeason20242025!$D$3:$D$1315, $A15)+SUMIFS(DataRegularSeason20242025!$AB$3:$AB$1315,DataRegularSeason20242025!$B$3:$B$1315, "&lt;=" &amp; GK$1, DataRegularSeason20242025!$E$3:$E$1315, $A15)</f>
        <v>65</v>
      </c>
      <c r="GL15">
        <f>SUMIFS(DataRegularSeason20242025!$AA$3:$AA$1315,DataRegularSeason20242025!$B$3:$B$1315, "&lt;=" &amp; GL$1, DataRegularSeason20242025!$D$3:$D$1315, $A15)+SUMIFS(DataRegularSeason20242025!$AB$3:$AB$1315,DataRegularSeason20242025!$B$3:$B$1315, "&lt;=" &amp; GL$1, DataRegularSeason20242025!$E$3:$E$1315, $A15)</f>
        <v>65</v>
      </c>
      <c r="GM15">
        <f>SUMIFS(DataRegularSeason20242025!$AA$3:$AA$1315,DataRegularSeason20242025!$B$3:$B$1315, "&lt;=" &amp; GM$1, DataRegularSeason20242025!$D$3:$D$1315, $A15)+SUMIFS(DataRegularSeason20242025!$AB$3:$AB$1315,DataRegularSeason20242025!$B$3:$B$1315, "&lt;=" &amp; GM$1, DataRegularSeason20242025!$E$3:$E$1315, $A15)</f>
        <v>65</v>
      </c>
      <c r="GN15">
        <f>SUMIFS(DataRegularSeason20242025!$AA$3:$AA$1315,DataRegularSeason20242025!$B$3:$B$1315, "&lt;=" &amp; GN$1, DataRegularSeason20242025!$D$3:$D$1315, $A15)+SUMIFS(DataRegularSeason20242025!$AB$3:$AB$1315,DataRegularSeason20242025!$B$3:$B$1315, "&lt;=" &amp; GN$1, DataRegularSeason20242025!$E$3:$E$1315, $A15)</f>
        <v>65</v>
      </c>
      <c r="GO15">
        <f>SUMIFS(DataRegularSeason20242025!$AA$3:$AA$1315,DataRegularSeason20242025!$B$3:$B$1315, "&lt;=" &amp; GO$1, DataRegularSeason20242025!$D$3:$D$1315, $A15)+SUMIFS(DataRegularSeason20242025!$AB$3:$AB$1315,DataRegularSeason20242025!$B$3:$B$1315, "&lt;=" &amp; GO$1, DataRegularSeason20242025!$E$3:$E$1315, $A15)</f>
        <v>65</v>
      </c>
      <c r="GP15">
        <f>SUMIFS(DataRegularSeason20242025!$AA$3:$AA$1315,DataRegularSeason20242025!$B$3:$B$1315, "&lt;=" &amp; GP$1, DataRegularSeason20242025!$D$3:$D$1315, $A15)+SUMIFS(DataRegularSeason20242025!$AB$3:$AB$1315,DataRegularSeason20242025!$B$3:$B$1315, "&lt;=" &amp; GP$1, DataRegularSeason20242025!$E$3:$E$1315, $A15)</f>
        <v>65</v>
      </c>
      <c r="GQ15">
        <f>SUMIFS(DataRegularSeason20242025!$AA$3:$AA$1315,DataRegularSeason20242025!$B$3:$B$1315, "&lt;=" &amp; GQ$1, DataRegularSeason20242025!$D$3:$D$1315, $A15)+SUMIFS(DataRegularSeason20242025!$AB$3:$AB$1315,DataRegularSeason20242025!$B$3:$B$1315, "&lt;=" &amp; GQ$1, DataRegularSeason20242025!$E$3:$E$1315, $A15)</f>
        <v>65</v>
      </c>
      <c r="GR15">
        <f>SUMIFS(DataRegularSeason20242025!$AA$3:$AA$1315,DataRegularSeason20242025!$B$3:$B$1315, "&lt;=" &amp; GR$1, DataRegularSeason20242025!$D$3:$D$1315, $A15)+SUMIFS(DataRegularSeason20242025!$AB$3:$AB$1315,DataRegularSeason20242025!$B$3:$B$1315, "&lt;=" &amp; GR$1, DataRegularSeason20242025!$E$3:$E$1315, $A15)</f>
        <v>65</v>
      </c>
      <c r="GS15">
        <f>SUMIFS(DataRegularSeason20242025!$AA$3:$AA$1315,DataRegularSeason20242025!$B$3:$B$1315, "&lt;=" &amp; GS$1, DataRegularSeason20242025!$D$3:$D$1315, $A15)+SUMIFS(DataRegularSeason20242025!$AB$3:$AB$1315,DataRegularSeason20242025!$B$3:$B$1315, "&lt;=" &amp; GS$1, DataRegularSeason20242025!$E$3:$E$1315, $A15)</f>
        <v>65</v>
      </c>
      <c r="GT15">
        <f>SUMIFS(DataRegularSeason20242025!$AA$3:$AA$1315,DataRegularSeason20242025!$B$3:$B$1315, "&lt;=" &amp; GT$1, DataRegularSeason20242025!$D$3:$D$1315, $A15)+SUMIFS(DataRegularSeason20242025!$AB$3:$AB$1315,DataRegularSeason20242025!$B$3:$B$1315, "&lt;=" &amp; GT$1, DataRegularSeason20242025!$E$3:$E$1315, $A15)</f>
        <v>65</v>
      </c>
      <c r="GU15">
        <f>SUMIFS(DataRegularSeason20242025!$AA$3:$AA$1315,DataRegularSeason20242025!$B$3:$B$1315, "&lt;=" &amp; GU$1, DataRegularSeason20242025!$D$3:$D$1315, $A15)+SUMIFS(DataRegularSeason20242025!$AB$3:$AB$1315,DataRegularSeason20242025!$B$3:$B$1315, "&lt;=" &amp; GU$1, DataRegularSeason20242025!$E$3:$E$1315, $A15)</f>
        <v>65</v>
      </c>
    </row>
    <row r="16" spans="1:275" x14ac:dyDescent="0.25">
      <c r="A16" t="s">
        <v>44</v>
      </c>
      <c r="B16" t="s">
        <v>97</v>
      </c>
      <c r="C16" s="119" t="s">
        <v>98</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0</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2</v>
      </c>
      <c r="P16">
        <f>SUMIFS(DataRegularSeason20242025!$AA$3:$AA$1315,DataRegularSeason20242025!$B$3:$B$1315, "&lt;=" &amp; P$1, DataRegularSeason20242025!$D$3:$D$1315, $A16)+SUMIFS(DataRegularSeason20242025!$AB$3:$AB$1315,DataRegularSeason20242025!$B$3:$B$1315, "&lt;=" &amp; P$1, DataRegularSeason20242025!$E$3:$E$1315, $A16)</f>
        <v>3</v>
      </c>
      <c r="Q16">
        <f>SUMIFS(DataRegularSeason20242025!$AA$3:$AA$1315,DataRegularSeason20242025!$B$3:$B$1315, "&lt;=" &amp; Q$1, DataRegularSeason20242025!$D$3:$D$1315, $A16)+SUMIFS(DataRegularSeason20242025!$AB$3:$AB$1315,DataRegularSeason20242025!$B$3:$B$1315, "&lt;=" &amp; Q$1, DataRegularSeason20242025!$E$3:$E$1315, $A16)</f>
        <v>3</v>
      </c>
      <c r="R16">
        <f>SUMIFS(DataRegularSeason20242025!$AA$3:$AA$1315,DataRegularSeason20242025!$B$3:$B$1315, "&lt;=" &amp; R$1, DataRegularSeason20242025!$D$3:$D$1315, $A16)+SUMIFS(DataRegularSeason20242025!$AB$3:$AB$1315,DataRegularSeason20242025!$B$3:$B$1315, "&lt;=" &amp; R$1, DataRegularSeason20242025!$E$3:$E$1315, $A16)</f>
        <v>3</v>
      </c>
      <c r="S16">
        <f>SUMIFS(DataRegularSeason20242025!$AA$3:$AA$1315,DataRegularSeason20242025!$B$3:$B$1315, "&lt;=" &amp; S$1, DataRegularSeason20242025!$D$3:$D$1315, $A16)+SUMIFS(DataRegularSeason20242025!$AB$3:$AB$1315,DataRegularSeason20242025!$B$3:$B$1315, "&lt;=" &amp; S$1, DataRegularSeason20242025!$E$3:$E$1315, $A16)</f>
        <v>3</v>
      </c>
      <c r="T16">
        <f>SUMIFS(DataRegularSeason20242025!$AA$3:$AA$1315,DataRegularSeason20242025!$B$3:$B$1315, "&lt;=" &amp; T$1, DataRegularSeason20242025!$D$3:$D$1315, $A16)+SUMIFS(DataRegularSeason20242025!$AB$3:$AB$1315,DataRegularSeason20242025!$B$3:$B$1315, "&lt;=" &amp; T$1, DataRegularSeason20242025!$E$3:$E$1315, $A16)</f>
        <v>3</v>
      </c>
      <c r="U16">
        <f>SUMIFS(DataRegularSeason20242025!$AA$3:$AA$1315,DataRegularSeason20242025!$B$3:$B$1315, "&lt;=" &amp; U$1, DataRegularSeason20242025!$D$3:$D$1315, $A16)+SUMIFS(DataRegularSeason20242025!$AB$3:$AB$1315,DataRegularSeason20242025!$B$3:$B$1315, "&lt;=" &amp; U$1, DataRegularSeason20242025!$E$3:$E$1315, $A16)</f>
        <v>3</v>
      </c>
      <c r="V16">
        <f>SUMIFS(DataRegularSeason20242025!$AA$3:$AA$1315,DataRegularSeason20242025!$B$3:$B$1315, "&lt;=" &amp; V$1, DataRegularSeason20242025!$D$3:$D$1315, $A16)+SUMIFS(DataRegularSeason20242025!$AB$3:$AB$1315,DataRegularSeason20242025!$B$3:$B$1315, "&lt;=" &amp; V$1, DataRegularSeason20242025!$E$3:$E$1315, $A16)</f>
        <v>3</v>
      </c>
      <c r="W16">
        <f>SUMIFS(DataRegularSeason20242025!$AA$3:$AA$1315,DataRegularSeason20242025!$B$3:$B$1315, "&lt;=" &amp; W$1, DataRegularSeason20242025!$D$3:$D$1315, $A16)+SUMIFS(DataRegularSeason20242025!$AB$3:$AB$1315,DataRegularSeason20242025!$B$3:$B$1315, "&lt;=" &amp; W$1, DataRegularSeason20242025!$E$3:$E$1315, $A16)</f>
        <v>3</v>
      </c>
      <c r="X16">
        <f>SUMIFS(DataRegularSeason20242025!$AA$3:$AA$1315,DataRegularSeason20242025!$B$3:$B$1315, "&lt;=" &amp; X$1, DataRegularSeason20242025!$D$3:$D$1315, $A16)+SUMIFS(DataRegularSeason20242025!$AB$3:$AB$1315,DataRegularSeason20242025!$B$3:$B$1315, "&lt;=" &amp; X$1, DataRegularSeason20242025!$E$3:$E$1315, $A16)</f>
        <v>3</v>
      </c>
      <c r="Y16">
        <f>SUMIFS(DataRegularSeason20242025!$AA$3:$AA$1315,DataRegularSeason20242025!$B$3:$B$1315, "&lt;=" &amp; Y$1, DataRegularSeason20242025!$D$3:$D$1315, $A16)+SUMIFS(DataRegularSeason20242025!$AB$3:$AB$1315,DataRegularSeason20242025!$B$3:$B$1315, "&lt;=" &amp; Y$1, DataRegularSeason20242025!$E$3:$E$1315, $A16)</f>
        <v>3</v>
      </c>
      <c r="Z16">
        <f>SUMIFS(DataRegularSeason20242025!$AA$3:$AA$1315,DataRegularSeason20242025!$B$3:$B$1315, "&lt;=" &amp; Z$1, DataRegularSeason20242025!$D$3:$D$1315, $A16)+SUMIFS(DataRegularSeason20242025!$AB$3:$AB$1315,DataRegularSeason20242025!$B$3:$B$1315, "&lt;=" &amp; Z$1, DataRegularSeason20242025!$E$3:$E$1315, $A16)</f>
        <v>3</v>
      </c>
      <c r="AA16">
        <f>SUMIFS(DataRegularSeason20242025!$AA$3:$AA$1315,DataRegularSeason20242025!$B$3:$B$1315, "&lt;=" &amp; AA$1, DataRegularSeason20242025!$D$3:$D$1315, $A16)+SUMIFS(DataRegularSeason20242025!$AB$3:$AB$1315,DataRegularSeason20242025!$B$3:$B$1315, "&lt;=" &amp; AA$1, DataRegularSeason20242025!$E$3:$E$1315, $A16)</f>
        <v>5</v>
      </c>
      <c r="AB16">
        <f>SUMIFS(DataRegularSeason20242025!$AA$3:$AA$1315,DataRegularSeason20242025!$B$3:$B$1315, "&lt;=" &amp; AB$1, DataRegularSeason20242025!$D$3:$D$1315, $A16)+SUMIFS(DataRegularSeason20242025!$AB$3:$AB$1315,DataRegularSeason20242025!$B$3:$B$1315, "&lt;=" &amp; AB$1, DataRegularSeason20242025!$E$3:$E$1315, $A16)</f>
        <v>5</v>
      </c>
      <c r="AC16">
        <f>SUMIFS(DataRegularSeason20242025!$AA$3:$AA$1315,DataRegularSeason20242025!$B$3:$B$1315, "&lt;=" &amp; AC$1, DataRegularSeason20242025!$D$3:$D$1315, $A16)+SUMIFS(DataRegularSeason20242025!$AB$3:$AB$1315,DataRegularSeason20242025!$B$3:$B$1315, "&lt;=" &amp; AC$1, DataRegularSeason20242025!$E$3:$E$1315, $A16)</f>
        <v>5</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9</v>
      </c>
      <c r="AI16">
        <f>SUMIFS(DataRegularSeason20242025!$AA$3:$AA$1315,DataRegularSeason20242025!$B$3:$B$1315, "&lt;=" &amp; AI$1, DataRegularSeason20242025!$D$3:$D$1315, $A16)+SUMIFS(DataRegularSeason20242025!$AB$3:$AB$1315,DataRegularSeason20242025!$B$3:$B$1315, "&lt;=" &amp; AI$1, DataRegularSeason20242025!$E$3:$E$1315, $A16)</f>
        <v>9</v>
      </c>
      <c r="AJ16">
        <f>SUMIFS(DataRegularSeason20242025!$AA$3:$AA$1315,DataRegularSeason20242025!$B$3:$B$1315, "&lt;=" &amp; AJ$1, DataRegularSeason20242025!$D$3:$D$1315, $A16)+SUMIFS(DataRegularSeason20242025!$AB$3:$AB$1315,DataRegularSeason20242025!$B$3:$B$1315, "&lt;=" &amp; AJ$1, DataRegularSeason20242025!$E$3:$E$1315, $A16)</f>
        <v>9</v>
      </c>
      <c r="AK16">
        <f>SUMIFS(DataRegularSeason20242025!$AA$3:$AA$1315,DataRegularSeason20242025!$B$3:$B$1315, "&lt;=" &amp; AK$1, DataRegularSeason20242025!$D$3:$D$1315, $A16)+SUMIFS(DataRegularSeason20242025!$AB$3:$AB$1315,DataRegularSeason20242025!$B$3:$B$1315, "&lt;=" &amp; AK$1, DataRegularSeason20242025!$E$3:$E$1315, $A16)</f>
        <v>9</v>
      </c>
      <c r="AL16">
        <f>SUMIFS(DataRegularSeason20242025!$AA$3:$AA$1315,DataRegularSeason20242025!$B$3:$B$1315, "&lt;=" &amp; AL$1, DataRegularSeason20242025!$D$3:$D$1315, $A16)+SUMIFS(DataRegularSeason20242025!$AB$3:$AB$1315,DataRegularSeason20242025!$B$3:$B$1315, "&lt;=" &amp; AL$1, DataRegularSeason20242025!$E$3:$E$1315, $A16)</f>
        <v>9</v>
      </c>
      <c r="AM16">
        <f>SUMIFS(DataRegularSeason20242025!$AA$3:$AA$1315,DataRegularSeason20242025!$B$3:$B$1315, "&lt;=" &amp; AM$1, DataRegularSeason20242025!$D$3:$D$1315, $A16)+SUMIFS(DataRegularSeason20242025!$AB$3:$AB$1315,DataRegularSeason20242025!$B$3:$B$1315, "&lt;=" &amp; AM$1, DataRegularSeason20242025!$E$3:$E$1315, $A16)</f>
        <v>11</v>
      </c>
      <c r="AN16">
        <f>SUMIFS(DataRegularSeason20242025!$AA$3:$AA$1315,DataRegularSeason20242025!$B$3:$B$1315, "&lt;=" &amp; AN$1, DataRegularSeason20242025!$D$3:$D$1315, $A16)+SUMIFS(DataRegularSeason20242025!$AB$3:$AB$1315,DataRegularSeason20242025!$B$3:$B$1315, "&lt;=" &amp; AN$1, DataRegularSeason20242025!$E$3:$E$1315, $A16)</f>
        <v>11</v>
      </c>
      <c r="AO16">
        <f>SUMIFS(DataRegularSeason20242025!$AA$3:$AA$1315,DataRegularSeason20242025!$B$3:$B$1315, "&lt;=" &amp; AO$1, DataRegularSeason20242025!$D$3:$D$1315, $A16)+SUMIFS(DataRegularSeason20242025!$AB$3:$AB$1315,DataRegularSeason20242025!$B$3:$B$1315, "&lt;=" &amp; AO$1, DataRegularSeason20242025!$E$3:$E$1315, $A16)</f>
        <v>12</v>
      </c>
      <c r="AP16">
        <f>SUMIFS(DataRegularSeason20242025!$AA$3:$AA$1315,DataRegularSeason20242025!$B$3:$B$1315, "&lt;=" &amp; AP$1, DataRegularSeason20242025!$D$3:$D$1315, $A16)+SUMIFS(DataRegularSeason20242025!$AB$3:$AB$1315,DataRegularSeason20242025!$B$3:$B$1315, "&lt;=" &amp; AP$1, DataRegularSeason20242025!$E$3:$E$1315, $A16)</f>
        <v>12</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14</v>
      </c>
      <c r="AT16">
        <f>SUMIFS(DataRegularSeason20242025!$AA$3:$AA$1315,DataRegularSeason20242025!$B$3:$B$1315, "&lt;=" &amp; AT$1, DataRegularSeason20242025!$D$3:$D$1315, $A16)+SUMIFS(DataRegularSeason20242025!$AB$3:$AB$1315,DataRegularSeason20242025!$B$3:$B$1315, "&lt;=" &amp; AT$1, DataRegularSeason20242025!$E$3:$E$1315, $A16)</f>
        <v>16</v>
      </c>
      <c r="AU16">
        <f>SUMIFS(DataRegularSeason20242025!$AA$3:$AA$1315,DataRegularSeason20242025!$B$3:$B$1315, "&lt;=" &amp; AU$1, DataRegularSeason20242025!$D$3:$D$1315, $A16)+SUMIFS(DataRegularSeason20242025!$AB$3:$AB$1315,DataRegularSeason20242025!$B$3:$B$1315, "&lt;=" &amp; AU$1, DataRegularSeason20242025!$E$3:$E$1315, $A16)</f>
        <v>16</v>
      </c>
      <c r="AV16">
        <f>SUMIFS(DataRegularSeason20242025!$AA$3:$AA$1315,DataRegularSeason20242025!$B$3:$B$1315, "&lt;=" &amp; AV$1, DataRegularSeason20242025!$D$3:$D$1315, $A16)+SUMIFS(DataRegularSeason20242025!$AB$3:$AB$1315,DataRegularSeason20242025!$B$3:$B$1315, "&lt;=" &amp; AV$1, DataRegularSeason20242025!$E$3:$E$1315, $A16)</f>
        <v>18</v>
      </c>
      <c r="AW16">
        <f>SUMIFS(DataRegularSeason20242025!$AA$3:$AA$1315,DataRegularSeason20242025!$B$3:$B$1315, "&lt;=" &amp; AW$1, DataRegularSeason20242025!$D$3:$D$1315, $A16)+SUMIFS(DataRegularSeason20242025!$AB$3:$AB$1315,DataRegularSeason20242025!$B$3:$B$1315, "&lt;=" &amp; AW$1, DataRegularSeason20242025!$E$3:$E$1315, $A16)</f>
        <v>18</v>
      </c>
      <c r="AX16">
        <f>SUMIFS(DataRegularSeason20242025!$AA$3:$AA$1315,DataRegularSeason20242025!$B$3:$B$1315, "&lt;=" &amp; AX$1, DataRegularSeason20242025!$D$3:$D$1315, $A16)+SUMIFS(DataRegularSeason20242025!$AB$3:$AB$1315,DataRegularSeason20242025!$B$3:$B$1315, "&lt;=" &amp; AX$1, DataRegularSeason20242025!$E$3:$E$1315, $A16)</f>
        <v>18</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20</v>
      </c>
      <c r="BD16">
        <f>SUMIFS(DataRegularSeason20242025!$AA$3:$AA$1315,DataRegularSeason20242025!$B$3:$B$1315, "&lt;=" &amp; BD$1, DataRegularSeason20242025!$D$3:$D$1315, $A16)+SUMIFS(DataRegularSeason20242025!$AB$3:$AB$1315,DataRegularSeason20242025!$B$3:$B$1315, "&lt;=" &amp; BD$1, DataRegularSeason20242025!$E$3:$E$1315, $A16)</f>
        <v>20</v>
      </c>
      <c r="BE16">
        <f>SUMIFS(DataRegularSeason20242025!$AA$3:$AA$1315,DataRegularSeason20242025!$B$3:$B$1315, "&lt;=" &amp; BE$1, DataRegularSeason20242025!$D$3:$D$1315, $A16)+SUMIFS(DataRegularSeason20242025!$AB$3:$AB$1315,DataRegularSeason20242025!$B$3:$B$1315, "&lt;=" &amp; BE$1, DataRegularSeason20242025!$E$3:$E$1315, $A16)</f>
        <v>21</v>
      </c>
      <c r="BF16">
        <f>SUMIFS(DataRegularSeason20242025!$AA$3:$AA$1315,DataRegularSeason20242025!$B$3:$B$1315, "&lt;=" &amp; BF$1, DataRegularSeason20242025!$D$3:$D$1315, $A16)+SUMIFS(DataRegularSeason20242025!$AB$3:$AB$1315,DataRegularSeason20242025!$B$3:$B$1315, "&lt;=" &amp; BF$1, DataRegularSeason20242025!$E$3:$E$1315, $A16)</f>
        <v>21</v>
      </c>
      <c r="BG16">
        <f>SUMIFS(DataRegularSeason20242025!$AA$3:$AA$1315,DataRegularSeason20242025!$B$3:$B$1315, "&lt;=" &amp; BG$1, DataRegularSeason20242025!$D$3:$D$1315, $A16)+SUMIFS(DataRegularSeason20242025!$AB$3:$AB$1315,DataRegularSeason20242025!$B$3:$B$1315, "&lt;=" &amp; BG$1, DataRegularSeason20242025!$E$3:$E$1315, $A16)</f>
        <v>23</v>
      </c>
      <c r="BH16">
        <f>SUMIFS(DataRegularSeason20242025!$AA$3:$AA$1315,DataRegularSeason20242025!$B$3:$B$1315, "&lt;=" &amp; BH$1, DataRegularSeason20242025!$D$3:$D$1315, $A16)+SUMIFS(DataRegularSeason20242025!$AB$3:$AB$1315,DataRegularSeason20242025!$B$3:$B$1315, "&lt;=" &amp; BH$1, DataRegularSeason20242025!$E$3:$E$1315, $A16)</f>
        <v>23</v>
      </c>
      <c r="BI16">
        <f>SUMIFS(DataRegularSeason20242025!$AA$3:$AA$1315,DataRegularSeason20242025!$B$3:$B$1315, "&lt;=" &amp; BI$1, DataRegularSeason20242025!$D$3:$D$1315, $A16)+SUMIFS(DataRegularSeason20242025!$AB$3:$AB$1315,DataRegularSeason20242025!$B$3:$B$1315, "&lt;=" &amp; BI$1, DataRegularSeason20242025!$E$3:$E$1315, $A16)</f>
        <v>25</v>
      </c>
      <c r="BJ16">
        <f>SUMIFS(DataRegularSeason20242025!$AA$3:$AA$1315,DataRegularSeason20242025!$B$3:$B$1315, "&lt;=" &amp; BJ$1, DataRegularSeason20242025!$D$3:$D$1315, $A16)+SUMIFS(DataRegularSeason20242025!$AB$3:$AB$1315,DataRegularSeason20242025!$B$3:$B$1315, "&lt;=" &amp; BJ$1, DataRegularSeason20242025!$E$3:$E$1315, $A16)</f>
        <v>27</v>
      </c>
      <c r="BK16">
        <f>SUMIFS(DataRegularSeason20242025!$AA$3:$AA$1315,DataRegularSeason20242025!$B$3:$B$1315, "&lt;=" &amp; BK$1, DataRegularSeason20242025!$D$3:$D$1315, $A16)+SUMIFS(DataRegularSeason20242025!$AB$3:$AB$1315,DataRegularSeason20242025!$B$3:$B$1315, "&lt;=" &amp; BK$1, DataRegularSeason20242025!$E$3:$E$1315, $A16)</f>
        <v>27</v>
      </c>
      <c r="BL16">
        <f>SUMIFS(DataRegularSeason20242025!$AA$3:$AA$1315,DataRegularSeason20242025!$B$3:$B$1315, "&lt;=" &amp; BL$1, DataRegularSeason20242025!$D$3:$D$1315, $A16)+SUMIFS(DataRegularSeason20242025!$AB$3:$AB$1315,DataRegularSeason20242025!$B$3:$B$1315, "&lt;=" &amp; BL$1, DataRegularSeason20242025!$E$3:$E$1315, $A16)</f>
        <v>27</v>
      </c>
      <c r="BM16">
        <f>SUMIFS(DataRegularSeason20242025!$AA$3:$AA$1315,DataRegularSeason20242025!$B$3:$B$1315, "&lt;=" &amp; BM$1, DataRegularSeason20242025!$D$3:$D$1315, $A16)+SUMIFS(DataRegularSeason20242025!$AB$3:$AB$1315,DataRegularSeason20242025!$B$3:$B$1315, "&lt;=" &amp; BM$1, DataRegularSeason20242025!$E$3:$E$1315, $A16)</f>
        <v>27</v>
      </c>
      <c r="BN16">
        <f>SUMIFS(DataRegularSeason20242025!$AA$3:$AA$1315,DataRegularSeason20242025!$B$3:$B$1315, "&lt;=" &amp; BN$1, DataRegularSeason20242025!$D$3:$D$1315, $A16)+SUMIFS(DataRegularSeason20242025!$AB$3:$AB$1315,DataRegularSeason20242025!$B$3:$B$1315, "&lt;=" &amp; BN$1, DataRegularSeason20242025!$E$3:$E$1315, $A16)</f>
        <v>27</v>
      </c>
      <c r="BO16">
        <f>SUMIFS(DataRegularSeason20242025!$AA$3:$AA$1315,DataRegularSeason20242025!$B$3:$B$1315, "&lt;=" &amp; BO$1, DataRegularSeason20242025!$D$3:$D$1315, $A16)+SUMIFS(DataRegularSeason20242025!$AB$3:$AB$1315,DataRegularSeason20242025!$B$3:$B$1315, "&lt;=" &amp; BO$1, DataRegularSeason20242025!$E$3:$E$1315, $A16)</f>
        <v>27</v>
      </c>
      <c r="BP16">
        <f>SUMIFS(DataRegularSeason20242025!$AA$3:$AA$1315,DataRegularSeason20242025!$B$3:$B$1315, "&lt;=" &amp; BP$1, DataRegularSeason20242025!$D$3:$D$1315, $A16)+SUMIFS(DataRegularSeason20242025!$AB$3:$AB$1315,DataRegularSeason20242025!$B$3:$B$1315, "&lt;=" &amp; BP$1, DataRegularSeason20242025!$E$3:$E$1315, $A16)</f>
        <v>27</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30</v>
      </c>
      <c r="BU16">
        <f>SUMIFS(DataRegularSeason20242025!$AA$3:$AA$1315,DataRegularSeason20242025!$B$3:$B$1315, "&lt;=" &amp; BU$1, DataRegularSeason20242025!$D$3:$D$1315, $A16)+SUMIFS(DataRegularSeason20242025!$AB$3:$AB$1315,DataRegularSeason20242025!$B$3:$B$1315, "&lt;=" &amp; BU$1, DataRegularSeason20242025!$E$3:$E$1315, $A16)</f>
        <v>30</v>
      </c>
      <c r="BV16">
        <f>SUMIFS(DataRegularSeason20242025!$AA$3:$AA$1315,DataRegularSeason20242025!$B$3:$B$1315, "&lt;=" &amp; BV$1, DataRegularSeason20242025!$D$3:$D$1315, $A16)+SUMIFS(DataRegularSeason20242025!$AB$3:$AB$1315,DataRegularSeason20242025!$B$3:$B$1315, "&lt;=" &amp; BV$1, DataRegularSeason20242025!$E$3:$E$1315, $A16)</f>
        <v>32</v>
      </c>
      <c r="BW16">
        <f>SUMIFS(DataRegularSeason20242025!$AA$3:$AA$1315,DataRegularSeason20242025!$B$3:$B$1315, "&lt;=" &amp; BW$1, DataRegularSeason20242025!$D$3:$D$1315, $A16)+SUMIFS(DataRegularSeason20242025!$AB$3:$AB$1315,DataRegularSeason20242025!$B$3:$B$1315, "&lt;=" &amp; BW$1, DataRegularSeason20242025!$E$3:$E$1315, $A16)</f>
        <v>32</v>
      </c>
      <c r="BX16">
        <f>SUMIFS(DataRegularSeason20242025!$AA$3:$AA$1315,DataRegularSeason20242025!$B$3:$B$1315, "&lt;=" &amp; BX$1, DataRegularSeason20242025!$D$3:$D$1315, $A16)+SUMIFS(DataRegularSeason20242025!$AB$3:$AB$1315,DataRegularSeason20242025!$B$3:$B$1315, "&lt;=" &amp; BX$1, DataRegularSeason20242025!$E$3:$E$1315, $A16)</f>
        <v>32</v>
      </c>
      <c r="BY16">
        <f>SUMIFS(DataRegularSeason20242025!$AA$3:$AA$1315,DataRegularSeason20242025!$B$3:$B$1315, "&lt;=" &amp; BY$1, DataRegularSeason20242025!$D$3:$D$1315, $A16)+SUMIFS(DataRegularSeason20242025!$AB$3:$AB$1315,DataRegularSeason20242025!$B$3:$B$1315, "&lt;=" &amp; BY$1, DataRegularSeason20242025!$E$3:$E$1315, $A16)</f>
        <v>32</v>
      </c>
      <c r="BZ16">
        <f>SUMIFS(DataRegularSeason20242025!$AA$3:$AA$1315,DataRegularSeason20242025!$B$3:$B$1315, "&lt;=" &amp; BZ$1, DataRegularSeason20242025!$D$3:$D$1315, $A16)+SUMIFS(DataRegularSeason20242025!$AB$3:$AB$1315,DataRegularSeason20242025!$B$3:$B$1315, "&lt;=" &amp; BZ$1, DataRegularSeason20242025!$E$3:$E$1315, $A16)</f>
        <v>32</v>
      </c>
      <c r="CA16">
        <f>SUMIFS(DataRegularSeason20242025!$AA$3:$AA$1315,DataRegularSeason20242025!$B$3:$B$1315, "&lt;=" &amp; CA$1, DataRegularSeason20242025!$D$3:$D$1315, $A16)+SUMIFS(DataRegularSeason20242025!$AB$3:$AB$1315,DataRegularSeason20242025!$B$3:$B$1315, "&lt;=" &amp; CA$1, DataRegularSeason20242025!$E$3:$E$1315, $A16)</f>
        <v>32</v>
      </c>
      <c r="CB16">
        <f>SUMIFS(DataRegularSeason20242025!$AA$3:$AA$1315,DataRegularSeason20242025!$B$3:$B$1315, "&lt;=" &amp; CB$1, DataRegularSeason20242025!$D$3:$D$1315, $A16)+SUMIFS(DataRegularSeason20242025!$AB$3:$AB$1315,DataRegularSeason20242025!$B$3:$B$1315, "&lt;=" &amp; CB$1, DataRegularSeason20242025!$E$3:$E$1315, $A16)</f>
        <v>32</v>
      </c>
      <c r="CC16">
        <f>SUMIFS(DataRegularSeason20242025!$AA$3:$AA$1315,DataRegularSeason20242025!$B$3:$B$1315, "&lt;=" &amp; CC$1, DataRegularSeason20242025!$D$3:$D$1315, $A16)+SUMIFS(DataRegularSeason20242025!$AB$3:$AB$1315,DataRegularSeason20242025!$B$3:$B$1315, "&lt;=" &amp; CC$1, DataRegularSeason20242025!$E$3:$E$1315, $A16)</f>
        <v>32</v>
      </c>
      <c r="CD16">
        <f>SUMIFS(DataRegularSeason20242025!$AA$3:$AA$1315,DataRegularSeason20242025!$B$3:$B$1315, "&lt;=" &amp; CD$1, DataRegularSeason20242025!$D$3:$D$1315, $A16)+SUMIFS(DataRegularSeason20242025!$AB$3:$AB$1315,DataRegularSeason20242025!$B$3:$B$1315, "&lt;=" &amp; CD$1, DataRegularSeason20242025!$E$3:$E$1315, $A16)</f>
        <v>32</v>
      </c>
      <c r="CE16">
        <f>SUMIFS(DataRegularSeason20242025!$AA$3:$AA$1315,DataRegularSeason20242025!$B$3:$B$1315, "&lt;=" &amp; CE$1, DataRegularSeason20242025!$D$3:$D$1315, $A16)+SUMIFS(DataRegularSeason20242025!$AB$3:$AB$1315,DataRegularSeason20242025!$B$3:$B$1315, "&lt;=" &amp; CE$1, DataRegularSeason20242025!$E$3:$E$1315, $A16)</f>
        <v>34</v>
      </c>
      <c r="CF16">
        <f>SUMIFS(DataRegularSeason20242025!$AA$3:$AA$1315,DataRegularSeason20242025!$B$3:$B$1315, "&lt;=" &amp; CF$1, DataRegularSeason20242025!$D$3:$D$1315, $A16)+SUMIFS(DataRegularSeason20242025!$AB$3:$AB$1315,DataRegularSeason20242025!$B$3:$B$1315, "&lt;=" &amp; CF$1, DataRegularSeason20242025!$E$3:$E$1315, $A16)</f>
        <v>34</v>
      </c>
      <c r="CG16">
        <f>SUMIFS(DataRegularSeason20242025!$AA$3:$AA$1315,DataRegularSeason20242025!$B$3:$B$1315, "&lt;=" &amp; CG$1, DataRegularSeason20242025!$D$3:$D$1315, $A16)+SUMIFS(DataRegularSeason20242025!$AB$3:$AB$1315,DataRegularSeason20242025!$B$3:$B$1315, "&lt;=" &amp; CG$1, DataRegularSeason20242025!$E$3:$E$1315, $A16)</f>
        <v>34</v>
      </c>
      <c r="CH16">
        <f>SUMIFS(DataRegularSeason20242025!$AA$3:$AA$1315,DataRegularSeason20242025!$B$3:$B$1315, "&lt;=" &amp; CH$1, DataRegularSeason20242025!$D$3:$D$1315, $A16)+SUMIFS(DataRegularSeason20242025!$AB$3:$AB$1315,DataRegularSeason20242025!$B$3:$B$1315, "&lt;=" &amp; CH$1, DataRegularSeason20242025!$E$3:$E$1315, $A16)</f>
        <v>34</v>
      </c>
      <c r="CI16">
        <f>SUMIFS(DataRegularSeason20242025!$AA$3:$AA$1315,DataRegularSeason20242025!$B$3:$B$1315, "&lt;=" &amp; CI$1, DataRegularSeason20242025!$D$3:$D$1315, $A16)+SUMIFS(DataRegularSeason20242025!$AB$3:$AB$1315,DataRegularSeason20242025!$B$3:$B$1315, "&lt;=" &amp; CI$1, DataRegularSeason20242025!$E$3:$E$1315, $A16)</f>
        <v>34</v>
      </c>
      <c r="CJ16">
        <f>SUMIFS(DataRegularSeason20242025!$AA$3:$AA$1315,DataRegularSeason20242025!$B$3:$B$1315, "&lt;=" &amp; CJ$1, DataRegularSeason20242025!$D$3:$D$1315, $A16)+SUMIFS(DataRegularSeason20242025!$AB$3:$AB$1315,DataRegularSeason20242025!$B$3:$B$1315, "&lt;=" &amp; CJ$1, DataRegularSeason20242025!$E$3:$E$1315, $A16)</f>
        <v>34</v>
      </c>
      <c r="CK16">
        <f>SUMIFS(DataRegularSeason20242025!$AA$3:$AA$1315,DataRegularSeason20242025!$B$3:$B$1315, "&lt;=" &amp; CK$1, DataRegularSeason20242025!$D$3:$D$1315, $A16)+SUMIFS(DataRegularSeason20242025!$AB$3:$AB$1315,DataRegularSeason20242025!$B$3:$B$1315, "&lt;=" &amp; CK$1, DataRegularSeason20242025!$E$3:$E$1315, $A16)</f>
        <v>34</v>
      </c>
      <c r="CL16">
        <f>SUMIFS(DataRegularSeason20242025!$AA$3:$AA$1315,DataRegularSeason20242025!$B$3:$B$1315, "&lt;=" &amp; CL$1, DataRegularSeason20242025!$D$3:$D$1315, $A16)+SUMIFS(DataRegularSeason20242025!$AB$3:$AB$1315,DataRegularSeason20242025!$B$3:$B$1315, "&lt;=" &amp; CL$1, DataRegularSeason20242025!$E$3:$E$1315, $A16)</f>
        <v>36</v>
      </c>
      <c r="CM16">
        <f>SUMIFS(DataRegularSeason20242025!$AA$3:$AA$1315,DataRegularSeason20242025!$B$3:$B$1315, "&lt;=" &amp; CM$1, DataRegularSeason20242025!$D$3:$D$1315, $A16)+SUMIFS(DataRegularSeason20242025!$AB$3:$AB$1315,DataRegularSeason20242025!$B$3:$B$1315, "&lt;=" &amp; CM$1, DataRegularSeason20242025!$E$3:$E$1315, $A16)</f>
        <v>36</v>
      </c>
      <c r="CN16">
        <f>SUMIFS(DataRegularSeason20242025!$AA$3:$AA$1315,DataRegularSeason20242025!$B$3:$B$1315, "&lt;=" &amp; CN$1, DataRegularSeason20242025!$D$3:$D$1315, $A16)+SUMIFS(DataRegularSeason20242025!$AB$3:$AB$1315,DataRegularSeason20242025!$B$3:$B$1315, "&lt;=" &amp; CN$1, DataRegularSeason20242025!$E$3:$E$1315, $A16)</f>
        <v>36</v>
      </c>
      <c r="CO16">
        <f>SUMIFS(DataRegularSeason20242025!$AA$3:$AA$1315,DataRegularSeason20242025!$B$3:$B$1315, "&lt;=" &amp; CO$1, DataRegularSeason20242025!$D$3:$D$1315, $A16)+SUMIFS(DataRegularSeason20242025!$AB$3:$AB$1315,DataRegularSeason20242025!$B$3:$B$1315, "&lt;=" &amp; CO$1, DataRegularSeason20242025!$E$3:$E$1315, $A16)</f>
        <v>38</v>
      </c>
      <c r="CP16">
        <f>SUMIFS(DataRegularSeason20242025!$AA$3:$AA$1315,DataRegularSeason20242025!$B$3:$B$1315, "&lt;=" &amp; CP$1, DataRegularSeason20242025!$D$3:$D$1315, $A16)+SUMIFS(DataRegularSeason20242025!$AB$3:$AB$1315,DataRegularSeason20242025!$B$3:$B$1315, "&lt;=" &amp; CP$1, DataRegularSeason20242025!$E$3:$E$1315, $A16)</f>
        <v>38</v>
      </c>
      <c r="CQ16">
        <f>SUMIFS(DataRegularSeason20242025!$AA$3:$AA$1315,DataRegularSeason20242025!$B$3:$B$1315, "&lt;=" &amp; CQ$1, DataRegularSeason20242025!$D$3:$D$1315, $A16)+SUMIFS(DataRegularSeason20242025!$AB$3:$AB$1315,DataRegularSeason20242025!$B$3:$B$1315, "&lt;=" &amp; CQ$1, DataRegularSeason20242025!$E$3:$E$1315, $A16)</f>
        <v>38</v>
      </c>
      <c r="CR16">
        <f>SUMIFS(DataRegularSeason20242025!$AA$3:$AA$1315,DataRegularSeason20242025!$B$3:$B$1315, "&lt;=" &amp; CR$1, DataRegularSeason20242025!$D$3:$D$1315, $A16)+SUMIFS(DataRegularSeason20242025!$AB$3:$AB$1315,DataRegularSeason20242025!$B$3:$B$1315, "&lt;=" &amp; CR$1, DataRegularSeason20242025!$E$3:$E$1315, $A16)</f>
        <v>38</v>
      </c>
      <c r="CS16">
        <f>SUMIFS(DataRegularSeason20242025!$AA$3:$AA$1315,DataRegularSeason20242025!$B$3:$B$1315, "&lt;=" &amp; CS$1, DataRegularSeason20242025!$D$3:$D$1315, $A16)+SUMIFS(DataRegularSeason20242025!$AB$3:$AB$1315,DataRegularSeason20242025!$B$3:$B$1315, "&lt;=" &amp; CS$1, DataRegularSeason20242025!$E$3:$E$1315, $A16)</f>
        <v>38</v>
      </c>
      <c r="CT16">
        <f>SUMIFS(DataRegularSeason20242025!$AA$3:$AA$1315,DataRegularSeason20242025!$B$3:$B$1315, "&lt;=" &amp; CT$1, DataRegularSeason20242025!$D$3:$D$1315, $A16)+SUMIFS(DataRegularSeason20242025!$AB$3:$AB$1315,DataRegularSeason20242025!$B$3:$B$1315, "&lt;=" &amp; CT$1, DataRegularSeason20242025!$E$3:$E$1315, $A16)</f>
        <v>39</v>
      </c>
      <c r="CU16">
        <f>SUMIFS(DataRegularSeason20242025!$AA$3:$AA$1315,DataRegularSeason20242025!$B$3:$B$1315, "&lt;=" &amp; CU$1, DataRegularSeason20242025!$D$3:$D$1315, $A16)+SUMIFS(DataRegularSeason20242025!$AB$3:$AB$1315,DataRegularSeason20242025!$B$3:$B$1315, "&lt;=" &amp; CU$1, DataRegularSeason20242025!$E$3:$E$1315, $A16)</f>
        <v>39</v>
      </c>
      <c r="CV16">
        <f>SUMIFS(DataRegularSeason20242025!$AA$3:$AA$1315,DataRegularSeason20242025!$B$3:$B$1315, "&lt;=" &amp; CV$1, DataRegularSeason20242025!$D$3:$D$1315, $A16)+SUMIFS(DataRegularSeason20242025!$AB$3:$AB$1315,DataRegularSeason20242025!$B$3:$B$1315, "&lt;=" &amp; CV$1, DataRegularSeason20242025!$E$3:$E$1315, $A16)</f>
        <v>39</v>
      </c>
      <c r="CW16">
        <f>SUMIFS(DataRegularSeason20242025!$AA$3:$AA$1315,DataRegularSeason20242025!$B$3:$B$1315, "&lt;=" &amp; CW$1, DataRegularSeason20242025!$D$3:$D$1315, $A16)+SUMIFS(DataRegularSeason20242025!$AB$3:$AB$1315,DataRegularSeason20242025!$B$3:$B$1315, "&lt;=" &amp; CW$1, DataRegularSeason20242025!$E$3:$E$1315, $A16)</f>
        <v>39</v>
      </c>
      <c r="CX16">
        <f>SUMIFS(DataRegularSeason20242025!$AA$3:$AA$1315,DataRegularSeason20242025!$B$3:$B$1315, "&lt;=" &amp; CX$1, DataRegularSeason20242025!$D$3:$D$1315, $A16)+SUMIFS(DataRegularSeason20242025!$AB$3:$AB$1315,DataRegularSeason20242025!$B$3:$B$1315, "&lt;=" &amp; CX$1, DataRegularSeason20242025!$E$3:$E$1315, $A16)</f>
        <v>39</v>
      </c>
      <c r="CY16">
        <f>SUMIFS(DataRegularSeason20242025!$AA$3:$AA$1315,DataRegularSeason20242025!$B$3:$B$1315, "&lt;=" &amp; CY$1, DataRegularSeason20242025!$D$3:$D$1315, $A16)+SUMIFS(DataRegularSeason20242025!$AB$3:$AB$1315,DataRegularSeason20242025!$B$3:$B$1315, "&lt;=" &amp; CY$1, DataRegularSeason20242025!$E$3:$E$1315, $A16)</f>
        <v>39</v>
      </c>
      <c r="CZ16">
        <f>SUMIFS(DataRegularSeason20242025!$AA$3:$AA$1315,DataRegularSeason20242025!$B$3:$B$1315, "&lt;=" &amp; CZ$1, DataRegularSeason20242025!$D$3:$D$1315, $A16)+SUMIFS(DataRegularSeason20242025!$AB$3:$AB$1315,DataRegularSeason20242025!$B$3:$B$1315, "&lt;=" &amp; CZ$1, DataRegularSeason20242025!$E$3:$E$1315, $A16)</f>
        <v>41</v>
      </c>
      <c r="DA16">
        <f>SUMIFS(DataRegularSeason20242025!$AA$3:$AA$1315,DataRegularSeason20242025!$B$3:$B$1315, "&lt;=" &amp; DA$1, DataRegularSeason20242025!$D$3:$D$1315, $A16)+SUMIFS(DataRegularSeason20242025!$AB$3:$AB$1315,DataRegularSeason20242025!$B$3:$B$1315, "&lt;=" &amp; DA$1, DataRegularSeason20242025!$E$3:$E$1315, $A16)</f>
        <v>41</v>
      </c>
      <c r="DB16">
        <f>SUMIFS(DataRegularSeason20242025!$AA$3:$AA$1315,DataRegularSeason20242025!$B$3:$B$1315, "&lt;=" &amp; DB$1, DataRegularSeason20242025!$D$3:$D$1315, $A16)+SUMIFS(DataRegularSeason20242025!$AB$3:$AB$1315,DataRegularSeason20242025!$B$3:$B$1315, "&lt;=" &amp; DB$1, DataRegularSeason20242025!$E$3:$E$1315, $A16)</f>
        <v>43</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46</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48</v>
      </c>
      <c r="DH16">
        <f>SUMIFS(DataRegularSeason20242025!$AA$3:$AA$1315,DataRegularSeason20242025!$B$3:$B$1315, "&lt;=" &amp; DH$1, DataRegularSeason20242025!$D$3:$D$1315, $A16)+SUMIFS(DataRegularSeason20242025!$AB$3:$AB$1315,DataRegularSeason20242025!$B$3:$B$1315, "&lt;=" &amp; DH$1, DataRegularSeason20242025!$E$3:$E$1315, $A16)</f>
        <v>48</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50</v>
      </c>
      <c r="DK16">
        <f>SUMIFS(DataRegularSeason20242025!$AA$3:$AA$1315,DataRegularSeason20242025!$B$3:$B$1315, "&lt;=" &amp; DK$1, DataRegularSeason20242025!$D$3:$D$1315, $A16)+SUMIFS(DataRegularSeason20242025!$AB$3:$AB$1315,DataRegularSeason20242025!$B$3:$B$1315, "&lt;=" &amp; DK$1, DataRegularSeason20242025!$E$3:$E$1315, $A16)</f>
        <v>50</v>
      </c>
      <c r="DL16">
        <f>SUMIFS(DataRegularSeason20242025!$AA$3:$AA$1315,DataRegularSeason20242025!$B$3:$B$1315, "&lt;=" &amp; DL$1, DataRegularSeason20242025!$D$3:$D$1315, $A16)+SUMIFS(DataRegularSeason20242025!$AB$3:$AB$1315,DataRegularSeason20242025!$B$3:$B$1315, "&lt;=" &amp; DL$1, DataRegularSeason20242025!$E$3:$E$1315, $A16)</f>
        <v>50</v>
      </c>
      <c r="DM16">
        <f>SUMIFS(DataRegularSeason20242025!$AA$3:$AA$1315,DataRegularSeason20242025!$B$3:$B$1315, "&lt;=" &amp; DM$1, DataRegularSeason20242025!$D$3:$D$1315, $A16)+SUMIFS(DataRegularSeason20242025!$AB$3:$AB$1315,DataRegularSeason20242025!$B$3:$B$1315, "&lt;=" &amp; DM$1, DataRegularSeason20242025!$E$3:$E$1315, $A16)</f>
        <v>50</v>
      </c>
      <c r="DN16">
        <f>SUMIFS(DataRegularSeason20242025!$AA$3:$AA$1315,DataRegularSeason20242025!$B$3:$B$1315, "&lt;=" &amp; DN$1, DataRegularSeason20242025!$D$3:$D$1315, $A16)+SUMIFS(DataRegularSeason20242025!$AB$3:$AB$1315,DataRegularSeason20242025!$B$3:$B$1315, "&lt;=" &amp; DN$1, DataRegularSeason20242025!$E$3:$E$1315, $A16)</f>
        <v>50</v>
      </c>
      <c r="DO16">
        <f>SUMIFS(DataRegularSeason20242025!$AA$3:$AA$1315,DataRegularSeason20242025!$B$3:$B$1315, "&lt;=" &amp; DO$1, DataRegularSeason20242025!$D$3:$D$1315, $A16)+SUMIFS(DataRegularSeason20242025!$AB$3:$AB$1315,DataRegularSeason20242025!$B$3:$B$1315, "&lt;=" &amp; DO$1, DataRegularSeason20242025!$E$3:$E$1315, $A16)</f>
        <v>50</v>
      </c>
      <c r="DP16">
        <f>SUMIFS(DataRegularSeason20242025!$AA$3:$AA$1315,DataRegularSeason20242025!$B$3:$B$1315, "&lt;=" &amp; DP$1, DataRegularSeason20242025!$D$3:$D$1315, $A16)+SUMIFS(DataRegularSeason20242025!$AB$3:$AB$1315,DataRegularSeason20242025!$B$3:$B$1315, "&lt;=" &amp; DP$1, DataRegularSeason20242025!$E$3:$E$1315, $A16)</f>
        <v>52</v>
      </c>
      <c r="DQ16">
        <f>SUMIFS(DataRegularSeason20242025!$AA$3:$AA$1315,DataRegularSeason20242025!$B$3:$B$1315, "&lt;=" &amp; DQ$1, DataRegularSeason20242025!$D$3:$D$1315, $A16)+SUMIFS(DataRegularSeason20242025!$AB$3:$AB$1315,DataRegularSeason20242025!$B$3:$B$1315, "&lt;=" &amp; DQ$1, DataRegularSeason20242025!$E$3:$E$1315, $A16)</f>
        <v>52</v>
      </c>
      <c r="DR16">
        <f>SUMIFS(DataRegularSeason20242025!$AA$3:$AA$1315,DataRegularSeason20242025!$B$3:$B$1315, "&lt;=" &amp; DR$1, DataRegularSeason20242025!$D$3:$D$1315, $A16)+SUMIFS(DataRegularSeason20242025!$AB$3:$AB$1315,DataRegularSeason20242025!$B$3:$B$1315, "&lt;=" &amp; DR$1, DataRegularSeason20242025!$E$3:$E$1315, $A16)</f>
        <v>52</v>
      </c>
      <c r="DS16">
        <f>SUMIFS(DataRegularSeason20242025!$AA$3:$AA$1315,DataRegularSeason20242025!$B$3:$B$1315, "&lt;=" &amp; DS$1, DataRegularSeason20242025!$D$3:$D$1315, $A16)+SUMIFS(DataRegularSeason20242025!$AB$3:$AB$1315,DataRegularSeason20242025!$B$3:$B$1315, "&lt;=" &amp; DS$1, DataRegularSeason20242025!$E$3:$E$1315, $A16)</f>
        <v>52</v>
      </c>
      <c r="DT16">
        <f>SUMIFS(DataRegularSeason20242025!$AA$3:$AA$1315,DataRegularSeason20242025!$B$3:$B$1315, "&lt;=" &amp; DT$1, DataRegularSeason20242025!$D$3:$D$1315, $A16)+SUMIFS(DataRegularSeason20242025!$AB$3:$AB$1315,DataRegularSeason20242025!$B$3:$B$1315, "&lt;=" &amp; DT$1, DataRegularSeason20242025!$E$3:$E$1315, $A16)</f>
        <v>52</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53</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57</v>
      </c>
      <c r="EQ16">
        <f>SUMIFS(DataRegularSeason20242025!$AA$3:$AA$1315,DataRegularSeason20242025!$B$3:$B$1315, "&lt;=" &amp; EQ$1, DataRegularSeason20242025!$D$3:$D$1315, $A16)+SUMIFS(DataRegularSeason20242025!$AB$3:$AB$1315,DataRegularSeason20242025!$B$3:$B$1315, "&lt;=" &amp; EQ$1, DataRegularSeason20242025!$E$3:$E$1315, $A16)</f>
        <v>57</v>
      </c>
      <c r="ER16">
        <f>SUMIFS(DataRegularSeason20242025!$AA$3:$AA$1315,DataRegularSeason20242025!$B$3:$B$1315, "&lt;=" &amp; ER$1, DataRegularSeason20242025!$D$3:$D$1315, $A16)+SUMIFS(DataRegularSeason20242025!$AB$3:$AB$1315,DataRegularSeason20242025!$B$3:$B$1315, "&lt;=" &amp; ER$1, DataRegularSeason20242025!$E$3:$E$1315, $A16)</f>
        <v>57</v>
      </c>
      <c r="ES16">
        <f>SUMIFS(DataRegularSeason20242025!$AA$3:$AA$1315,DataRegularSeason20242025!$B$3:$B$1315, "&lt;=" &amp; ES$1, DataRegularSeason20242025!$D$3:$D$1315, $A16)+SUMIFS(DataRegularSeason20242025!$AB$3:$AB$1315,DataRegularSeason20242025!$B$3:$B$1315, "&lt;=" &amp; ES$1, DataRegularSeason20242025!$E$3:$E$1315, $A16)</f>
        <v>59</v>
      </c>
      <c r="ET16">
        <f>SUMIFS(DataRegularSeason20242025!$AA$3:$AA$1315,DataRegularSeason20242025!$B$3:$B$1315, "&lt;=" &amp; ET$1, DataRegularSeason20242025!$D$3:$D$1315, $A16)+SUMIFS(DataRegularSeason20242025!$AB$3:$AB$1315,DataRegularSeason20242025!$B$3:$B$1315, "&lt;=" &amp; ET$1, DataRegularSeason20242025!$E$3:$E$1315, $A16)</f>
        <v>59</v>
      </c>
      <c r="EU16">
        <f>SUMIFS(DataRegularSeason20242025!$AA$3:$AA$1315,DataRegularSeason20242025!$B$3:$B$1315, "&lt;=" &amp; EU$1, DataRegularSeason20242025!$D$3:$D$1315, $A16)+SUMIFS(DataRegularSeason20242025!$AB$3:$AB$1315,DataRegularSeason20242025!$B$3:$B$1315, "&lt;=" &amp; EU$1, DataRegularSeason20242025!$E$3:$E$1315, $A16)</f>
        <v>60</v>
      </c>
      <c r="EV16">
        <f>SUMIFS(DataRegularSeason20242025!$AA$3:$AA$1315,DataRegularSeason20242025!$B$3:$B$1315, "&lt;=" &amp; EV$1, DataRegularSeason20242025!$D$3:$D$1315, $A16)+SUMIFS(DataRegularSeason20242025!$AB$3:$AB$1315,DataRegularSeason20242025!$B$3:$B$1315, "&lt;=" &amp; EV$1, DataRegularSeason20242025!$E$3:$E$1315, $A16)</f>
        <v>60</v>
      </c>
      <c r="EW16">
        <f>SUMIFS(DataRegularSeason20242025!$AA$3:$AA$1315,DataRegularSeason20242025!$B$3:$B$1315, "&lt;=" &amp; EW$1, DataRegularSeason20242025!$D$3:$D$1315, $A16)+SUMIFS(DataRegularSeason20242025!$AB$3:$AB$1315,DataRegularSeason20242025!$B$3:$B$1315, "&lt;=" &amp; EW$1, DataRegularSeason20242025!$E$3:$E$1315, $A16)</f>
        <v>62</v>
      </c>
      <c r="EX16">
        <f>SUMIFS(DataRegularSeason20242025!$AA$3:$AA$1315,DataRegularSeason20242025!$B$3:$B$1315, "&lt;=" &amp; EX$1, DataRegularSeason20242025!$D$3:$D$1315, $A16)+SUMIFS(DataRegularSeason20242025!$AB$3:$AB$1315,DataRegularSeason20242025!$B$3:$B$1315, "&lt;=" &amp; EX$1, DataRegularSeason20242025!$E$3:$E$1315, $A16)</f>
        <v>62</v>
      </c>
      <c r="EY16">
        <f>SUMIFS(DataRegularSeason20242025!$AA$3:$AA$1315,DataRegularSeason20242025!$B$3:$B$1315, "&lt;=" &amp; EY$1, DataRegularSeason20242025!$D$3:$D$1315, $A16)+SUMIFS(DataRegularSeason20242025!$AB$3:$AB$1315,DataRegularSeason20242025!$B$3:$B$1315, "&lt;=" &amp; EY$1, DataRegularSeason20242025!$E$3:$E$1315, $A16)</f>
        <v>62</v>
      </c>
      <c r="EZ16">
        <f>SUMIFS(DataRegularSeason20242025!$AA$3:$AA$1315,DataRegularSeason20242025!$B$3:$B$1315, "&lt;=" &amp; EZ$1, DataRegularSeason20242025!$D$3:$D$1315, $A16)+SUMIFS(DataRegularSeason20242025!$AB$3:$AB$1315,DataRegularSeason20242025!$B$3:$B$1315, "&lt;=" &amp; EZ$1, DataRegularSeason20242025!$E$3:$E$1315, $A16)</f>
        <v>62</v>
      </c>
      <c r="FA16">
        <f>SUMIFS(DataRegularSeason20242025!$AA$3:$AA$1315,DataRegularSeason20242025!$B$3:$B$1315, "&lt;=" &amp; FA$1, DataRegularSeason20242025!$D$3:$D$1315, $A16)+SUMIFS(DataRegularSeason20242025!$AB$3:$AB$1315,DataRegularSeason20242025!$B$3:$B$1315, "&lt;=" &amp; FA$1, DataRegularSeason20242025!$E$3:$E$1315, $A16)</f>
        <v>62</v>
      </c>
      <c r="FB16">
        <f>SUMIFS(DataRegularSeason20242025!$AA$3:$AA$1315,DataRegularSeason20242025!$B$3:$B$1315, "&lt;=" &amp; FB$1, DataRegularSeason20242025!$D$3:$D$1315, $A16)+SUMIFS(DataRegularSeason20242025!$AB$3:$AB$1315,DataRegularSeason20242025!$B$3:$B$1315, "&lt;=" &amp; FB$1, DataRegularSeason20242025!$E$3:$E$1315, $A16)</f>
        <v>62</v>
      </c>
      <c r="FC16">
        <f>SUMIFS(DataRegularSeason20242025!$AA$3:$AA$1315,DataRegularSeason20242025!$B$3:$B$1315, "&lt;=" &amp; FC$1, DataRegularSeason20242025!$D$3:$D$1315, $A16)+SUMIFS(DataRegularSeason20242025!$AB$3:$AB$1315,DataRegularSeason20242025!$B$3:$B$1315, "&lt;=" &amp; FC$1, DataRegularSeason20242025!$E$3:$E$1315, $A16)</f>
        <v>62</v>
      </c>
      <c r="FD16">
        <f>SUMIFS(DataRegularSeason20242025!$AA$3:$AA$1315,DataRegularSeason20242025!$B$3:$B$1315, "&lt;=" &amp; FD$1, DataRegularSeason20242025!$D$3:$D$1315, $A16)+SUMIFS(DataRegularSeason20242025!$AB$3:$AB$1315,DataRegularSeason20242025!$B$3:$B$1315, "&lt;=" &amp; FD$1, DataRegularSeason20242025!$E$3:$E$1315, $A16)</f>
        <v>62</v>
      </c>
      <c r="FE16">
        <f>SUMIFS(DataRegularSeason20242025!$AA$3:$AA$1315,DataRegularSeason20242025!$B$3:$B$1315, "&lt;=" &amp; FE$1, DataRegularSeason20242025!$D$3:$D$1315, $A16)+SUMIFS(DataRegularSeason20242025!$AB$3:$AB$1315,DataRegularSeason20242025!$B$3:$B$1315, "&lt;=" &amp; FE$1, DataRegularSeason20242025!$E$3:$E$1315, $A16)</f>
        <v>62</v>
      </c>
      <c r="FF16">
        <f>SUMIFS(DataRegularSeason20242025!$AA$3:$AA$1315,DataRegularSeason20242025!$B$3:$B$1315, "&lt;=" &amp; FF$1, DataRegularSeason20242025!$D$3:$D$1315, $A16)+SUMIFS(DataRegularSeason20242025!$AB$3:$AB$1315,DataRegularSeason20242025!$B$3:$B$1315, "&lt;=" &amp; FF$1, DataRegularSeason20242025!$E$3:$E$1315, $A16)</f>
        <v>62</v>
      </c>
      <c r="FG16">
        <f>SUMIFS(DataRegularSeason20242025!$AA$3:$AA$1315,DataRegularSeason20242025!$B$3:$B$1315, "&lt;=" &amp; FG$1, DataRegularSeason20242025!$D$3:$D$1315, $A16)+SUMIFS(DataRegularSeason20242025!$AB$3:$AB$1315,DataRegularSeason20242025!$B$3:$B$1315, "&lt;=" &amp; FG$1, DataRegularSeason20242025!$E$3:$E$1315, $A16)</f>
        <v>62</v>
      </c>
      <c r="FH16">
        <f>SUMIFS(DataRegularSeason20242025!$AA$3:$AA$1315,DataRegularSeason20242025!$B$3:$B$1315, "&lt;=" &amp; FH$1, DataRegularSeason20242025!$D$3:$D$1315, $A16)+SUMIFS(DataRegularSeason20242025!$AB$3:$AB$1315,DataRegularSeason20242025!$B$3:$B$1315, "&lt;=" &amp; FH$1, DataRegularSeason20242025!$E$3:$E$1315, $A16)</f>
        <v>62</v>
      </c>
      <c r="FI16">
        <f>SUMIFS(DataRegularSeason20242025!$AA$3:$AA$1315,DataRegularSeason20242025!$B$3:$B$1315, "&lt;=" &amp; FI$1, DataRegularSeason20242025!$D$3:$D$1315, $A16)+SUMIFS(DataRegularSeason20242025!$AB$3:$AB$1315,DataRegularSeason20242025!$B$3:$B$1315, "&lt;=" &amp; FI$1, DataRegularSeason20242025!$E$3:$E$1315, $A16)</f>
        <v>62</v>
      </c>
      <c r="FJ16">
        <f>SUMIFS(DataRegularSeason20242025!$AA$3:$AA$1315,DataRegularSeason20242025!$B$3:$B$1315, "&lt;=" &amp; FJ$1, DataRegularSeason20242025!$D$3:$D$1315, $A16)+SUMIFS(DataRegularSeason20242025!$AB$3:$AB$1315,DataRegularSeason20242025!$B$3:$B$1315, "&lt;=" &amp; FJ$1, DataRegularSeason20242025!$E$3:$E$1315, $A16)</f>
        <v>62</v>
      </c>
      <c r="FK16">
        <f>SUMIFS(DataRegularSeason20242025!$AA$3:$AA$1315,DataRegularSeason20242025!$B$3:$B$1315, "&lt;=" &amp; FK$1, DataRegularSeason20242025!$D$3:$D$1315, $A16)+SUMIFS(DataRegularSeason20242025!$AB$3:$AB$1315,DataRegularSeason20242025!$B$3:$B$1315, "&lt;=" &amp; FK$1, DataRegularSeason20242025!$E$3:$E$1315, $A16)</f>
        <v>62</v>
      </c>
      <c r="FL16">
        <f>SUMIFS(DataRegularSeason20242025!$AA$3:$AA$1315,DataRegularSeason20242025!$B$3:$B$1315, "&lt;=" &amp; FL$1, DataRegularSeason20242025!$D$3:$D$1315, $A16)+SUMIFS(DataRegularSeason20242025!$AB$3:$AB$1315,DataRegularSeason20242025!$B$3:$B$1315, "&lt;=" &amp; FL$1, DataRegularSeason20242025!$E$3:$E$1315, $A16)</f>
        <v>62</v>
      </c>
      <c r="FM16">
        <f>SUMIFS(DataRegularSeason20242025!$AA$3:$AA$1315,DataRegularSeason20242025!$B$3:$B$1315, "&lt;=" &amp; FM$1, DataRegularSeason20242025!$D$3:$D$1315, $A16)+SUMIFS(DataRegularSeason20242025!$AB$3:$AB$1315,DataRegularSeason20242025!$B$3:$B$1315, "&lt;=" &amp; FM$1, DataRegularSeason20242025!$E$3:$E$1315, $A16)</f>
        <v>62</v>
      </c>
      <c r="FN16">
        <f>SUMIFS(DataRegularSeason20242025!$AA$3:$AA$1315,DataRegularSeason20242025!$B$3:$B$1315, "&lt;=" &amp; FN$1, DataRegularSeason20242025!$D$3:$D$1315, $A16)+SUMIFS(DataRegularSeason20242025!$AB$3:$AB$1315,DataRegularSeason20242025!$B$3:$B$1315, "&lt;=" &amp; FN$1, DataRegularSeason20242025!$E$3:$E$1315, $A16)</f>
        <v>62</v>
      </c>
      <c r="FO16">
        <f>SUMIFS(DataRegularSeason20242025!$AA$3:$AA$1315,DataRegularSeason20242025!$B$3:$B$1315, "&lt;=" &amp; FO$1, DataRegularSeason20242025!$D$3:$D$1315, $A16)+SUMIFS(DataRegularSeason20242025!$AB$3:$AB$1315,DataRegularSeason20242025!$B$3:$B$1315, "&lt;=" &amp; FO$1, DataRegularSeason20242025!$E$3:$E$1315, $A16)</f>
        <v>62</v>
      </c>
      <c r="FP16">
        <f>SUMIFS(DataRegularSeason20242025!$AA$3:$AA$1315,DataRegularSeason20242025!$B$3:$B$1315, "&lt;=" &amp; FP$1, DataRegularSeason20242025!$D$3:$D$1315, $A16)+SUMIFS(DataRegularSeason20242025!$AB$3:$AB$1315,DataRegularSeason20242025!$B$3:$B$1315, "&lt;=" &amp; FP$1, DataRegularSeason20242025!$E$3:$E$1315, $A16)</f>
        <v>62</v>
      </c>
      <c r="FQ16">
        <f>SUMIFS(DataRegularSeason20242025!$AA$3:$AA$1315,DataRegularSeason20242025!$B$3:$B$1315, "&lt;=" &amp; FQ$1, DataRegularSeason20242025!$D$3:$D$1315, $A16)+SUMIFS(DataRegularSeason20242025!$AB$3:$AB$1315,DataRegularSeason20242025!$B$3:$B$1315, "&lt;=" &amp; FQ$1, DataRegularSeason20242025!$E$3:$E$1315, $A16)</f>
        <v>62</v>
      </c>
      <c r="FR16">
        <f>SUMIFS(DataRegularSeason20242025!$AA$3:$AA$1315,DataRegularSeason20242025!$B$3:$B$1315, "&lt;=" &amp; FR$1, DataRegularSeason20242025!$D$3:$D$1315, $A16)+SUMIFS(DataRegularSeason20242025!$AB$3:$AB$1315,DataRegularSeason20242025!$B$3:$B$1315, "&lt;=" &amp; FR$1, DataRegularSeason20242025!$E$3:$E$1315, $A16)</f>
        <v>62</v>
      </c>
      <c r="FS16">
        <f>SUMIFS(DataRegularSeason20242025!$AA$3:$AA$1315,DataRegularSeason20242025!$B$3:$B$1315, "&lt;=" &amp; FS$1, DataRegularSeason20242025!$D$3:$D$1315, $A16)+SUMIFS(DataRegularSeason20242025!$AB$3:$AB$1315,DataRegularSeason20242025!$B$3:$B$1315, "&lt;=" &amp; FS$1, DataRegularSeason20242025!$E$3:$E$1315, $A16)</f>
        <v>62</v>
      </c>
      <c r="FT16">
        <f>SUMIFS(DataRegularSeason20242025!$AA$3:$AA$1315,DataRegularSeason20242025!$B$3:$B$1315, "&lt;=" &amp; FT$1, DataRegularSeason20242025!$D$3:$D$1315, $A16)+SUMIFS(DataRegularSeason20242025!$AB$3:$AB$1315,DataRegularSeason20242025!$B$3:$B$1315, "&lt;=" &amp; FT$1, DataRegularSeason20242025!$E$3:$E$1315, $A16)</f>
        <v>62</v>
      </c>
      <c r="FU16">
        <f>SUMIFS(DataRegularSeason20242025!$AA$3:$AA$1315,DataRegularSeason20242025!$B$3:$B$1315, "&lt;=" &amp; FU$1, DataRegularSeason20242025!$D$3:$D$1315, $A16)+SUMIFS(DataRegularSeason20242025!$AB$3:$AB$1315,DataRegularSeason20242025!$B$3:$B$1315, "&lt;=" &amp; FU$1, DataRegularSeason20242025!$E$3:$E$1315, $A16)</f>
        <v>62</v>
      </c>
      <c r="FV16">
        <f>SUMIFS(DataRegularSeason20242025!$AA$3:$AA$1315,DataRegularSeason20242025!$B$3:$B$1315, "&lt;=" &amp; FV$1, DataRegularSeason20242025!$D$3:$D$1315, $A16)+SUMIFS(DataRegularSeason20242025!$AB$3:$AB$1315,DataRegularSeason20242025!$B$3:$B$1315, "&lt;=" &amp; FV$1, DataRegularSeason20242025!$E$3:$E$1315, $A16)</f>
        <v>62</v>
      </c>
      <c r="FW16">
        <f>SUMIFS(DataRegularSeason20242025!$AA$3:$AA$1315,DataRegularSeason20242025!$B$3:$B$1315, "&lt;=" &amp; FW$1, DataRegularSeason20242025!$D$3:$D$1315, $A16)+SUMIFS(DataRegularSeason20242025!$AB$3:$AB$1315,DataRegularSeason20242025!$B$3:$B$1315, "&lt;=" &amp; FW$1, DataRegularSeason20242025!$E$3:$E$1315, $A16)</f>
        <v>62</v>
      </c>
      <c r="FX16">
        <f>SUMIFS(DataRegularSeason20242025!$AA$3:$AA$1315,DataRegularSeason20242025!$B$3:$B$1315, "&lt;=" &amp; FX$1, DataRegularSeason20242025!$D$3:$D$1315, $A16)+SUMIFS(DataRegularSeason20242025!$AB$3:$AB$1315,DataRegularSeason20242025!$B$3:$B$1315, "&lt;=" &amp; FX$1, DataRegularSeason20242025!$E$3:$E$1315, $A16)</f>
        <v>62</v>
      </c>
      <c r="FY16">
        <f>SUMIFS(DataRegularSeason20242025!$AA$3:$AA$1315,DataRegularSeason20242025!$B$3:$B$1315, "&lt;=" &amp; FY$1, DataRegularSeason20242025!$D$3:$D$1315, $A16)+SUMIFS(DataRegularSeason20242025!$AB$3:$AB$1315,DataRegularSeason20242025!$B$3:$B$1315, "&lt;=" &amp; FY$1, DataRegularSeason20242025!$E$3:$E$1315, $A16)</f>
        <v>62</v>
      </c>
      <c r="FZ16">
        <f>SUMIFS(DataRegularSeason20242025!$AA$3:$AA$1315,DataRegularSeason20242025!$B$3:$B$1315, "&lt;=" &amp; FZ$1, DataRegularSeason20242025!$D$3:$D$1315, $A16)+SUMIFS(DataRegularSeason20242025!$AB$3:$AB$1315,DataRegularSeason20242025!$B$3:$B$1315, "&lt;=" &amp; FZ$1, DataRegularSeason20242025!$E$3:$E$1315, $A16)</f>
        <v>62</v>
      </c>
      <c r="GA16">
        <f>SUMIFS(DataRegularSeason20242025!$AA$3:$AA$1315,DataRegularSeason20242025!$B$3:$B$1315, "&lt;=" &amp; GA$1, DataRegularSeason20242025!$D$3:$D$1315, $A16)+SUMIFS(DataRegularSeason20242025!$AB$3:$AB$1315,DataRegularSeason20242025!$B$3:$B$1315, "&lt;=" &amp; GA$1, DataRegularSeason20242025!$E$3:$E$1315, $A16)</f>
        <v>62</v>
      </c>
      <c r="GB16">
        <f>SUMIFS(DataRegularSeason20242025!$AA$3:$AA$1315,DataRegularSeason20242025!$B$3:$B$1315, "&lt;=" &amp; GB$1, DataRegularSeason20242025!$D$3:$D$1315, $A16)+SUMIFS(DataRegularSeason20242025!$AB$3:$AB$1315,DataRegularSeason20242025!$B$3:$B$1315, "&lt;=" &amp; GB$1, DataRegularSeason20242025!$E$3:$E$1315, $A16)</f>
        <v>62</v>
      </c>
      <c r="GC16">
        <f>SUMIFS(DataRegularSeason20242025!$AA$3:$AA$1315,DataRegularSeason20242025!$B$3:$B$1315, "&lt;=" &amp; GC$1, DataRegularSeason20242025!$D$3:$D$1315, $A16)+SUMIFS(DataRegularSeason20242025!$AB$3:$AB$1315,DataRegularSeason20242025!$B$3:$B$1315, "&lt;=" &amp; GC$1, DataRegularSeason20242025!$E$3:$E$1315, $A16)</f>
        <v>62</v>
      </c>
      <c r="GD16">
        <f>SUMIFS(DataRegularSeason20242025!$AA$3:$AA$1315,DataRegularSeason20242025!$B$3:$B$1315, "&lt;=" &amp; GD$1, DataRegularSeason20242025!$D$3:$D$1315, $A16)+SUMIFS(DataRegularSeason20242025!$AB$3:$AB$1315,DataRegularSeason20242025!$B$3:$B$1315, "&lt;=" &amp; GD$1, DataRegularSeason20242025!$E$3:$E$1315, $A16)</f>
        <v>62</v>
      </c>
      <c r="GE16">
        <f>SUMIFS(DataRegularSeason20242025!$AA$3:$AA$1315,DataRegularSeason20242025!$B$3:$B$1315, "&lt;=" &amp; GE$1, DataRegularSeason20242025!$D$3:$D$1315, $A16)+SUMIFS(DataRegularSeason20242025!$AB$3:$AB$1315,DataRegularSeason20242025!$B$3:$B$1315, "&lt;=" &amp; GE$1, DataRegularSeason20242025!$E$3:$E$1315, $A16)</f>
        <v>62</v>
      </c>
      <c r="GF16">
        <f>SUMIFS(DataRegularSeason20242025!$AA$3:$AA$1315,DataRegularSeason20242025!$B$3:$B$1315, "&lt;=" &amp; GF$1, DataRegularSeason20242025!$D$3:$D$1315, $A16)+SUMIFS(DataRegularSeason20242025!$AB$3:$AB$1315,DataRegularSeason20242025!$B$3:$B$1315, "&lt;=" &amp; GF$1, DataRegularSeason20242025!$E$3:$E$1315, $A16)</f>
        <v>62</v>
      </c>
      <c r="GG16">
        <f>SUMIFS(DataRegularSeason20242025!$AA$3:$AA$1315,DataRegularSeason20242025!$B$3:$B$1315, "&lt;=" &amp; GG$1, DataRegularSeason20242025!$D$3:$D$1315, $A16)+SUMIFS(DataRegularSeason20242025!$AB$3:$AB$1315,DataRegularSeason20242025!$B$3:$B$1315, "&lt;=" &amp; GG$1, DataRegularSeason20242025!$E$3:$E$1315, $A16)</f>
        <v>62</v>
      </c>
      <c r="GH16">
        <f>SUMIFS(DataRegularSeason20242025!$AA$3:$AA$1315,DataRegularSeason20242025!$B$3:$B$1315, "&lt;=" &amp; GH$1, DataRegularSeason20242025!$D$3:$D$1315, $A16)+SUMIFS(DataRegularSeason20242025!$AB$3:$AB$1315,DataRegularSeason20242025!$B$3:$B$1315, "&lt;=" &amp; GH$1, DataRegularSeason20242025!$E$3:$E$1315, $A16)</f>
        <v>62</v>
      </c>
      <c r="GI16">
        <f>SUMIFS(DataRegularSeason20242025!$AA$3:$AA$1315,DataRegularSeason20242025!$B$3:$B$1315, "&lt;=" &amp; GI$1, DataRegularSeason20242025!$D$3:$D$1315, $A16)+SUMIFS(DataRegularSeason20242025!$AB$3:$AB$1315,DataRegularSeason20242025!$B$3:$B$1315, "&lt;=" &amp; GI$1, DataRegularSeason20242025!$E$3:$E$1315, $A16)</f>
        <v>62</v>
      </c>
      <c r="GJ16">
        <f>SUMIFS(DataRegularSeason20242025!$AA$3:$AA$1315,DataRegularSeason20242025!$B$3:$B$1315, "&lt;=" &amp; GJ$1, DataRegularSeason20242025!$D$3:$D$1315, $A16)+SUMIFS(DataRegularSeason20242025!$AB$3:$AB$1315,DataRegularSeason20242025!$B$3:$B$1315, "&lt;=" &amp; GJ$1, DataRegularSeason20242025!$E$3:$E$1315, $A16)</f>
        <v>62</v>
      </c>
      <c r="GK16">
        <f>SUMIFS(DataRegularSeason20242025!$AA$3:$AA$1315,DataRegularSeason20242025!$B$3:$B$1315, "&lt;=" &amp; GK$1, DataRegularSeason20242025!$D$3:$D$1315, $A16)+SUMIFS(DataRegularSeason20242025!$AB$3:$AB$1315,DataRegularSeason20242025!$B$3:$B$1315, "&lt;=" &amp; GK$1, DataRegularSeason20242025!$E$3:$E$1315, $A16)</f>
        <v>62</v>
      </c>
      <c r="GL16">
        <f>SUMIFS(DataRegularSeason20242025!$AA$3:$AA$1315,DataRegularSeason20242025!$B$3:$B$1315, "&lt;=" &amp; GL$1, DataRegularSeason20242025!$D$3:$D$1315, $A16)+SUMIFS(DataRegularSeason20242025!$AB$3:$AB$1315,DataRegularSeason20242025!$B$3:$B$1315, "&lt;=" &amp; GL$1, DataRegularSeason20242025!$E$3:$E$1315, $A16)</f>
        <v>62</v>
      </c>
      <c r="GM16">
        <f>SUMIFS(DataRegularSeason20242025!$AA$3:$AA$1315,DataRegularSeason20242025!$B$3:$B$1315, "&lt;=" &amp; GM$1, DataRegularSeason20242025!$D$3:$D$1315, $A16)+SUMIFS(DataRegularSeason20242025!$AB$3:$AB$1315,DataRegularSeason20242025!$B$3:$B$1315, "&lt;=" &amp; GM$1, DataRegularSeason20242025!$E$3:$E$1315, $A16)</f>
        <v>62</v>
      </c>
      <c r="GN16">
        <f>SUMIFS(DataRegularSeason20242025!$AA$3:$AA$1315,DataRegularSeason20242025!$B$3:$B$1315, "&lt;=" &amp; GN$1, DataRegularSeason20242025!$D$3:$D$1315, $A16)+SUMIFS(DataRegularSeason20242025!$AB$3:$AB$1315,DataRegularSeason20242025!$B$3:$B$1315, "&lt;=" &amp; GN$1, DataRegularSeason20242025!$E$3:$E$1315, $A16)</f>
        <v>62</v>
      </c>
      <c r="GO16">
        <f>SUMIFS(DataRegularSeason20242025!$AA$3:$AA$1315,DataRegularSeason20242025!$B$3:$B$1315, "&lt;=" &amp; GO$1, DataRegularSeason20242025!$D$3:$D$1315, $A16)+SUMIFS(DataRegularSeason20242025!$AB$3:$AB$1315,DataRegularSeason20242025!$B$3:$B$1315, "&lt;=" &amp; GO$1, DataRegularSeason20242025!$E$3:$E$1315, $A16)</f>
        <v>62</v>
      </c>
      <c r="GP16">
        <f>SUMIFS(DataRegularSeason20242025!$AA$3:$AA$1315,DataRegularSeason20242025!$B$3:$B$1315, "&lt;=" &amp; GP$1, DataRegularSeason20242025!$D$3:$D$1315, $A16)+SUMIFS(DataRegularSeason20242025!$AB$3:$AB$1315,DataRegularSeason20242025!$B$3:$B$1315, "&lt;=" &amp; GP$1, DataRegularSeason20242025!$E$3:$E$1315, $A16)</f>
        <v>62</v>
      </c>
      <c r="GQ16">
        <f>SUMIFS(DataRegularSeason20242025!$AA$3:$AA$1315,DataRegularSeason20242025!$B$3:$B$1315, "&lt;=" &amp; GQ$1, DataRegularSeason20242025!$D$3:$D$1315, $A16)+SUMIFS(DataRegularSeason20242025!$AB$3:$AB$1315,DataRegularSeason20242025!$B$3:$B$1315, "&lt;=" &amp; GQ$1, DataRegularSeason20242025!$E$3:$E$1315, $A16)</f>
        <v>62</v>
      </c>
      <c r="GR16">
        <f>SUMIFS(DataRegularSeason20242025!$AA$3:$AA$1315,DataRegularSeason20242025!$B$3:$B$1315, "&lt;=" &amp; GR$1, DataRegularSeason20242025!$D$3:$D$1315, $A16)+SUMIFS(DataRegularSeason20242025!$AB$3:$AB$1315,DataRegularSeason20242025!$B$3:$B$1315, "&lt;=" &amp; GR$1, DataRegularSeason20242025!$E$3:$E$1315, $A16)</f>
        <v>62</v>
      </c>
      <c r="GS16">
        <f>SUMIFS(DataRegularSeason20242025!$AA$3:$AA$1315,DataRegularSeason20242025!$B$3:$B$1315, "&lt;=" &amp; GS$1, DataRegularSeason20242025!$D$3:$D$1315, $A16)+SUMIFS(DataRegularSeason20242025!$AB$3:$AB$1315,DataRegularSeason20242025!$B$3:$B$1315, "&lt;=" &amp; GS$1, DataRegularSeason20242025!$E$3:$E$1315, $A16)</f>
        <v>62</v>
      </c>
      <c r="GT16">
        <f>SUMIFS(DataRegularSeason20242025!$AA$3:$AA$1315,DataRegularSeason20242025!$B$3:$B$1315, "&lt;=" &amp; GT$1, DataRegularSeason20242025!$D$3:$D$1315, $A16)+SUMIFS(DataRegularSeason20242025!$AB$3:$AB$1315,DataRegularSeason20242025!$B$3:$B$1315, "&lt;=" &amp; GT$1, DataRegularSeason20242025!$E$3:$E$1315, $A16)</f>
        <v>62</v>
      </c>
      <c r="GU16">
        <f>SUMIFS(DataRegularSeason20242025!$AA$3:$AA$1315,DataRegularSeason20242025!$B$3:$B$1315, "&lt;=" &amp; GU$1, DataRegularSeason20242025!$D$3:$D$1315, $A16)+SUMIFS(DataRegularSeason20242025!$AB$3:$AB$1315,DataRegularSeason20242025!$B$3:$B$1315, "&lt;=" &amp; GU$1, DataRegularSeason20242025!$E$3:$E$1315, $A16)</f>
        <v>62</v>
      </c>
    </row>
    <row r="17" spans="1:203" x14ac:dyDescent="0.25">
      <c r="A17" t="s">
        <v>20</v>
      </c>
      <c r="B17" t="s">
        <v>97</v>
      </c>
      <c r="C17" s="119" t="s">
        <v>98</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2</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4</v>
      </c>
      <c r="P17">
        <f>SUMIFS(DataRegularSeason20242025!$AA$3:$AA$1315,DataRegularSeason20242025!$B$3:$B$1315, "&lt;=" &amp; P$1, DataRegularSeason20242025!$D$3:$D$1315, $A17)+SUMIFS(DataRegularSeason20242025!$AB$3:$AB$1315,DataRegularSeason20242025!$B$3:$B$1315, "&lt;=" &amp; P$1, DataRegularSeason20242025!$E$3:$E$1315, $A17)</f>
        <v>4</v>
      </c>
      <c r="Q17">
        <f>SUMIFS(DataRegularSeason20242025!$AA$3:$AA$1315,DataRegularSeason20242025!$B$3:$B$1315, "&lt;=" &amp; Q$1, DataRegularSeason20242025!$D$3:$D$1315, $A17)+SUMIFS(DataRegularSeason20242025!$AB$3:$AB$1315,DataRegularSeason20242025!$B$3:$B$1315, "&lt;=" &amp; Q$1, DataRegularSeason20242025!$E$3:$E$1315, $A17)</f>
        <v>6</v>
      </c>
      <c r="R17">
        <f>SUMIFS(DataRegularSeason20242025!$AA$3:$AA$1315,DataRegularSeason20242025!$B$3:$B$1315, "&lt;=" &amp; R$1, DataRegularSeason20242025!$D$3:$D$1315, $A17)+SUMIFS(DataRegularSeason20242025!$AB$3:$AB$1315,DataRegularSeason20242025!$B$3:$B$1315, "&lt;=" &amp; R$1, DataRegularSeason20242025!$E$3:$E$1315, $A17)</f>
        <v>6</v>
      </c>
      <c r="S17">
        <f>SUMIFS(DataRegularSeason20242025!$AA$3:$AA$1315,DataRegularSeason20242025!$B$3:$B$1315, "&lt;=" &amp; S$1, DataRegularSeason20242025!$D$3:$D$1315, $A17)+SUMIFS(DataRegularSeason20242025!$AB$3:$AB$1315,DataRegularSeason20242025!$B$3:$B$1315, "&lt;=" &amp; S$1, DataRegularSeason20242025!$E$3:$E$1315, $A17)</f>
        <v>6</v>
      </c>
      <c r="T17">
        <f>SUMIFS(DataRegularSeason20242025!$AA$3:$AA$1315,DataRegularSeason20242025!$B$3:$B$1315, "&lt;=" &amp; T$1, DataRegularSeason20242025!$D$3:$D$1315, $A17)+SUMIFS(DataRegularSeason20242025!$AB$3:$AB$1315,DataRegularSeason20242025!$B$3:$B$1315, "&lt;=" &amp; T$1, DataRegularSeason20242025!$E$3:$E$1315, $A17)</f>
        <v>6</v>
      </c>
      <c r="U17">
        <f>SUMIFS(DataRegularSeason20242025!$AA$3:$AA$1315,DataRegularSeason20242025!$B$3:$B$1315, "&lt;=" &amp; U$1, DataRegularSeason20242025!$D$3:$D$1315, $A17)+SUMIFS(DataRegularSeason20242025!$AB$3:$AB$1315,DataRegularSeason20242025!$B$3:$B$1315, "&lt;=" &amp; U$1, DataRegularSeason20242025!$E$3:$E$1315, $A17)</f>
        <v>6</v>
      </c>
      <c r="V17">
        <f>SUMIFS(DataRegularSeason20242025!$AA$3:$AA$1315,DataRegularSeason20242025!$B$3:$B$1315, "&lt;=" &amp; V$1, DataRegularSeason20242025!$D$3:$D$1315, $A17)+SUMIFS(DataRegularSeason20242025!$AB$3:$AB$1315,DataRegularSeason20242025!$B$3:$B$1315, "&lt;=" &amp; V$1, DataRegularSeason20242025!$E$3:$E$1315, $A17)</f>
        <v>6</v>
      </c>
      <c r="W17">
        <f>SUMIFS(DataRegularSeason20242025!$AA$3:$AA$1315,DataRegularSeason20242025!$B$3:$B$1315, "&lt;=" &amp; W$1, DataRegularSeason20242025!$D$3:$D$1315, $A17)+SUMIFS(DataRegularSeason20242025!$AB$3:$AB$1315,DataRegularSeason20242025!$B$3:$B$1315, "&lt;=" &amp; W$1, DataRegularSeason20242025!$E$3:$E$1315, $A17)</f>
        <v>7</v>
      </c>
      <c r="X17">
        <f>SUMIFS(DataRegularSeason20242025!$AA$3:$AA$1315,DataRegularSeason20242025!$B$3:$B$1315, "&lt;=" &amp; X$1, DataRegularSeason20242025!$D$3:$D$1315, $A17)+SUMIFS(DataRegularSeason20242025!$AB$3:$AB$1315,DataRegularSeason20242025!$B$3:$B$1315, "&lt;=" &amp; X$1, DataRegularSeason20242025!$E$3:$E$1315, $A17)</f>
        <v>7</v>
      </c>
      <c r="Y17">
        <f>SUMIFS(DataRegularSeason20242025!$AA$3:$AA$1315,DataRegularSeason20242025!$B$3:$B$1315, "&lt;=" &amp; Y$1, DataRegularSeason20242025!$D$3:$D$1315, $A17)+SUMIFS(DataRegularSeason20242025!$AB$3:$AB$1315,DataRegularSeason20242025!$B$3:$B$1315, "&lt;=" &amp; Y$1, DataRegularSeason20242025!$E$3:$E$1315, $A17)</f>
        <v>7</v>
      </c>
      <c r="Z17">
        <f>SUMIFS(DataRegularSeason20242025!$AA$3:$AA$1315,DataRegularSeason20242025!$B$3:$B$1315, "&lt;=" &amp; Z$1, DataRegularSeason20242025!$D$3:$D$1315, $A17)+SUMIFS(DataRegularSeason20242025!$AB$3:$AB$1315,DataRegularSeason20242025!$B$3:$B$1315, "&lt;=" &amp; Z$1, DataRegularSeason20242025!$E$3:$E$1315, $A17)</f>
        <v>7</v>
      </c>
      <c r="AA17">
        <f>SUMIFS(DataRegularSeason20242025!$AA$3:$AA$1315,DataRegularSeason20242025!$B$3:$B$1315, "&lt;=" &amp; AA$1, DataRegularSeason20242025!$D$3:$D$1315, $A17)+SUMIFS(DataRegularSeason20242025!$AB$3:$AB$1315,DataRegularSeason20242025!$B$3:$B$1315, "&lt;=" &amp; AA$1, DataRegularSeason20242025!$E$3:$E$1315, $A17)</f>
        <v>7</v>
      </c>
      <c r="AB17">
        <f>SUMIFS(DataRegularSeason20242025!$AA$3:$AA$1315,DataRegularSeason20242025!$B$3:$B$1315, "&lt;=" &amp; AB$1, DataRegularSeason20242025!$D$3:$D$1315, $A17)+SUMIFS(DataRegularSeason20242025!$AB$3:$AB$1315,DataRegularSeason20242025!$B$3:$B$1315, "&lt;=" &amp; AB$1, DataRegularSeason20242025!$E$3:$E$1315, $A17)</f>
        <v>7</v>
      </c>
      <c r="AC17">
        <f>SUMIFS(DataRegularSeason20242025!$AA$3:$AA$1315,DataRegularSeason20242025!$B$3:$B$1315, "&lt;=" &amp; AC$1, DataRegularSeason20242025!$D$3:$D$1315, $A17)+SUMIFS(DataRegularSeason20242025!$AB$3:$AB$1315,DataRegularSeason20242025!$B$3:$B$1315, "&lt;=" &amp; AC$1, DataRegularSeason20242025!$E$3:$E$1315, $A17)</f>
        <v>7</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11</v>
      </c>
      <c r="AI17">
        <f>SUMIFS(DataRegularSeason20242025!$AA$3:$AA$1315,DataRegularSeason20242025!$B$3:$B$1315, "&lt;=" &amp; AI$1, DataRegularSeason20242025!$D$3:$D$1315, $A17)+SUMIFS(DataRegularSeason20242025!$AB$3:$AB$1315,DataRegularSeason20242025!$B$3:$B$1315, "&lt;=" &amp; AI$1, DataRegularSeason20242025!$E$3:$E$1315, $A17)</f>
        <v>11</v>
      </c>
      <c r="AJ17">
        <f>SUMIFS(DataRegularSeason20242025!$AA$3:$AA$1315,DataRegularSeason20242025!$B$3:$B$1315, "&lt;=" &amp; AJ$1, DataRegularSeason20242025!$D$3:$D$1315, $A17)+SUMIFS(DataRegularSeason20242025!$AB$3:$AB$1315,DataRegularSeason20242025!$B$3:$B$1315, "&lt;=" &amp; AJ$1, DataRegularSeason20242025!$E$3:$E$1315, $A17)</f>
        <v>11</v>
      </c>
      <c r="AK17">
        <f>SUMIFS(DataRegularSeason20242025!$AA$3:$AA$1315,DataRegularSeason20242025!$B$3:$B$1315, "&lt;=" &amp; AK$1, DataRegularSeason20242025!$D$3:$D$1315, $A17)+SUMIFS(DataRegularSeason20242025!$AB$3:$AB$1315,DataRegularSeason20242025!$B$3:$B$1315, "&lt;=" &amp; AK$1, DataRegularSeason20242025!$E$3:$E$1315, $A17)</f>
        <v>12</v>
      </c>
      <c r="AL17">
        <f>SUMIFS(DataRegularSeason20242025!$AA$3:$AA$1315,DataRegularSeason20242025!$B$3:$B$1315, "&lt;=" &amp; AL$1, DataRegularSeason20242025!$D$3:$D$1315, $A17)+SUMIFS(DataRegularSeason20242025!$AB$3:$AB$1315,DataRegularSeason20242025!$B$3:$B$1315, "&lt;=" &amp; AL$1, DataRegularSeason20242025!$E$3:$E$1315, $A17)</f>
        <v>12</v>
      </c>
      <c r="AM17">
        <f>SUMIFS(DataRegularSeason20242025!$AA$3:$AA$1315,DataRegularSeason20242025!$B$3:$B$1315, "&lt;=" &amp; AM$1, DataRegularSeason20242025!$D$3:$D$1315, $A17)+SUMIFS(DataRegularSeason20242025!$AB$3:$AB$1315,DataRegularSeason20242025!$B$3:$B$1315, "&lt;=" &amp; AM$1, DataRegularSeason20242025!$E$3:$E$1315, $A17)</f>
        <v>12</v>
      </c>
      <c r="AN17">
        <f>SUMIFS(DataRegularSeason20242025!$AA$3:$AA$1315,DataRegularSeason20242025!$B$3:$B$1315, "&lt;=" &amp; AN$1, DataRegularSeason20242025!$D$3:$D$1315, $A17)+SUMIFS(DataRegularSeason20242025!$AB$3:$AB$1315,DataRegularSeason20242025!$B$3:$B$1315, "&lt;=" &amp; AN$1, DataRegularSeason20242025!$E$3:$E$1315, $A17)</f>
        <v>14</v>
      </c>
      <c r="AO17">
        <f>SUMIFS(DataRegularSeason20242025!$AA$3:$AA$1315,DataRegularSeason20242025!$B$3:$B$1315, "&lt;=" &amp; AO$1, DataRegularSeason20242025!$D$3:$D$1315, $A17)+SUMIFS(DataRegularSeason20242025!$AB$3:$AB$1315,DataRegularSeason20242025!$B$3:$B$1315, "&lt;=" &amp; AO$1, DataRegularSeason20242025!$E$3:$E$1315, $A17)</f>
        <v>14</v>
      </c>
      <c r="AP17">
        <f>SUMIFS(DataRegularSeason20242025!$AA$3:$AA$1315,DataRegularSeason20242025!$B$3:$B$1315, "&lt;=" &amp; AP$1, DataRegularSeason20242025!$D$3:$D$1315, $A17)+SUMIFS(DataRegularSeason20242025!$AB$3:$AB$1315,DataRegularSeason20242025!$B$3:$B$1315, "&lt;=" &amp; AP$1, DataRegularSeason20242025!$E$3:$E$1315, $A17)</f>
        <v>14</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15</v>
      </c>
      <c r="AT17">
        <f>SUMIFS(DataRegularSeason20242025!$AA$3:$AA$1315,DataRegularSeason20242025!$B$3:$B$1315, "&lt;=" &amp; AT$1, DataRegularSeason20242025!$D$3:$D$1315, $A17)+SUMIFS(DataRegularSeason20242025!$AB$3:$AB$1315,DataRegularSeason20242025!$B$3:$B$1315, "&lt;=" &amp; AT$1, DataRegularSeason20242025!$E$3:$E$1315, $A17)</f>
        <v>15</v>
      </c>
      <c r="AU17">
        <f>SUMIFS(DataRegularSeason20242025!$AA$3:$AA$1315,DataRegularSeason20242025!$B$3:$B$1315, "&lt;=" &amp; AU$1, DataRegularSeason20242025!$D$3:$D$1315, $A17)+SUMIFS(DataRegularSeason20242025!$AB$3:$AB$1315,DataRegularSeason20242025!$B$3:$B$1315, "&lt;=" &amp; AU$1, DataRegularSeason20242025!$E$3:$E$1315, $A17)</f>
        <v>15</v>
      </c>
      <c r="AV17">
        <f>SUMIFS(DataRegularSeason20242025!$AA$3:$AA$1315,DataRegularSeason20242025!$B$3:$B$1315, "&lt;=" &amp; AV$1, DataRegularSeason20242025!$D$3:$D$1315, $A17)+SUMIFS(DataRegularSeason20242025!$AB$3:$AB$1315,DataRegularSeason20242025!$B$3:$B$1315, "&lt;=" &amp; AV$1, DataRegularSeason20242025!$E$3:$E$1315, $A17)</f>
        <v>17</v>
      </c>
      <c r="AW17">
        <f>SUMIFS(DataRegularSeason20242025!$AA$3:$AA$1315,DataRegularSeason20242025!$B$3:$B$1315, "&lt;=" &amp; AW$1, DataRegularSeason20242025!$D$3:$D$1315, $A17)+SUMIFS(DataRegularSeason20242025!$AB$3:$AB$1315,DataRegularSeason20242025!$B$3:$B$1315, "&lt;=" &amp; AW$1, DataRegularSeason20242025!$E$3:$E$1315, $A17)</f>
        <v>17</v>
      </c>
      <c r="AX17">
        <f>SUMIFS(DataRegularSeason20242025!$AA$3:$AA$1315,DataRegularSeason20242025!$B$3:$B$1315, "&lt;=" &amp; AX$1, DataRegularSeason20242025!$D$3:$D$1315, $A17)+SUMIFS(DataRegularSeason20242025!$AB$3:$AB$1315,DataRegularSeason20242025!$B$3:$B$1315, "&lt;=" &amp; AX$1, DataRegularSeason20242025!$E$3:$E$1315, $A17)</f>
        <v>17</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18</v>
      </c>
      <c r="BD17">
        <f>SUMIFS(DataRegularSeason20242025!$AA$3:$AA$1315,DataRegularSeason20242025!$B$3:$B$1315, "&lt;=" &amp; BD$1, DataRegularSeason20242025!$D$3:$D$1315, $A17)+SUMIFS(DataRegularSeason20242025!$AB$3:$AB$1315,DataRegularSeason20242025!$B$3:$B$1315, "&lt;=" &amp; BD$1, DataRegularSeason20242025!$E$3:$E$1315, $A17)</f>
        <v>18</v>
      </c>
      <c r="BE17">
        <f>SUMIFS(DataRegularSeason20242025!$AA$3:$AA$1315,DataRegularSeason20242025!$B$3:$B$1315, "&lt;=" &amp; BE$1, DataRegularSeason20242025!$D$3:$D$1315, $A17)+SUMIFS(DataRegularSeason20242025!$AB$3:$AB$1315,DataRegularSeason20242025!$B$3:$B$1315, "&lt;=" &amp; BE$1, DataRegularSeason20242025!$E$3:$E$1315, $A17)</f>
        <v>18</v>
      </c>
      <c r="BF17">
        <f>SUMIFS(DataRegularSeason20242025!$AA$3:$AA$1315,DataRegularSeason20242025!$B$3:$B$1315, "&lt;=" &amp; BF$1, DataRegularSeason20242025!$D$3:$D$1315, $A17)+SUMIFS(DataRegularSeason20242025!$AB$3:$AB$1315,DataRegularSeason20242025!$B$3:$B$1315, "&lt;=" &amp; BF$1, DataRegularSeason20242025!$E$3:$E$1315, $A17)</f>
        <v>18</v>
      </c>
      <c r="BG17">
        <f>SUMIFS(DataRegularSeason20242025!$AA$3:$AA$1315,DataRegularSeason20242025!$B$3:$B$1315, "&lt;=" &amp; BG$1, DataRegularSeason20242025!$D$3:$D$1315, $A17)+SUMIFS(DataRegularSeason20242025!$AB$3:$AB$1315,DataRegularSeason20242025!$B$3:$B$1315, "&lt;=" &amp; BG$1, DataRegularSeason20242025!$E$3:$E$1315, $A17)</f>
        <v>20</v>
      </c>
      <c r="BH17">
        <f>SUMIFS(DataRegularSeason20242025!$AA$3:$AA$1315,DataRegularSeason20242025!$B$3:$B$1315, "&lt;=" &amp; BH$1, DataRegularSeason20242025!$D$3:$D$1315, $A17)+SUMIFS(DataRegularSeason20242025!$AB$3:$AB$1315,DataRegularSeason20242025!$B$3:$B$1315, "&lt;=" &amp; BH$1, DataRegularSeason20242025!$E$3:$E$1315, $A17)</f>
        <v>20</v>
      </c>
      <c r="BI17">
        <f>SUMIFS(DataRegularSeason20242025!$AA$3:$AA$1315,DataRegularSeason20242025!$B$3:$B$1315, "&lt;=" &amp; BI$1, DataRegularSeason20242025!$D$3:$D$1315, $A17)+SUMIFS(DataRegularSeason20242025!$AB$3:$AB$1315,DataRegularSeason20242025!$B$3:$B$1315, "&lt;=" &amp; BI$1, DataRegularSeason20242025!$E$3:$E$1315, $A17)</f>
        <v>22</v>
      </c>
      <c r="BJ17">
        <f>SUMIFS(DataRegularSeason20242025!$AA$3:$AA$1315,DataRegularSeason20242025!$B$3:$B$1315, "&lt;=" &amp; BJ$1, DataRegularSeason20242025!$D$3:$D$1315, $A17)+SUMIFS(DataRegularSeason20242025!$AB$3:$AB$1315,DataRegularSeason20242025!$B$3:$B$1315, "&lt;=" &amp; BJ$1, DataRegularSeason20242025!$E$3:$E$1315, $A17)</f>
        <v>24</v>
      </c>
      <c r="BK17">
        <f>SUMIFS(DataRegularSeason20242025!$AA$3:$AA$1315,DataRegularSeason20242025!$B$3:$B$1315, "&lt;=" &amp; BK$1, DataRegularSeason20242025!$D$3:$D$1315, $A17)+SUMIFS(DataRegularSeason20242025!$AB$3:$AB$1315,DataRegularSeason20242025!$B$3:$B$1315, "&lt;=" &amp; BK$1, DataRegularSeason20242025!$E$3:$E$1315, $A17)</f>
        <v>24</v>
      </c>
      <c r="BL17">
        <f>SUMIFS(DataRegularSeason20242025!$AA$3:$AA$1315,DataRegularSeason20242025!$B$3:$B$1315, "&lt;=" &amp; BL$1, DataRegularSeason20242025!$D$3:$D$1315, $A17)+SUMIFS(DataRegularSeason20242025!$AB$3:$AB$1315,DataRegularSeason20242025!$B$3:$B$1315, "&lt;=" &amp; BL$1, DataRegularSeason20242025!$E$3:$E$1315, $A17)</f>
        <v>24</v>
      </c>
      <c r="BM17">
        <f>SUMIFS(DataRegularSeason20242025!$AA$3:$AA$1315,DataRegularSeason20242025!$B$3:$B$1315, "&lt;=" &amp; BM$1, DataRegularSeason20242025!$D$3:$D$1315, $A17)+SUMIFS(DataRegularSeason20242025!$AB$3:$AB$1315,DataRegularSeason20242025!$B$3:$B$1315, "&lt;=" &amp; BM$1, DataRegularSeason20242025!$E$3:$E$1315, $A17)</f>
        <v>26</v>
      </c>
      <c r="BN17">
        <f>SUMIFS(DataRegularSeason20242025!$AA$3:$AA$1315,DataRegularSeason20242025!$B$3:$B$1315, "&lt;=" &amp; BN$1, DataRegularSeason20242025!$D$3:$D$1315, $A17)+SUMIFS(DataRegularSeason20242025!$AB$3:$AB$1315,DataRegularSeason20242025!$B$3:$B$1315, "&lt;=" &amp; BN$1, DataRegularSeason20242025!$E$3:$E$1315, $A17)</f>
        <v>26</v>
      </c>
      <c r="BO17">
        <f>SUMIFS(DataRegularSeason20242025!$AA$3:$AA$1315,DataRegularSeason20242025!$B$3:$B$1315, "&lt;=" &amp; BO$1, DataRegularSeason20242025!$D$3:$D$1315, $A17)+SUMIFS(DataRegularSeason20242025!$AB$3:$AB$1315,DataRegularSeason20242025!$B$3:$B$1315, "&lt;=" &amp; BO$1, DataRegularSeason20242025!$E$3:$E$1315, $A17)</f>
        <v>26</v>
      </c>
      <c r="BP17">
        <f>SUMIFS(DataRegularSeason20242025!$AA$3:$AA$1315,DataRegularSeason20242025!$B$3:$B$1315, "&lt;=" &amp; BP$1, DataRegularSeason20242025!$D$3:$D$1315, $A17)+SUMIFS(DataRegularSeason20242025!$AB$3:$AB$1315,DataRegularSeason20242025!$B$3:$B$1315, "&lt;=" &amp; BP$1, DataRegularSeason20242025!$E$3:$E$1315, $A17)</f>
        <v>26</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28</v>
      </c>
      <c r="BU17">
        <f>SUMIFS(DataRegularSeason20242025!$AA$3:$AA$1315,DataRegularSeason20242025!$B$3:$B$1315, "&lt;=" &amp; BU$1, DataRegularSeason20242025!$D$3:$D$1315, $A17)+SUMIFS(DataRegularSeason20242025!$AB$3:$AB$1315,DataRegularSeason20242025!$B$3:$B$1315, "&lt;=" &amp; BU$1, DataRegularSeason20242025!$E$3:$E$1315, $A17)</f>
        <v>28</v>
      </c>
      <c r="BV17">
        <f>SUMIFS(DataRegularSeason20242025!$AA$3:$AA$1315,DataRegularSeason20242025!$B$3:$B$1315, "&lt;=" &amp; BV$1, DataRegularSeason20242025!$D$3:$D$1315, $A17)+SUMIFS(DataRegularSeason20242025!$AB$3:$AB$1315,DataRegularSeason20242025!$B$3:$B$1315, "&lt;=" &amp; BV$1, DataRegularSeason20242025!$E$3:$E$1315, $A17)</f>
        <v>30</v>
      </c>
      <c r="BW17">
        <f>SUMIFS(DataRegularSeason20242025!$AA$3:$AA$1315,DataRegularSeason20242025!$B$3:$B$1315, "&lt;=" &amp; BW$1, DataRegularSeason20242025!$D$3:$D$1315, $A17)+SUMIFS(DataRegularSeason20242025!$AB$3:$AB$1315,DataRegularSeason20242025!$B$3:$B$1315, "&lt;=" &amp; BW$1, DataRegularSeason20242025!$E$3:$E$1315, $A17)</f>
        <v>30</v>
      </c>
      <c r="BX17">
        <f>SUMIFS(DataRegularSeason20242025!$AA$3:$AA$1315,DataRegularSeason20242025!$B$3:$B$1315, "&lt;=" &amp; BX$1, DataRegularSeason20242025!$D$3:$D$1315, $A17)+SUMIFS(DataRegularSeason20242025!$AB$3:$AB$1315,DataRegularSeason20242025!$B$3:$B$1315, "&lt;=" &amp; BX$1, DataRegularSeason20242025!$E$3:$E$1315, $A17)</f>
        <v>31</v>
      </c>
      <c r="BY17">
        <f>SUMIFS(DataRegularSeason20242025!$AA$3:$AA$1315,DataRegularSeason20242025!$B$3:$B$1315, "&lt;=" &amp; BY$1, DataRegularSeason20242025!$D$3:$D$1315, $A17)+SUMIFS(DataRegularSeason20242025!$AB$3:$AB$1315,DataRegularSeason20242025!$B$3:$B$1315, "&lt;=" &amp; BY$1, DataRegularSeason20242025!$E$3:$E$1315, $A17)</f>
        <v>31</v>
      </c>
      <c r="BZ17">
        <f>SUMIFS(DataRegularSeason20242025!$AA$3:$AA$1315,DataRegularSeason20242025!$B$3:$B$1315, "&lt;=" &amp; BZ$1, DataRegularSeason20242025!$D$3:$D$1315, $A17)+SUMIFS(DataRegularSeason20242025!$AB$3:$AB$1315,DataRegularSeason20242025!$B$3:$B$1315, "&lt;=" &amp; BZ$1, DataRegularSeason20242025!$E$3:$E$1315, $A17)</f>
        <v>31</v>
      </c>
      <c r="CA17">
        <f>SUMIFS(DataRegularSeason20242025!$AA$3:$AA$1315,DataRegularSeason20242025!$B$3:$B$1315, "&lt;=" &amp; CA$1, DataRegularSeason20242025!$D$3:$D$1315, $A17)+SUMIFS(DataRegularSeason20242025!$AB$3:$AB$1315,DataRegularSeason20242025!$B$3:$B$1315, "&lt;=" &amp; CA$1, DataRegularSeason20242025!$E$3:$E$1315, $A17)</f>
        <v>33</v>
      </c>
      <c r="CB17">
        <f>SUMIFS(DataRegularSeason20242025!$AA$3:$AA$1315,DataRegularSeason20242025!$B$3:$B$1315, "&lt;=" &amp; CB$1, DataRegularSeason20242025!$D$3:$D$1315, $A17)+SUMIFS(DataRegularSeason20242025!$AB$3:$AB$1315,DataRegularSeason20242025!$B$3:$B$1315, "&lt;=" &amp; CB$1, DataRegularSeason20242025!$E$3:$E$1315, $A17)</f>
        <v>33</v>
      </c>
      <c r="CC17">
        <f>SUMIFS(DataRegularSeason20242025!$AA$3:$AA$1315,DataRegularSeason20242025!$B$3:$B$1315, "&lt;=" &amp; CC$1, DataRegularSeason20242025!$D$3:$D$1315, $A17)+SUMIFS(DataRegularSeason20242025!$AB$3:$AB$1315,DataRegularSeason20242025!$B$3:$B$1315, "&lt;=" &amp; CC$1, DataRegularSeason20242025!$E$3:$E$1315, $A17)</f>
        <v>35</v>
      </c>
      <c r="CD17">
        <f>SUMIFS(DataRegularSeason20242025!$AA$3:$AA$1315,DataRegularSeason20242025!$B$3:$B$1315, "&lt;=" &amp; CD$1, DataRegularSeason20242025!$D$3:$D$1315, $A17)+SUMIFS(DataRegularSeason20242025!$AB$3:$AB$1315,DataRegularSeason20242025!$B$3:$B$1315, "&lt;=" &amp; CD$1, DataRegularSeason20242025!$E$3:$E$1315, $A17)</f>
        <v>35</v>
      </c>
      <c r="CE17">
        <f>SUMIFS(DataRegularSeason20242025!$AA$3:$AA$1315,DataRegularSeason20242025!$B$3:$B$1315, "&lt;=" &amp; CE$1, DataRegularSeason20242025!$D$3:$D$1315, $A17)+SUMIFS(DataRegularSeason20242025!$AB$3:$AB$1315,DataRegularSeason20242025!$B$3:$B$1315, "&lt;=" &amp; CE$1, DataRegularSeason20242025!$E$3:$E$1315, $A17)</f>
        <v>35</v>
      </c>
      <c r="CF17">
        <f>SUMIFS(DataRegularSeason20242025!$AA$3:$AA$1315,DataRegularSeason20242025!$B$3:$B$1315, "&lt;=" &amp; CF$1, DataRegularSeason20242025!$D$3:$D$1315, $A17)+SUMIFS(DataRegularSeason20242025!$AB$3:$AB$1315,DataRegularSeason20242025!$B$3:$B$1315, "&lt;=" &amp; CF$1, DataRegularSeason20242025!$E$3:$E$1315, $A17)</f>
        <v>35</v>
      </c>
      <c r="CG17">
        <f>SUMIFS(DataRegularSeason20242025!$AA$3:$AA$1315,DataRegularSeason20242025!$B$3:$B$1315, "&lt;=" &amp; CG$1, DataRegularSeason20242025!$D$3:$D$1315, $A17)+SUMIFS(DataRegularSeason20242025!$AB$3:$AB$1315,DataRegularSeason20242025!$B$3:$B$1315, "&lt;=" &amp; CG$1, DataRegularSeason20242025!$E$3:$E$1315, $A17)</f>
        <v>37</v>
      </c>
      <c r="CH17">
        <f>SUMIFS(DataRegularSeason20242025!$AA$3:$AA$1315,DataRegularSeason20242025!$B$3:$B$1315, "&lt;=" &amp; CH$1, DataRegularSeason20242025!$D$3:$D$1315, $A17)+SUMIFS(DataRegularSeason20242025!$AB$3:$AB$1315,DataRegularSeason20242025!$B$3:$B$1315, "&lt;=" &amp; CH$1, DataRegularSeason20242025!$E$3:$E$1315, $A17)</f>
        <v>37</v>
      </c>
      <c r="CI17">
        <f>SUMIFS(DataRegularSeason20242025!$AA$3:$AA$1315,DataRegularSeason20242025!$B$3:$B$1315, "&lt;=" &amp; CI$1, DataRegularSeason20242025!$D$3:$D$1315, $A17)+SUMIFS(DataRegularSeason20242025!$AB$3:$AB$1315,DataRegularSeason20242025!$B$3:$B$1315, "&lt;=" &amp; CI$1, DataRegularSeason20242025!$E$3:$E$1315, $A17)</f>
        <v>37</v>
      </c>
      <c r="CJ17">
        <f>SUMIFS(DataRegularSeason20242025!$AA$3:$AA$1315,DataRegularSeason20242025!$B$3:$B$1315, "&lt;=" &amp; CJ$1, DataRegularSeason20242025!$D$3:$D$1315, $A17)+SUMIFS(DataRegularSeason20242025!$AB$3:$AB$1315,DataRegularSeason20242025!$B$3:$B$1315, "&lt;=" &amp; CJ$1, DataRegularSeason20242025!$E$3:$E$1315, $A17)</f>
        <v>37</v>
      </c>
      <c r="CK17">
        <f>SUMIFS(DataRegularSeason20242025!$AA$3:$AA$1315,DataRegularSeason20242025!$B$3:$B$1315, "&lt;=" &amp; CK$1, DataRegularSeason20242025!$D$3:$D$1315, $A17)+SUMIFS(DataRegularSeason20242025!$AB$3:$AB$1315,DataRegularSeason20242025!$B$3:$B$1315, "&lt;=" &amp; CK$1, DataRegularSeason20242025!$E$3:$E$1315, $A17)</f>
        <v>37</v>
      </c>
      <c r="CL17">
        <f>SUMIFS(DataRegularSeason20242025!$AA$3:$AA$1315,DataRegularSeason20242025!$B$3:$B$1315, "&lt;=" &amp; CL$1, DataRegularSeason20242025!$D$3:$D$1315, $A17)+SUMIFS(DataRegularSeason20242025!$AB$3:$AB$1315,DataRegularSeason20242025!$B$3:$B$1315, "&lt;=" &amp; CL$1, DataRegularSeason20242025!$E$3:$E$1315, $A17)</f>
        <v>37</v>
      </c>
      <c r="CM17">
        <f>SUMIFS(DataRegularSeason20242025!$AA$3:$AA$1315,DataRegularSeason20242025!$B$3:$B$1315, "&lt;=" &amp; CM$1, DataRegularSeason20242025!$D$3:$D$1315, $A17)+SUMIFS(DataRegularSeason20242025!$AB$3:$AB$1315,DataRegularSeason20242025!$B$3:$B$1315, "&lt;=" &amp; CM$1, DataRegularSeason20242025!$E$3:$E$1315, $A17)</f>
        <v>39</v>
      </c>
      <c r="CN17">
        <f>SUMIFS(DataRegularSeason20242025!$AA$3:$AA$1315,DataRegularSeason20242025!$B$3:$B$1315, "&lt;=" &amp; CN$1, DataRegularSeason20242025!$D$3:$D$1315, $A17)+SUMIFS(DataRegularSeason20242025!$AB$3:$AB$1315,DataRegularSeason20242025!$B$3:$B$1315, "&lt;=" &amp; CN$1, DataRegularSeason20242025!$E$3:$E$1315, $A17)</f>
        <v>39</v>
      </c>
      <c r="CO17">
        <f>SUMIFS(DataRegularSeason20242025!$AA$3:$AA$1315,DataRegularSeason20242025!$B$3:$B$1315, "&lt;=" &amp; CO$1, DataRegularSeason20242025!$D$3:$D$1315, $A17)+SUMIFS(DataRegularSeason20242025!$AB$3:$AB$1315,DataRegularSeason20242025!$B$3:$B$1315, "&lt;=" &amp; CO$1, DataRegularSeason20242025!$E$3:$E$1315, $A17)</f>
        <v>39</v>
      </c>
      <c r="CP17">
        <f>SUMIFS(DataRegularSeason20242025!$AA$3:$AA$1315,DataRegularSeason20242025!$B$3:$B$1315, "&lt;=" &amp; CP$1, DataRegularSeason20242025!$D$3:$D$1315, $A17)+SUMIFS(DataRegularSeason20242025!$AB$3:$AB$1315,DataRegularSeason20242025!$B$3:$B$1315, "&lt;=" &amp; CP$1, DataRegularSeason20242025!$E$3:$E$1315, $A17)</f>
        <v>39</v>
      </c>
      <c r="CQ17">
        <f>SUMIFS(DataRegularSeason20242025!$AA$3:$AA$1315,DataRegularSeason20242025!$B$3:$B$1315, "&lt;=" &amp; CQ$1, DataRegularSeason20242025!$D$3:$D$1315, $A17)+SUMIFS(DataRegularSeason20242025!$AB$3:$AB$1315,DataRegularSeason20242025!$B$3:$B$1315, "&lt;=" &amp; CQ$1, DataRegularSeason20242025!$E$3:$E$1315, $A17)</f>
        <v>39</v>
      </c>
      <c r="CR17">
        <f>SUMIFS(DataRegularSeason20242025!$AA$3:$AA$1315,DataRegularSeason20242025!$B$3:$B$1315, "&lt;=" &amp; CR$1, DataRegularSeason20242025!$D$3:$D$1315, $A17)+SUMIFS(DataRegularSeason20242025!$AB$3:$AB$1315,DataRegularSeason20242025!$B$3:$B$1315, "&lt;=" &amp; CR$1, DataRegularSeason20242025!$E$3:$E$1315, $A17)</f>
        <v>40</v>
      </c>
      <c r="CS17">
        <f>SUMIFS(DataRegularSeason20242025!$AA$3:$AA$1315,DataRegularSeason20242025!$B$3:$B$1315, "&lt;=" &amp; CS$1, DataRegularSeason20242025!$D$3:$D$1315, $A17)+SUMIFS(DataRegularSeason20242025!$AB$3:$AB$1315,DataRegularSeason20242025!$B$3:$B$1315, "&lt;=" &amp; CS$1, DataRegularSeason20242025!$E$3:$E$1315, $A17)</f>
        <v>40</v>
      </c>
      <c r="CT17">
        <f>SUMIFS(DataRegularSeason20242025!$AA$3:$AA$1315,DataRegularSeason20242025!$B$3:$B$1315, "&lt;=" &amp; CT$1, DataRegularSeason20242025!$D$3:$D$1315, $A17)+SUMIFS(DataRegularSeason20242025!$AB$3:$AB$1315,DataRegularSeason20242025!$B$3:$B$1315, "&lt;=" &amp; CT$1, DataRegularSeason20242025!$E$3:$E$1315, $A17)</f>
        <v>41</v>
      </c>
      <c r="CU17">
        <f>SUMIFS(DataRegularSeason20242025!$AA$3:$AA$1315,DataRegularSeason20242025!$B$3:$B$1315, "&lt;=" &amp; CU$1, DataRegularSeason20242025!$D$3:$D$1315, $A17)+SUMIFS(DataRegularSeason20242025!$AB$3:$AB$1315,DataRegularSeason20242025!$B$3:$B$1315, "&lt;=" &amp; CU$1, DataRegularSeason20242025!$E$3:$E$1315, $A17)</f>
        <v>41</v>
      </c>
      <c r="CV17">
        <f>SUMIFS(DataRegularSeason20242025!$AA$3:$AA$1315,DataRegularSeason20242025!$B$3:$B$1315, "&lt;=" &amp; CV$1, DataRegularSeason20242025!$D$3:$D$1315, $A17)+SUMIFS(DataRegularSeason20242025!$AB$3:$AB$1315,DataRegularSeason20242025!$B$3:$B$1315, "&lt;=" &amp; CV$1, DataRegularSeason20242025!$E$3:$E$1315, $A17)</f>
        <v>42</v>
      </c>
      <c r="CW17">
        <f>SUMIFS(DataRegularSeason20242025!$AA$3:$AA$1315,DataRegularSeason20242025!$B$3:$B$1315, "&lt;=" &amp; CW$1, DataRegularSeason20242025!$D$3:$D$1315, $A17)+SUMIFS(DataRegularSeason20242025!$AB$3:$AB$1315,DataRegularSeason20242025!$B$3:$B$1315, "&lt;=" &amp; CW$1, DataRegularSeason20242025!$E$3:$E$1315, $A17)</f>
        <v>42</v>
      </c>
      <c r="CX17">
        <f>SUMIFS(DataRegularSeason20242025!$AA$3:$AA$1315,DataRegularSeason20242025!$B$3:$B$1315, "&lt;=" &amp; CX$1, DataRegularSeason20242025!$D$3:$D$1315, $A17)+SUMIFS(DataRegularSeason20242025!$AB$3:$AB$1315,DataRegularSeason20242025!$B$3:$B$1315, "&lt;=" &amp; CX$1, DataRegularSeason20242025!$E$3:$E$1315, $A17)</f>
        <v>44</v>
      </c>
      <c r="CY17">
        <f>SUMIFS(DataRegularSeason20242025!$AA$3:$AA$1315,DataRegularSeason20242025!$B$3:$B$1315, "&lt;=" &amp; CY$1, DataRegularSeason20242025!$D$3:$D$1315, $A17)+SUMIFS(DataRegularSeason20242025!$AB$3:$AB$1315,DataRegularSeason20242025!$B$3:$B$1315, "&lt;=" &amp; CY$1, DataRegularSeason20242025!$E$3:$E$1315, $A17)</f>
        <v>44</v>
      </c>
      <c r="CZ17">
        <f>SUMIFS(DataRegularSeason20242025!$AA$3:$AA$1315,DataRegularSeason20242025!$B$3:$B$1315, "&lt;=" &amp; CZ$1, DataRegularSeason20242025!$D$3:$D$1315, $A17)+SUMIFS(DataRegularSeason20242025!$AB$3:$AB$1315,DataRegularSeason20242025!$B$3:$B$1315, "&lt;=" &amp; CZ$1, DataRegularSeason20242025!$E$3:$E$1315, $A17)</f>
        <v>44</v>
      </c>
      <c r="DA17">
        <f>SUMIFS(DataRegularSeason20242025!$AA$3:$AA$1315,DataRegularSeason20242025!$B$3:$B$1315, "&lt;=" &amp; DA$1, DataRegularSeason20242025!$D$3:$D$1315, $A17)+SUMIFS(DataRegularSeason20242025!$AB$3:$AB$1315,DataRegularSeason20242025!$B$3:$B$1315, "&lt;=" &amp; DA$1, DataRegularSeason20242025!$E$3:$E$1315, $A17)</f>
        <v>44</v>
      </c>
      <c r="DB17">
        <f>SUMIFS(DataRegularSeason20242025!$AA$3:$AA$1315,DataRegularSeason20242025!$B$3:$B$1315, "&lt;=" &amp; DB$1, DataRegularSeason20242025!$D$3:$D$1315, $A17)+SUMIFS(DataRegularSeason20242025!$AB$3:$AB$1315,DataRegularSeason20242025!$B$3:$B$1315, "&lt;=" &amp; DB$1, DataRegularSeason20242025!$E$3:$E$1315, $A17)</f>
        <v>44</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44</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46</v>
      </c>
      <c r="DH17">
        <f>SUMIFS(DataRegularSeason20242025!$AA$3:$AA$1315,DataRegularSeason20242025!$B$3:$B$1315, "&lt;=" &amp; DH$1, DataRegularSeason20242025!$D$3:$D$1315, $A17)+SUMIFS(DataRegularSeason20242025!$AB$3:$AB$1315,DataRegularSeason20242025!$B$3:$B$1315, "&lt;=" &amp; DH$1, DataRegularSeason20242025!$E$3:$E$1315, $A17)</f>
        <v>46</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48</v>
      </c>
      <c r="DK17">
        <f>SUMIFS(DataRegularSeason20242025!$AA$3:$AA$1315,DataRegularSeason20242025!$B$3:$B$1315, "&lt;=" &amp; DK$1, DataRegularSeason20242025!$D$3:$D$1315, $A17)+SUMIFS(DataRegularSeason20242025!$AB$3:$AB$1315,DataRegularSeason20242025!$B$3:$B$1315, "&lt;=" &amp; DK$1, DataRegularSeason20242025!$E$3:$E$1315, $A17)</f>
        <v>48</v>
      </c>
      <c r="DL17">
        <f>SUMIFS(DataRegularSeason20242025!$AA$3:$AA$1315,DataRegularSeason20242025!$B$3:$B$1315, "&lt;=" &amp; DL$1, DataRegularSeason20242025!$D$3:$D$1315, $A17)+SUMIFS(DataRegularSeason20242025!$AB$3:$AB$1315,DataRegularSeason20242025!$B$3:$B$1315, "&lt;=" &amp; DL$1, DataRegularSeason20242025!$E$3:$E$1315, $A17)</f>
        <v>48</v>
      </c>
      <c r="DM17">
        <f>SUMIFS(DataRegularSeason20242025!$AA$3:$AA$1315,DataRegularSeason20242025!$B$3:$B$1315, "&lt;=" &amp; DM$1, DataRegularSeason20242025!$D$3:$D$1315, $A17)+SUMIFS(DataRegularSeason20242025!$AB$3:$AB$1315,DataRegularSeason20242025!$B$3:$B$1315, "&lt;=" &amp; DM$1, DataRegularSeason20242025!$E$3:$E$1315, $A17)</f>
        <v>48</v>
      </c>
      <c r="DN17">
        <f>SUMIFS(DataRegularSeason20242025!$AA$3:$AA$1315,DataRegularSeason20242025!$B$3:$B$1315, "&lt;=" &amp; DN$1, DataRegularSeason20242025!$D$3:$D$1315, $A17)+SUMIFS(DataRegularSeason20242025!$AB$3:$AB$1315,DataRegularSeason20242025!$B$3:$B$1315, "&lt;=" &amp; DN$1, DataRegularSeason20242025!$E$3:$E$1315, $A17)</f>
        <v>48</v>
      </c>
      <c r="DO17">
        <f>SUMIFS(DataRegularSeason20242025!$AA$3:$AA$1315,DataRegularSeason20242025!$B$3:$B$1315, "&lt;=" &amp; DO$1, DataRegularSeason20242025!$D$3:$D$1315, $A17)+SUMIFS(DataRegularSeason20242025!$AB$3:$AB$1315,DataRegularSeason20242025!$B$3:$B$1315, "&lt;=" &amp; DO$1, DataRegularSeason20242025!$E$3:$E$1315, $A17)</f>
        <v>48</v>
      </c>
      <c r="DP17">
        <f>SUMIFS(DataRegularSeason20242025!$AA$3:$AA$1315,DataRegularSeason20242025!$B$3:$B$1315, "&lt;=" &amp; DP$1, DataRegularSeason20242025!$D$3:$D$1315, $A17)+SUMIFS(DataRegularSeason20242025!$AB$3:$AB$1315,DataRegularSeason20242025!$B$3:$B$1315, "&lt;=" &amp; DP$1, DataRegularSeason20242025!$E$3:$E$1315, $A17)</f>
        <v>48</v>
      </c>
      <c r="DQ17">
        <f>SUMIFS(DataRegularSeason20242025!$AA$3:$AA$1315,DataRegularSeason20242025!$B$3:$B$1315, "&lt;=" &amp; DQ$1, DataRegularSeason20242025!$D$3:$D$1315, $A17)+SUMIFS(DataRegularSeason20242025!$AB$3:$AB$1315,DataRegularSeason20242025!$B$3:$B$1315, "&lt;=" &amp; DQ$1, DataRegularSeason20242025!$E$3:$E$1315, $A17)</f>
        <v>48</v>
      </c>
      <c r="DR17">
        <f>SUMIFS(DataRegularSeason20242025!$AA$3:$AA$1315,DataRegularSeason20242025!$B$3:$B$1315, "&lt;=" &amp; DR$1, DataRegularSeason20242025!$D$3:$D$1315, $A17)+SUMIFS(DataRegularSeason20242025!$AB$3:$AB$1315,DataRegularSeason20242025!$B$3:$B$1315, "&lt;=" &amp; DR$1, DataRegularSeason20242025!$E$3:$E$1315, $A17)</f>
        <v>50</v>
      </c>
      <c r="DS17">
        <f>SUMIFS(DataRegularSeason20242025!$AA$3:$AA$1315,DataRegularSeason20242025!$B$3:$B$1315, "&lt;=" &amp; DS$1, DataRegularSeason20242025!$D$3:$D$1315, $A17)+SUMIFS(DataRegularSeason20242025!$AB$3:$AB$1315,DataRegularSeason20242025!$B$3:$B$1315, "&lt;=" &amp; DS$1, DataRegularSeason20242025!$E$3:$E$1315, $A17)</f>
        <v>50</v>
      </c>
      <c r="DT17">
        <f>SUMIFS(DataRegularSeason20242025!$AA$3:$AA$1315,DataRegularSeason20242025!$B$3:$B$1315, "&lt;=" &amp; DT$1, DataRegularSeason20242025!$D$3:$D$1315, $A17)+SUMIFS(DataRegularSeason20242025!$AB$3:$AB$1315,DataRegularSeason20242025!$B$3:$B$1315, "&lt;=" &amp; DT$1, DataRegularSeason20242025!$E$3:$E$1315, $A17)</f>
        <v>50</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55</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57</v>
      </c>
      <c r="EV17">
        <f>SUMIFS(DataRegularSeason20242025!$AA$3:$AA$1315,DataRegularSeason20242025!$B$3:$B$1315, "&lt;=" &amp; EV$1, DataRegularSeason20242025!$D$3:$D$1315, $A17)+SUMIFS(DataRegularSeason20242025!$AB$3:$AB$1315,DataRegularSeason20242025!$B$3:$B$1315, "&lt;=" &amp; EV$1, DataRegularSeason20242025!$E$3:$E$1315, $A17)</f>
        <v>57</v>
      </c>
      <c r="EW17">
        <f>SUMIFS(DataRegularSeason20242025!$AA$3:$AA$1315,DataRegularSeason20242025!$B$3:$B$1315, "&lt;=" &amp; EW$1, DataRegularSeason20242025!$D$3:$D$1315, $A17)+SUMIFS(DataRegularSeason20242025!$AB$3:$AB$1315,DataRegularSeason20242025!$B$3:$B$1315, "&lt;=" &amp; EW$1, DataRegularSeason20242025!$E$3:$E$1315, $A17)</f>
        <v>57</v>
      </c>
      <c r="EX17">
        <f>SUMIFS(DataRegularSeason20242025!$AA$3:$AA$1315,DataRegularSeason20242025!$B$3:$B$1315, "&lt;=" &amp; EX$1, DataRegularSeason20242025!$D$3:$D$1315, $A17)+SUMIFS(DataRegularSeason20242025!$AB$3:$AB$1315,DataRegularSeason20242025!$B$3:$B$1315, "&lt;=" &amp; EX$1, DataRegularSeason20242025!$E$3:$E$1315, $A17)</f>
        <v>58</v>
      </c>
      <c r="EY17">
        <f>SUMIFS(DataRegularSeason20242025!$AA$3:$AA$1315,DataRegularSeason20242025!$B$3:$B$1315, "&lt;=" &amp; EY$1, DataRegularSeason20242025!$D$3:$D$1315, $A17)+SUMIFS(DataRegularSeason20242025!$AB$3:$AB$1315,DataRegularSeason20242025!$B$3:$B$1315, "&lt;=" &amp; EY$1, DataRegularSeason20242025!$E$3:$E$1315, $A17)</f>
        <v>58</v>
      </c>
      <c r="EZ17">
        <f>SUMIFS(DataRegularSeason20242025!$AA$3:$AA$1315,DataRegularSeason20242025!$B$3:$B$1315, "&lt;=" &amp; EZ$1, DataRegularSeason20242025!$D$3:$D$1315, $A17)+SUMIFS(DataRegularSeason20242025!$AB$3:$AB$1315,DataRegularSeason20242025!$B$3:$B$1315, "&lt;=" &amp; EZ$1, DataRegularSeason20242025!$E$3:$E$1315, $A17)</f>
        <v>58</v>
      </c>
      <c r="FA17">
        <f>SUMIFS(DataRegularSeason20242025!$AA$3:$AA$1315,DataRegularSeason20242025!$B$3:$B$1315, "&lt;=" &amp; FA$1, DataRegularSeason20242025!$D$3:$D$1315, $A17)+SUMIFS(DataRegularSeason20242025!$AB$3:$AB$1315,DataRegularSeason20242025!$B$3:$B$1315, "&lt;=" &amp; FA$1, DataRegularSeason20242025!$E$3:$E$1315, $A17)</f>
        <v>58</v>
      </c>
      <c r="FB17">
        <f>SUMIFS(DataRegularSeason20242025!$AA$3:$AA$1315,DataRegularSeason20242025!$B$3:$B$1315, "&lt;=" &amp; FB$1, DataRegularSeason20242025!$D$3:$D$1315, $A17)+SUMIFS(DataRegularSeason20242025!$AB$3:$AB$1315,DataRegularSeason20242025!$B$3:$B$1315, "&lt;=" &amp; FB$1, DataRegularSeason20242025!$E$3:$E$1315, $A17)</f>
        <v>58</v>
      </c>
      <c r="FC17">
        <f>SUMIFS(DataRegularSeason20242025!$AA$3:$AA$1315,DataRegularSeason20242025!$B$3:$B$1315, "&lt;=" &amp; FC$1, DataRegularSeason20242025!$D$3:$D$1315, $A17)+SUMIFS(DataRegularSeason20242025!$AB$3:$AB$1315,DataRegularSeason20242025!$B$3:$B$1315, "&lt;=" &amp; FC$1, DataRegularSeason20242025!$E$3:$E$1315, $A17)</f>
        <v>58</v>
      </c>
      <c r="FD17">
        <f>SUMIFS(DataRegularSeason20242025!$AA$3:$AA$1315,DataRegularSeason20242025!$B$3:$B$1315, "&lt;=" &amp; FD$1, DataRegularSeason20242025!$D$3:$D$1315, $A17)+SUMIFS(DataRegularSeason20242025!$AB$3:$AB$1315,DataRegularSeason20242025!$B$3:$B$1315, "&lt;=" &amp; FD$1, DataRegularSeason20242025!$E$3:$E$1315, $A17)</f>
        <v>58</v>
      </c>
      <c r="FE17">
        <f>SUMIFS(DataRegularSeason20242025!$AA$3:$AA$1315,DataRegularSeason20242025!$B$3:$B$1315, "&lt;=" &amp; FE$1, DataRegularSeason20242025!$D$3:$D$1315, $A17)+SUMIFS(DataRegularSeason20242025!$AB$3:$AB$1315,DataRegularSeason20242025!$B$3:$B$1315, "&lt;=" &amp; FE$1, DataRegularSeason20242025!$E$3:$E$1315, $A17)</f>
        <v>60</v>
      </c>
      <c r="FF17">
        <f>SUMIFS(DataRegularSeason20242025!$AA$3:$AA$1315,DataRegularSeason20242025!$B$3:$B$1315, "&lt;=" &amp; FF$1, DataRegularSeason20242025!$D$3:$D$1315, $A17)+SUMIFS(DataRegularSeason20242025!$AB$3:$AB$1315,DataRegularSeason20242025!$B$3:$B$1315, "&lt;=" &amp; FF$1, DataRegularSeason20242025!$E$3:$E$1315, $A17)</f>
        <v>60</v>
      </c>
      <c r="FG17">
        <f>SUMIFS(DataRegularSeason20242025!$AA$3:$AA$1315,DataRegularSeason20242025!$B$3:$B$1315, "&lt;=" &amp; FG$1, DataRegularSeason20242025!$D$3:$D$1315, $A17)+SUMIFS(DataRegularSeason20242025!$AB$3:$AB$1315,DataRegularSeason20242025!$B$3:$B$1315, "&lt;=" &amp; FG$1, DataRegularSeason20242025!$E$3:$E$1315, $A17)</f>
        <v>62</v>
      </c>
      <c r="FH17">
        <f>SUMIFS(DataRegularSeason20242025!$AA$3:$AA$1315,DataRegularSeason20242025!$B$3:$B$1315, "&lt;=" &amp; FH$1, DataRegularSeason20242025!$D$3:$D$1315, $A17)+SUMIFS(DataRegularSeason20242025!$AB$3:$AB$1315,DataRegularSeason20242025!$B$3:$B$1315, "&lt;=" &amp; FH$1, DataRegularSeason20242025!$E$3:$E$1315, $A17)</f>
        <v>62</v>
      </c>
      <c r="FI17">
        <f>SUMIFS(DataRegularSeason20242025!$AA$3:$AA$1315,DataRegularSeason20242025!$B$3:$B$1315, "&lt;=" &amp; FI$1, DataRegularSeason20242025!$D$3:$D$1315, $A17)+SUMIFS(DataRegularSeason20242025!$AB$3:$AB$1315,DataRegularSeason20242025!$B$3:$B$1315, "&lt;=" &amp; FI$1, DataRegularSeason20242025!$E$3:$E$1315, $A17)</f>
        <v>62</v>
      </c>
      <c r="FJ17">
        <f>SUMIFS(DataRegularSeason20242025!$AA$3:$AA$1315,DataRegularSeason20242025!$B$3:$B$1315, "&lt;=" &amp; FJ$1, DataRegularSeason20242025!$D$3:$D$1315, $A17)+SUMIFS(DataRegularSeason20242025!$AB$3:$AB$1315,DataRegularSeason20242025!$B$3:$B$1315, "&lt;=" &amp; FJ$1, DataRegularSeason20242025!$E$3:$E$1315, $A17)</f>
        <v>62</v>
      </c>
      <c r="FK17">
        <f>SUMIFS(DataRegularSeason20242025!$AA$3:$AA$1315,DataRegularSeason20242025!$B$3:$B$1315, "&lt;=" &amp; FK$1, DataRegularSeason20242025!$D$3:$D$1315, $A17)+SUMIFS(DataRegularSeason20242025!$AB$3:$AB$1315,DataRegularSeason20242025!$B$3:$B$1315, "&lt;=" &amp; FK$1, DataRegularSeason20242025!$E$3:$E$1315, $A17)</f>
        <v>62</v>
      </c>
      <c r="FL17">
        <f>SUMIFS(DataRegularSeason20242025!$AA$3:$AA$1315,DataRegularSeason20242025!$B$3:$B$1315, "&lt;=" &amp; FL$1, DataRegularSeason20242025!$D$3:$D$1315, $A17)+SUMIFS(DataRegularSeason20242025!$AB$3:$AB$1315,DataRegularSeason20242025!$B$3:$B$1315, "&lt;=" &amp; FL$1, DataRegularSeason20242025!$E$3:$E$1315, $A17)</f>
        <v>62</v>
      </c>
      <c r="FM17">
        <f>SUMIFS(DataRegularSeason20242025!$AA$3:$AA$1315,DataRegularSeason20242025!$B$3:$B$1315, "&lt;=" &amp; FM$1, DataRegularSeason20242025!$D$3:$D$1315, $A17)+SUMIFS(DataRegularSeason20242025!$AB$3:$AB$1315,DataRegularSeason20242025!$B$3:$B$1315, "&lt;=" &amp; FM$1, DataRegularSeason20242025!$E$3:$E$1315, $A17)</f>
        <v>62</v>
      </c>
      <c r="FN17">
        <f>SUMIFS(DataRegularSeason20242025!$AA$3:$AA$1315,DataRegularSeason20242025!$B$3:$B$1315, "&lt;=" &amp; FN$1, DataRegularSeason20242025!$D$3:$D$1315, $A17)+SUMIFS(DataRegularSeason20242025!$AB$3:$AB$1315,DataRegularSeason20242025!$B$3:$B$1315, "&lt;=" &amp; FN$1, DataRegularSeason20242025!$E$3:$E$1315, $A17)</f>
        <v>62</v>
      </c>
      <c r="FO17">
        <f>SUMIFS(DataRegularSeason20242025!$AA$3:$AA$1315,DataRegularSeason20242025!$B$3:$B$1315, "&lt;=" &amp; FO$1, DataRegularSeason20242025!$D$3:$D$1315, $A17)+SUMIFS(DataRegularSeason20242025!$AB$3:$AB$1315,DataRegularSeason20242025!$B$3:$B$1315, "&lt;=" &amp; FO$1, DataRegularSeason20242025!$E$3:$E$1315, $A17)</f>
        <v>62</v>
      </c>
      <c r="FP17">
        <f>SUMIFS(DataRegularSeason20242025!$AA$3:$AA$1315,DataRegularSeason20242025!$B$3:$B$1315, "&lt;=" &amp; FP$1, DataRegularSeason20242025!$D$3:$D$1315, $A17)+SUMIFS(DataRegularSeason20242025!$AB$3:$AB$1315,DataRegularSeason20242025!$B$3:$B$1315, "&lt;=" &amp; FP$1, DataRegularSeason20242025!$E$3:$E$1315, $A17)</f>
        <v>62</v>
      </c>
      <c r="FQ17">
        <f>SUMIFS(DataRegularSeason20242025!$AA$3:$AA$1315,DataRegularSeason20242025!$B$3:$B$1315, "&lt;=" &amp; FQ$1, DataRegularSeason20242025!$D$3:$D$1315, $A17)+SUMIFS(DataRegularSeason20242025!$AB$3:$AB$1315,DataRegularSeason20242025!$B$3:$B$1315, "&lt;=" &amp; FQ$1, DataRegularSeason20242025!$E$3:$E$1315, $A17)</f>
        <v>62</v>
      </c>
      <c r="FR17">
        <f>SUMIFS(DataRegularSeason20242025!$AA$3:$AA$1315,DataRegularSeason20242025!$B$3:$B$1315, "&lt;=" &amp; FR$1, DataRegularSeason20242025!$D$3:$D$1315, $A17)+SUMIFS(DataRegularSeason20242025!$AB$3:$AB$1315,DataRegularSeason20242025!$B$3:$B$1315, "&lt;=" &amp; FR$1, DataRegularSeason20242025!$E$3:$E$1315, $A17)</f>
        <v>62</v>
      </c>
      <c r="FS17">
        <f>SUMIFS(DataRegularSeason20242025!$AA$3:$AA$1315,DataRegularSeason20242025!$B$3:$B$1315, "&lt;=" &amp; FS$1, DataRegularSeason20242025!$D$3:$D$1315, $A17)+SUMIFS(DataRegularSeason20242025!$AB$3:$AB$1315,DataRegularSeason20242025!$B$3:$B$1315, "&lt;=" &amp; FS$1, DataRegularSeason20242025!$E$3:$E$1315, $A17)</f>
        <v>62</v>
      </c>
      <c r="FT17">
        <f>SUMIFS(DataRegularSeason20242025!$AA$3:$AA$1315,DataRegularSeason20242025!$B$3:$B$1315, "&lt;=" &amp; FT$1, DataRegularSeason20242025!$D$3:$D$1315, $A17)+SUMIFS(DataRegularSeason20242025!$AB$3:$AB$1315,DataRegularSeason20242025!$B$3:$B$1315, "&lt;=" &amp; FT$1, DataRegularSeason20242025!$E$3:$E$1315, $A17)</f>
        <v>62</v>
      </c>
      <c r="FU17">
        <f>SUMIFS(DataRegularSeason20242025!$AA$3:$AA$1315,DataRegularSeason20242025!$B$3:$B$1315, "&lt;=" &amp; FU$1, DataRegularSeason20242025!$D$3:$D$1315, $A17)+SUMIFS(DataRegularSeason20242025!$AB$3:$AB$1315,DataRegularSeason20242025!$B$3:$B$1315, "&lt;=" &amp; FU$1, DataRegularSeason20242025!$E$3:$E$1315, $A17)</f>
        <v>62</v>
      </c>
      <c r="FV17">
        <f>SUMIFS(DataRegularSeason20242025!$AA$3:$AA$1315,DataRegularSeason20242025!$B$3:$B$1315, "&lt;=" &amp; FV$1, DataRegularSeason20242025!$D$3:$D$1315, $A17)+SUMIFS(DataRegularSeason20242025!$AB$3:$AB$1315,DataRegularSeason20242025!$B$3:$B$1315, "&lt;=" &amp; FV$1, DataRegularSeason20242025!$E$3:$E$1315, $A17)</f>
        <v>62</v>
      </c>
      <c r="FW17">
        <f>SUMIFS(DataRegularSeason20242025!$AA$3:$AA$1315,DataRegularSeason20242025!$B$3:$B$1315, "&lt;=" &amp; FW$1, DataRegularSeason20242025!$D$3:$D$1315, $A17)+SUMIFS(DataRegularSeason20242025!$AB$3:$AB$1315,DataRegularSeason20242025!$B$3:$B$1315, "&lt;=" &amp; FW$1, DataRegularSeason20242025!$E$3:$E$1315, $A17)</f>
        <v>62</v>
      </c>
      <c r="FX17">
        <f>SUMIFS(DataRegularSeason20242025!$AA$3:$AA$1315,DataRegularSeason20242025!$B$3:$B$1315, "&lt;=" &amp; FX$1, DataRegularSeason20242025!$D$3:$D$1315, $A17)+SUMIFS(DataRegularSeason20242025!$AB$3:$AB$1315,DataRegularSeason20242025!$B$3:$B$1315, "&lt;=" &amp; FX$1, DataRegularSeason20242025!$E$3:$E$1315, $A17)</f>
        <v>62</v>
      </c>
      <c r="FY17">
        <f>SUMIFS(DataRegularSeason20242025!$AA$3:$AA$1315,DataRegularSeason20242025!$B$3:$B$1315, "&lt;=" &amp; FY$1, DataRegularSeason20242025!$D$3:$D$1315, $A17)+SUMIFS(DataRegularSeason20242025!$AB$3:$AB$1315,DataRegularSeason20242025!$B$3:$B$1315, "&lt;=" &amp; FY$1, DataRegularSeason20242025!$E$3:$E$1315, $A17)</f>
        <v>62</v>
      </c>
      <c r="FZ17">
        <f>SUMIFS(DataRegularSeason20242025!$AA$3:$AA$1315,DataRegularSeason20242025!$B$3:$B$1315, "&lt;=" &amp; FZ$1, DataRegularSeason20242025!$D$3:$D$1315, $A17)+SUMIFS(DataRegularSeason20242025!$AB$3:$AB$1315,DataRegularSeason20242025!$B$3:$B$1315, "&lt;=" &amp; FZ$1, DataRegularSeason20242025!$E$3:$E$1315, $A17)</f>
        <v>62</v>
      </c>
      <c r="GA17">
        <f>SUMIFS(DataRegularSeason20242025!$AA$3:$AA$1315,DataRegularSeason20242025!$B$3:$B$1315, "&lt;=" &amp; GA$1, DataRegularSeason20242025!$D$3:$D$1315, $A17)+SUMIFS(DataRegularSeason20242025!$AB$3:$AB$1315,DataRegularSeason20242025!$B$3:$B$1315, "&lt;=" &amp; GA$1, DataRegularSeason20242025!$E$3:$E$1315, $A17)</f>
        <v>62</v>
      </c>
      <c r="GB17">
        <f>SUMIFS(DataRegularSeason20242025!$AA$3:$AA$1315,DataRegularSeason20242025!$B$3:$B$1315, "&lt;=" &amp; GB$1, DataRegularSeason20242025!$D$3:$D$1315, $A17)+SUMIFS(DataRegularSeason20242025!$AB$3:$AB$1315,DataRegularSeason20242025!$B$3:$B$1315, "&lt;=" &amp; GB$1, DataRegularSeason20242025!$E$3:$E$1315, $A17)</f>
        <v>62</v>
      </c>
      <c r="GC17">
        <f>SUMIFS(DataRegularSeason20242025!$AA$3:$AA$1315,DataRegularSeason20242025!$B$3:$B$1315, "&lt;=" &amp; GC$1, DataRegularSeason20242025!$D$3:$D$1315, $A17)+SUMIFS(DataRegularSeason20242025!$AB$3:$AB$1315,DataRegularSeason20242025!$B$3:$B$1315, "&lt;=" &amp; GC$1, DataRegularSeason20242025!$E$3:$E$1315, $A17)</f>
        <v>62</v>
      </c>
      <c r="GD17">
        <f>SUMIFS(DataRegularSeason20242025!$AA$3:$AA$1315,DataRegularSeason20242025!$B$3:$B$1315, "&lt;=" &amp; GD$1, DataRegularSeason20242025!$D$3:$D$1315, $A17)+SUMIFS(DataRegularSeason20242025!$AB$3:$AB$1315,DataRegularSeason20242025!$B$3:$B$1315, "&lt;=" &amp; GD$1, DataRegularSeason20242025!$E$3:$E$1315, $A17)</f>
        <v>62</v>
      </c>
      <c r="GE17">
        <f>SUMIFS(DataRegularSeason20242025!$AA$3:$AA$1315,DataRegularSeason20242025!$B$3:$B$1315, "&lt;=" &amp; GE$1, DataRegularSeason20242025!$D$3:$D$1315, $A17)+SUMIFS(DataRegularSeason20242025!$AB$3:$AB$1315,DataRegularSeason20242025!$B$3:$B$1315, "&lt;=" &amp; GE$1, DataRegularSeason20242025!$E$3:$E$1315, $A17)</f>
        <v>62</v>
      </c>
      <c r="GF17">
        <f>SUMIFS(DataRegularSeason20242025!$AA$3:$AA$1315,DataRegularSeason20242025!$B$3:$B$1315, "&lt;=" &amp; GF$1, DataRegularSeason20242025!$D$3:$D$1315, $A17)+SUMIFS(DataRegularSeason20242025!$AB$3:$AB$1315,DataRegularSeason20242025!$B$3:$B$1315, "&lt;=" &amp; GF$1, DataRegularSeason20242025!$E$3:$E$1315, $A17)</f>
        <v>62</v>
      </c>
      <c r="GG17">
        <f>SUMIFS(DataRegularSeason20242025!$AA$3:$AA$1315,DataRegularSeason20242025!$B$3:$B$1315, "&lt;=" &amp; GG$1, DataRegularSeason20242025!$D$3:$D$1315, $A17)+SUMIFS(DataRegularSeason20242025!$AB$3:$AB$1315,DataRegularSeason20242025!$B$3:$B$1315, "&lt;=" &amp; GG$1, DataRegularSeason20242025!$E$3:$E$1315, $A17)</f>
        <v>62</v>
      </c>
      <c r="GH17">
        <f>SUMIFS(DataRegularSeason20242025!$AA$3:$AA$1315,DataRegularSeason20242025!$B$3:$B$1315, "&lt;=" &amp; GH$1, DataRegularSeason20242025!$D$3:$D$1315, $A17)+SUMIFS(DataRegularSeason20242025!$AB$3:$AB$1315,DataRegularSeason20242025!$B$3:$B$1315, "&lt;=" &amp; GH$1, DataRegularSeason20242025!$E$3:$E$1315, $A17)</f>
        <v>62</v>
      </c>
      <c r="GI17">
        <f>SUMIFS(DataRegularSeason20242025!$AA$3:$AA$1315,DataRegularSeason20242025!$B$3:$B$1315, "&lt;=" &amp; GI$1, DataRegularSeason20242025!$D$3:$D$1315, $A17)+SUMIFS(DataRegularSeason20242025!$AB$3:$AB$1315,DataRegularSeason20242025!$B$3:$B$1315, "&lt;=" &amp; GI$1, DataRegularSeason20242025!$E$3:$E$1315, $A17)</f>
        <v>62</v>
      </c>
      <c r="GJ17">
        <f>SUMIFS(DataRegularSeason20242025!$AA$3:$AA$1315,DataRegularSeason20242025!$B$3:$B$1315, "&lt;=" &amp; GJ$1, DataRegularSeason20242025!$D$3:$D$1315, $A17)+SUMIFS(DataRegularSeason20242025!$AB$3:$AB$1315,DataRegularSeason20242025!$B$3:$B$1315, "&lt;=" &amp; GJ$1, DataRegularSeason20242025!$E$3:$E$1315, $A17)</f>
        <v>62</v>
      </c>
      <c r="GK17">
        <f>SUMIFS(DataRegularSeason20242025!$AA$3:$AA$1315,DataRegularSeason20242025!$B$3:$B$1315, "&lt;=" &amp; GK$1, DataRegularSeason20242025!$D$3:$D$1315, $A17)+SUMIFS(DataRegularSeason20242025!$AB$3:$AB$1315,DataRegularSeason20242025!$B$3:$B$1315, "&lt;=" &amp; GK$1, DataRegularSeason20242025!$E$3:$E$1315, $A17)</f>
        <v>62</v>
      </c>
      <c r="GL17">
        <f>SUMIFS(DataRegularSeason20242025!$AA$3:$AA$1315,DataRegularSeason20242025!$B$3:$B$1315, "&lt;=" &amp; GL$1, DataRegularSeason20242025!$D$3:$D$1315, $A17)+SUMIFS(DataRegularSeason20242025!$AB$3:$AB$1315,DataRegularSeason20242025!$B$3:$B$1315, "&lt;=" &amp; GL$1, DataRegularSeason20242025!$E$3:$E$1315, $A17)</f>
        <v>62</v>
      </c>
      <c r="GM17">
        <f>SUMIFS(DataRegularSeason20242025!$AA$3:$AA$1315,DataRegularSeason20242025!$B$3:$B$1315, "&lt;=" &amp; GM$1, DataRegularSeason20242025!$D$3:$D$1315, $A17)+SUMIFS(DataRegularSeason20242025!$AB$3:$AB$1315,DataRegularSeason20242025!$B$3:$B$1315, "&lt;=" &amp; GM$1, DataRegularSeason20242025!$E$3:$E$1315, $A17)</f>
        <v>62</v>
      </c>
      <c r="GN17">
        <f>SUMIFS(DataRegularSeason20242025!$AA$3:$AA$1315,DataRegularSeason20242025!$B$3:$B$1315, "&lt;=" &amp; GN$1, DataRegularSeason20242025!$D$3:$D$1315, $A17)+SUMIFS(DataRegularSeason20242025!$AB$3:$AB$1315,DataRegularSeason20242025!$B$3:$B$1315, "&lt;=" &amp; GN$1, DataRegularSeason20242025!$E$3:$E$1315, $A17)</f>
        <v>62</v>
      </c>
      <c r="GO17">
        <f>SUMIFS(DataRegularSeason20242025!$AA$3:$AA$1315,DataRegularSeason20242025!$B$3:$B$1315, "&lt;=" &amp; GO$1, DataRegularSeason20242025!$D$3:$D$1315, $A17)+SUMIFS(DataRegularSeason20242025!$AB$3:$AB$1315,DataRegularSeason20242025!$B$3:$B$1315, "&lt;=" &amp; GO$1, DataRegularSeason20242025!$E$3:$E$1315, $A17)</f>
        <v>62</v>
      </c>
      <c r="GP17">
        <f>SUMIFS(DataRegularSeason20242025!$AA$3:$AA$1315,DataRegularSeason20242025!$B$3:$B$1315, "&lt;=" &amp; GP$1, DataRegularSeason20242025!$D$3:$D$1315, $A17)+SUMIFS(DataRegularSeason20242025!$AB$3:$AB$1315,DataRegularSeason20242025!$B$3:$B$1315, "&lt;=" &amp; GP$1, DataRegularSeason20242025!$E$3:$E$1315, $A17)</f>
        <v>62</v>
      </c>
      <c r="GQ17">
        <f>SUMIFS(DataRegularSeason20242025!$AA$3:$AA$1315,DataRegularSeason20242025!$B$3:$B$1315, "&lt;=" &amp; GQ$1, DataRegularSeason20242025!$D$3:$D$1315, $A17)+SUMIFS(DataRegularSeason20242025!$AB$3:$AB$1315,DataRegularSeason20242025!$B$3:$B$1315, "&lt;=" &amp; GQ$1, DataRegularSeason20242025!$E$3:$E$1315, $A17)</f>
        <v>62</v>
      </c>
      <c r="GR17">
        <f>SUMIFS(DataRegularSeason20242025!$AA$3:$AA$1315,DataRegularSeason20242025!$B$3:$B$1315, "&lt;=" &amp; GR$1, DataRegularSeason20242025!$D$3:$D$1315, $A17)+SUMIFS(DataRegularSeason20242025!$AB$3:$AB$1315,DataRegularSeason20242025!$B$3:$B$1315, "&lt;=" &amp; GR$1, DataRegularSeason20242025!$E$3:$E$1315, $A17)</f>
        <v>62</v>
      </c>
      <c r="GS17">
        <f>SUMIFS(DataRegularSeason20242025!$AA$3:$AA$1315,DataRegularSeason20242025!$B$3:$B$1315, "&lt;=" &amp; GS$1, DataRegularSeason20242025!$D$3:$D$1315, $A17)+SUMIFS(DataRegularSeason20242025!$AB$3:$AB$1315,DataRegularSeason20242025!$B$3:$B$1315, "&lt;=" &amp; GS$1, DataRegularSeason20242025!$E$3:$E$1315, $A17)</f>
        <v>62</v>
      </c>
      <c r="GT17">
        <f>SUMIFS(DataRegularSeason20242025!$AA$3:$AA$1315,DataRegularSeason20242025!$B$3:$B$1315, "&lt;=" &amp; GT$1, DataRegularSeason20242025!$D$3:$D$1315, $A17)+SUMIFS(DataRegularSeason20242025!$AB$3:$AB$1315,DataRegularSeason20242025!$B$3:$B$1315, "&lt;=" &amp; GT$1, DataRegularSeason20242025!$E$3:$E$1315, $A17)</f>
        <v>62</v>
      </c>
      <c r="GU17">
        <f>SUMIFS(DataRegularSeason20242025!$AA$3:$AA$1315,DataRegularSeason20242025!$B$3:$B$1315, "&lt;=" &amp; GU$1, DataRegularSeason20242025!$D$3:$D$1315, $A17)+SUMIFS(DataRegularSeason20242025!$AB$3:$AB$1315,DataRegularSeason20242025!$B$3:$B$1315, "&lt;=" &amp; GU$1, DataRegularSeason20242025!$E$3:$E$1315, $A17)</f>
        <v>62</v>
      </c>
    </row>
    <row r="18" spans="1:203" x14ac:dyDescent="0.25">
      <c r="A18" t="s">
        <v>21</v>
      </c>
      <c r="B18" t="s">
        <v>96</v>
      </c>
      <c r="C18" s="120" t="s">
        <v>94</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83</v>
      </c>
      <c r="EQ18">
        <f>SUMIFS(DataRegularSeason20242025!$AA$3:$AA$1315,DataRegularSeason20242025!$B$3:$B$1315, "&lt;=" &amp; EQ$1, DataRegularSeason20242025!$D$3:$D$1315, $A18)+SUMIFS(DataRegularSeason20242025!$AB$3:$AB$1315,DataRegularSeason20242025!$B$3:$B$1315, "&lt;=" &amp; EQ$1, DataRegularSeason20242025!$E$3:$E$1315, $A18)</f>
        <v>83</v>
      </c>
      <c r="ER18">
        <f>SUMIFS(DataRegularSeason20242025!$AA$3:$AA$1315,DataRegularSeason20242025!$B$3:$B$1315, "&lt;=" &amp; ER$1, DataRegularSeason20242025!$D$3:$D$1315, $A18)+SUMIFS(DataRegularSeason20242025!$AB$3:$AB$1315,DataRegularSeason20242025!$B$3:$B$1315, "&lt;=" &amp; ER$1, DataRegularSeason20242025!$E$3:$E$1315, $A18)</f>
        <v>85</v>
      </c>
      <c r="ES18">
        <f>SUMIFS(DataRegularSeason20242025!$AA$3:$AA$1315,DataRegularSeason20242025!$B$3:$B$1315, "&lt;=" &amp; ES$1, DataRegularSeason20242025!$D$3:$D$1315, $A18)+SUMIFS(DataRegularSeason20242025!$AB$3:$AB$1315,DataRegularSeason20242025!$B$3:$B$1315, "&lt;=" &amp; ES$1, DataRegularSeason20242025!$E$3:$E$1315, $A18)</f>
        <v>85</v>
      </c>
      <c r="ET18">
        <f>SUMIFS(DataRegularSeason20242025!$AA$3:$AA$1315,DataRegularSeason20242025!$B$3:$B$1315, "&lt;=" &amp; ET$1, DataRegularSeason20242025!$D$3:$D$1315, $A18)+SUMIFS(DataRegularSeason20242025!$AB$3:$AB$1315,DataRegularSeason20242025!$B$3:$B$1315, "&lt;=" &amp; ET$1, DataRegularSeason20242025!$E$3:$E$1315, $A18)</f>
        <v>87</v>
      </c>
      <c r="EU18">
        <f>SUMIFS(DataRegularSeason20242025!$AA$3:$AA$1315,DataRegularSeason20242025!$B$3:$B$1315, "&lt;=" &amp; EU$1, DataRegularSeason20242025!$D$3:$D$1315, $A18)+SUMIFS(DataRegularSeason20242025!$AB$3:$AB$1315,DataRegularSeason20242025!$B$3:$B$1315, "&lt;=" &amp; EU$1, DataRegularSeason20242025!$E$3:$E$1315, $A18)</f>
        <v>87</v>
      </c>
      <c r="EV18">
        <f>SUMIFS(DataRegularSeason20242025!$AA$3:$AA$1315,DataRegularSeason20242025!$B$3:$B$1315, "&lt;=" &amp; EV$1, DataRegularSeason20242025!$D$3:$D$1315, $A18)+SUMIFS(DataRegularSeason20242025!$AB$3:$AB$1315,DataRegularSeason20242025!$B$3:$B$1315, "&lt;=" &amp; EV$1, DataRegularSeason20242025!$E$3:$E$1315, $A18)</f>
        <v>87</v>
      </c>
      <c r="EW18">
        <f>SUMIFS(DataRegularSeason20242025!$AA$3:$AA$1315,DataRegularSeason20242025!$B$3:$B$1315, "&lt;=" &amp; EW$1, DataRegularSeason20242025!$D$3:$D$1315, $A18)+SUMIFS(DataRegularSeason20242025!$AB$3:$AB$1315,DataRegularSeason20242025!$B$3:$B$1315, "&lt;=" &amp; EW$1, DataRegularSeason20242025!$E$3:$E$1315, $A18)</f>
        <v>88</v>
      </c>
      <c r="EX18">
        <f>SUMIFS(DataRegularSeason20242025!$AA$3:$AA$1315,DataRegularSeason20242025!$B$3:$B$1315, "&lt;=" &amp; EX$1, DataRegularSeason20242025!$D$3:$D$1315, $A18)+SUMIFS(DataRegularSeason20242025!$AB$3:$AB$1315,DataRegularSeason20242025!$B$3:$B$1315, "&lt;=" &amp; EX$1, DataRegularSeason20242025!$E$3:$E$1315, $A18)</f>
        <v>88</v>
      </c>
      <c r="EY18">
        <f>SUMIFS(DataRegularSeason20242025!$AA$3:$AA$1315,DataRegularSeason20242025!$B$3:$B$1315, "&lt;=" &amp; EY$1, DataRegularSeason20242025!$D$3:$D$1315, $A18)+SUMIFS(DataRegularSeason20242025!$AB$3:$AB$1315,DataRegularSeason20242025!$B$3:$B$1315, "&lt;=" &amp; EY$1, DataRegularSeason20242025!$E$3:$E$1315, $A18)</f>
        <v>88</v>
      </c>
      <c r="EZ18">
        <f>SUMIFS(DataRegularSeason20242025!$AA$3:$AA$1315,DataRegularSeason20242025!$B$3:$B$1315, "&lt;=" &amp; EZ$1, DataRegularSeason20242025!$D$3:$D$1315, $A18)+SUMIFS(DataRegularSeason20242025!$AB$3:$AB$1315,DataRegularSeason20242025!$B$3:$B$1315, "&lt;=" &amp; EZ$1, DataRegularSeason20242025!$E$3:$E$1315, $A18)</f>
        <v>88</v>
      </c>
      <c r="FA18">
        <f>SUMIFS(DataRegularSeason20242025!$AA$3:$AA$1315,DataRegularSeason20242025!$B$3:$B$1315, "&lt;=" &amp; FA$1, DataRegularSeason20242025!$D$3:$D$1315, $A18)+SUMIFS(DataRegularSeason20242025!$AB$3:$AB$1315,DataRegularSeason20242025!$B$3:$B$1315, "&lt;=" &amp; FA$1, DataRegularSeason20242025!$E$3:$E$1315, $A18)</f>
        <v>88</v>
      </c>
      <c r="FB18">
        <f>SUMIFS(DataRegularSeason20242025!$AA$3:$AA$1315,DataRegularSeason20242025!$B$3:$B$1315, "&lt;=" &amp; FB$1, DataRegularSeason20242025!$D$3:$D$1315, $A18)+SUMIFS(DataRegularSeason20242025!$AB$3:$AB$1315,DataRegularSeason20242025!$B$3:$B$1315, "&lt;=" &amp; FB$1, DataRegularSeason20242025!$E$3:$E$1315, $A18)</f>
        <v>90</v>
      </c>
      <c r="FC18">
        <f>SUMIFS(DataRegularSeason20242025!$AA$3:$AA$1315,DataRegularSeason20242025!$B$3:$B$1315, "&lt;=" &amp; FC$1, DataRegularSeason20242025!$D$3:$D$1315, $A18)+SUMIFS(DataRegularSeason20242025!$AB$3:$AB$1315,DataRegularSeason20242025!$B$3:$B$1315, "&lt;=" &amp; FC$1, DataRegularSeason20242025!$E$3:$E$1315, $A18)</f>
        <v>92</v>
      </c>
      <c r="FD18">
        <f>SUMIFS(DataRegularSeason20242025!$AA$3:$AA$1315,DataRegularSeason20242025!$B$3:$B$1315, "&lt;=" &amp; FD$1, DataRegularSeason20242025!$D$3:$D$1315, $A18)+SUMIFS(DataRegularSeason20242025!$AB$3:$AB$1315,DataRegularSeason20242025!$B$3:$B$1315, "&lt;=" &amp; FD$1, DataRegularSeason20242025!$E$3:$E$1315, $A18)</f>
        <v>92</v>
      </c>
      <c r="FE18">
        <f>SUMIFS(DataRegularSeason20242025!$AA$3:$AA$1315,DataRegularSeason20242025!$B$3:$B$1315, "&lt;=" &amp; FE$1, DataRegularSeason20242025!$D$3:$D$1315, $A18)+SUMIFS(DataRegularSeason20242025!$AB$3:$AB$1315,DataRegularSeason20242025!$B$3:$B$1315, "&lt;=" &amp; FE$1, DataRegularSeason20242025!$E$3:$E$1315, $A18)</f>
        <v>92</v>
      </c>
      <c r="FF18">
        <f>SUMIFS(DataRegularSeason20242025!$AA$3:$AA$1315,DataRegularSeason20242025!$B$3:$B$1315, "&lt;=" &amp; FF$1, DataRegularSeason20242025!$D$3:$D$1315, $A18)+SUMIFS(DataRegularSeason20242025!$AB$3:$AB$1315,DataRegularSeason20242025!$B$3:$B$1315, "&lt;=" &amp; FF$1, DataRegularSeason20242025!$E$3:$E$1315, $A18)</f>
        <v>92</v>
      </c>
      <c r="FG18">
        <f>SUMIFS(DataRegularSeason20242025!$AA$3:$AA$1315,DataRegularSeason20242025!$B$3:$B$1315, "&lt;=" &amp; FG$1, DataRegularSeason20242025!$D$3:$D$1315, $A18)+SUMIFS(DataRegularSeason20242025!$AB$3:$AB$1315,DataRegularSeason20242025!$B$3:$B$1315, "&lt;=" &amp; FG$1, DataRegularSeason20242025!$E$3:$E$1315, $A18)</f>
        <v>94</v>
      </c>
      <c r="FH18">
        <f>SUMIFS(DataRegularSeason20242025!$AA$3:$AA$1315,DataRegularSeason20242025!$B$3:$B$1315, "&lt;=" &amp; FH$1, DataRegularSeason20242025!$D$3:$D$1315, $A18)+SUMIFS(DataRegularSeason20242025!$AB$3:$AB$1315,DataRegularSeason20242025!$B$3:$B$1315, "&lt;=" &amp; FH$1, DataRegularSeason20242025!$E$3:$E$1315, $A18)</f>
        <v>94</v>
      </c>
      <c r="FI18">
        <f>SUMIFS(DataRegularSeason20242025!$AA$3:$AA$1315,DataRegularSeason20242025!$B$3:$B$1315, "&lt;=" &amp; FI$1, DataRegularSeason20242025!$D$3:$D$1315, $A18)+SUMIFS(DataRegularSeason20242025!$AB$3:$AB$1315,DataRegularSeason20242025!$B$3:$B$1315, "&lt;=" &amp; FI$1, DataRegularSeason20242025!$E$3:$E$1315, $A18)</f>
        <v>94</v>
      </c>
      <c r="FJ18">
        <f>SUMIFS(DataRegularSeason20242025!$AA$3:$AA$1315,DataRegularSeason20242025!$B$3:$B$1315, "&lt;=" &amp; FJ$1, DataRegularSeason20242025!$D$3:$D$1315, $A18)+SUMIFS(DataRegularSeason20242025!$AB$3:$AB$1315,DataRegularSeason20242025!$B$3:$B$1315, "&lt;=" &amp; FJ$1, DataRegularSeason20242025!$E$3:$E$1315, $A18)</f>
        <v>94</v>
      </c>
      <c r="FK18">
        <f>SUMIFS(DataRegularSeason20242025!$AA$3:$AA$1315,DataRegularSeason20242025!$B$3:$B$1315, "&lt;=" &amp; FK$1, DataRegularSeason20242025!$D$3:$D$1315, $A18)+SUMIFS(DataRegularSeason20242025!$AB$3:$AB$1315,DataRegularSeason20242025!$B$3:$B$1315, "&lt;=" &amp; FK$1, DataRegularSeason20242025!$E$3:$E$1315, $A18)</f>
        <v>94</v>
      </c>
      <c r="FL18">
        <f>SUMIFS(DataRegularSeason20242025!$AA$3:$AA$1315,DataRegularSeason20242025!$B$3:$B$1315, "&lt;=" &amp; FL$1, DataRegularSeason20242025!$D$3:$D$1315, $A18)+SUMIFS(DataRegularSeason20242025!$AB$3:$AB$1315,DataRegularSeason20242025!$B$3:$B$1315, "&lt;=" &amp; FL$1, DataRegularSeason20242025!$E$3:$E$1315, $A18)</f>
        <v>94</v>
      </c>
      <c r="FM18">
        <f>SUMIFS(DataRegularSeason20242025!$AA$3:$AA$1315,DataRegularSeason20242025!$B$3:$B$1315, "&lt;=" &amp; FM$1, DataRegularSeason20242025!$D$3:$D$1315, $A18)+SUMIFS(DataRegularSeason20242025!$AB$3:$AB$1315,DataRegularSeason20242025!$B$3:$B$1315, "&lt;=" &amp; FM$1, DataRegularSeason20242025!$E$3:$E$1315, $A18)</f>
        <v>94</v>
      </c>
      <c r="FN18">
        <f>SUMIFS(DataRegularSeason20242025!$AA$3:$AA$1315,DataRegularSeason20242025!$B$3:$B$1315, "&lt;=" &amp; FN$1, DataRegularSeason20242025!$D$3:$D$1315, $A18)+SUMIFS(DataRegularSeason20242025!$AB$3:$AB$1315,DataRegularSeason20242025!$B$3:$B$1315, "&lt;=" &amp; FN$1, DataRegularSeason20242025!$E$3:$E$1315, $A18)</f>
        <v>94</v>
      </c>
      <c r="FO18">
        <f>SUMIFS(DataRegularSeason20242025!$AA$3:$AA$1315,DataRegularSeason20242025!$B$3:$B$1315, "&lt;=" &amp; FO$1, DataRegularSeason20242025!$D$3:$D$1315, $A18)+SUMIFS(DataRegularSeason20242025!$AB$3:$AB$1315,DataRegularSeason20242025!$B$3:$B$1315, "&lt;=" &amp; FO$1, DataRegularSeason20242025!$E$3:$E$1315, $A18)</f>
        <v>94</v>
      </c>
      <c r="FP18">
        <f>SUMIFS(DataRegularSeason20242025!$AA$3:$AA$1315,DataRegularSeason20242025!$B$3:$B$1315, "&lt;=" &amp; FP$1, DataRegularSeason20242025!$D$3:$D$1315, $A18)+SUMIFS(DataRegularSeason20242025!$AB$3:$AB$1315,DataRegularSeason20242025!$B$3:$B$1315, "&lt;=" &amp; FP$1, DataRegularSeason20242025!$E$3:$E$1315, $A18)</f>
        <v>94</v>
      </c>
      <c r="FQ18">
        <f>SUMIFS(DataRegularSeason20242025!$AA$3:$AA$1315,DataRegularSeason20242025!$B$3:$B$1315, "&lt;=" &amp; FQ$1, DataRegularSeason20242025!$D$3:$D$1315, $A18)+SUMIFS(DataRegularSeason20242025!$AB$3:$AB$1315,DataRegularSeason20242025!$B$3:$B$1315, "&lt;=" &amp; FQ$1, DataRegularSeason20242025!$E$3:$E$1315, $A18)</f>
        <v>94</v>
      </c>
      <c r="FR18">
        <f>SUMIFS(DataRegularSeason20242025!$AA$3:$AA$1315,DataRegularSeason20242025!$B$3:$B$1315, "&lt;=" &amp; FR$1, DataRegularSeason20242025!$D$3:$D$1315, $A18)+SUMIFS(DataRegularSeason20242025!$AB$3:$AB$1315,DataRegularSeason20242025!$B$3:$B$1315, "&lt;=" &amp; FR$1, DataRegularSeason20242025!$E$3:$E$1315, $A18)</f>
        <v>94</v>
      </c>
      <c r="FS18">
        <f>SUMIFS(DataRegularSeason20242025!$AA$3:$AA$1315,DataRegularSeason20242025!$B$3:$B$1315, "&lt;=" &amp; FS$1, DataRegularSeason20242025!$D$3:$D$1315, $A18)+SUMIFS(DataRegularSeason20242025!$AB$3:$AB$1315,DataRegularSeason20242025!$B$3:$B$1315, "&lt;=" &amp; FS$1, DataRegularSeason20242025!$E$3:$E$1315, $A18)</f>
        <v>94</v>
      </c>
      <c r="FT18">
        <f>SUMIFS(DataRegularSeason20242025!$AA$3:$AA$1315,DataRegularSeason20242025!$B$3:$B$1315, "&lt;=" &amp; FT$1, DataRegularSeason20242025!$D$3:$D$1315, $A18)+SUMIFS(DataRegularSeason20242025!$AB$3:$AB$1315,DataRegularSeason20242025!$B$3:$B$1315, "&lt;=" &amp; FT$1, DataRegularSeason20242025!$E$3:$E$1315, $A18)</f>
        <v>94</v>
      </c>
      <c r="FU18">
        <f>SUMIFS(DataRegularSeason20242025!$AA$3:$AA$1315,DataRegularSeason20242025!$B$3:$B$1315, "&lt;=" &amp; FU$1, DataRegularSeason20242025!$D$3:$D$1315, $A18)+SUMIFS(DataRegularSeason20242025!$AB$3:$AB$1315,DataRegularSeason20242025!$B$3:$B$1315, "&lt;=" &amp; FU$1, DataRegularSeason20242025!$E$3:$E$1315, $A18)</f>
        <v>94</v>
      </c>
      <c r="FV18">
        <f>SUMIFS(DataRegularSeason20242025!$AA$3:$AA$1315,DataRegularSeason20242025!$B$3:$B$1315, "&lt;=" &amp; FV$1, DataRegularSeason20242025!$D$3:$D$1315, $A18)+SUMIFS(DataRegularSeason20242025!$AB$3:$AB$1315,DataRegularSeason20242025!$B$3:$B$1315, "&lt;=" &amp; FV$1, DataRegularSeason20242025!$E$3:$E$1315, $A18)</f>
        <v>94</v>
      </c>
      <c r="FW18">
        <f>SUMIFS(DataRegularSeason20242025!$AA$3:$AA$1315,DataRegularSeason20242025!$B$3:$B$1315, "&lt;=" &amp; FW$1, DataRegularSeason20242025!$D$3:$D$1315, $A18)+SUMIFS(DataRegularSeason20242025!$AB$3:$AB$1315,DataRegularSeason20242025!$B$3:$B$1315, "&lt;=" &amp; FW$1, DataRegularSeason20242025!$E$3:$E$1315, $A18)</f>
        <v>94</v>
      </c>
      <c r="FX18">
        <f>SUMIFS(DataRegularSeason20242025!$AA$3:$AA$1315,DataRegularSeason20242025!$B$3:$B$1315, "&lt;=" &amp; FX$1, DataRegularSeason20242025!$D$3:$D$1315, $A18)+SUMIFS(DataRegularSeason20242025!$AB$3:$AB$1315,DataRegularSeason20242025!$B$3:$B$1315, "&lt;=" &amp; FX$1, DataRegularSeason20242025!$E$3:$E$1315, $A18)</f>
        <v>94</v>
      </c>
      <c r="FY18">
        <f>SUMIFS(DataRegularSeason20242025!$AA$3:$AA$1315,DataRegularSeason20242025!$B$3:$B$1315, "&lt;=" &amp; FY$1, DataRegularSeason20242025!$D$3:$D$1315, $A18)+SUMIFS(DataRegularSeason20242025!$AB$3:$AB$1315,DataRegularSeason20242025!$B$3:$B$1315, "&lt;=" &amp; FY$1, DataRegularSeason20242025!$E$3:$E$1315, $A18)</f>
        <v>94</v>
      </c>
      <c r="FZ18">
        <f>SUMIFS(DataRegularSeason20242025!$AA$3:$AA$1315,DataRegularSeason20242025!$B$3:$B$1315, "&lt;=" &amp; FZ$1, DataRegularSeason20242025!$D$3:$D$1315, $A18)+SUMIFS(DataRegularSeason20242025!$AB$3:$AB$1315,DataRegularSeason20242025!$B$3:$B$1315, "&lt;=" &amp; FZ$1, DataRegularSeason20242025!$E$3:$E$1315, $A18)</f>
        <v>94</v>
      </c>
      <c r="GA18">
        <f>SUMIFS(DataRegularSeason20242025!$AA$3:$AA$1315,DataRegularSeason20242025!$B$3:$B$1315, "&lt;=" &amp; GA$1, DataRegularSeason20242025!$D$3:$D$1315, $A18)+SUMIFS(DataRegularSeason20242025!$AB$3:$AB$1315,DataRegularSeason20242025!$B$3:$B$1315, "&lt;=" &amp; GA$1, DataRegularSeason20242025!$E$3:$E$1315, $A18)</f>
        <v>94</v>
      </c>
      <c r="GB18">
        <f>SUMIFS(DataRegularSeason20242025!$AA$3:$AA$1315,DataRegularSeason20242025!$B$3:$B$1315, "&lt;=" &amp; GB$1, DataRegularSeason20242025!$D$3:$D$1315, $A18)+SUMIFS(DataRegularSeason20242025!$AB$3:$AB$1315,DataRegularSeason20242025!$B$3:$B$1315, "&lt;=" &amp; GB$1, DataRegularSeason20242025!$E$3:$E$1315, $A18)</f>
        <v>94</v>
      </c>
      <c r="GC18">
        <f>SUMIFS(DataRegularSeason20242025!$AA$3:$AA$1315,DataRegularSeason20242025!$B$3:$B$1315, "&lt;=" &amp; GC$1, DataRegularSeason20242025!$D$3:$D$1315, $A18)+SUMIFS(DataRegularSeason20242025!$AB$3:$AB$1315,DataRegularSeason20242025!$B$3:$B$1315, "&lt;=" &amp; GC$1, DataRegularSeason20242025!$E$3:$E$1315, $A18)</f>
        <v>94</v>
      </c>
      <c r="GD18">
        <f>SUMIFS(DataRegularSeason20242025!$AA$3:$AA$1315,DataRegularSeason20242025!$B$3:$B$1315, "&lt;=" &amp; GD$1, DataRegularSeason20242025!$D$3:$D$1315, $A18)+SUMIFS(DataRegularSeason20242025!$AB$3:$AB$1315,DataRegularSeason20242025!$B$3:$B$1315, "&lt;=" &amp; GD$1, DataRegularSeason20242025!$E$3:$E$1315, $A18)</f>
        <v>94</v>
      </c>
      <c r="GE18">
        <f>SUMIFS(DataRegularSeason20242025!$AA$3:$AA$1315,DataRegularSeason20242025!$B$3:$B$1315, "&lt;=" &amp; GE$1, DataRegularSeason20242025!$D$3:$D$1315, $A18)+SUMIFS(DataRegularSeason20242025!$AB$3:$AB$1315,DataRegularSeason20242025!$B$3:$B$1315, "&lt;=" &amp; GE$1, DataRegularSeason20242025!$E$3:$E$1315, $A18)</f>
        <v>94</v>
      </c>
      <c r="GF18">
        <f>SUMIFS(DataRegularSeason20242025!$AA$3:$AA$1315,DataRegularSeason20242025!$B$3:$B$1315, "&lt;=" &amp; GF$1, DataRegularSeason20242025!$D$3:$D$1315, $A18)+SUMIFS(DataRegularSeason20242025!$AB$3:$AB$1315,DataRegularSeason20242025!$B$3:$B$1315, "&lt;=" &amp; GF$1, DataRegularSeason20242025!$E$3:$E$1315, $A18)</f>
        <v>94</v>
      </c>
      <c r="GG18">
        <f>SUMIFS(DataRegularSeason20242025!$AA$3:$AA$1315,DataRegularSeason20242025!$B$3:$B$1315, "&lt;=" &amp; GG$1, DataRegularSeason20242025!$D$3:$D$1315, $A18)+SUMIFS(DataRegularSeason20242025!$AB$3:$AB$1315,DataRegularSeason20242025!$B$3:$B$1315, "&lt;=" &amp; GG$1, DataRegularSeason20242025!$E$3:$E$1315, $A18)</f>
        <v>94</v>
      </c>
      <c r="GH18">
        <f>SUMIFS(DataRegularSeason20242025!$AA$3:$AA$1315,DataRegularSeason20242025!$B$3:$B$1315, "&lt;=" &amp; GH$1, DataRegularSeason20242025!$D$3:$D$1315, $A18)+SUMIFS(DataRegularSeason20242025!$AB$3:$AB$1315,DataRegularSeason20242025!$B$3:$B$1315, "&lt;=" &amp; GH$1, DataRegularSeason20242025!$E$3:$E$1315, $A18)</f>
        <v>94</v>
      </c>
      <c r="GI18">
        <f>SUMIFS(DataRegularSeason20242025!$AA$3:$AA$1315,DataRegularSeason20242025!$B$3:$B$1315, "&lt;=" &amp; GI$1, DataRegularSeason20242025!$D$3:$D$1315, $A18)+SUMIFS(DataRegularSeason20242025!$AB$3:$AB$1315,DataRegularSeason20242025!$B$3:$B$1315, "&lt;=" &amp; GI$1, DataRegularSeason20242025!$E$3:$E$1315, $A18)</f>
        <v>94</v>
      </c>
      <c r="GJ18">
        <f>SUMIFS(DataRegularSeason20242025!$AA$3:$AA$1315,DataRegularSeason20242025!$B$3:$B$1315, "&lt;=" &amp; GJ$1, DataRegularSeason20242025!$D$3:$D$1315, $A18)+SUMIFS(DataRegularSeason20242025!$AB$3:$AB$1315,DataRegularSeason20242025!$B$3:$B$1315, "&lt;=" &amp; GJ$1, DataRegularSeason20242025!$E$3:$E$1315, $A18)</f>
        <v>94</v>
      </c>
      <c r="GK18">
        <f>SUMIFS(DataRegularSeason20242025!$AA$3:$AA$1315,DataRegularSeason20242025!$B$3:$B$1315, "&lt;=" &amp; GK$1, DataRegularSeason20242025!$D$3:$D$1315, $A18)+SUMIFS(DataRegularSeason20242025!$AB$3:$AB$1315,DataRegularSeason20242025!$B$3:$B$1315, "&lt;=" &amp; GK$1, DataRegularSeason20242025!$E$3:$E$1315, $A18)</f>
        <v>94</v>
      </c>
      <c r="GL18">
        <f>SUMIFS(DataRegularSeason20242025!$AA$3:$AA$1315,DataRegularSeason20242025!$B$3:$B$1315, "&lt;=" &amp; GL$1, DataRegularSeason20242025!$D$3:$D$1315, $A18)+SUMIFS(DataRegularSeason20242025!$AB$3:$AB$1315,DataRegularSeason20242025!$B$3:$B$1315, "&lt;=" &amp; GL$1, DataRegularSeason20242025!$E$3:$E$1315, $A18)</f>
        <v>94</v>
      </c>
      <c r="GM18">
        <f>SUMIFS(DataRegularSeason20242025!$AA$3:$AA$1315,DataRegularSeason20242025!$B$3:$B$1315, "&lt;=" &amp; GM$1, DataRegularSeason20242025!$D$3:$D$1315, $A18)+SUMIFS(DataRegularSeason20242025!$AB$3:$AB$1315,DataRegularSeason20242025!$B$3:$B$1315, "&lt;=" &amp; GM$1, DataRegularSeason20242025!$E$3:$E$1315, $A18)</f>
        <v>94</v>
      </c>
      <c r="GN18">
        <f>SUMIFS(DataRegularSeason20242025!$AA$3:$AA$1315,DataRegularSeason20242025!$B$3:$B$1315, "&lt;=" &amp; GN$1, DataRegularSeason20242025!$D$3:$D$1315, $A18)+SUMIFS(DataRegularSeason20242025!$AB$3:$AB$1315,DataRegularSeason20242025!$B$3:$B$1315, "&lt;=" &amp; GN$1, DataRegularSeason20242025!$E$3:$E$1315, $A18)</f>
        <v>94</v>
      </c>
      <c r="GO18">
        <f>SUMIFS(DataRegularSeason20242025!$AA$3:$AA$1315,DataRegularSeason20242025!$B$3:$B$1315, "&lt;=" &amp; GO$1, DataRegularSeason20242025!$D$3:$D$1315, $A18)+SUMIFS(DataRegularSeason20242025!$AB$3:$AB$1315,DataRegularSeason20242025!$B$3:$B$1315, "&lt;=" &amp; GO$1, DataRegularSeason20242025!$E$3:$E$1315, $A18)</f>
        <v>94</v>
      </c>
      <c r="GP18">
        <f>SUMIFS(DataRegularSeason20242025!$AA$3:$AA$1315,DataRegularSeason20242025!$B$3:$B$1315, "&lt;=" &amp; GP$1, DataRegularSeason20242025!$D$3:$D$1315, $A18)+SUMIFS(DataRegularSeason20242025!$AB$3:$AB$1315,DataRegularSeason20242025!$B$3:$B$1315, "&lt;=" &amp; GP$1, DataRegularSeason20242025!$E$3:$E$1315, $A18)</f>
        <v>94</v>
      </c>
      <c r="GQ18">
        <f>SUMIFS(DataRegularSeason20242025!$AA$3:$AA$1315,DataRegularSeason20242025!$B$3:$B$1315, "&lt;=" &amp; GQ$1, DataRegularSeason20242025!$D$3:$D$1315, $A18)+SUMIFS(DataRegularSeason20242025!$AB$3:$AB$1315,DataRegularSeason20242025!$B$3:$B$1315, "&lt;=" &amp; GQ$1, DataRegularSeason20242025!$E$3:$E$1315, $A18)</f>
        <v>94</v>
      </c>
      <c r="GR18">
        <f>SUMIFS(DataRegularSeason20242025!$AA$3:$AA$1315,DataRegularSeason20242025!$B$3:$B$1315, "&lt;=" &amp; GR$1, DataRegularSeason20242025!$D$3:$D$1315, $A18)+SUMIFS(DataRegularSeason20242025!$AB$3:$AB$1315,DataRegularSeason20242025!$B$3:$B$1315, "&lt;=" &amp; GR$1, DataRegularSeason20242025!$E$3:$E$1315, $A18)</f>
        <v>94</v>
      </c>
      <c r="GS18">
        <f>SUMIFS(DataRegularSeason20242025!$AA$3:$AA$1315,DataRegularSeason20242025!$B$3:$B$1315, "&lt;=" &amp; GS$1, DataRegularSeason20242025!$D$3:$D$1315, $A18)+SUMIFS(DataRegularSeason20242025!$AB$3:$AB$1315,DataRegularSeason20242025!$B$3:$B$1315, "&lt;=" &amp; GS$1, DataRegularSeason20242025!$E$3:$E$1315, $A18)</f>
        <v>94</v>
      </c>
      <c r="GT18">
        <f>SUMIFS(DataRegularSeason20242025!$AA$3:$AA$1315,DataRegularSeason20242025!$B$3:$B$1315, "&lt;=" &amp; GT$1, DataRegularSeason20242025!$D$3:$D$1315, $A18)+SUMIFS(DataRegularSeason20242025!$AB$3:$AB$1315,DataRegularSeason20242025!$B$3:$B$1315, "&lt;=" &amp; GT$1, DataRegularSeason20242025!$E$3:$E$1315, $A18)</f>
        <v>94</v>
      </c>
      <c r="GU18">
        <f>SUMIFS(DataRegularSeason20242025!$AA$3:$AA$1315,DataRegularSeason20242025!$B$3:$B$1315, "&lt;=" &amp; GU$1, DataRegularSeason20242025!$D$3:$D$1315, $A18)+SUMIFS(DataRegularSeason20242025!$AB$3:$AB$1315,DataRegularSeason20242025!$B$3:$B$1315, "&lt;=" &amp; GU$1, DataRegularSeason20242025!$E$3:$E$1315, $A18)</f>
        <v>94</v>
      </c>
    </row>
    <row r="19" spans="1:203" x14ac:dyDescent="0.25">
      <c r="A19" t="s">
        <v>33</v>
      </c>
      <c r="B19" t="s">
        <v>96</v>
      </c>
      <c r="C19" s="120" t="s">
        <v>94</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74</v>
      </c>
      <c r="EQ19">
        <f>SUMIFS(DataRegularSeason20242025!$AA$3:$AA$1315,DataRegularSeason20242025!$B$3:$B$1315, "&lt;=" &amp; EQ$1, DataRegularSeason20242025!$D$3:$D$1315, $A19)+SUMIFS(DataRegularSeason20242025!$AB$3:$AB$1315,DataRegularSeason20242025!$B$3:$B$1315, "&lt;=" &amp; EQ$1, DataRegularSeason20242025!$E$3:$E$1315, $A19)</f>
        <v>76</v>
      </c>
      <c r="ER19">
        <f>SUMIFS(DataRegularSeason20242025!$AA$3:$AA$1315,DataRegularSeason20242025!$B$3:$B$1315, "&lt;=" &amp; ER$1, DataRegularSeason20242025!$D$3:$D$1315, $A19)+SUMIFS(DataRegularSeason20242025!$AB$3:$AB$1315,DataRegularSeason20242025!$B$3:$B$1315, "&lt;=" &amp; ER$1, DataRegularSeason20242025!$E$3:$E$1315, $A19)</f>
        <v>76</v>
      </c>
      <c r="ES19">
        <f>SUMIFS(DataRegularSeason20242025!$AA$3:$AA$1315,DataRegularSeason20242025!$B$3:$B$1315, "&lt;=" &amp; ES$1, DataRegularSeason20242025!$D$3:$D$1315, $A19)+SUMIFS(DataRegularSeason20242025!$AB$3:$AB$1315,DataRegularSeason20242025!$B$3:$B$1315, "&lt;=" &amp; ES$1, DataRegularSeason20242025!$E$3:$E$1315, $A19)</f>
        <v>76</v>
      </c>
      <c r="ET19">
        <f>SUMIFS(DataRegularSeason20242025!$AA$3:$AA$1315,DataRegularSeason20242025!$B$3:$B$1315, "&lt;=" &amp; ET$1, DataRegularSeason20242025!$D$3:$D$1315, $A19)+SUMIFS(DataRegularSeason20242025!$AB$3:$AB$1315,DataRegularSeason20242025!$B$3:$B$1315, "&lt;=" &amp; ET$1, DataRegularSeason20242025!$E$3:$E$1315, $A19)</f>
        <v>76</v>
      </c>
      <c r="EU19">
        <f>SUMIFS(DataRegularSeason20242025!$AA$3:$AA$1315,DataRegularSeason20242025!$B$3:$B$1315, "&lt;=" &amp; EU$1, DataRegularSeason20242025!$D$3:$D$1315, $A19)+SUMIFS(DataRegularSeason20242025!$AB$3:$AB$1315,DataRegularSeason20242025!$B$3:$B$1315, "&lt;=" &amp; EU$1, DataRegularSeason20242025!$E$3:$E$1315, $A19)</f>
        <v>76</v>
      </c>
      <c r="EV19">
        <f>SUMIFS(DataRegularSeason20242025!$AA$3:$AA$1315,DataRegularSeason20242025!$B$3:$B$1315, "&lt;=" &amp; EV$1, DataRegularSeason20242025!$D$3:$D$1315, $A19)+SUMIFS(DataRegularSeason20242025!$AB$3:$AB$1315,DataRegularSeason20242025!$B$3:$B$1315, "&lt;=" &amp; EV$1, DataRegularSeason20242025!$E$3:$E$1315, $A19)</f>
        <v>78</v>
      </c>
      <c r="EW19">
        <f>SUMIFS(DataRegularSeason20242025!$AA$3:$AA$1315,DataRegularSeason20242025!$B$3:$B$1315, "&lt;=" &amp; EW$1, DataRegularSeason20242025!$D$3:$D$1315, $A19)+SUMIFS(DataRegularSeason20242025!$AB$3:$AB$1315,DataRegularSeason20242025!$B$3:$B$1315, "&lt;=" &amp; EW$1, DataRegularSeason20242025!$E$3:$E$1315, $A19)</f>
        <v>78</v>
      </c>
      <c r="EX19">
        <f>SUMIFS(DataRegularSeason20242025!$AA$3:$AA$1315,DataRegularSeason20242025!$B$3:$B$1315, "&lt;=" &amp; EX$1, DataRegularSeason20242025!$D$3:$D$1315, $A19)+SUMIFS(DataRegularSeason20242025!$AB$3:$AB$1315,DataRegularSeason20242025!$B$3:$B$1315, "&lt;=" &amp; EX$1, DataRegularSeason20242025!$E$3:$E$1315, $A19)</f>
        <v>80</v>
      </c>
      <c r="EY19">
        <f>SUMIFS(DataRegularSeason20242025!$AA$3:$AA$1315,DataRegularSeason20242025!$B$3:$B$1315, "&lt;=" &amp; EY$1, DataRegularSeason20242025!$D$3:$D$1315, $A19)+SUMIFS(DataRegularSeason20242025!$AB$3:$AB$1315,DataRegularSeason20242025!$B$3:$B$1315, "&lt;=" &amp; EY$1, DataRegularSeason20242025!$E$3:$E$1315, $A19)</f>
        <v>80</v>
      </c>
      <c r="EZ19">
        <f>SUMIFS(DataRegularSeason20242025!$AA$3:$AA$1315,DataRegularSeason20242025!$B$3:$B$1315, "&lt;=" &amp; EZ$1, DataRegularSeason20242025!$D$3:$D$1315, $A19)+SUMIFS(DataRegularSeason20242025!$AB$3:$AB$1315,DataRegularSeason20242025!$B$3:$B$1315, "&lt;=" &amp; EZ$1, DataRegularSeason20242025!$E$3:$E$1315, $A19)</f>
        <v>82</v>
      </c>
      <c r="FA19">
        <f>SUMIFS(DataRegularSeason20242025!$AA$3:$AA$1315,DataRegularSeason20242025!$B$3:$B$1315, "&lt;=" &amp; FA$1, DataRegularSeason20242025!$D$3:$D$1315, $A19)+SUMIFS(DataRegularSeason20242025!$AB$3:$AB$1315,DataRegularSeason20242025!$B$3:$B$1315, "&lt;=" &amp; FA$1, DataRegularSeason20242025!$E$3:$E$1315, $A19)</f>
        <v>82</v>
      </c>
      <c r="FB19">
        <f>SUMIFS(DataRegularSeason20242025!$AA$3:$AA$1315,DataRegularSeason20242025!$B$3:$B$1315, "&lt;=" &amp; FB$1, DataRegularSeason20242025!$D$3:$D$1315, $A19)+SUMIFS(DataRegularSeason20242025!$AB$3:$AB$1315,DataRegularSeason20242025!$B$3:$B$1315, "&lt;=" &amp; FB$1, DataRegularSeason20242025!$E$3:$E$1315, $A19)</f>
        <v>84</v>
      </c>
      <c r="FC19">
        <f>SUMIFS(DataRegularSeason20242025!$AA$3:$AA$1315,DataRegularSeason20242025!$B$3:$B$1315, "&lt;=" &amp; FC$1, DataRegularSeason20242025!$D$3:$D$1315, $A19)+SUMIFS(DataRegularSeason20242025!$AB$3:$AB$1315,DataRegularSeason20242025!$B$3:$B$1315, "&lt;=" &amp; FC$1, DataRegularSeason20242025!$E$3:$E$1315, $A19)</f>
        <v>84</v>
      </c>
      <c r="FD19">
        <f>SUMIFS(DataRegularSeason20242025!$AA$3:$AA$1315,DataRegularSeason20242025!$B$3:$B$1315, "&lt;=" &amp; FD$1, DataRegularSeason20242025!$D$3:$D$1315, $A19)+SUMIFS(DataRegularSeason20242025!$AB$3:$AB$1315,DataRegularSeason20242025!$B$3:$B$1315, "&lt;=" &amp; FD$1, DataRegularSeason20242025!$E$3:$E$1315, $A19)</f>
        <v>84</v>
      </c>
      <c r="FE19">
        <f>SUMIFS(DataRegularSeason20242025!$AA$3:$AA$1315,DataRegularSeason20242025!$B$3:$B$1315, "&lt;=" &amp; FE$1, DataRegularSeason20242025!$D$3:$D$1315, $A19)+SUMIFS(DataRegularSeason20242025!$AB$3:$AB$1315,DataRegularSeason20242025!$B$3:$B$1315, "&lt;=" &amp; FE$1, DataRegularSeason20242025!$E$3:$E$1315, $A19)</f>
        <v>86</v>
      </c>
      <c r="FF19">
        <f>SUMIFS(DataRegularSeason20242025!$AA$3:$AA$1315,DataRegularSeason20242025!$B$3:$B$1315, "&lt;=" &amp; FF$1, DataRegularSeason20242025!$D$3:$D$1315, $A19)+SUMIFS(DataRegularSeason20242025!$AB$3:$AB$1315,DataRegularSeason20242025!$B$3:$B$1315, "&lt;=" &amp; FF$1, DataRegularSeason20242025!$E$3:$E$1315, $A19)</f>
        <v>86</v>
      </c>
      <c r="FG19">
        <f>SUMIFS(DataRegularSeason20242025!$AA$3:$AA$1315,DataRegularSeason20242025!$B$3:$B$1315, "&lt;=" &amp; FG$1, DataRegularSeason20242025!$D$3:$D$1315, $A19)+SUMIFS(DataRegularSeason20242025!$AB$3:$AB$1315,DataRegularSeason20242025!$B$3:$B$1315, "&lt;=" &amp; FG$1, DataRegularSeason20242025!$E$3:$E$1315, $A19)</f>
        <v>86</v>
      </c>
      <c r="FH19">
        <f>SUMIFS(DataRegularSeason20242025!$AA$3:$AA$1315,DataRegularSeason20242025!$B$3:$B$1315, "&lt;=" &amp; FH$1, DataRegularSeason20242025!$D$3:$D$1315, $A19)+SUMIFS(DataRegularSeason20242025!$AB$3:$AB$1315,DataRegularSeason20242025!$B$3:$B$1315, "&lt;=" &amp; FH$1, DataRegularSeason20242025!$E$3:$E$1315, $A19)</f>
        <v>86</v>
      </c>
      <c r="FI19">
        <f>SUMIFS(DataRegularSeason20242025!$AA$3:$AA$1315,DataRegularSeason20242025!$B$3:$B$1315, "&lt;=" &amp; FI$1, DataRegularSeason20242025!$D$3:$D$1315, $A19)+SUMIFS(DataRegularSeason20242025!$AB$3:$AB$1315,DataRegularSeason20242025!$B$3:$B$1315, "&lt;=" &amp; FI$1, DataRegularSeason20242025!$E$3:$E$1315, $A19)</f>
        <v>86</v>
      </c>
      <c r="FJ19">
        <f>SUMIFS(DataRegularSeason20242025!$AA$3:$AA$1315,DataRegularSeason20242025!$B$3:$B$1315, "&lt;=" &amp; FJ$1, DataRegularSeason20242025!$D$3:$D$1315, $A19)+SUMIFS(DataRegularSeason20242025!$AB$3:$AB$1315,DataRegularSeason20242025!$B$3:$B$1315, "&lt;=" &amp; FJ$1, DataRegularSeason20242025!$E$3:$E$1315, $A19)</f>
        <v>86</v>
      </c>
      <c r="FK19">
        <f>SUMIFS(DataRegularSeason20242025!$AA$3:$AA$1315,DataRegularSeason20242025!$B$3:$B$1315, "&lt;=" &amp; FK$1, DataRegularSeason20242025!$D$3:$D$1315, $A19)+SUMIFS(DataRegularSeason20242025!$AB$3:$AB$1315,DataRegularSeason20242025!$B$3:$B$1315, "&lt;=" &amp; FK$1, DataRegularSeason20242025!$E$3:$E$1315, $A19)</f>
        <v>86</v>
      </c>
      <c r="FL19">
        <f>SUMIFS(DataRegularSeason20242025!$AA$3:$AA$1315,DataRegularSeason20242025!$B$3:$B$1315, "&lt;=" &amp; FL$1, DataRegularSeason20242025!$D$3:$D$1315, $A19)+SUMIFS(DataRegularSeason20242025!$AB$3:$AB$1315,DataRegularSeason20242025!$B$3:$B$1315, "&lt;=" &amp; FL$1, DataRegularSeason20242025!$E$3:$E$1315, $A19)</f>
        <v>86</v>
      </c>
      <c r="FM19">
        <f>SUMIFS(DataRegularSeason20242025!$AA$3:$AA$1315,DataRegularSeason20242025!$B$3:$B$1315, "&lt;=" &amp; FM$1, DataRegularSeason20242025!$D$3:$D$1315, $A19)+SUMIFS(DataRegularSeason20242025!$AB$3:$AB$1315,DataRegularSeason20242025!$B$3:$B$1315, "&lt;=" &amp; FM$1, DataRegularSeason20242025!$E$3:$E$1315, $A19)</f>
        <v>86</v>
      </c>
      <c r="FN19">
        <f>SUMIFS(DataRegularSeason20242025!$AA$3:$AA$1315,DataRegularSeason20242025!$B$3:$B$1315, "&lt;=" &amp; FN$1, DataRegularSeason20242025!$D$3:$D$1315, $A19)+SUMIFS(DataRegularSeason20242025!$AB$3:$AB$1315,DataRegularSeason20242025!$B$3:$B$1315, "&lt;=" &amp; FN$1, DataRegularSeason20242025!$E$3:$E$1315, $A19)</f>
        <v>86</v>
      </c>
      <c r="FO19">
        <f>SUMIFS(DataRegularSeason20242025!$AA$3:$AA$1315,DataRegularSeason20242025!$B$3:$B$1315, "&lt;=" &amp; FO$1, DataRegularSeason20242025!$D$3:$D$1315, $A19)+SUMIFS(DataRegularSeason20242025!$AB$3:$AB$1315,DataRegularSeason20242025!$B$3:$B$1315, "&lt;=" &amp; FO$1, DataRegularSeason20242025!$E$3:$E$1315, $A19)</f>
        <v>86</v>
      </c>
      <c r="FP19">
        <f>SUMIFS(DataRegularSeason20242025!$AA$3:$AA$1315,DataRegularSeason20242025!$B$3:$B$1315, "&lt;=" &amp; FP$1, DataRegularSeason20242025!$D$3:$D$1315, $A19)+SUMIFS(DataRegularSeason20242025!$AB$3:$AB$1315,DataRegularSeason20242025!$B$3:$B$1315, "&lt;=" &amp; FP$1, DataRegularSeason20242025!$E$3:$E$1315, $A19)</f>
        <v>86</v>
      </c>
      <c r="FQ19">
        <f>SUMIFS(DataRegularSeason20242025!$AA$3:$AA$1315,DataRegularSeason20242025!$B$3:$B$1315, "&lt;=" &amp; FQ$1, DataRegularSeason20242025!$D$3:$D$1315, $A19)+SUMIFS(DataRegularSeason20242025!$AB$3:$AB$1315,DataRegularSeason20242025!$B$3:$B$1315, "&lt;=" &amp; FQ$1, DataRegularSeason20242025!$E$3:$E$1315, $A19)</f>
        <v>86</v>
      </c>
      <c r="FR19">
        <f>SUMIFS(DataRegularSeason20242025!$AA$3:$AA$1315,DataRegularSeason20242025!$B$3:$B$1315, "&lt;=" &amp; FR$1, DataRegularSeason20242025!$D$3:$D$1315, $A19)+SUMIFS(DataRegularSeason20242025!$AB$3:$AB$1315,DataRegularSeason20242025!$B$3:$B$1315, "&lt;=" &amp; FR$1, DataRegularSeason20242025!$E$3:$E$1315, $A19)</f>
        <v>86</v>
      </c>
      <c r="FS19">
        <f>SUMIFS(DataRegularSeason20242025!$AA$3:$AA$1315,DataRegularSeason20242025!$B$3:$B$1315, "&lt;=" &amp; FS$1, DataRegularSeason20242025!$D$3:$D$1315, $A19)+SUMIFS(DataRegularSeason20242025!$AB$3:$AB$1315,DataRegularSeason20242025!$B$3:$B$1315, "&lt;=" &amp; FS$1, DataRegularSeason20242025!$E$3:$E$1315, $A19)</f>
        <v>86</v>
      </c>
      <c r="FT19">
        <f>SUMIFS(DataRegularSeason20242025!$AA$3:$AA$1315,DataRegularSeason20242025!$B$3:$B$1315, "&lt;=" &amp; FT$1, DataRegularSeason20242025!$D$3:$D$1315, $A19)+SUMIFS(DataRegularSeason20242025!$AB$3:$AB$1315,DataRegularSeason20242025!$B$3:$B$1315, "&lt;=" &amp; FT$1, DataRegularSeason20242025!$E$3:$E$1315, $A19)</f>
        <v>86</v>
      </c>
      <c r="FU19">
        <f>SUMIFS(DataRegularSeason20242025!$AA$3:$AA$1315,DataRegularSeason20242025!$B$3:$B$1315, "&lt;=" &amp; FU$1, DataRegularSeason20242025!$D$3:$D$1315, $A19)+SUMIFS(DataRegularSeason20242025!$AB$3:$AB$1315,DataRegularSeason20242025!$B$3:$B$1315, "&lt;=" &amp; FU$1, DataRegularSeason20242025!$E$3:$E$1315, $A19)</f>
        <v>86</v>
      </c>
      <c r="FV19">
        <f>SUMIFS(DataRegularSeason20242025!$AA$3:$AA$1315,DataRegularSeason20242025!$B$3:$B$1315, "&lt;=" &amp; FV$1, DataRegularSeason20242025!$D$3:$D$1315, $A19)+SUMIFS(DataRegularSeason20242025!$AB$3:$AB$1315,DataRegularSeason20242025!$B$3:$B$1315, "&lt;=" &amp; FV$1, DataRegularSeason20242025!$E$3:$E$1315, $A19)</f>
        <v>86</v>
      </c>
      <c r="FW19">
        <f>SUMIFS(DataRegularSeason20242025!$AA$3:$AA$1315,DataRegularSeason20242025!$B$3:$B$1315, "&lt;=" &amp; FW$1, DataRegularSeason20242025!$D$3:$D$1315, $A19)+SUMIFS(DataRegularSeason20242025!$AB$3:$AB$1315,DataRegularSeason20242025!$B$3:$B$1315, "&lt;=" &amp; FW$1, DataRegularSeason20242025!$E$3:$E$1315, $A19)</f>
        <v>86</v>
      </c>
      <c r="FX19">
        <f>SUMIFS(DataRegularSeason20242025!$AA$3:$AA$1315,DataRegularSeason20242025!$B$3:$B$1315, "&lt;=" &amp; FX$1, DataRegularSeason20242025!$D$3:$D$1315, $A19)+SUMIFS(DataRegularSeason20242025!$AB$3:$AB$1315,DataRegularSeason20242025!$B$3:$B$1315, "&lt;=" &amp; FX$1, DataRegularSeason20242025!$E$3:$E$1315, $A19)</f>
        <v>86</v>
      </c>
      <c r="FY19">
        <f>SUMIFS(DataRegularSeason20242025!$AA$3:$AA$1315,DataRegularSeason20242025!$B$3:$B$1315, "&lt;=" &amp; FY$1, DataRegularSeason20242025!$D$3:$D$1315, $A19)+SUMIFS(DataRegularSeason20242025!$AB$3:$AB$1315,DataRegularSeason20242025!$B$3:$B$1315, "&lt;=" &amp; FY$1, DataRegularSeason20242025!$E$3:$E$1315, $A19)</f>
        <v>86</v>
      </c>
      <c r="FZ19">
        <f>SUMIFS(DataRegularSeason20242025!$AA$3:$AA$1315,DataRegularSeason20242025!$B$3:$B$1315, "&lt;=" &amp; FZ$1, DataRegularSeason20242025!$D$3:$D$1315, $A19)+SUMIFS(DataRegularSeason20242025!$AB$3:$AB$1315,DataRegularSeason20242025!$B$3:$B$1315, "&lt;=" &amp; FZ$1, DataRegularSeason20242025!$E$3:$E$1315, $A19)</f>
        <v>86</v>
      </c>
      <c r="GA19">
        <f>SUMIFS(DataRegularSeason20242025!$AA$3:$AA$1315,DataRegularSeason20242025!$B$3:$B$1315, "&lt;=" &amp; GA$1, DataRegularSeason20242025!$D$3:$D$1315, $A19)+SUMIFS(DataRegularSeason20242025!$AB$3:$AB$1315,DataRegularSeason20242025!$B$3:$B$1315, "&lt;=" &amp; GA$1, DataRegularSeason20242025!$E$3:$E$1315, $A19)</f>
        <v>86</v>
      </c>
      <c r="GB19">
        <f>SUMIFS(DataRegularSeason20242025!$AA$3:$AA$1315,DataRegularSeason20242025!$B$3:$B$1315, "&lt;=" &amp; GB$1, DataRegularSeason20242025!$D$3:$D$1315, $A19)+SUMIFS(DataRegularSeason20242025!$AB$3:$AB$1315,DataRegularSeason20242025!$B$3:$B$1315, "&lt;=" &amp; GB$1, DataRegularSeason20242025!$E$3:$E$1315, $A19)</f>
        <v>86</v>
      </c>
      <c r="GC19">
        <f>SUMIFS(DataRegularSeason20242025!$AA$3:$AA$1315,DataRegularSeason20242025!$B$3:$B$1315, "&lt;=" &amp; GC$1, DataRegularSeason20242025!$D$3:$D$1315, $A19)+SUMIFS(DataRegularSeason20242025!$AB$3:$AB$1315,DataRegularSeason20242025!$B$3:$B$1315, "&lt;=" &amp; GC$1, DataRegularSeason20242025!$E$3:$E$1315, $A19)</f>
        <v>86</v>
      </c>
      <c r="GD19">
        <f>SUMIFS(DataRegularSeason20242025!$AA$3:$AA$1315,DataRegularSeason20242025!$B$3:$B$1315, "&lt;=" &amp; GD$1, DataRegularSeason20242025!$D$3:$D$1315, $A19)+SUMIFS(DataRegularSeason20242025!$AB$3:$AB$1315,DataRegularSeason20242025!$B$3:$B$1315, "&lt;=" &amp; GD$1, DataRegularSeason20242025!$E$3:$E$1315, $A19)</f>
        <v>86</v>
      </c>
      <c r="GE19">
        <f>SUMIFS(DataRegularSeason20242025!$AA$3:$AA$1315,DataRegularSeason20242025!$B$3:$B$1315, "&lt;=" &amp; GE$1, DataRegularSeason20242025!$D$3:$D$1315, $A19)+SUMIFS(DataRegularSeason20242025!$AB$3:$AB$1315,DataRegularSeason20242025!$B$3:$B$1315, "&lt;=" &amp; GE$1, DataRegularSeason20242025!$E$3:$E$1315, $A19)</f>
        <v>86</v>
      </c>
      <c r="GF19">
        <f>SUMIFS(DataRegularSeason20242025!$AA$3:$AA$1315,DataRegularSeason20242025!$B$3:$B$1315, "&lt;=" &amp; GF$1, DataRegularSeason20242025!$D$3:$D$1315, $A19)+SUMIFS(DataRegularSeason20242025!$AB$3:$AB$1315,DataRegularSeason20242025!$B$3:$B$1315, "&lt;=" &amp; GF$1, DataRegularSeason20242025!$E$3:$E$1315, $A19)</f>
        <v>86</v>
      </c>
      <c r="GG19">
        <f>SUMIFS(DataRegularSeason20242025!$AA$3:$AA$1315,DataRegularSeason20242025!$B$3:$B$1315, "&lt;=" &amp; GG$1, DataRegularSeason20242025!$D$3:$D$1315, $A19)+SUMIFS(DataRegularSeason20242025!$AB$3:$AB$1315,DataRegularSeason20242025!$B$3:$B$1315, "&lt;=" &amp; GG$1, DataRegularSeason20242025!$E$3:$E$1315, $A19)</f>
        <v>86</v>
      </c>
      <c r="GH19">
        <f>SUMIFS(DataRegularSeason20242025!$AA$3:$AA$1315,DataRegularSeason20242025!$B$3:$B$1315, "&lt;=" &amp; GH$1, DataRegularSeason20242025!$D$3:$D$1315, $A19)+SUMIFS(DataRegularSeason20242025!$AB$3:$AB$1315,DataRegularSeason20242025!$B$3:$B$1315, "&lt;=" &amp; GH$1, DataRegularSeason20242025!$E$3:$E$1315, $A19)</f>
        <v>86</v>
      </c>
      <c r="GI19">
        <f>SUMIFS(DataRegularSeason20242025!$AA$3:$AA$1315,DataRegularSeason20242025!$B$3:$B$1315, "&lt;=" &amp; GI$1, DataRegularSeason20242025!$D$3:$D$1315, $A19)+SUMIFS(DataRegularSeason20242025!$AB$3:$AB$1315,DataRegularSeason20242025!$B$3:$B$1315, "&lt;=" &amp; GI$1, DataRegularSeason20242025!$E$3:$E$1315, $A19)</f>
        <v>86</v>
      </c>
      <c r="GJ19">
        <f>SUMIFS(DataRegularSeason20242025!$AA$3:$AA$1315,DataRegularSeason20242025!$B$3:$B$1315, "&lt;=" &amp; GJ$1, DataRegularSeason20242025!$D$3:$D$1315, $A19)+SUMIFS(DataRegularSeason20242025!$AB$3:$AB$1315,DataRegularSeason20242025!$B$3:$B$1315, "&lt;=" &amp; GJ$1, DataRegularSeason20242025!$E$3:$E$1315, $A19)</f>
        <v>86</v>
      </c>
      <c r="GK19">
        <f>SUMIFS(DataRegularSeason20242025!$AA$3:$AA$1315,DataRegularSeason20242025!$B$3:$B$1315, "&lt;=" &amp; GK$1, DataRegularSeason20242025!$D$3:$D$1315, $A19)+SUMIFS(DataRegularSeason20242025!$AB$3:$AB$1315,DataRegularSeason20242025!$B$3:$B$1315, "&lt;=" &amp; GK$1, DataRegularSeason20242025!$E$3:$E$1315, $A19)</f>
        <v>86</v>
      </c>
      <c r="GL19">
        <f>SUMIFS(DataRegularSeason20242025!$AA$3:$AA$1315,DataRegularSeason20242025!$B$3:$B$1315, "&lt;=" &amp; GL$1, DataRegularSeason20242025!$D$3:$D$1315, $A19)+SUMIFS(DataRegularSeason20242025!$AB$3:$AB$1315,DataRegularSeason20242025!$B$3:$B$1315, "&lt;=" &amp; GL$1, DataRegularSeason20242025!$E$3:$E$1315, $A19)</f>
        <v>86</v>
      </c>
      <c r="GM19">
        <f>SUMIFS(DataRegularSeason20242025!$AA$3:$AA$1315,DataRegularSeason20242025!$B$3:$B$1315, "&lt;=" &amp; GM$1, DataRegularSeason20242025!$D$3:$D$1315, $A19)+SUMIFS(DataRegularSeason20242025!$AB$3:$AB$1315,DataRegularSeason20242025!$B$3:$B$1315, "&lt;=" &amp; GM$1, DataRegularSeason20242025!$E$3:$E$1315, $A19)</f>
        <v>86</v>
      </c>
      <c r="GN19">
        <f>SUMIFS(DataRegularSeason20242025!$AA$3:$AA$1315,DataRegularSeason20242025!$B$3:$B$1315, "&lt;=" &amp; GN$1, DataRegularSeason20242025!$D$3:$D$1315, $A19)+SUMIFS(DataRegularSeason20242025!$AB$3:$AB$1315,DataRegularSeason20242025!$B$3:$B$1315, "&lt;=" &amp; GN$1, DataRegularSeason20242025!$E$3:$E$1315, $A19)</f>
        <v>86</v>
      </c>
      <c r="GO19">
        <f>SUMIFS(DataRegularSeason20242025!$AA$3:$AA$1315,DataRegularSeason20242025!$B$3:$B$1315, "&lt;=" &amp; GO$1, DataRegularSeason20242025!$D$3:$D$1315, $A19)+SUMIFS(DataRegularSeason20242025!$AB$3:$AB$1315,DataRegularSeason20242025!$B$3:$B$1315, "&lt;=" &amp; GO$1, DataRegularSeason20242025!$E$3:$E$1315, $A19)</f>
        <v>86</v>
      </c>
      <c r="GP19">
        <f>SUMIFS(DataRegularSeason20242025!$AA$3:$AA$1315,DataRegularSeason20242025!$B$3:$B$1315, "&lt;=" &amp; GP$1, DataRegularSeason20242025!$D$3:$D$1315, $A19)+SUMIFS(DataRegularSeason20242025!$AB$3:$AB$1315,DataRegularSeason20242025!$B$3:$B$1315, "&lt;=" &amp; GP$1, DataRegularSeason20242025!$E$3:$E$1315, $A19)</f>
        <v>86</v>
      </c>
      <c r="GQ19">
        <f>SUMIFS(DataRegularSeason20242025!$AA$3:$AA$1315,DataRegularSeason20242025!$B$3:$B$1315, "&lt;=" &amp; GQ$1, DataRegularSeason20242025!$D$3:$D$1315, $A19)+SUMIFS(DataRegularSeason20242025!$AB$3:$AB$1315,DataRegularSeason20242025!$B$3:$B$1315, "&lt;=" &amp; GQ$1, DataRegularSeason20242025!$E$3:$E$1315, $A19)</f>
        <v>86</v>
      </c>
      <c r="GR19">
        <f>SUMIFS(DataRegularSeason20242025!$AA$3:$AA$1315,DataRegularSeason20242025!$B$3:$B$1315, "&lt;=" &amp; GR$1, DataRegularSeason20242025!$D$3:$D$1315, $A19)+SUMIFS(DataRegularSeason20242025!$AB$3:$AB$1315,DataRegularSeason20242025!$B$3:$B$1315, "&lt;=" &amp; GR$1, DataRegularSeason20242025!$E$3:$E$1315, $A19)</f>
        <v>86</v>
      </c>
      <c r="GS19">
        <f>SUMIFS(DataRegularSeason20242025!$AA$3:$AA$1315,DataRegularSeason20242025!$B$3:$B$1315, "&lt;=" &amp; GS$1, DataRegularSeason20242025!$D$3:$D$1315, $A19)+SUMIFS(DataRegularSeason20242025!$AB$3:$AB$1315,DataRegularSeason20242025!$B$3:$B$1315, "&lt;=" &amp; GS$1, DataRegularSeason20242025!$E$3:$E$1315, $A19)</f>
        <v>86</v>
      </c>
      <c r="GT19">
        <f>SUMIFS(DataRegularSeason20242025!$AA$3:$AA$1315,DataRegularSeason20242025!$B$3:$B$1315, "&lt;=" &amp; GT$1, DataRegularSeason20242025!$D$3:$D$1315, $A19)+SUMIFS(DataRegularSeason20242025!$AB$3:$AB$1315,DataRegularSeason20242025!$B$3:$B$1315, "&lt;=" &amp; GT$1, DataRegularSeason20242025!$E$3:$E$1315, $A19)</f>
        <v>86</v>
      </c>
      <c r="GU19">
        <f>SUMIFS(DataRegularSeason20242025!$AA$3:$AA$1315,DataRegularSeason20242025!$B$3:$B$1315, "&lt;=" &amp; GU$1, DataRegularSeason20242025!$D$3:$D$1315, $A19)+SUMIFS(DataRegularSeason20242025!$AB$3:$AB$1315,DataRegularSeason20242025!$B$3:$B$1315, "&lt;=" &amp; GU$1, DataRegularSeason20242025!$E$3:$E$1315, $A19)</f>
        <v>86</v>
      </c>
    </row>
    <row r="20" spans="1:203" x14ac:dyDescent="0.25">
      <c r="A20" t="s">
        <v>25</v>
      </c>
      <c r="B20" t="s">
        <v>96</v>
      </c>
      <c r="C20" s="120" t="s">
        <v>94</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0</v>
      </c>
      <c r="L20">
        <f>SUMIFS(DataRegularSeason20242025!$AA$3:$AA$1315,DataRegularSeason20242025!$B$3:$B$1315, "&lt;=" &amp; L$1, DataRegularSeason20242025!$D$3:$D$1315, $A20)+SUMIFS(DataRegularSeason20242025!$AB$3:$AB$1315,DataRegularSeason20242025!$B$3:$B$1315, "&lt;=" &amp; L$1, DataRegularSeason20242025!$E$3:$E$1315, $A20)</f>
        <v>0</v>
      </c>
      <c r="M20">
        <f>SUMIFS(DataRegularSeason20242025!$AA$3:$AA$1315,DataRegularSeason20242025!$B$3:$B$1315, "&lt;=" &amp; M$1, DataRegularSeason20242025!$D$3:$D$1315, $A20)+SUMIFS(DataRegularSeason20242025!$AB$3:$AB$1315,DataRegularSeason20242025!$B$3:$B$1315, "&lt;=" &amp; M$1, DataRegularSeason20242025!$E$3:$E$1315, $A20)</f>
        <v>0</v>
      </c>
      <c r="N20">
        <f>SUMIFS(DataRegularSeason20242025!$AA$3:$AA$1315,DataRegularSeason20242025!$B$3:$B$1315, "&lt;=" &amp; N$1, DataRegularSeason20242025!$D$3:$D$1315, $A20)+SUMIFS(DataRegularSeason20242025!$AB$3:$AB$1315,DataRegularSeason20242025!$B$3:$B$1315, "&lt;=" &amp; N$1, DataRegularSeason20242025!$E$3:$E$1315, $A20)</f>
        <v>0</v>
      </c>
      <c r="O20">
        <f>SUMIFS(DataRegularSeason20242025!$AA$3:$AA$1315,DataRegularSeason20242025!$B$3:$B$1315, "&lt;=" &amp; O$1, DataRegularSeason20242025!$D$3:$D$1315, $A20)+SUMIFS(DataRegularSeason20242025!$AB$3:$AB$1315,DataRegularSeason20242025!$B$3:$B$1315, "&lt;=" &amp; O$1, DataRegularSeason20242025!$E$3:$E$1315, $A20)</f>
        <v>0</v>
      </c>
      <c r="P20">
        <f>SUMIFS(DataRegularSeason20242025!$AA$3:$AA$1315,DataRegularSeason20242025!$B$3:$B$1315, "&lt;=" &amp; P$1, DataRegularSeason20242025!$D$3:$D$1315, $A20)+SUMIFS(DataRegularSeason20242025!$AB$3:$AB$1315,DataRegularSeason20242025!$B$3:$B$1315, "&lt;=" &amp; P$1, DataRegularSeason20242025!$E$3:$E$1315, $A20)</f>
        <v>0</v>
      </c>
      <c r="Q20">
        <f>SUMIFS(DataRegularSeason20242025!$AA$3:$AA$1315,DataRegularSeason20242025!$B$3:$B$1315, "&lt;=" &amp; Q$1, DataRegularSeason20242025!$D$3:$D$1315, $A20)+SUMIFS(DataRegularSeason20242025!$AB$3:$AB$1315,DataRegularSeason20242025!$B$3:$B$1315, "&lt;=" &amp; Q$1, DataRegularSeason20242025!$E$3:$E$1315, $A20)</f>
        <v>0</v>
      </c>
      <c r="R20">
        <f>SUMIFS(DataRegularSeason20242025!$AA$3:$AA$1315,DataRegularSeason20242025!$B$3:$B$1315, "&lt;=" &amp; R$1, DataRegularSeason20242025!$D$3:$D$1315, $A20)+SUMIFS(DataRegularSeason20242025!$AB$3:$AB$1315,DataRegularSeason20242025!$B$3:$B$1315, "&lt;=" &amp; R$1, DataRegularSeason20242025!$E$3:$E$1315, $A20)</f>
        <v>0</v>
      </c>
      <c r="S20">
        <f>SUMIFS(DataRegularSeason20242025!$AA$3:$AA$1315,DataRegularSeason20242025!$B$3:$B$1315, "&lt;=" &amp; S$1, DataRegularSeason20242025!$D$3:$D$1315, $A20)+SUMIFS(DataRegularSeason20242025!$AB$3:$AB$1315,DataRegularSeason20242025!$B$3:$B$1315, "&lt;=" &amp; S$1, DataRegularSeason20242025!$E$3:$E$1315, $A20)</f>
        <v>2</v>
      </c>
      <c r="T20">
        <f>SUMIFS(DataRegularSeason20242025!$AA$3:$AA$1315,DataRegularSeason20242025!$B$3:$B$1315, "&lt;=" &amp; T$1, DataRegularSeason20242025!$D$3:$D$1315, $A20)+SUMIFS(DataRegularSeason20242025!$AB$3:$AB$1315,DataRegularSeason20242025!$B$3:$B$1315, "&lt;=" &amp; T$1, DataRegularSeason20242025!$E$3:$E$1315, $A20)</f>
        <v>2</v>
      </c>
      <c r="U20">
        <f>SUMIFS(DataRegularSeason20242025!$AA$3:$AA$1315,DataRegularSeason20242025!$B$3:$B$1315, "&lt;=" &amp; U$1, DataRegularSeason20242025!$D$3:$D$1315, $A20)+SUMIFS(DataRegularSeason20242025!$AB$3:$AB$1315,DataRegularSeason20242025!$B$3:$B$1315, "&lt;=" &amp; U$1, DataRegularSeason20242025!$E$3:$E$1315, $A20)</f>
        <v>4</v>
      </c>
      <c r="V20">
        <f>SUMIFS(DataRegularSeason20242025!$AA$3:$AA$1315,DataRegularSeason20242025!$B$3:$B$1315, "&lt;=" &amp; V$1, DataRegularSeason20242025!$D$3:$D$1315, $A20)+SUMIFS(DataRegularSeason20242025!$AB$3:$AB$1315,DataRegularSeason20242025!$B$3:$B$1315, "&lt;=" &amp; V$1, DataRegularSeason20242025!$E$3:$E$1315, $A20)</f>
        <v>4</v>
      </c>
      <c r="W20">
        <f>SUMIFS(DataRegularSeason20242025!$AA$3:$AA$1315,DataRegularSeason20242025!$B$3:$B$1315, "&lt;=" &amp; W$1, DataRegularSeason20242025!$D$3:$D$1315, $A20)+SUMIFS(DataRegularSeason20242025!$AB$3:$AB$1315,DataRegularSeason20242025!$B$3:$B$1315, "&lt;=" &amp; W$1, DataRegularSeason20242025!$E$3:$E$1315, $A20)</f>
        <v>6</v>
      </c>
      <c r="X20">
        <f>SUMIFS(DataRegularSeason20242025!$AA$3:$AA$1315,DataRegularSeason20242025!$B$3:$B$1315, "&lt;=" &amp; X$1, DataRegularSeason20242025!$D$3:$D$1315, $A20)+SUMIFS(DataRegularSeason20242025!$AB$3:$AB$1315,DataRegularSeason20242025!$B$3:$B$1315, "&lt;=" &amp; X$1, DataRegularSeason20242025!$E$3:$E$1315, $A20)</f>
        <v>6</v>
      </c>
      <c r="Y20">
        <f>SUMIFS(DataRegularSeason20242025!$AA$3:$AA$1315,DataRegularSeason20242025!$B$3:$B$1315, "&lt;=" &amp; Y$1, DataRegularSeason20242025!$D$3:$D$1315, $A20)+SUMIFS(DataRegularSeason20242025!$AB$3:$AB$1315,DataRegularSeason20242025!$B$3:$B$1315, "&lt;=" &amp; Y$1, DataRegularSeason20242025!$E$3:$E$1315, $A20)</f>
        <v>8</v>
      </c>
      <c r="Z20">
        <f>SUMIFS(DataRegularSeason20242025!$AA$3:$AA$1315,DataRegularSeason20242025!$B$3:$B$1315, "&lt;=" &amp; Z$1, DataRegularSeason20242025!$D$3:$D$1315, $A20)+SUMIFS(DataRegularSeason20242025!$AB$3:$AB$1315,DataRegularSeason20242025!$B$3:$B$1315, "&lt;=" &amp; Z$1, DataRegularSeason20242025!$E$3:$E$1315, $A20)</f>
        <v>8</v>
      </c>
      <c r="AA20">
        <f>SUMIFS(DataRegularSeason20242025!$AA$3:$AA$1315,DataRegularSeason20242025!$B$3:$B$1315, "&lt;=" &amp; AA$1, DataRegularSeason20242025!$D$3:$D$1315, $A20)+SUMIFS(DataRegularSeason20242025!$AB$3:$AB$1315,DataRegularSeason20242025!$B$3:$B$1315, "&lt;=" &amp; AA$1, DataRegularSeason20242025!$E$3:$E$1315, $A20)</f>
        <v>8</v>
      </c>
      <c r="AB20">
        <f>SUMIFS(DataRegularSeason20242025!$AA$3:$AA$1315,DataRegularSeason20242025!$B$3:$B$1315, "&lt;=" &amp; AB$1, DataRegularSeason20242025!$D$3:$D$1315, $A20)+SUMIFS(DataRegularSeason20242025!$AB$3:$AB$1315,DataRegularSeason20242025!$B$3:$B$1315, "&lt;=" &amp; AB$1, DataRegularSeason20242025!$E$3:$E$1315, $A20)</f>
        <v>10</v>
      </c>
      <c r="AC20">
        <f>SUMIFS(DataRegularSeason20242025!$AA$3:$AA$1315,DataRegularSeason20242025!$B$3:$B$1315, "&lt;=" &amp; AC$1, DataRegularSeason20242025!$D$3:$D$1315, $A20)+SUMIFS(DataRegularSeason20242025!$AB$3:$AB$1315,DataRegularSeason20242025!$B$3:$B$1315, "&lt;=" &amp; AC$1, DataRegularSeason20242025!$E$3:$E$1315, $A20)</f>
        <v>10</v>
      </c>
      <c r="AD20">
        <f>SUMIFS(DataRegularSeason20242025!$AA$3:$AA$1315,DataRegularSeason20242025!$B$3:$B$1315, "&lt;=" &amp; AD$1, DataRegularSeason20242025!$D$3:$D$1315, $A20)+SUMIFS(DataRegularSeason20242025!$AB$3:$AB$1315,DataRegularSeason20242025!$B$3:$B$1315, "&lt;=" &amp; AD$1, DataRegularSeason20242025!$E$3:$E$1315, $A20)</f>
        <v>10</v>
      </c>
      <c r="AE20">
        <f>SUMIFS(DataRegularSeason20242025!$AA$3:$AA$1315,DataRegularSeason20242025!$B$3:$B$1315, "&lt;=" &amp; AE$1, DataRegularSeason20242025!$D$3:$D$1315, $A20)+SUMIFS(DataRegularSeason20242025!$AB$3:$AB$1315,DataRegularSeason20242025!$B$3:$B$1315, "&lt;=" &amp; AE$1, DataRegularSeason20242025!$E$3:$E$1315, $A20)</f>
        <v>10</v>
      </c>
      <c r="AF20">
        <f>SUMIFS(DataRegularSeason20242025!$AA$3:$AA$1315,DataRegularSeason20242025!$B$3:$B$1315, "&lt;=" &amp; AF$1, DataRegularSeason20242025!$D$3:$D$1315, $A20)+SUMIFS(DataRegularSeason20242025!$AB$3:$AB$1315,DataRegularSeason20242025!$B$3:$B$1315, "&lt;=" &amp; AF$1, DataRegularSeason20242025!$E$3:$E$1315, $A20)</f>
        <v>10</v>
      </c>
      <c r="AG20">
        <f>SUMIFS(DataRegularSeason20242025!$AA$3:$AA$1315,DataRegularSeason20242025!$B$3:$B$1315, "&lt;=" &amp; AG$1, DataRegularSeason20242025!$D$3:$D$1315, $A20)+SUMIFS(DataRegularSeason20242025!$AB$3:$AB$1315,DataRegularSeason20242025!$B$3:$B$1315, "&lt;=" &amp; AG$1, DataRegularSeason20242025!$E$3:$E$1315, $A20)</f>
        <v>10</v>
      </c>
      <c r="AH20">
        <f>SUMIFS(DataRegularSeason20242025!$AA$3:$AA$1315,DataRegularSeason20242025!$B$3:$B$1315, "&lt;=" &amp; AH$1, DataRegularSeason20242025!$D$3:$D$1315, $A20)+SUMIFS(DataRegularSeason20242025!$AB$3:$AB$1315,DataRegularSeason20242025!$B$3:$B$1315, "&lt;=" &amp; AH$1, DataRegularSeason20242025!$E$3:$E$1315, $A20)</f>
        <v>10</v>
      </c>
      <c r="AI20">
        <f>SUMIFS(DataRegularSeason20242025!$AA$3:$AA$1315,DataRegularSeason20242025!$B$3:$B$1315, "&lt;=" &amp; AI$1, DataRegularSeason20242025!$D$3:$D$1315, $A20)+SUMIFS(DataRegularSeason20242025!$AB$3:$AB$1315,DataRegularSeason20242025!$B$3:$B$1315, "&lt;=" &amp; AI$1, DataRegularSeason20242025!$E$3:$E$1315, $A20)</f>
        <v>10</v>
      </c>
      <c r="AJ20">
        <f>SUMIFS(DataRegularSeason20242025!$AA$3:$AA$1315,DataRegularSeason20242025!$B$3:$B$1315, "&lt;=" &amp; AJ$1, DataRegularSeason20242025!$D$3:$D$1315, $A20)+SUMIFS(DataRegularSeason20242025!$AB$3:$AB$1315,DataRegularSeason20242025!$B$3:$B$1315, "&lt;=" &amp; AJ$1, DataRegularSeason20242025!$E$3:$E$1315, $A20)</f>
        <v>10</v>
      </c>
      <c r="AK20">
        <f>SUMIFS(DataRegularSeason20242025!$AA$3:$AA$1315,DataRegularSeason20242025!$B$3:$B$1315, "&lt;=" &amp; AK$1, DataRegularSeason20242025!$D$3:$D$1315, $A20)+SUMIFS(DataRegularSeason20242025!$AB$3:$AB$1315,DataRegularSeason20242025!$B$3:$B$1315, "&lt;=" &amp; AK$1, DataRegularSeason20242025!$E$3:$E$1315, $A20)</f>
        <v>12</v>
      </c>
      <c r="AL20">
        <f>SUMIFS(DataRegularSeason20242025!$AA$3:$AA$1315,DataRegularSeason20242025!$B$3:$B$1315, "&lt;=" &amp; AL$1, DataRegularSeason20242025!$D$3:$D$1315, $A20)+SUMIFS(DataRegularSeason20242025!$AB$3:$AB$1315,DataRegularSeason20242025!$B$3:$B$1315, "&lt;=" &amp; AL$1, DataRegularSeason20242025!$E$3:$E$1315, $A20)</f>
        <v>12</v>
      </c>
      <c r="AM20">
        <f>SUMIFS(DataRegularSeason20242025!$AA$3:$AA$1315,DataRegularSeason20242025!$B$3:$B$1315, "&lt;=" &amp; AM$1, DataRegularSeason20242025!$D$3:$D$1315, $A20)+SUMIFS(DataRegularSeason20242025!$AB$3:$AB$1315,DataRegularSeason20242025!$B$3:$B$1315, "&lt;=" &amp; AM$1, DataRegularSeason20242025!$E$3:$E$1315, $A20)</f>
        <v>12</v>
      </c>
      <c r="AN20">
        <f>SUMIFS(DataRegularSeason20242025!$AA$3:$AA$1315,DataRegularSeason20242025!$B$3:$B$1315, "&lt;=" &amp; AN$1, DataRegularSeason20242025!$D$3:$D$1315, $A20)+SUMIFS(DataRegularSeason20242025!$AB$3:$AB$1315,DataRegularSeason20242025!$B$3:$B$1315, "&lt;=" &amp; AN$1, DataRegularSeason20242025!$E$3:$E$1315, $A20)</f>
        <v>12</v>
      </c>
      <c r="AO20">
        <f>SUMIFS(DataRegularSeason20242025!$AA$3:$AA$1315,DataRegularSeason20242025!$B$3:$B$1315, "&lt;=" &amp; AO$1, DataRegularSeason20242025!$D$3:$D$1315, $A20)+SUMIFS(DataRegularSeason20242025!$AB$3:$AB$1315,DataRegularSeason20242025!$B$3:$B$1315, "&lt;=" &amp; AO$1, DataRegularSeason20242025!$E$3:$E$1315, $A20)</f>
        <v>14</v>
      </c>
      <c r="AP20">
        <f>SUMIFS(DataRegularSeason20242025!$AA$3:$AA$1315,DataRegularSeason20242025!$B$3:$B$1315, "&lt;=" &amp; AP$1, DataRegularSeason20242025!$D$3:$D$1315, $A20)+SUMIFS(DataRegularSeason20242025!$AB$3:$AB$1315,DataRegularSeason20242025!$B$3:$B$1315, "&lt;=" &amp; AP$1, DataRegularSeason20242025!$E$3:$E$1315, $A20)</f>
        <v>14</v>
      </c>
      <c r="AQ20">
        <f>SUMIFS(DataRegularSeason20242025!$AA$3:$AA$1315,DataRegularSeason20242025!$B$3:$B$1315, "&lt;=" &amp; AQ$1, DataRegularSeason20242025!$D$3:$D$1315, $A20)+SUMIFS(DataRegularSeason20242025!$AB$3:$AB$1315,DataRegularSeason20242025!$B$3:$B$1315, "&lt;=" &amp; AQ$1, DataRegularSeason20242025!$E$3:$E$1315, $A20)</f>
        <v>16</v>
      </c>
      <c r="AR20">
        <f>SUMIFS(DataRegularSeason20242025!$AA$3:$AA$1315,DataRegularSeason20242025!$B$3:$B$1315, "&lt;=" &amp; AR$1, DataRegularSeason20242025!$D$3:$D$1315, $A20)+SUMIFS(DataRegularSeason20242025!$AB$3:$AB$1315,DataRegularSeason20242025!$B$3:$B$1315, "&lt;=" &amp; AR$1, DataRegularSeason20242025!$E$3:$E$1315, $A20)</f>
        <v>16</v>
      </c>
      <c r="AS20">
        <f>SUMIFS(DataRegularSeason20242025!$AA$3:$AA$1315,DataRegularSeason20242025!$B$3:$B$1315, "&lt;=" &amp; AS$1, DataRegularSeason20242025!$D$3:$D$1315, $A20)+SUMIFS(DataRegularSeason20242025!$AB$3:$AB$1315,DataRegularSeason20242025!$B$3:$B$1315, "&lt;=" &amp; AS$1, DataRegularSeason20242025!$E$3:$E$1315, $A20)</f>
        <v>18</v>
      </c>
      <c r="AT20">
        <f>SUMIFS(DataRegularSeason20242025!$AA$3:$AA$1315,DataRegularSeason20242025!$B$3:$B$1315, "&lt;=" &amp; AT$1, DataRegularSeason20242025!$D$3:$D$1315, $A20)+SUMIFS(DataRegularSeason20242025!$AB$3:$AB$1315,DataRegularSeason20242025!$B$3:$B$1315, "&lt;=" &amp; AT$1, DataRegularSeason20242025!$E$3:$E$1315, $A20)</f>
        <v>18</v>
      </c>
      <c r="AU20">
        <f>SUMIFS(DataRegularSeason20242025!$AA$3:$AA$1315,DataRegularSeason20242025!$B$3:$B$1315, "&lt;=" &amp; AU$1, DataRegularSeason20242025!$D$3:$D$1315, $A20)+SUMIFS(DataRegularSeason20242025!$AB$3:$AB$1315,DataRegularSeason20242025!$B$3:$B$1315, "&lt;=" &amp; AU$1, DataRegularSeason20242025!$E$3:$E$1315, $A20)</f>
        <v>18</v>
      </c>
      <c r="AV20">
        <f>SUMIFS(DataRegularSeason20242025!$AA$3:$AA$1315,DataRegularSeason20242025!$B$3:$B$1315, "&lt;=" &amp; AV$1, DataRegularSeason20242025!$D$3:$D$1315, $A20)+SUMIFS(DataRegularSeason20242025!$AB$3:$AB$1315,DataRegularSeason20242025!$B$3:$B$1315, "&lt;=" &amp; AV$1, DataRegularSeason20242025!$E$3:$E$1315, $A20)</f>
        <v>18</v>
      </c>
      <c r="AW20">
        <f>SUMIFS(DataRegularSeason20242025!$AA$3:$AA$1315,DataRegularSeason20242025!$B$3:$B$1315, "&lt;=" &amp; AW$1, DataRegularSeason20242025!$D$3:$D$1315, $A20)+SUMIFS(DataRegularSeason20242025!$AB$3:$AB$1315,DataRegularSeason20242025!$B$3:$B$1315, "&lt;=" &amp; AW$1, DataRegularSeason20242025!$E$3:$E$1315, $A20)</f>
        <v>18</v>
      </c>
      <c r="AX20">
        <f>SUMIFS(DataRegularSeason20242025!$AA$3:$AA$1315,DataRegularSeason20242025!$B$3:$B$1315, "&lt;=" &amp; AX$1, DataRegularSeason20242025!$D$3:$D$1315, $A20)+SUMIFS(DataRegularSeason20242025!$AB$3:$AB$1315,DataRegularSeason20242025!$B$3:$B$1315, "&lt;=" &amp; AX$1, DataRegularSeason20242025!$E$3:$E$1315, $A20)</f>
        <v>20</v>
      </c>
      <c r="AY20">
        <f>SUMIFS(DataRegularSeason20242025!$AA$3:$AA$1315,DataRegularSeason20242025!$B$3:$B$1315, "&lt;=" &amp; AY$1, DataRegularSeason20242025!$D$3:$D$1315, $A20)+SUMIFS(DataRegularSeason20242025!$AB$3:$AB$1315,DataRegularSeason20242025!$B$3:$B$1315, "&lt;=" &amp; AY$1, DataRegularSeason20242025!$E$3:$E$1315, $A20)</f>
        <v>20</v>
      </c>
      <c r="AZ20">
        <f>SUMIFS(DataRegularSeason20242025!$AA$3:$AA$1315,DataRegularSeason20242025!$B$3:$B$1315, "&lt;=" &amp; AZ$1, DataRegularSeason20242025!$D$3:$D$1315, $A20)+SUMIFS(DataRegularSeason20242025!$AB$3:$AB$1315,DataRegularSeason20242025!$B$3:$B$1315, "&lt;=" &amp; AZ$1, DataRegularSeason20242025!$E$3:$E$1315, $A20)</f>
        <v>20</v>
      </c>
      <c r="BA20">
        <f>SUMIFS(DataRegularSeason20242025!$AA$3:$AA$1315,DataRegularSeason20242025!$B$3:$B$1315, "&lt;=" &amp; BA$1, DataRegularSeason20242025!$D$3:$D$1315, $A20)+SUMIFS(DataRegularSeason20242025!$AB$3:$AB$1315,DataRegularSeason20242025!$B$3:$B$1315, "&lt;=" &amp; BA$1, DataRegularSeason20242025!$E$3:$E$1315, $A20)</f>
        <v>22</v>
      </c>
      <c r="BB20">
        <f>SUMIFS(DataRegularSeason20242025!$AA$3:$AA$1315,DataRegularSeason20242025!$B$3:$B$1315, "&lt;=" &amp; BB$1, DataRegularSeason20242025!$D$3:$D$1315, $A20)+SUMIFS(DataRegularSeason20242025!$AB$3:$AB$1315,DataRegularSeason20242025!$B$3:$B$1315, "&lt;=" &amp; BB$1, DataRegularSeason20242025!$E$3:$E$1315, $A20)</f>
        <v>22</v>
      </c>
      <c r="BC20">
        <f>SUMIFS(DataRegularSeason20242025!$AA$3:$AA$1315,DataRegularSeason20242025!$B$3:$B$1315, "&lt;=" &amp; BC$1, DataRegularSeason20242025!$D$3:$D$1315, $A20)+SUMIFS(DataRegularSeason20242025!$AB$3:$AB$1315,DataRegularSeason20242025!$B$3:$B$1315, "&lt;=" &amp; BC$1, DataRegularSeason20242025!$E$3:$E$1315, $A20)</f>
        <v>24</v>
      </c>
      <c r="BD20">
        <f>SUMIFS(DataRegularSeason20242025!$AA$3:$AA$1315,DataRegularSeason20242025!$B$3:$B$1315, "&lt;=" &amp; BD$1, DataRegularSeason20242025!$D$3:$D$1315, $A20)+SUMIFS(DataRegularSeason20242025!$AB$3:$AB$1315,DataRegularSeason20242025!$B$3:$B$1315, "&lt;=" &amp; BD$1, DataRegularSeason20242025!$E$3:$E$1315, $A20)</f>
        <v>24</v>
      </c>
      <c r="BE20">
        <f>SUMIFS(DataRegularSeason20242025!$AA$3:$AA$1315,DataRegularSeason20242025!$B$3:$B$1315, "&lt;=" &amp; BE$1, DataRegularSeason20242025!$D$3:$D$1315, $A20)+SUMIFS(DataRegularSeason20242025!$AB$3:$AB$1315,DataRegularSeason20242025!$B$3:$B$1315, "&lt;=" &amp; BE$1, DataRegularSeason20242025!$E$3:$E$1315, $A20)</f>
        <v>24</v>
      </c>
      <c r="BF20">
        <f>SUMIFS(DataRegularSeason20242025!$AA$3:$AA$1315,DataRegularSeason20242025!$B$3:$B$1315, "&lt;=" &amp; BF$1, DataRegularSeason20242025!$D$3:$D$1315, $A20)+SUMIFS(DataRegularSeason20242025!$AB$3:$AB$1315,DataRegularSeason20242025!$B$3:$B$1315, "&lt;=" &amp; BF$1, DataRegularSeason20242025!$E$3:$E$1315, $A20)</f>
        <v>24</v>
      </c>
      <c r="BG20">
        <f>SUMIFS(DataRegularSeason20242025!$AA$3:$AA$1315,DataRegularSeason20242025!$B$3:$B$1315, "&lt;=" &amp; BG$1, DataRegularSeason20242025!$D$3:$D$1315, $A20)+SUMIFS(DataRegularSeason20242025!$AB$3:$AB$1315,DataRegularSeason20242025!$B$3:$B$1315, "&lt;=" &amp; BG$1, DataRegularSeason20242025!$E$3:$E$1315, $A20)</f>
        <v>26</v>
      </c>
      <c r="BH20">
        <f>SUMIFS(DataRegularSeason20242025!$AA$3:$AA$1315,DataRegularSeason20242025!$B$3:$B$1315, "&lt;=" &amp; BH$1, DataRegularSeason20242025!$D$3:$D$1315, $A20)+SUMIFS(DataRegularSeason20242025!$AB$3:$AB$1315,DataRegularSeason20242025!$B$3:$B$1315, "&lt;=" &amp; BH$1, DataRegularSeason20242025!$E$3:$E$1315, $A20)</f>
        <v>26</v>
      </c>
      <c r="BI20">
        <f>SUMIFS(DataRegularSeason20242025!$AA$3:$AA$1315,DataRegularSeason20242025!$B$3:$B$1315, "&lt;=" &amp; BI$1, DataRegularSeason20242025!$D$3:$D$1315, $A20)+SUMIFS(DataRegularSeason20242025!$AB$3:$AB$1315,DataRegularSeason20242025!$B$3:$B$1315, "&lt;=" &amp; BI$1, DataRegularSeason20242025!$E$3:$E$1315, $A20)</f>
        <v>26</v>
      </c>
      <c r="BJ20">
        <f>SUMIFS(DataRegularSeason20242025!$AA$3:$AA$1315,DataRegularSeason20242025!$B$3:$B$1315, "&lt;=" &amp; BJ$1, DataRegularSeason20242025!$D$3:$D$1315, $A20)+SUMIFS(DataRegularSeason20242025!$AB$3:$AB$1315,DataRegularSeason20242025!$B$3:$B$1315, "&lt;=" &amp; BJ$1, DataRegularSeason20242025!$E$3:$E$1315, $A20)</f>
        <v>26</v>
      </c>
      <c r="BK20">
        <f>SUMIFS(DataRegularSeason20242025!$AA$3:$AA$1315,DataRegularSeason20242025!$B$3:$B$1315, "&lt;=" &amp; BK$1, DataRegularSeason20242025!$D$3:$D$1315, $A20)+SUMIFS(DataRegularSeason20242025!$AB$3:$AB$1315,DataRegularSeason20242025!$B$3:$B$1315, "&lt;=" &amp; BK$1, DataRegularSeason20242025!$E$3:$E$1315, $A20)</f>
        <v>26</v>
      </c>
      <c r="BL20">
        <f>SUMIFS(DataRegularSeason20242025!$AA$3:$AA$1315,DataRegularSeason20242025!$B$3:$B$1315, "&lt;=" &amp; BL$1, DataRegularSeason20242025!$D$3:$D$1315, $A20)+SUMIFS(DataRegularSeason20242025!$AB$3:$AB$1315,DataRegularSeason20242025!$B$3:$B$1315, "&lt;=" &amp; BL$1, DataRegularSeason20242025!$E$3:$E$1315, $A20)</f>
        <v>26</v>
      </c>
      <c r="BM20">
        <f>SUMIFS(DataRegularSeason20242025!$AA$3:$AA$1315,DataRegularSeason20242025!$B$3:$B$1315, "&lt;=" &amp; BM$1, DataRegularSeason20242025!$D$3:$D$1315, $A20)+SUMIFS(DataRegularSeason20242025!$AB$3:$AB$1315,DataRegularSeason20242025!$B$3:$B$1315, "&lt;=" &amp; BM$1, DataRegularSeason20242025!$E$3:$E$1315, $A20)</f>
        <v>28</v>
      </c>
      <c r="BN20">
        <f>SUMIFS(DataRegularSeason20242025!$AA$3:$AA$1315,DataRegularSeason20242025!$B$3:$B$1315, "&lt;=" &amp; BN$1, DataRegularSeason20242025!$D$3:$D$1315, $A20)+SUMIFS(DataRegularSeason20242025!$AB$3:$AB$1315,DataRegularSeason20242025!$B$3:$B$1315, "&lt;=" &amp; BN$1, DataRegularSeason20242025!$E$3:$E$1315, $A20)</f>
        <v>28</v>
      </c>
      <c r="BO20">
        <f>SUMIFS(DataRegularSeason20242025!$AA$3:$AA$1315,DataRegularSeason20242025!$B$3:$B$1315, "&lt;=" &amp; BO$1, DataRegularSeason20242025!$D$3:$D$1315, $A20)+SUMIFS(DataRegularSeason20242025!$AB$3:$AB$1315,DataRegularSeason20242025!$B$3:$B$1315, "&lt;=" &amp; BO$1, DataRegularSeason20242025!$E$3:$E$1315, $A20)</f>
        <v>28</v>
      </c>
      <c r="BP20">
        <f>SUMIFS(DataRegularSeason20242025!$AA$3:$AA$1315,DataRegularSeason20242025!$B$3:$B$1315, "&lt;=" &amp; BP$1, DataRegularSeason20242025!$D$3:$D$1315, $A20)+SUMIFS(DataRegularSeason20242025!$AB$3:$AB$1315,DataRegularSeason20242025!$B$3:$B$1315, "&lt;=" &amp; BP$1, DataRegularSeason20242025!$E$3:$E$1315, $A20)</f>
        <v>28</v>
      </c>
      <c r="BQ20">
        <f>SUMIFS(DataRegularSeason20242025!$AA$3:$AA$1315,DataRegularSeason20242025!$B$3:$B$1315, "&lt;=" &amp; BQ$1, DataRegularSeason20242025!$D$3:$D$1315, $A20)+SUMIFS(DataRegularSeason20242025!$AB$3:$AB$1315,DataRegularSeason20242025!$B$3:$B$1315, "&lt;=" &amp; BQ$1, DataRegularSeason20242025!$E$3:$E$1315, $A20)</f>
        <v>30</v>
      </c>
      <c r="BR20">
        <f>SUMIFS(DataRegularSeason20242025!$AA$3:$AA$1315,DataRegularSeason20242025!$B$3:$B$1315, "&lt;=" &amp; BR$1, DataRegularSeason20242025!$D$3:$D$1315, $A20)+SUMIFS(DataRegularSeason20242025!$AB$3:$AB$1315,DataRegularSeason20242025!$B$3:$B$1315, "&lt;=" &amp; BR$1, DataRegularSeason20242025!$E$3:$E$1315, $A20)</f>
        <v>32</v>
      </c>
      <c r="BS20">
        <f>SUMIFS(DataRegularSeason20242025!$AA$3:$AA$1315,DataRegularSeason20242025!$B$3:$B$1315, "&lt;=" &amp; BS$1, DataRegularSeason20242025!$D$3:$D$1315, $A20)+SUMIFS(DataRegularSeason20242025!$AB$3:$AB$1315,DataRegularSeason20242025!$B$3:$B$1315, "&lt;=" &amp; BS$1, DataRegularSeason20242025!$E$3:$E$1315, $A20)</f>
        <v>32</v>
      </c>
      <c r="BT20">
        <f>SUMIFS(DataRegularSeason20242025!$AA$3:$AA$1315,DataRegularSeason20242025!$B$3:$B$1315, "&lt;=" &amp; BT$1, DataRegularSeason20242025!$D$3:$D$1315, $A20)+SUMIFS(DataRegularSeason20242025!$AB$3:$AB$1315,DataRegularSeason20242025!$B$3:$B$1315, "&lt;=" &amp; BT$1, DataRegularSeason20242025!$E$3:$E$1315, $A20)</f>
        <v>34</v>
      </c>
      <c r="BU20">
        <f>SUMIFS(DataRegularSeason20242025!$AA$3:$AA$1315,DataRegularSeason20242025!$B$3:$B$1315, "&lt;=" &amp; BU$1, DataRegularSeason20242025!$D$3:$D$1315, $A20)+SUMIFS(DataRegularSeason20242025!$AB$3:$AB$1315,DataRegularSeason20242025!$B$3:$B$1315, "&lt;=" &amp; BU$1, DataRegularSeason20242025!$E$3:$E$1315, $A20)</f>
        <v>34</v>
      </c>
      <c r="BV20">
        <f>SUMIFS(DataRegularSeason20242025!$AA$3:$AA$1315,DataRegularSeason20242025!$B$3:$B$1315, "&lt;=" &amp; BV$1, DataRegularSeason20242025!$D$3:$D$1315, $A20)+SUMIFS(DataRegularSeason20242025!$AB$3:$AB$1315,DataRegularSeason20242025!$B$3:$B$1315, "&lt;=" &amp; BV$1, DataRegularSeason20242025!$E$3:$E$1315, $A20)</f>
        <v>34</v>
      </c>
      <c r="BW20">
        <f>SUMIFS(DataRegularSeason20242025!$AA$3:$AA$1315,DataRegularSeason20242025!$B$3:$B$1315, "&lt;=" &amp; BW$1, DataRegularSeason20242025!$D$3:$D$1315, $A20)+SUMIFS(DataRegularSeason20242025!$AB$3:$AB$1315,DataRegularSeason20242025!$B$3:$B$1315, "&lt;=" &amp; BW$1, DataRegularSeason20242025!$E$3:$E$1315, $A20)</f>
        <v>34</v>
      </c>
      <c r="BX20">
        <f>SUMIFS(DataRegularSeason20242025!$AA$3:$AA$1315,DataRegularSeason20242025!$B$3:$B$1315, "&lt;=" &amp; BX$1, DataRegularSeason20242025!$D$3:$D$1315, $A20)+SUMIFS(DataRegularSeason20242025!$AB$3:$AB$1315,DataRegularSeason20242025!$B$3:$B$1315, "&lt;=" &amp; BX$1, DataRegularSeason20242025!$E$3:$E$1315, $A20)</f>
        <v>36</v>
      </c>
      <c r="BY20">
        <f>SUMIFS(DataRegularSeason20242025!$AA$3:$AA$1315,DataRegularSeason20242025!$B$3:$B$1315, "&lt;=" &amp; BY$1, DataRegularSeason20242025!$D$3:$D$1315, $A20)+SUMIFS(DataRegularSeason20242025!$AB$3:$AB$1315,DataRegularSeason20242025!$B$3:$B$1315, "&lt;=" &amp; BY$1, DataRegularSeason20242025!$E$3:$E$1315, $A20)</f>
        <v>36</v>
      </c>
      <c r="BZ20">
        <f>SUMIFS(DataRegularSeason20242025!$AA$3:$AA$1315,DataRegularSeason20242025!$B$3:$B$1315, "&lt;=" &amp; BZ$1, DataRegularSeason20242025!$D$3:$D$1315, $A20)+SUMIFS(DataRegularSeason20242025!$AB$3:$AB$1315,DataRegularSeason20242025!$B$3:$B$1315, "&lt;=" &amp; BZ$1, DataRegularSeason20242025!$E$3:$E$1315, $A20)</f>
        <v>36</v>
      </c>
      <c r="CA20">
        <f>SUMIFS(DataRegularSeason20242025!$AA$3:$AA$1315,DataRegularSeason20242025!$B$3:$B$1315, "&lt;=" &amp; CA$1, DataRegularSeason20242025!$D$3:$D$1315, $A20)+SUMIFS(DataRegularSeason20242025!$AB$3:$AB$1315,DataRegularSeason20242025!$B$3:$B$1315, "&lt;=" &amp; CA$1, DataRegularSeason20242025!$E$3:$E$1315, $A20)</f>
        <v>36</v>
      </c>
      <c r="CB20">
        <f>SUMIFS(DataRegularSeason20242025!$AA$3:$AA$1315,DataRegularSeason20242025!$B$3:$B$1315, "&lt;=" &amp; CB$1, DataRegularSeason20242025!$D$3:$D$1315, $A20)+SUMIFS(DataRegularSeason20242025!$AB$3:$AB$1315,DataRegularSeason20242025!$B$3:$B$1315, "&lt;=" &amp; CB$1, DataRegularSeason20242025!$E$3:$E$1315, $A20)</f>
        <v>36</v>
      </c>
      <c r="CC20">
        <f>SUMIFS(DataRegularSeason20242025!$AA$3:$AA$1315,DataRegularSeason20242025!$B$3:$B$1315, "&lt;=" &amp; CC$1, DataRegularSeason20242025!$D$3:$D$1315, $A20)+SUMIFS(DataRegularSeason20242025!$AB$3:$AB$1315,DataRegularSeason20242025!$B$3:$B$1315, "&lt;=" &amp; CC$1, DataRegularSeason20242025!$E$3:$E$1315, $A20)</f>
        <v>38</v>
      </c>
      <c r="CD20">
        <f>SUMIFS(DataRegularSeason20242025!$AA$3:$AA$1315,DataRegularSeason20242025!$B$3:$B$1315, "&lt;=" &amp; CD$1, DataRegularSeason20242025!$D$3:$D$1315, $A20)+SUMIFS(DataRegularSeason20242025!$AB$3:$AB$1315,DataRegularSeason20242025!$B$3:$B$1315, "&lt;=" &amp; CD$1, DataRegularSeason20242025!$E$3:$E$1315, $A20)</f>
        <v>40</v>
      </c>
      <c r="CE20">
        <f>SUMIFS(DataRegularSeason20242025!$AA$3:$AA$1315,DataRegularSeason20242025!$B$3:$B$1315, "&lt;=" &amp; CE$1, DataRegularSeason20242025!$D$3:$D$1315, $A20)+SUMIFS(DataRegularSeason20242025!$AB$3:$AB$1315,DataRegularSeason20242025!$B$3:$B$1315, "&lt;=" &amp; CE$1, DataRegularSeason20242025!$E$3:$E$1315, $A20)</f>
        <v>40</v>
      </c>
      <c r="CF20">
        <f>SUMIFS(DataRegularSeason20242025!$AA$3:$AA$1315,DataRegularSeason20242025!$B$3:$B$1315, "&lt;=" &amp; CF$1, DataRegularSeason20242025!$D$3:$D$1315, $A20)+SUMIFS(DataRegularSeason20242025!$AB$3:$AB$1315,DataRegularSeason20242025!$B$3:$B$1315, "&lt;=" &amp; CF$1, DataRegularSeason20242025!$E$3:$E$1315, $A20)</f>
        <v>42</v>
      </c>
      <c r="CG20">
        <f>SUMIFS(DataRegularSeason20242025!$AA$3:$AA$1315,DataRegularSeason20242025!$B$3:$B$1315, "&lt;=" &amp; CG$1, DataRegularSeason20242025!$D$3:$D$1315, $A20)+SUMIFS(DataRegularSeason20242025!$AB$3:$AB$1315,DataRegularSeason20242025!$B$3:$B$1315, "&lt;=" &amp; CG$1, DataRegularSeason20242025!$E$3:$E$1315, $A20)</f>
        <v>42</v>
      </c>
      <c r="CH20">
        <f>SUMIFS(DataRegularSeason20242025!$AA$3:$AA$1315,DataRegularSeason20242025!$B$3:$B$1315, "&lt;=" &amp; CH$1, DataRegularSeason20242025!$D$3:$D$1315, $A20)+SUMIFS(DataRegularSeason20242025!$AB$3:$AB$1315,DataRegularSeason20242025!$B$3:$B$1315, "&lt;=" &amp; CH$1, DataRegularSeason20242025!$E$3:$E$1315, $A20)</f>
        <v>42</v>
      </c>
      <c r="CI20">
        <f>SUMIFS(DataRegularSeason20242025!$AA$3:$AA$1315,DataRegularSeason20242025!$B$3:$B$1315, "&lt;=" &amp; CI$1, DataRegularSeason20242025!$D$3:$D$1315, $A20)+SUMIFS(DataRegularSeason20242025!$AB$3:$AB$1315,DataRegularSeason20242025!$B$3:$B$1315, "&lt;=" &amp; CI$1, DataRegularSeason20242025!$E$3:$E$1315, $A20)</f>
        <v>42</v>
      </c>
      <c r="CJ20">
        <f>SUMIFS(DataRegularSeason20242025!$AA$3:$AA$1315,DataRegularSeason20242025!$B$3:$B$1315, "&lt;=" &amp; CJ$1, DataRegularSeason20242025!$D$3:$D$1315, $A20)+SUMIFS(DataRegularSeason20242025!$AB$3:$AB$1315,DataRegularSeason20242025!$B$3:$B$1315, "&lt;=" &amp; CJ$1, DataRegularSeason20242025!$E$3:$E$1315, $A20)</f>
        <v>42</v>
      </c>
      <c r="CK20">
        <f>SUMIFS(DataRegularSeason20242025!$AA$3:$AA$1315,DataRegularSeason20242025!$B$3:$B$1315, "&lt;=" &amp; CK$1, DataRegularSeason20242025!$D$3:$D$1315, $A20)+SUMIFS(DataRegularSeason20242025!$AB$3:$AB$1315,DataRegularSeason20242025!$B$3:$B$1315, "&lt;=" &amp; CK$1, DataRegularSeason20242025!$E$3:$E$1315, $A20)</f>
        <v>44</v>
      </c>
      <c r="CL20">
        <f>SUMIFS(DataRegularSeason20242025!$AA$3:$AA$1315,DataRegularSeason20242025!$B$3:$B$1315, "&lt;=" &amp; CL$1, DataRegularSeason20242025!$D$3:$D$1315, $A20)+SUMIFS(DataRegularSeason20242025!$AB$3:$AB$1315,DataRegularSeason20242025!$B$3:$B$1315, "&lt;=" &amp; CL$1, DataRegularSeason20242025!$E$3:$E$1315, $A20)</f>
        <v>44</v>
      </c>
      <c r="CM20">
        <f>SUMIFS(DataRegularSeason20242025!$AA$3:$AA$1315,DataRegularSeason20242025!$B$3:$B$1315, "&lt;=" &amp; CM$1, DataRegularSeason20242025!$D$3:$D$1315, $A20)+SUMIFS(DataRegularSeason20242025!$AB$3:$AB$1315,DataRegularSeason20242025!$B$3:$B$1315, "&lt;=" &amp; CM$1, DataRegularSeason20242025!$E$3:$E$1315, $A20)</f>
        <v>44</v>
      </c>
      <c r="CN20">
        <f>SUMIFS(DataRegularSeason20242025!$AA$3:$AA$1315,DataRegularSeason20242025!$B$3:$B$1315, "&lt;=" &amp; CN$1, DataRegularSeason20242025!$D$3:$D$1315, $A20)+SUMIFS(DataRegularSeason20242025!$AB$3:$AB$1315,DataRegularSeason20242025!$B$3:$B$1315, "&lt;=" &amp; CN$1, DataRegularSeason20242025!$E$3:$E$1315, $A20)</f>
        <v>44</v>
      </c>
      <c r="CO20">
        <f>SUMIFS(DataRegularSeason20242025!$AA$3:$AA$1315,DataRegularSeason20242025!$B$3:$B$1315, "&lt;=" &amp; CO$1, DataRegularSeason20242025!$D$3:$D$1315, $A20)+SUMIFS(DataRegularSeason20242025!$AB$3:$AB$1315,DataRegularSeason20242025!$B$3:$B$1315, "&lt;=" &amp; CO$1, DataRegularSeason20242025!$E$3:$E$1315, $A20)</f>
        <v>46</v>
      </c>
      <c r="CP20">
        <f>SUMIFS(DataRegularSeason20242025!$AA$3:$AA$1315,DataRegularSeason20242025!$B$3:$B$1315, "&lt;=" &amp; CP$1, DataRegularSeason20242025!$D$3:$D$1315, $A20)+SUMIFS(DataRegularSeason20242025!$AB$3:$AB$1315,DataRegularSeason20242025!$B$3:$B$1315, "&lt;=" &amp; CP$1, DataRegularSeason20242025!$E$3:$E$1315, $A20)</f>
        <v>46</v>
      </c>
      <c r="CQ20">
        <f>SUMIFS(DataRegularSeason20242025!$AA$3:$AA$1315,DataRegularSeason20242025!$B$3:$B$1315, "&lt;=" &amp; CQ$1, DataRegularSeason20242025!$D$3:$D$1315, $A20)+SUMIFS(DataRegularSeason20242025!$AB$3:$AB$1315,DataRegularSeason20242025!$B$3:$B$1315, "&lt;=" &amp; CQ$1, DataRegularSeason20242025!$E$3:$E$1315, $A20)</f>
        <v>48</v>
      </c>
      <c r="CR20">
        <f>SUMIFS(DataRegularSeason20242025!$AA$3:$AA$1315,DataRegularSeason20242025!$B$3:$B$1315, "&lt;=" &amp; CR$1, DataRegularSeason20242025!$D$3:$D$1315, $A20)+SUMIFS(DataRegularSeason20242025!$AB$3:$AB$1315,DataRegularSeason20242025!$B$3:$B$1315, "&lt;=" &amp; CR$1, DataRegularSeason20242025!$E$3:$E$1315, $A20)</f>
        <v>48</v>
      </c>
      <c r="CS20">
        <f>SUMIFS(DataRegularSeason20242025!$AA$3:$AA$1315,DataRegularSeason20242025!$B$3:$B$1315, "&lt;=" &amp; CS$1, DataRegularSeason20242025!$D$3:$D$1315, $A20)+SUMIFS(DataRegularSeason20242025!$AB$3:$AB$1315,DataRegularSeason20242025!$B$3:$B$1315, "&lt;=" &amp; CS$1, DataRegularSeason20242025!$E$3:$E$1315, $A20)</f>
        <v>49</v>
      </c>
      <c r="CT20">
        <f>SUMIFS(DataRegularSeason20242025!$AA$3:$AA$1315,DataRegularSeason20242025!$B$3:$B$1315, "&lt;=" &amp; CT$1, DataRegularSeason20242025!$D$3:$D$1315, $A20)+SUMIFS(DataRegularSeason20242025!$AB$3:$AB$1315,DataRegularSeason20242025!$B$3:$B$1315, "&lt;=" &amp; CT$1, DataRegularSeason20242025!$E$3:$E$1315, $A20)</f>
        <v>49</v>
      </c>
      <c r="CU20">
        <f>SUMIFS(DataRegularSeason20242025!$AA$3:$AA$1315,DataRegularSeason20242025!$B$3:$B$1315, "&lt;=" &amp; CU$1, DataRegularSeason20242025!$D$3:$D$1315, $A20)+SUMIFS(DataRegularSeason20242025!$AB$3:$AB$1315,DataRegularSeason20242025!$B$3:$B$1315, "&lt;=" &amp; CU$1, DataRegularSeason20242025!$E$3:$E$1315, $A20)</f>
        <v>51</v>
      </c>
      <c r="CV20">
        <f>SUMIFS(DataRegularSeason20242025!$AA$3:$AA$1315,DataRegularSeason20242025!$B$3:$B$1315, "&lt;=" &amp; CV$1, DataRegularSeason20242025!$D$3:$D$1315, $A20)+SUMIFS(DataRegularSeason20242025!$AB$3:$AB$1315,DataRegularSeason20242025!$B$3:$B$1315, "&lt;=" &amp; CV$1, DataRegularSeason20242025!$E$3:$E$1315, $A20)</f>
        <v>51</v>
      </c>
      <c r="CW20">
        <f>SUMIFS(DataRegularSeason20242025!$AA$3:$AA$1315,DataRegularSeason20242025!$B$3:$B$1315, "&lt;=" &amp; CW$1, DataRegularSeason20242025!$D$3:$D$1315, $A20)+SUMIFS(DataRegularSeason20242025!$AB$3:$AB$1315,DataRegularSeason20242025!$B$3:$B$1315, "&lt;=" &amp; CW$1, DataRegularSeason20242025!$E$3:$E$1315, $A20)</f>
        <v>51</v>
      </c>
      <c r="CX20">
        <f>SUMIFS(DataRegularSeason20242025!$AA$3:$AA$1315,DataRegularSeason20242025!$B$3:$B$1315, "&lt;=" &amp; CX$1, DataRegularSeason20242025!$D$3:$D$1315, $A20)+SUMIFS(DataRegularSeason20242025!$AB$3:$AB$1315,DataRegularSeason20242025!$B$3:$B$1315, "&lt;=" &amp; CX$1, DataRegularSeason20242025!$E$3:$E$1315, $A20)</f>
        <v>53</v>
      </c>
      <c r="CY20">
        <f>SUMIFS(DataRegularSeason20242025!$AA$3:$AA$1315,DataRegularSeason20242025!$B$3:$B$1315, "&lt;=" &amp; CY$1, DataRegularSeason20242025!$D$3:$D$1315, $A20)+SUMIFS(DataRegularSeason20242025!$AB$3:$AB$1315,DataRegularSeason20242025!$B$3:$B$1315, "&lt;=" &amp; CY$1, DataRegularSeason20242025!$E$3:$E$1315, $A20)</f>
        <v>53</v>
      </c>
      <c r="CZ20">
        <f>SUMIFS(DataRegularSeason20242025!$AA$3:$AA$1315,DataRegularSeason20242025!$B$3:$B$1315, "&lt;=" &amp; CZ$1, DataRegularSeason20242025!$D$3:$D$1315, $A20)+SUMIFS(DataRegularSeason20242025!$AB$3:$AB$1315,DataRegularSeason20242025!$B$3:$B$1315, "&lt;=" &amp; CZ$1, DataRegularSeason20242025!$E$3:$E$1315, $A20)</f>
        <v>53</v>
      </c>
      <c r="DA20">
        <f>SUMIFS(DataRegularSeason20242025!$AA$3:$AA$1315,DataRegularSeason20242025!$B$3:$B$1315, "&lt;=" &amp; DA$1, DataRegularSeason20242025!$D$3:$D$1315, $A20)+SUMIFS(DataRegularSeason20242025!$AB$3:$AB$1315,DataRegularSeason20242025!$B$3:$B$1315, "&lt;=" &amp; DA$1, DataRegularSeason20242025!$E$3:$E$1315, $A20)</f>
        <v>53</v>
      </c>
      <c r="DB20">
        <f>SUMIFS(DataRegularSeason20242025!$AA$3:$AA$1315,DataRegularSeason20242025!$B$3:$B$1315, "&lt;=" &amp; DB$1, DataRegularSeason20242025!$D$3:$D$1315, $A20)+SUMIFS(DataRegularSeason20242025!$AB$3:$AB$1315,DataRegularSeason20242025!$B$3:$B$1315, "&lt;=" &amp; DB$1, DataRegularSeason20242025!$E$3:$E$1315, $A20)</f>
        <v>53</v>
      </c>
      <c r="DC20">
        <f>SUMIFS(DataRegularSeason20242025!$AA$3:$AA$1315,DataRegularSeason20242025!$B$3:$B$1315, "&lt;=" &amp; DC$1, DataRegularSeason20242025!$D$3:$D$1315, $A20)+SUMIFS(DataRegularSeason20242025!$AB$3:$AB$1315,DataRegularSeason20242025!$B$3:$B$1315, "&lt;=" &amp; DC$1, DataRegularSeason20242025!$E$3:$E$1315, $A20)</f>
        <v>55</v>
      </c>
      <c r="DD20">
        <f>SUMIFS(DataRegularSeason20242025!$AA$3:$AA$1315,DataRegularSeason20242025!$B$3:$B$1315, "&lt;=" &amp; DD$1, DataRegularSeason20242025!$D$3:$D$1315, $A20)+SUMIFS(DataRegularSeason20242025!$AB$3:$AB$1315,DataRegularSeason20242025!$B$3:$B$1315, "&lt;=" &amp; DD$1, DataRegularSeason20242025!$E$3:$E$1315, $A20)</f>
        <v>55</v>
      </c>
      <c r="DE20">
        <f>SUMIFS(DataRegularSeason20242025!$AA$3:$AA$1315,DataRegularSeason20242025!$B$3:$B$1315, "&lt;=" &amp; DE$1, DataRegularSeason20242025!$D$3:$D$1315, $A20)+SUMIFS(DataRegularSeason20242025!$AB$3:$AB$1315,DataRegularSeason20242025!$B$3:$B$1315, "&lt;=" &amp; DE$1, DataRegularSeason20242025!$E$3:$E$1315, $A20)</f>
        <v>55</v>
      </c>
      <c r="DF20">
        <f>SUMIFS(DataRegularSeason20242025!$AA$3:$AA$1315,DataRegularSeason20242025!$B$3:$B$1315, "&lt;=" &amp; DF$1, DataRegularSeason20242025!$D$3:$D$1315, $A20)+SUMIFS(DataRegularSeason20242025!$AB$3:$AB$1315,DataRegularSeason20242025!$B$3:$B$1315, "&lt;=" &amp; DF$1, DataRegularSeason20242025!$E$3:$E$1315, $A20)</f>
        <v>55</v>
      </c>
      <c r="DG20">
        <f>SUMIFS(DataRegularSeason20242025!$AA$3:$AA$1315,DataRegularSeason20242025!$B$3:$B$1315, "&lt;=" &amp; DG$1, DataRegularSeason20242025!$D$3:$D$1315, $A20)+SUMIFS(DataRegularSeason20242025!$AB$3:$AB$1315,DataRegularSeason20242025!$B$3:$B$1315, "&lt;=" &amp; DG$1, DataRegularSeason20242025!$E$3:$E$1315, $A20)</f>
        <v>57</v>
      </c>
      <c r="DH20">
        <f>SUMIFS(DataRegularSeason20242025!$AA$3:$AA$1315,DataRegularSeason20242025!$B$3:$B$1315, "&lt;=" &amp; DH$1, DataRegularSeason20242025!$D$3:$D$1315, $A20)+SUMIFS(DataRegularSeason20242025!$AB$3:$AB$1315,DataRegularSeason20242025!$B$3:$B$1315, "&lt;=" &amp; DH$1, DataRegularSeason20242025!$E$3:$E$1315, $A20)</f>
        <v>57</v>
      </c>
      <c r="DI20">
        <f>SUMIFS(DataRegularSeason20242025!$AA$3:$AA$1315,DataRegularSeason20242025!$B$3:$B$1315, "&lt;=" &amp; DI$1, DataRegularSeason20242025!$D$3:$D$1315, $A20)+SUMIFS(DataRegularSeason20242025!$AB$3:$AB$1315,DataRegularSeason20242025!$B$3:$B$1315, "&lt;=" &amp; DI$1, DataRegularSeason20242025!$E$3:$E$1315, $A20)</f>
        <v>57</v>
      </c>
      <c r="DJ20">
        <f>SUMIFS(DataRegularSeason20242025!$AA$3:$AA$1315,DataRegularSeason20242025!$B$3:$B$1315, "&lt;=" &amp; DJ$1, DataRegularSeason20242025!$D$3:$D$1315, $A20)+SUMIFS(DataRegularSeason20242025!$AB$3:$AB$1315,DataRegularSeason20242025!$B$3:$B$1315, "&lt;=" &amp; DJ$1, DataRegularSeason20242025!$E$3:$E$1315, $A20)</f>
        <v>57</v>
      </c>
      <c r="DK20">
        <f>SUMIFS(DataRegularSeason20242025!$AA$3:$AA$1315,DataRegularSeason20242025!$B$3:$B$1315, "&lt;=" &amp; DK$1, DataRegularSeason20242025!$D$3:$D$1315, $A20)+SUMIFS(DataRegularSeason20242025!$AB$3:$AB$1315,DataRegularSeason20242025!$B$3:$B$1315, "&lt;=" &amp; DK$1, DataRegularSeason20242025!$E$3:$E$1315, $A20)</f>
        <v>58</v>
      </c>
      <c r="DL20">
        <f>SUMIFS(DataRegularSeason20242025!$AA$3:$AA$1315,DataRegularSeason20242025!$B$3:$B$1315, "&lt;=" &amp; DL$1, DataRegularSeason20242025!$D$3:$D$1315, $A20)+SUMIFS(DataRegularSeason20242025!$AB$3:$AB$1315,DataRegularSeason20242025!$B$3:$B$1315, "&lt;=" &amp; DL$1, DataRegularSeason20242025!$E$3:$E$1315, $A20)</f>
        <v>58</v>
      </c>
      <c r="DM20">
        <f>SUMIFS(DataRegularSeason20242025!$AA$3:$AA$1315,DataRegularSeason20242025!$B$3:$B$1315, "&lt;=" &amp; DM$1, DataRegularSeason20242025!$D$3:$D$1315, $A20)+SUMIFS(DataRegularSeason20242025!$AB$3:$AB$1315,DataRegularSeason20242025!$B$3:$B$1315, "&lt;=" &amp; DM$1, DataRegularSeason20242025!$E$3:$E$1315, $A20)</f>
        <v>58</v>
      </c>
      <c r="DN20">
        <f>SUMIFS(DataRegularSeason20242025!$AA$3:$AA$1315,DataRegularSeason20242025!$B$3:$B$1315, "&lt;=" &amp; DN$1, DataRegularSeason20242025!$D$3:$D$1315, $A20)+SUMIFS(DataRegularSeason20242025!$AB$3:$AB$1315,DataRegularSeason20242025!$B$3:$B$1315, "&lt;=" &amp; DN$1, DataRegularSeason20242025!$E$3:$E$1315, $A20)</f>
        <v>58</v>
      </c>
      <c r="DO20">
        <f>SUMIFS(DataRegularSeason20242025!$AA$3:$AA$1315,DataRegularSeason20242025!$B$3:$B$1315, "&lt;=" &amp; DO$1, DataRegularSeason20242025!$D$3:$D$1315, $A20)+SUMIFS(DataRegularSeason20242025!$AB$3:$AB$1315,DataRegularSeason20242025!$B$3:$B$1315, "&lt;=" &amp; DO$1, DataRegularSeason20242025!$E$3:$E$1315, $A20)</f>
        <v>60</v>
      </c>
      <c r="DP20">
        <f>SUMIFS(DataRegularSeason20242025!$AA$3:$AA$1315,DataRegularSeason20242025!$B$3:$B$1315, "&lt;=" &amp; DP$1, DataRegularSeason20242025!$D$3:$D$1315, $A20)+SUMIFS(DataRegularSeason20242025!$AB$3:$AB$1315,DataRegularSeason20242025!$B$3:$B$1315, "&lt;=" &amp; DP$1, DataRegularSeason20242025!$E$3:$E$1315, $A20)</f>
        <v>60</v>
      </c>
      <c r="DQ20">
        <f>SUMIFS(DataRegularSeason20242025!$AA$3:$AA$1315,DataRegularSeason20242025!$B$3:$B$1315, "&lt;=" &amp; DQ$1, DataRegularSeason20242025!$D$3:$D$1315, $A20)+SUMIFS(DataRegularSeason20242025!$AB$3:$AB$1315,DataRegularSeason20242025!$B$3:$B$1315, "&lt;=" &amp; DQ$1, DataRegularSeason20242025!$E$3:$E$1315, $A20)</f>
        <v>60</v>
      </c>
      <c r="DR20">
        <f>SUMIFS(DataRegularSeason20242025!$AA$3:$AA$1315,DataRegularSeason20242025!$B$3:$B$1315, "&lt;=" &amp; DR$1, DataRegularSeason20242025!$D$3:$D$1315, $A20)+SUMIFS(DataRegularSeason20242025!$AB$3:$AB$1315,DataRegularSeason20242025!$B$3:$B$1315, "&lt;=" &amp; DR$1, DataRegularSeason20242025!$E$3:$E$1315, $A20)</f>
        <v>60</v>
      </c>
      <c r="DS20">
        <f>SUMIFS(DataRegularSeason20242025!$AA$3:$AA$1315,DataRegularSeason20242025!$B$3:$B$1315, "&lt;=" &amp; DS$1, DataRegularSeason20242025!$D$3:$D$1315, $A20)+SUMIFS(DataRegularSeason20242025!$AB$3:$AB$1315,DataRegularSeason20242025!$B$3:$B$1315, "&lt;=" &amp; DS$1, DataRegularSeason20242025!$E$3:$E$1315, $A20)</f>
        <v>60</v>
      </c>
      <c r="DT20">
        <f>SUMIFS(DataRegularSeason20242025!$AA$3:$AA$1315,DataRegularSeason20242025!$B$3:$B$1315, "&lt;=" &amp; DT$1, DataRegularSeason20242025!$D$3:$D$1315, $A20)+SUMIFS(DataRegularSeason20242025!$AB$3:$AB$1315,DataRegularSeason20242025!$B$3:$B$1315, "&lt;=" &amp; DT$1, DataRegularSeason20242025!$E$3:$E$1315, $A20)</f>
        <v>62</v>
      </c>
      <c r="DU20">
        <f>SUMIFS(DataRegularSeason20242025!$AA$3:$AA$1315,DataRegularSeason20242025!$B$3:$B$1315, "&lt;=" &amp; DU$1, DataRegularSeason20242025!$D$3:$D$1315, $A20)+SUMIFS(DataRegularSeason20242025!$AB$3:$AB$1315,DataRegularSeason20242025!$B$3:$B$1315, "&lt;=" &amp; DU$1, DataRegularSeason20242025!$E$3:$E$1315, $A20)</f>
        <v>62</v>
      </c>
      <c r="DV20">
        <f>SUMIFS(DataRegularSeason20242025!$AA$3:$AA$1315,DataRegularSeason20242025!$B$3:$B$1315, "&lt;=" &amp; DV$1, DataRegularSeason20242025!$D$3:$D$1315, $A20)+SUMIFS(DataRegularSeason20242025!$AB$3:$AB$1315,DataRegularSeason20242025!$B$3:$B$1315, "&lt;=" &amp; DV$1, DataRegularSeason20242025!$E$3:$E$1315, $A20)</f>
        <v>64</v>
      </c>
      <c r="DW20">
        <f>SUMIFS(DataRegularSeason20242025!$AA$3:$AA$1315,DataRegularSeason20242025!$B$3:$B$1315, "&lt;=" &amp; DW$1, DataRegularSeason20242025!$D$3:$D$1315, $A20)+SUMIFS(DataRegularSeason20242025!$AB$3:$AB$1315,DataRegularSeason20242025!$B$3:$B$1315, "&lt;=" &amp; DW$1, DataRegularSeason20242025!$E$3:$E$1315, $A20)</f>
        <v>64</v>
      </c>
      <c r="DX20">
        <f>SUMIFS(DataRegularSeason20242025!$AA$3:$AA$1315,DataRegularSeason20242025!$B$3:$B$1315, "&lt;=" &amp; DX$1, DataRegularSeason20242025!$D$3:$D$1315, $A20)+SUMIFS(DataRegularSeason20242025!$AB$3:$AB$1315,DataRegularSeason20242025!$B$3:$B$1315, "&lt;=" &amp; DX$1, DataRegularSeason20242025!$E$3:$E$1315, $A20)</f>
        <v>64</v>
      </c>
      <c r="DY20">
        <f>SUMIFS(DataRegularSeason20242025!$AA$3:$AA$1315,DataRegularSeason20242025!$B$3:$B$1315, "&lt;=" &amp; DY$1, DataRegularSeason20242025!$D$3:$D$1315, $A20)+SUMIFS(DataRegularSeason20242025!$AB$3:$AB$1315,DataRegularSeason20242025!$B$3:$B$1315, "&lt;=" &amp; DY$1, DataRegularSeason20242025!$E$3:$E$1315, $A20)</f>
        <v>64</v>
      </c>
      <c r="DZ20">
        <f>SUMIFS(DataRegularSeason20242025!$AA$3:$AA$1315,DataRegularSeason20242025!$B$3:$B$1315, "&lt;=" &amp; DZ$1, DataRegularSeason20242025!$D$3:$D$1315, $A20)+SUMIFS(DataRegularSeason20242025!$AB$3:$AB$1315,DataRegularSeason20242025!$B$3:$B$1315, "&lt;=" &amp; DZ$1, DataRegularSeason20242025!$E$3:$E$1315, $A20)</f>
        <v>66</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68</v>
      </c>
      <c r="EC20">
        <f>SUMIFS(DataRegularSeason20242025!$AA$3:$AA$1315,DataRegularSeason20242025!$B$3:$B$1315, "&lt;=" &amp; EC$1, DataRegularSeason20242025!$D$3:$D$1315, $A20)+SUMIFS(DataRegularSeason20242025!$AB$3:$AB$1315,DataRegularSeason20242025!$B$3:$B$1315, "&lt;=" &amp; EC$1, DataRegularSeason20242025!$E$3:$E$1315, $A20)</f>
        <v>68</v>
      </c>
      <c r="ED20">
        <f>SUMIFS(DataRegularSeason20242025!$AA$3:$AA$1315,DataRegularSeason20242025!$B$3:$B$1315, "&lt;=" &amp; ED$1, DataRegularSeason20242025!$D$3:$D$1315, $A20)+SUMIFS(DataRegularSeason20242025!$AB$3:$AB$1315,DataRegularSeason20242025!$B$3:$B$1315, "&lt;=" &amp; ED$1, DataRegularSeason20242025!$E$3:$E$1315, $A20)</f>
        <v>68</v>
      </c>
      <c r="EE20">
        <f>SUMIFS(DataRegularSeason20242025!$AA$3:$AA$1315,DataRegularSeason20242025!$B$3:$B$1315, "&lt;=" &amp; EE$1, DataRegularSeason20242025!$D$3:$D$1315, $A20)+SUMIFS(DataRegularSeason20242025!$AB$3:$AB$1315,DataRegularSeason20242025!$B$3:$B$1315, "&lt;=" &amp; EE$1, DataRegularSeason20242025!$E$3:$E$1315, $A20)</f>
        <v>68</v>
      </c>
      <c r="EF20">
        <f>SUMIFS(DataRegularSeason20242025!$AA$3:$AA$1315,DataRegularSeason20242025!$B$3:$B$1315, "&lt;=" &amp; EF$1, DataRegularSeason20242025!$D$3:$D$1315, $A20)+SUMIFS(DataRegularSeason20242025!$AB$3:$AB$1315,DataRegularSeason20242025!$B$3:$B$1315, "&lt;=" &amp; EF$1, DataRegularSeason20242025!$E$3:$E$1315, $A20)</f>
        <v>68</v>
      </c>
      <c r="EG20">
        <f>SUMIFS(DataRegularSeason20242025!$AA$3:$AA$1315,DataRegularSeason20242025!$B$3:$B$1315, "&lt;=" &amp; EG$1, DataRegularSeason20242025!$D$3:$D$1315, $A20)+SUMIFS(DataRegularSeason20242025!$AB$3:$AB$1315,DataRegularSeason20242025!$B$3:$B$1315, "&lt;=" &amp; EG$1, DataRegularSeason20242025!$E$3:$E$1315, $A20)</f>
        <v>68</v>
      </c>
      <c r="EH20">
        <f>SUMIFS(DataRegularSeason20242025!$AA$3:$AA$1315,DataRegularSeason20242025!$B$3:$B$1315, "&lt;=" &amp; EH$1, DataRegularSeason20242025!$D$3:$D$1315, $A20)+SUMIFS(DataRegularSeason20242025!$AB$3:$AB$1315,DataRegularSeason20242025!$B$3:$B$1315, "&lt;=" &amp; EH$1, DataRegularSeason20242025!$E$3:$E$1315, $A20)</f>
        <v>68</v>
      </c>
      <c r="EI20">
        <f>SUMIFS(DataRegularSeason20242025!$AA$3:$AA$1315,DataRegularSeason20242025!$B$3:$B$1315, "&lt;=" &amp; EI$1, DataRegularSeason20242025!$D$3:$D$1315, $A20)+SUMIFS(DataRegularSeason20242025!$AB$3:$AB$1315,DataRegularSeason20242025!$B$3:$B$1315, "&lt;=" &amp; EI$1, DataRegularSeason20242025!$E$3:$E$1315, $A20)</f>
        <v>68</v>
      </c>
      <c r="EJ20">
        <f>SUMIFS(DataRegularSeason20242025!$AA$3:$AA$1315,DataRegularSeason20242025!$B$3:$B$1315, "&lt;=" &amp; EJ$1, DataRegularSeason20242025!$D$3:$D$1315, $A20)+SUMIFS(DataRegularSeason20242025!$AB$3:$AB$1315,DataRegularSeason20242025!$B$3:$B$1315, "&lt;=" &amp; EJ$1, DataRegularSeason20242025!$E$3:$E$1315, $A20)</f>
        <v>68</v>
      </c>
      <c r="EK20">
        <f>SUMIFS(DataRegularSeason20242025!$AA$3:$AA$1315,DataRegularSeason20242025!$B$3:$B$1315, "&lt;=" &amp; EK$1, DataRegularSeason20242025!$D$3:$D$1315, $A20)+SUMIFS(DataRegularSeason20242025!$AB$3:$AB$1315,DataRegularSeason20242025!$B$3:$B$1315, "&lt;=" &amp; EK$1, DataRegularSeason20242025!$E$3:$E$1315, $A20)</f>
        <v>68</v>
      </c>
      <c r="EL20">
        <f>SUMIFS(DataRegularSeason20242025!$AA$3:$AA$1315,DataRegularSeason20242025!$B$3:$B$1315, "&lt;=" &amp; EL$1, DataRegularSeason20242025!$D$3:$D$1315, $A20)+SUMIFS(DataRegularSeason20242025!$AB$3:$AB$1315,DataRegularSeason20242025!$B$3:$B$1315, "&lt;=" &amp; EL$1, DataRegularSeason20242025!$E$3:$E$1315, $A20)</f>
        <v>68</v>
      </c>
      <c r="EM20">
        <f>SUMIFS(DataRegularSeason20242025!$AA$3:$AA$1315,DataRegularSeason20242025!$B$3:$B$1315, "&lt;=" &amp; EM$1, DataRegularSeason20242025!$D$3:$D$1315, $A20)+SUMIFS(DataRegularSeason20242025!$AB$3:$AB$1315,DataRegularSeason20242025!$B$3:$B$1315, "&lt;=" &amp; EM$1, DataRegularSeason20242025!$E$3:$E$1315, $A20)</f>
        <v>68</v>
      </c>
      <c r="EN20">
        <f>SUMIFS(DataRegularSeason20242025!$AA$3:$AA$1315,DataRegularSeason20242025!$B$3:$B$1315, "&lt;=" &amp; EN$1, DataRegularSeason20242025!$D$3:$D$1315, $A20)+SUMIFS(DataRegularSeason20242025!$AB$3:$AB$1315,DataRegularSeason20242025!$B$3:$B$1315, "&lt;=" &amp; EN$1, DataRegularSeason20242025!$E$3:$E$1315, $A20)</f>
        <v>68</v>
      </c>
      <c r="EO20">
        <f>SUMIFS(DataRegularSeason20242025!$AA$3:$AA$1315,DataRegularSeason20242025!$B$3:$B$1315, "&lt;=" &amp; EO$1, DataRegularSeason20242025!$D$3:$D$1315, $A20)+SUMIFS(DataRegularSeason20242025!$AB$3:$AB$1315,DataRegularSeason20242025!$B$3:$B$1315, "&lt;=" &amp; EO$1, DataRegularSeason20242025!$E$3:$E$1315, $A20)</f>
        <v>68</v>
      </c>
      <c r="EP20">
        <f>SUMIFS(DataRegularSeason20242025!$AA$3:$AA$1315,DataRegularSeason20242025!$B$3:$B$1315, "&lt;=" &amp; EP$1, DataRegularSeason20242025!$D$3:$D$1315, $A20)+SUMIFS(DataRegularSeason20242025!$AB$3:$AB$1315,DataRegularSeason20242025!$B$3:$B$1315, "&lt;=" &amp; EP$1, DataRegularSeason20242025!$E$3:$E$1315, $A20)</f>
        <v>68</v>
      </c>
      <c r="EQ20">
        <f>SUMIFS(DataRegularSeason20242025!$AA$3:$AA$1315,DataRegularSeason20242025!$B$3:$B$1315, "&lt;=" &amp; EQ$1, DataRegularSeason20242025!$D$3:$D$1315, $A20)+SUMIFS(DataRegularSeason20242025!$AB$3:$AB$1315,DataRegularSeason20242025!$B$3:$B$1315, "&lt;=" &amp; EQ$1, DataRegularSeason20242025!$E$3:$E$1315, $A20)</f>
        <v>68</v>
      </c>
      <c r="ER20">
        <f>SUMIFS(DataRegularSeason20242025!$AA$3:$AA$1315,DataRegularSeason20242025!$B$3:$B$1315, "&lt;=" &amp; ER$1, DataRegularSeason20242025!$D$3:$D$1315, $A20)+SUMIFS(DataRegularSeason20242025!$AB$3:$AB$1315,DataRegularSeason20242025!$B$3:$B$1315, "&lt;=" &amp; ER$1, DataRegularSeason20242025!$E$3:$E$1315, $A20)</f>
        <v>68</v>
      </c>
      <c r="ES20">
        <f>SUMIFS(DataRegularSeason20242025!$AA$3:$AA$1315,DataRegularSeason20242025!$B$3:$B$1315, "&lt;=" &amp; ES$1, DataRegularSeason20242025!$D$3:$D$1315, $A20)+SUMIFS(DataRegularSeason20242025!$AB$3:$AB$1315,DataRegularSeason20242025!$B$3:$B$1315, "&lt;=" &amp; ES$1, DataRegularSeason20242025!$E$3:$E$1315, $A20)</f>
        <v>68</v>
      </c>
      <c r="ET20">
        <f>SUMIFS(DataRegularSeason20242025!$AA$3:$AA$1315,DataRegularSeason20242025!$B$3:$B$1315, "&lt;=" &amp; ET$1, DataRegularSeason20242025!$D$3:$D$1315, $A20)+SUMIFS(DataRegularSeason20242025!$AB$3:$AB$1315,DataRegularSeason20242025!$B$3:$B$1315, "&lt;=" &amp; ET$1, DataRegularSeason20242025!$E$3:$E$1315, $A20)</f>
        <v>70</v>
      </c>
      <c r="EU20">
        <f>SUMIFS(DataRegularSeason20242025!$AA$3:$AA$1315,DataRegularSeason20242025!$B$3:$B$1315, "&lt;=" &amp; EU$1, DataRegularSeason20242025!$D$3:$D$1315, $A20)+SUMIFS(DataRegularSeason20242025!$AB$3:$AB$1315,DataRegularSeason20242025!$B$3:$B$1315, "&lt;=" &amp; EU$1, DataRegularSeason20242025!$E$3:$E$1315, $A20)</f>
        <v>70</v>
      </c>
      <c r="EV20">
        <f>SUMIFS(DataRegularSeason20242025!$AA$3:$AA$1315,DataRegularSeason20242025!$B$3:$B$1315, "&lt;=" &amp; EV$1, DataRegularSeason20242025!$D$3:$D$1315, $A20)+SUMIFS(DataRegularSeason20242025!$AB$3:$AB$1315,DataRegularSeason20242025!$B$3:$B$1315, "&lt;=" &amp; EV$1, DataRegularSeason20242025!$E$3:$E$1315, $A20)</f>
        <v>72</v>
      </c>
      <c r="EW20">
        <f>SUMIFS(DataRegularSeason20242025!$AA$3:$AA$1315,DataRegularSeason20242025!$B$3:$B$1315, "&lt;=" &amp; EW$1, DataRegularSeason20242025!$D$3:$D$1315, $A20)+SUMIFS(DataRegularSeason20242025!$AB$3:$AB$1315,DataRegularSeason20242025!$B$3:$B$1315, "&lt;=" &amp; EW$1, DataRegularSeason20242025!$E$3:$E$1315, $A20)</f>
        <v>72</v>
      </c>
      <c r="EX20">
        <f>SUMIFS(DataRegularSeason20242025!$AA$3:$AA$1315,DataRegularSeason20242025!$B$3:$B$1315, "&lt;=" &amp; EX$1, DataRegularSeason20242025!$D$3:$D$1315, $A20)+SUMIFS(DataRegularSeason20242025!$AB$3:$AB$1315,DataRegularSeason20242025!$B$3:$B$1315, "&lt;=" &amp; EX$1, DataRegularSeason20242025!$E$3:$E$1315, $A20)</f>
        <v>72</v>
      </c>
      <c r="EY20">
        <f>SUMIFS(DataRegularSeason20242025!$AA$3:$AA$1315,DataRegularSeason20242025!$B$3:$B$1315, "&lt;=" &amp; EY$1, DataRegularSeason20242025!$D$3:$D$1315, $A20)+SUMIFS(DataRegularSeason20242025!$AB$3:$AB$1315,DataRegularSeason20242025!$B$3:$B$1315, "&lt;=" &amp; EY$1, DataRegularSeason20242025!$E$3:$E$1315, $A20)</f>
        <v>72</v>
      </c>
      <c r="EZ20">
        <f>SUMIFS(DataRegularSeason20242025!$AA$3:$AA$1315,DataRegularSeason20242025!$B$3:$B$1315, "&lt;=" &amp; EZ$1, DataRegularSeason20242025!$D$3:$D$1315, $A20)+SUMIFS(DataRegularSeason20242025!$AB$3:$AB$1315,DataRegularSeason20242025!$B$3:$B$1315, "&lt;=" &amp; EZ$1, DataRegularSeason20242025!$E$3:$E$1315, $A20)</f>
        <v>74</v>
      </c>
      <c r="FA20">
        <f>SUMIFS(DataRegularSeason20242025!$AA$3:$AA$1315,DataRegularSeason20242025!$B$3:$B$1315, "&lt;=" &amp; FA$1, DataRegularSeason20242025!$D$3:$D$1315, $A20)+SUMIFS(DataRegularSeason20242025!$AB$3:$AB$1315,DataRegularSeason20242025!$B$3:$B$1315, "&lt;=" &amp; FA$1, DataRegularSeason20242025!$E$3:$E$1315, $A20)</f>
        <v>74</v>
      </c>
      <c r="FB20">
        <f>SUMIFS(DataRegularSeason20242025!$AA$3:$AA$1315,DataRegularSeason20242025!$B$3:$B$1315, "&lt;=" &amp; FB$1, DataRegularSeason20242025!$D$3:$D$1315, $A20)+SUMIFS(DataRegularSeason20242025!$AB$3:$AB$1315,DataRegularSeason20242025!$B$3:$B$1315, "&lt;=" &amp; FB$1, DataRegularSeason20242025!$E$3:$E$1315, $A20)</f>
        <v>76</v>
      </c>
      <c r="FC20">
        <f>SUMIFS(DataRegularSeason20242025!$AA$3:$AA$1315,DataRegularSeason20242025!$B$3:$B$1315, "&lt;=" &amp; FC$1, DataRegularSeason20242025!$D$3:$D$1315, $A20)+SUMIFS(DataRegularSeason20242025!$AB$3:$AB$1315,DataRegularSeason20242025!$B$3:$B$1315, "&lt;=" &amp; FC$1, DataRegularSeason20242025!$E$3:$E$1315, $A20)</f>
        <v>76</v>
      </c>
      <c r="FD20">
        <f>SUMIFS(DataRegularSeason20242025!$AA$3:$AA$1315,DataRegularSeason20242025!$B$3:$B$1315, "&lt;=" &amp; FD$1, DataRegularSeason20242025!$D$3:$D$1315, $A20)+SUMIFS(DataRegularSeason20242025!$AB$3:$AB$1315,DataRegularSeason20242025!$B$3:$B$1315, "&lt;=" &amp; FD$1, DataRegularSeason20242025!$E$3:$E$1315, $A20)</f>
        <v>78</v>
      </c>
      <c r="FE20">
        <f>SUMIFS(DataRegularSeason20242025!$AA$3:$AA$1315,DataRegularSeason20242025!$B$3:$B$1315, "&lt;=" &amp; FE$1, DataRegularSeason20242025!$D$3:$D$1315, $A20)+SUMIFS(DataRegularSeason20242025!$AB$3:$AB$1315,DataRegularSeason20242025!$B$3:$B$1315, "&lt;=" &amp; FE$1, DataRegularSeason20242025!$E$3:$E$1315, $A20)</f>
        <v>78</v>
      </c>
      <c r="FF20">
        <f>SUMIFS(DataRegularSeason20242025!$AA$3:$AA$1315,DataRegularSeason20242025!$B$3:$B$1315, "&lt;=" &amp; FF$1, DataRegularSeason20242025!$D$3:$D$1315, $A20)+SUMIFS(DataRegularSeason20242025!$AB$3:$AB$1315,DataRegularSeason20242025!$B$3:$B$1315, "&lt;=" &amp; FF$1, DataRegularSeason20242025!$E$3:$E$1315, $A20)</f>
        <v>80</v>
      </c>
      <c r="FG20">
        <f>SUMIFS(DataRegularSeason20242025!$AA$3:$AA$1315,DataRegularSeason20242025!$B$3:$B$1315, "&lt;=" &amp; FG$1, DataRegularSeason20242025!$D$3:$D$1315, $A20)+SUMIFS(DataRegularSeason20242025!$AB$3:$AB$1315,DataRegularSeason20242025!$B$3:$B$1315, "&lt;=" &amp; FG$1, DataRegularSeason20242025!$E$3:$E$1315, $A20)</f>
        <v>81</v>
      </c>
      <c r="FH20">
        <f>SUMIFS(DataRegularSeason20242025!$AA$3:$AA$1315,DataRegularSeason20242025!$B$3:$B$1315, "&lt;=" &amp; FH$1, DataRegularSeason20242025!$D$3:$D$1315, $A20)+SUMIFS(DataRegularSeason20242025!$AB$3:$AB$1315,DataRegularSeason20242025!$B$3:$B$1315, "&lt;=" &amp; FH$1, DataRegularSeason20242025!$E$3:$E$1315, $A20)</f>
        <v>81</v>
      </c>
      <c r="FI20">
        <f>SUMIFS(DataRegularSeason20242025!$AA$3:$AA$1315,DataRegularSeason20242025!$B$3:$B$1315, "&lt;=" &amp; FI$1, DataRegularSeason20242025!$D$3:$D$1315, $A20)+SUMIFS(DataRegularSeason20242025!$AB$3:$AB$1315,DataRegularSeason20242025!$B$3:$B$1315, "&lt;=" &amp; FI$1, DataRegularSeason20242025!$E$3:$E$1315, $A20)</f>
        <v>81</v>
      </c>
      <c r="FJ20">
        <f>SUMIFS(DataRegularSeason20242025!$AA$3:$AA$1315,DataRegularSeason20242025!$B$3:$B$1315, "&lt;=" &amp; FJ$1, DataRegularSeason20242025!$D$3:$D$1315, $A20)+SUMIFS(DataRegularSeason20242025!$AB$3:$AB$1315,DataRegularSeason20242025!$B$3:$B$1315, "&lt;=" &amp; FJ$1, DataRegularSeason20242025!$E$3:$E$1315, $A20)</f>
        <v>81</v>
      </c>
      <c r="FK20">
        <f>SUMIFS(DataRegularSeason20242025!$AA$3:$AA$1315,DataRegularSeason20242025!$B$3:$B$1315, "&lt;=" &amp; FK$1, DataRegularSeason20242025!$D$3:$D$1315, $A20)+SUMIFS(DataRegularSeason20242025!$AB$3:$AB$1315,DataRegularSeason20242025!$B$3:$B$1315, "&lt;=" &amp; FK$1, DataRegularSeason20242025!$E$3:$E$1315, $A20)</f>
        <v>81</v>
      </c>
      <c r="FL20">
        <f>SUMIFS(DataRegularSeason20242025!$AA$3:$AA$1315,DataRegularSeason20242025!$B$3:$B$1315, "&lt;=" &amp; FL$1, DataRegularSeason20242025!$D$3:$D$1315, $A20)+SUMIFS(DataRegularSeason20242025!$AB$3:$AB$1315,DataRegularSeason20242025!$B$3:$B$1315, "&lt;=" &amp; FL$1, DataRegularSeason20242025!$E$3:$E$1315, $A20)</f>
        <v>81</v>
      </c>
      <c r="FM20">
        <f>SUMIFS(DataRegularSeason20242025!$AA$3:$AA$1315,DataRegularSeason20242025!$B$3:$B$1315, "&lt;=" &amp; FM$1, DataRegularSeason20242025!$D$3:$D$1315, $A20)+SUMIFS(DataRegularSeason20242025!$AB$3:$AB$1315,DataRegularSeason20242025!$B$3:$B$1315, "&lt;=" &amp; FM$1, DataRegularSeason20242025!$E$3:$E$1315, $A20)</f>
        <v>81</v>
      </c>
      <c r="FN20">
        <f>SUMIFS(DataRegularSeason20242025!$AA$3:$AA$1315,DataRegularSeason20242025!$B$3:$B$1315, "&lt;=" &amp; FN$1, DataRegularSeason20242025!$D$3:$D$1315, $A20)+SUMIFS(DataRegularSeason20242025!$AB$3:$AB$1315,DataRegularSeason20242025!$B$3:$B$1315, "&lt;=" &amp; FN$1, DataRegularSeason20242025!$E$3:$E$1315, $A20)</f>
        <v>81</v>
      </c>
      <c r="FO20">
        <f>SUMIFS(DataRegularSeason20242025!$AA$3:$AA$1315,DataRegularSeason20242025!$B$3:$B$1315, "&lt;=" &amp; FO$1, DataRegularSeason20242025!$D$3:$D$1315, $A20)+SUMIFS(DataRegularSeason20242025!$AB$3:$AB$1315,DataRegularSeason20242025!$B$3:$B$1315, "&lt;=" &amp; FO$1, DataRegularSeason20242025!$E$3:$E$1315, $A20)</f>
        <v>81</v>
      </c>
      <c r="FP20">
        <f>SUMIFS(DataRegularSeason20242025!$AA$3:$AA$1315,DataRegularSeason20242025!$B$3:$B$1315, "&lt;=" &amp; FP$1, DataRegularSeason20242025!$D$3:$D$1315, $A20)+SUMIFS(DataRegularSeason20242025!$AB$3:$AB$1315,DataRegularSeason20242025!$B$3:$B$1315, "&lt;=" &amp; FP$1, DataRegularSeason20242025!$E$3:$E$1315, $A20)</f>
        <v>81</v>
      </c>
      <c r="FQ20">
        <f>SUMIFS(DataRegularSeason20242025!$AA$3:$AA$1315,DataRegularSeason20242025!$B$3:$B$1315, "&lt;=" &amp; FQ$1, DataRegularSeason20242025!$D$3:$D$1315, $A20)+SUMIFS(DataRegularSeason20242025!$AB$3:$AB$1315,DataRegularSeason20242025!$B$3:$B$1315, "&lt;=" &amp; FQ$1, DataRegularSeason20242025!$E$3:$E$1315, $A20)</f>
        <v>81</v>
      </c>
      <c r="FR20">
        <f>SUMIFS(DataRegularSeason20242025!$AA$3:$AA$1315,DataRegularSeason20242025!$B$3:$B$1315, "&lt;=" &amp; FR$1, DataRegularSeason20242025!$D$3:$D$1315, $A20)+SUMIFS(DataRegularSeason20242025!$AB$3:$AB$1315,DataRegularSeason20242025!$B$3:$B$1315, "&lt;=" &amp; FR$1, DataRegularSeason20242025!$E$3:$E$1315, $A20)</f>
        <v>81</v>
      </c>
      <c r="FS20">
        <f>SUMIFS(DataRegularSeason20242025!$AA$3:$AA$1315,DataRegularSeason20242025!$B$3:$B$1315, "&lt;=" &amp; FS$1, DataRegularSeason20242025!$D$3:$D$1315, $A20)+SUMIFS(DataRegularSeason20242025!$AB$3:$AB$1315,DataRegularSeason20242025!$B$3:$B$1315, "&lt;=" &amp; FS$1, DataRegularSeason20242025!$E$3:$E$1315, $A20)</f>
        <v>81</v>
      </c>
      <c r="FT20">
        <f>SUMIFS(DataRegularSeason20242025!$AA$3:$AA$1315,DataRegularSeason20242025!$B$3:$B$1315, "&lt;=" &amp; FT$1, DataRegularSeason20242025!$D$3:$D$1315, $A20)+SUMIFS(DataRegularSeason20242025!$AB$3:$AB$1315,DataRegularSeason20242025!$B$3:$B$1315, "&lt;=" &amp; FT$1, DataRegularSeason20242025!$E$3:$E$1315, $A20)</f>
        <v>81</v>
      </c>
      <c r="FU20">
        <f>SUMIFS(DataRegularSeason20242025!$AA$3:$AA$1315,DataRegularSeason20242025!$B$3:$B$1315, "&lt;=" &amp; FU$1, DataRegularSeason20242025!$D$3:$D$1315, $A20)+SUMIFS(DataRegularSeason20242025!$AB$3:$AB$1315,DataRegularSeason20242025!$B$3:$B$1315, "&lt;=" &amp; FU$1, DataRegularSeason20242025!$E$3:$E$1315, $A20)</f>
        <v>81</v>
      </c>
      <c r="FV20">
        <f>SUMIFS(DataRegularSeason20242025!$AA$3:$AA$1315,DataRegularSeason20242025!$B$3:$B$1315, "&lt;=" &amp; FV$1, DataRegularSeason20242025!$D$3:$D$1315, $A20)+SUMIFS(DataRegularSeason20242025!$AB$3:$AB$1315,DataRegularSeason20242025!$B$3:$B$1315, "&lt;=" &amp; FV$1, DataRegularSeason20242025!$E$3:$E$1315, $A20)</f>
        <v>81</v>
      </c>
      <c r="FW20">
        <f>SUMIFS(DataRegularSeason20242025!$AA$3:$AA$1315,DataRegularSeason20242025!$B$3:$B$1315, "&lt;=" &amp; FW$1, DataRegularSeason20242025!$D$3:$D$1315, $A20)+SUMIFS(DataRegularSeason20242025!$AB$3:$AB$1315,DataRegularSeason20242025!$B$3:$B$1315, "&lt;=" &amp; FW$1, DataRegularSeason20242025!$E$3:$E$1315, $A20)</f>
        <v>81</v>
      </c>
      <c r="FX20">
        <f>SUMIFS(DataRegularSeason20242025!$AA$3:$AA$1315,DataRegularSeason20242025!$B$3:$B$1315, "&lt;=" &amp; FX$1, DataRegularSeason20242025!$D$3:$D$1315, $A20)+SUMIFS(DataRegularSeason20242025!$AB$3:$AB$1315,DataRegularSeason20242025!$B$3:$B$1315, "&lt;=" &amp; FX$1, DataRegularSeason20242025!$E$3:$E$1315, $A20)</f>
        <v>81</v>
      </c>
      <c r="FY20">
        <f>SUMIFS(DataRegularSeason20242025!$AA$3:$AA$1315,DataRegularSeason20242025!$B$3:$B$1315, "&lt;=" &amp; FY$1, DataRegularSeason20242025!$D$3:$D$1315, $A20)+SUMIFS(DataRegularSeason20242025!$AB$3:$AB$1315,DataRegularSeason20242025!$B$3:$B$1315, "&lt;=" &amp; FY$1, DataRegularSeason20242025!$E$3:$E$1315, $A20)</f>
        <v>81</v>
      </c>
      <c r="FZ20">
        <f>SUMIFS(DataRegularSeason20242025!$AA$3:$AA$1315,DataRegularSeason20242025!$B$3:$B$1315, "&lt;=" &amp; FZ$1, DataRegularSeason20242025!$D$3:$D$1315, $A20)+SUMIFS(DataRegularSeason20242025!$AB$3:$AB$1315,DataRegularSeason20242025!$B$3:$B$1315, "&lt;=" &amp; FZ$1, DataRegularSeason20242025!$E$3:$E$1315, $A20)</f>
        <v>81</v>
      </c>
      <c r="GA20">
        <f>SUMIFS(DataRegularSeason20242025!$AA$3:$AA$1315,DataRegularSeason20242025!$B$3:$B$1315, "&lt;=" &amp; GA$1, DataRegularSeason20242025!$D$3:$D$1315, $A20)+SUMIFS(DataRegularSeason20242025!$AB$3:$AB$1315,DataRegularSeason20242025!$B$3:$B$1315, "&lt;=" &amp; GA$1, DataRegularSeason20242025!$E$3:$E$1315, $A20)</f>
        <v>81</v>
      </c>
      <c r="GB20">
        <f>SUMIFS(DataRegularSeason20242025!$AA$3:$AA$1315,DataRegularSeason20242025!$B$3:$B$1315, "&lt;=" &amp; GB$1, DataRegularSeason20242025!$D$3:$D$1315, $A20)+SUMIFS(DataRegularSeason20242025!$AB$3:$AB$1315,DataRegularSeason20242025!$B$3:$B$1315, "&lt;=" &amp; GB$1, DataRegularSeason20242025!$E$3:$E$1315, $A20)</f>
        <v>81</v>
      </c>
      <c r="GC20">
        <f>SUMIFS(DataRegularSeason20242025!$AA$3:$AA$1315,DataRegularSeason20242025!$B$3:$B$1315, "&lt;=" &amp; GC$1, DataRegularSeason20242025!$D$3:$D$1315, $A20)+SUMIFS(DataRegularSeason20242025!$AB$3:$AB$1315,DataRegularSeason20242025!$B$3:$B$1315, "&lt;=" &amp; GC$1, DataRegularSeason20242025!$E$3:$E$1315, $A20)</f>
        <v>81</v>
      </c>
      <c r="GD20">
        <f>SUMIFS(DataRegularSeason20242025!$AA$3:$AA$1315,DataRegularSeason20242025!$B$3:$B$1315, "&lt;=" &amp; GD$1, DataRegularSeason20242025!$D$3:$D$1315, $A20)+SUMIFS(DataRegularSeason20242025!$AB$3:$AB$1315,DataRegularSeason20242025!$B$3:$B$1315, "&lt;=" &amp; GD$1, DataRegularSeason20242025!$E$3:$E$1315, $A20)</f>
        <v>81</v>
      </c>
      <c r="GE20">
        <f>SUMIFS(DataRegularSeason20242025!$AA$3:$AA$1315,DataRegularSeason20242025!$B$3:$B$1315, "&lt;=" &amp; GE$1, DataRegularSeason20242025!$D$3:$D$1315, $A20)+SUMIFS(DataRegularSeason20242025!$AB$3:$AB$1315,DataRegularSeason20242025!$B$3:$B$1315, "&lt;=" &amp; GE$1, DataRegularSeason20242025!$E$3:$E$1315, $A20)</f>
        <v>81</v>
      </c>
      <c r="GF20">
        <f>SUMIFS(DataRegularSeason20242025!$AA$3:$AA$1315,DataRegularSeason20242025!$B$3:$B$1315, "&lt;=" &amp; GF$1, DataRegularSeason20242025!$D$3:$D$1315, $A20)+SUMIFS(DataRegularSeason20242025!$AB$3:$AB$1315,DataRegularSeason20242025!$B$3:$B$1315, "&lt;=" &amp; GF$1, DataRegularSeason20242025!$E$3:$E$1315, $A20)</f>
        <v>81</v>
      </c>
      <c r="GG20">
        <f>SUMIFS(DataRegularSeason20242025!$AA$3:$AA$1315,DataRegularSeason20242025!$B$3:$B$1315, "&lt;=" &amp; GG$1, DataRegularSeason20242025!$D$3:$D$1315, $A20)+SUMIFS(DataRegularSeason20242025!$AB$3:$AB$1315,DataRegularSeason20242025!$B$3:$B$1315, "&lt;=" &amp; GG$1, DataRegularSeason20242025!$E$3:$E$1315, $A20)</f>
        <v>81</v>
      </c>
      <c r="GH20">
        <f>SUMIFS(DataRegularSeason20242025!$AA$3:$AA$1315,DataRegularSeason20242025!$B$3:$B$1315, "&lt;=" &amp; GH$1, DataRegularSeason20242025!$D$3:$D$1315, $A20)+SUMIFS(DataRegularSeason20242025!$AB$3:$AB$1315,DataRegularSeason20242025!$B$3:$B$1315, "&lt;=" &amp; GH$1, DataRegularSeason20242025!$E$3:$E$1315, $A20)</f>
        <v>81</v>
      </c>
      <c r="GI20">
        <f>SUMIFS(DataRegularSeason20242025!$AA$3:$AA$1315,DataRegularSeason20242025!$B$3:$B$1315, "&lt;=" &amp; GI$1, DataRegularSeason20242025!$D$3:$D$1315, $A20)+SUMIFS(DataRegularSeason20242025!$AB$3:$AB$1315,DataRegularSeason20242025!$B$3:$B$1315, "&lt;=" &amp; GI$1, DataRegularSeason20242025!$E$3:$E$1315, $A20)</f>
        <v>81</v>
      </c>
      <c r="GJ20">
        <f>SUMIFS(DataRegularSeason20242025!$AA$3:$AA$1315,DataRegularSeason20242025!$B$3:$B$1315, "&lt;=" &amp; GJ$1, DataRegularSeason20242025!$D$3:$D$1315, $A20)+SUMIFS(DataRegularSeason20242025!$AB$3:$AB$1315,DataRegularSeason20242025!$B$3:$B$1315, "&lt;=" &amp; GJ$1, DataRegularSeason20242025!$E$3:$E$1315, $A20)</f>
        <v>81</v>
      </c>
      <c r="GK20">
        <f>SUMIFS(DataRegularSeason20242025!$AA$3:$AA$1315,DataRegularSeason20242025!$B$3:$B$1315, "&lt;=" &amp; GK$1, DataRegularSeason20242025!$D$3:$D$1315, $A20)+SUMIFS(DataRegularSeason20242025!$AB$3:$AB$1315,DataRegularSeason20242025!$B$3:$B$1315, "&lt;=" &amp; GK$1, DataRegularSeason20242025!$E$3:$E$1315, $A20)</f>
        <v>81</v>
      </c>
      <c r="GL20">
        <f>SUMIFS(DataRegularSeason20242025!$AA$3:$AA$1315,DataRegularSeason20242025!$B$3:$B$1315, "&lt;=" &amp; GL$1, DataRegularSeason20242025!$D$3:$D$1315, $A20)+SUMIFS(DataRegularSeason20242025!$AB$3:$AB$1315,DataRegularSeason20242025!$B$3:$B$1315, "&lt;=" &amp; GL$1, DataRegularSeason20242025!$E$3:$E$1315, $A20)</f>
        <v>81</v>
      </c>
      <c r="GM20">
        <f>SUMIFS(DataRegularSeason20242025!$AA$3:$AA$1315,DataRegularSeason20242025!$B$3:$B$1315, "&lt;=" &amp; GM$1, DataRegularSeason20242025!$D$3:$D$1315, $A20)+SUMIFS(DataRegularSeason20242025!$AB$3:$AB$1315,DataRegularSeason20242025!$B$3:$B$1315, "&lt;=" &amp; GM$1, DataRegularSeason20242025!$E$3:$E$1315, $A20)</f>
        <v>81</v>
      </c>
      <c r="GN20">
        <f>SUMIFS(DataRegularSeason20242025!$AA$3:$AA$1315,DataRegularSeason20242025!$B$3:$B$1315, "&lt;=" &amp; GN$1, DataRegularSeason20242025!$D$3:$D$1315, $A20)+SUMIFS(DataRegularSeason20242025!$AB$3:$AB$1315,DataRegularSeason20242025!$B$3:$B$1315, "&lt;=" &amp; GN$1, DataRegularSeason20242025!$E$3:$E$1315, $A20)</f>
        <v>81</v>
      </c>
      <c r="GO20">
        <f>SUMIFS(DataRegularSeason20242025!$AA$3:$AA$1315,DataRegularSeason20242025!$B$3:$B$1315, "&lt;=" &amp; GO$1, DataRegularSeason20242025!$D$3:$D$1315, $A20)+SUMIFS(DataRegularSeason20242025!$AB$3:$AB$1315,DataRegularSeason20242025!$B$3:$B$1315, "&lt;=" &amp; GO$1, DataRegularSeason20242025!$E$3:$E$1315, $A20)</f>
        <v>81</v>
      </c>
      <c r="GP20">
        <f>SUMIFS(DataRegularSeason20242025!$AA$3:$AA$1315,DataRegularSeason20242025!$B$3:$B$1315, "&lt;=" &amp; GP$1, DataRegularSeason20242025!$D$3:$D$1315, $A20)+SUMIFS(DataRegularSeason20242025!$AB$3:$AB$1315,DataRegularSeason20242025!$B$3:$B$1315, "&lt;=" &amp; GP$1, DataRegularSeason20242025!$E$3:$E$1315, $A20)</f>
        <v>81</v>
      </c>
      <c r="GQ20">
        <f>SUMIFS(DataRegularSeason20242025!$AA$3:$AA$1315,DataRegularSeason20242025!$B$3:$B$1315, "&lt;=" &amp; GQ$1, DataRegularSeason20242025!$D$3:$D$1315, $A20)+SUMIFS(DataRegularSeason20242025!$AB$3:$AB$1315,DataRegularSeason20242025!$B$3:$B$1315, "&lt;=" &amp; GQ$1, DataRegularSeason20242025!$E$3:$E$1315, $A20)</f>
        <v>81</v>
      </c>
      <c r="GR20">
        <f>SUMIFS(DataRegularSeason20242025!$AA$3:$AA$1315,DataRegularSeason20242025!$B$3:$B$1315, "&lt;=" &amp; GR$1, DataRegularSeason20242025!$D$3:$D$1315, $A20)+SUMIFS(DataRegularSeason20242025!$AB$3:$AB$1315,DataRegularSeason20242025!$B$3:$B$1315, "&lt;=" &amp; GR$1, DataRegularSeason20242025!$E$3:$E$1315, $A20)</f>
        <v>81</v>
      </c>
      <c r="GS20">
        <f>SUMIFS(DataRegularSeason20242025!$AA$3:$AA$1315,DataRegularSeason20242025!$B$3:$B$1315, "&lt;=" &amp; GS$1, DataRegularSeason20242025!$D$3:$D$1315, $A20)+SUMIFS(DataRegularSeason20242025!$AB$3:$AB$1315,DataRegularSeason20242025!$B$3:$B$1315, "&lt;=" &amp; GS$1, DataRegularSeason20242025!$E$3:$E$1315, $A20)</f>
        <v>81</v>
      </c>
      <c r="GT20">
        <f>SUMIFS(DataRegularSeason20242025!$AA$3:$AA$1315,DataRegularSeason20242025!$B$3:$B$1315, "&lt;=" &amp; GT$1, DataRegularSeason20242025!$D$3:$D$1315, $A20)+SUMIFS(DataRegularSeason20242025!$AB$3:$AB$1315,DataRegularSeason20242025!$B$3:$B$1315, "&lt;=" &amp; GT$1, DataRegularSeason20242025!$E$3:$E$1315, $A20)</f>
        <v>81</v>
      </c>
      <c r="GU20">
        <f>SUMIFS(DataRegularSeason20242025!$AA$3:$AA$1315,DataRegularSeason20242025!$B$3:$B$1315, "&lt;=" &amp; GU$1, DataRegularSeason20242025!$D$3:$D$1315, $A20)+SUMIFS(DataRegularSeason20242025!$AB$3:$AB$1315,DataRegularSeason20242025!$B$3:$B$1315, "&lt;=" &amp; GU$1, DataRegularSeason20242025!$E$3:$E$1315, $A20)</f>
        <v>81</v>
      </c>
    </row>
    <row r="21" spans="1:203" x14ac:dyDescent="0.25">
      <c r="A21" t="s">
        <v>36</v>
      </c>
      <c r="B21" t="s">
        <v>96</v>
      </c>
      <c r="C21" s="120" t="s">
        <v>94</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2</v>
      </c>
      <c r="L21">
        <f>SUMIFS(DataRegularSeason20242025!$AA$3:$AA$1315,DataRegularSeason20242025!$B$3:$B$1315, "&lt;=" &amp; L$1, DataRegularSeason20242025!$D$3:$D$1315, $A21)+SUMIFS(DataRegularSeason20242025!$AB$3:$AB$1315,DataRegularSeason20242025!$B$3:$B$1315, "&lt;=" &amp; L$1, DataRegularSeason20242025!$E$3:$E$1315, $A21)</f>
        <v>2</v>
      </c>
      <c r="M21">
        <f>SUMIFS(DataRegularSeason20242025!$AA$3:$AA$1315,DataRegularSeason20242025!$B$3:$B$1315, "&lt;=" &amp; M$1, DataRegularSeason20242025!$D$3:$D$1315, $A21)+SUMIFS(DataRegularSeason20242025!$AB$3:$AB$1315,DataRegularSeason20242025!$B$3:$B$1315, "&lt;=" &amp; M$1, DataRegularSeason20242025!$E$3:$E$1315, $A21)</f>
        <v>3</v>
      </c>
      <c r="N21">
        <f>SUMIFS(DataRegularSeason20242025!$AA$3:$AA$1315,DataRegularSeason20242025!$B$3:$B$1315, "&lt;=" &amp; N$1, DataRegularSeason20242025!$D$3:$D$1315, $A21)+SUMIFS(DataRegularSeason20242025!$AB$3:$AB$1315,DataRegularSeason20242025!$B$3:$B$1315, "&lt;=" &amp; N$1, DataRegularSeason20242025!$E$3:$E$1315, $A21)</f>
        <v>4</v>
      </c>
      <c r="O21">
        <f>SUMIFS(DataRegularSeason20242025!$AA$3:$AA$1315,DataRegularSeason20242025!$B$3:$B$1315, "&lt;=" &amp; O$1, DataRegularSeason20242025!$D$3:$D$1315, $A21)+SUMIFS(DataRegularSeason20242025!$AB$3:$AB$1315,DataRegularSeason20242025!$B$3:$B$1315, "&lt;=" &amp; O$1, DataRegularSeason20242025!$E$3:$E$1315, $A21)</f>
        <v>4</v>
      </c>
      <c r="P21">
        <f>SUMIFS(DataRegularSeason20242025!$AA$3:$AA$1315,DataRegularSeason20242025!$B$3:$B$1315, "&lt;=" &amp; P$1, DataRegularSeason20242025!$D$3:$D$1315, $A21)+SUMIFS(DataRegularSeason20242025!$AB$3:$AB$1315,DataRegularSeason20242025!$B$3:$B$1315, "&lt;=" &amp; P$1, DataRegularSeason20242025!$E$3:$E$1315, $A21)</f>
        <v>6</v>
      </c>
      <c r="Q21">
        <f>SUMIFS(DataRegularSeason20242025!$AA$3:$AA$1315,DataRegularSeason20242025!$B$3:$B$1315, "&lt;=" &amp; Q$1, DataRegularSeason20242025!$D$3:$D$1315, $A21)+SUMIFS(DataRegularSeason20242025!$AB$3:$AB$1315,DataRegularSeason20242025!$B$3:$B$1315, "&lt;=" &amp; Q$1, DataRegularSeason20242025!$E$3:$E$1315, $A21)</f>
        <v>6</v>
      </c>
      <c r="R21">
        <f>SUMIFS(DataRegularSeason20242025!$AA$3:$AA$1315,DataRegularSeason20242025!$B$3:$B$1315, "&lt;=" &amp; R$1, DataRegularSeason20242025!$D$3:$D$1315, $A21)+SUMIFS(DataRegularSeason20242025!$AB$3:$AB$1315,DataRegularSeason20242025!$B$3:$B$1315, "&lt;=" &amp; R$1, DataRegularSeason20242025!$E$3:$E$1315, $A21)</f>
        <v>6</v>
      </c>
      <c r="S21">
        <f>SUMIFS(DataRegularSeason20242025!$AA$3:$AA$1315,DataRegularSeason20242025!$B$3:$B$1315, "&lt;=" &amp; S$1, DataRegularSeason20242025!$D$3:$D$1315, $A21)+SUMIFS(DataRegularSeason20242025!$AB$3:$AB$1315,DataRegularSeason20242025!$B$3:$B$1315, "&lt;=" &amp; S$1, DataRegularSeason20242025!$E$3:$E$1315, $A21)</f>
        <v>6</v>
      </c>
      <c r="T21">
        <f>SUMIFS(DataRegularSeason20242025!$AA$3:$AA$1315,DataRegularSeason20242025!$B$3:$B$1315, "&lt;=" &amp; T$1, DataRegularSeason20242025!$D$3:$D$1315, $A21)+SUMIFS(DataRegularSeason20242025!$AB$3:$AB$1315,DataRegularSeason20242025!$B$3:$B$1315, "&lt;=" &amp; T$1, DataRegularSeason20242025!$E$3:$E$1315, $A21)</f>
        <v>8</v>
      </c>
      <c r="U21">
        <f>SUMIFS(DataRegularSeason20242025!$AA$3:$AA$1315,DataRegularSeason20242025!$B$3:$B$1315, "&lt;=" &amp; U$1, DataRegularSeason20242025!$D$3:$D$1315, $A21)+SUMIFS(DataRegularSeason20242025!$AB$3:$AB$1315,DataRegularSeason20242025!$B$3:$B$1315, "&lt;=" &amp; U$1, DataRegularSeason20242025!$E$3:$E$1315, $A21)</f>
        <v>8</v>
      </c>
      <c r="V21">
        <f>SUMIFS(DataRegularSeason20242025!$AA$3:$AA$1315,DataRegularSeason20242025!$B$3:$B$1315, "&lt;=" &amp; V$1, DataRegularSeason20242025!$D$3:$D$1315, $A21)+SUMIFS(DataRegularSeason20242025!$AB$3:$AB$1315,DataRegularSeason20242025!$B$3:$B$1315, "&lt;=" &amp; V$1, DataRegularSeason20242025!$E$3:$E$1315, $A21)</f>
        <v>8</v>
      </c>
      <c r="W21">
        <f>SUMIFS(DataRegularSeason20242025!$AA$3:$AA$1315,DataRegularSeason20242025!$B$3:$B$1315, "&lt;=" &amp; W$1, DataRegularSeason20242025!$D$3:$D$1315, $A21)+SUMIFS(DataRegularSeason20242025!$AB$3:$AB$1315,DataRegularSeason20242025!$B$3:$B$1315, "&lt;=" &amp; W$1, DataRegularSeason20242025!$E$3:$E$1315, $A21)</f>
        <v>10</v>
      </c>
      <c r="X21">
        <f>SUMIFS(DataRegularSeason20242025!$AA$3:$AA$1315,DataRegularSeason20242025!$B$3:$B$1315, "&lt;=" &amp; X$1, DataRegularSeason20242025!$D$3:$D$1315, $A21)+SUMIFS(DataRegularSeason20242025!$AB$3:$AB$1315,DataRegularSeason20242025!$B$3:$B$1315, "&lt;=" &amp; X$1, DataRegularSeason20242025!$E$3:$E$1315, $A21)</f>
        <v>10</v>
      </c>
      <c r="Y21">
        <f>SUMIFS(DataRegularSeason20242025!$AA$3:$AA$1315,DataRegularSeason20242025!$B$3:$B$1315, "&lt;=" &amp; Y$1, DataRegularSeason20242025!$D$3:$D$1315, $A21)+SUMIFS(DataRegularSeason20242025!$AB$3:$AB$1315,DataRegularSeason20242025!$B$3:$B$1315, "&lt;=" &amp; Y$1, DataRegularSeason20242025!$E$3:$E$1315, $A21)</f>
        <v>12</v>
      </c>
      <c r="Z21">
        <f>SUMIFS(DataRegularSeason20242025!$AA$3:$AA$1315,DataRegularSeason20242025!$B$3:$B$1315, "&lt;=" &amp; Z$1, DataRegularSeason20242025!$D$3:$D$1315, $A21)+SUMIFS(DataRegularSeason20242025!$AB$3:$AB$1315,DataRegularSeason20242025!$B$3:$B$1315, "&lt;=" &amp; Z$1, DataRegularSeason20242025!$E$3:$E$1315, $A21)</f>
        <v>12</v>
      </c>
      <c r="AA21">
        <f>SUMIFS(DataRegularSeason20242025!$AA$3:$AA$1315,DataRegularSeason20242025!$B$3:$B$1315, "&lt;=" &amp; AA$1, DataRegularSeason20242025!$D$3:$D$1315, $A21)+SUMIFS(DataRegularSeason20242025!$AB$3:$AB$1315,DataRegularSeason20242025!$B$3:$B$1315, "&lt;=" &amp; AA$1, DataRegularSeason20242025!$E$3:$E$1315, $A21)</f>
        <v>12</v>
      </c>
      <c r="AB21">
        <f>SUMIFS(DataRegularSeason20242025!$AA$3:$AA$1315,DataRegularSeason20242025!$B$3:$B$1315, "&lt;=" &amp; AB$1, DataRegularSeason20242025!$D$3:$D$1315, $A21)+SUMIFS(DataRegularSeason20242025!$AB$3:$AB$1315,DataRegularSeason20242025!$B$3:$B$1315, "&lt;=" &amp; AB$1, DataRegularSeason20242025!$E$3:$E$1315, $A21)</f>
        <v>12</v>
      </c>
      <c r="AC21">
        <f>SUMIFS(DataRegularSeason20242025!$AA$3:$AA$1315,DataRegularSeason20242025!$B$3:$B$1315, "&lt;=" &amp; AC$1, DataRegularSeason20242025!$D$3:$D$1315, $A21)+SUMIFS(DataRegularSeason20242025!$AB$3:$AB$1315,DataRegularSeason20242025!$B$3:$B$1315, "&lt;=" &amp; AC$1, DataRegularSeason20242025!$E$3:$E$1315, $A21)</f>
        <v>12</v>
      </c>
      <c r="AD21">
        <f>SUMIFS(DataRegularSeason20242025!$AA$3:$AA$1315,DataRegularSeason20242025!$B$3:$B$1315, "&lt;=" &amp; AD$1, DataRegularSeason20242025!$D$3:$D$1315, $A21)+SUMIFS(DataRegularSeason20242025!$AB$3:$AB$1315,DataRegularSeason20242025!$B$3:$B$1315, "&lt;=" &amp; AD$1, DataRegularSeason20242025!$E$3:$E$1315, $A21)</f>
        <v>14</v>
      </c>
      <c r="AE21">
        <f>SUMIFS(DataRegularSeason20242025!$AA$3:$AA$1315,DataRegularSeason20242025!$B$3:$B$1315, "&lt;=" &amp; AE$1, DataRegularSeason20242025!$D$3:$D$1315, $A21)+SUMIFS(DataRegularSeason20242025!$AB$3:$AB$1315,DataRegularSeason20242025!$B$3:$B$1315, "&lt;=" &amp; AE$1, DataRegularSeason20242025!$E$3:$E$1315, $A21)</f>
        <v>14</v>
      </c>
      <c r="AF21">
        <f>SUMIFS(DataRegularSeason20242025!$AA$3:$AA$1315,DataRegularSeason20242025!$B$3:$B$1315, "&lt;=" &amp; AF$1, DataRegularSeason20242025!$D$3:$D$1315, $A21)+SUMIFS(DataRegularSeason20242025!$AB$3:$AB$1315,DataRegularSeason20242025!$B$3:$B$1315, "&lt;=" &amp; AF$1, DataRegularSeason20242025!$E$3:$E$1315, $A21)</f>
        <v>14</v>
      </c>
      <c r="AG21">
        <f>SUMIFS(DataRegularSeason20242025!$AA$3:$AA$1315,DataRegularSeason20242025!$B$3:$B$1315, "&lt;=" &amp; AG$1, DataRegularSeason20242025!$D$3:$D$1315, $A21)+SUMIFS(DataRegularSeason20242025!$AB$3:$AB$1315,DataRegularSeason20242025!$B$3:$B$1315, "&lt;=" &amp; AG$1, DataRegularSeason20242025!$E$3:$E$1315, $A21)</f>
        <v>16</v>
      </c>
      <c r="AH21">
        <f>SUMIFS(DataRegularSeason20242025!$AA$3:$AA$1315,DataRegularSeason20242025!$B$3:$B$1315, "&lt;=" &amp; AH$1, DataRegularSeason20242025!$D$3:$D$1315, $A21)+SUMIFS(DataRegularSeason20242025!$AB$3:$AB$1315,DataRegularSeason20242025!$B$3:$B$1315, "&lt;=" &amp; AH$1, DataRegularSeason20242025!$E$3:$E$1315, $A21)</f>
        <v>16</v>
      </c>
      <c r="AI21">
        <f>SUMIFS(DataRegularSeason20242025!$AA$3:$AA$1315,DataRegularSeason20242025!$B$3:$B$1315, "&lt;=" &amp; AI$1, DataRegularSeason20242025!$D$3:$D$1315, $A21)+SUMIFS(DataRegularSeason20242025!$AB$3:$AB$1315,DataRegularSeason20242025!$B$3:$B$1315, "&lt;=" &amp; AI$1, DataRegularSeason20242025!$E$3:$E$1315, $A21)</f>
        <v>18</v>
      </c>
      <c r="AJ21">
        <f>SUMIFS(DataRegularSeason20242025!$AA$3:$AA$1315,DataRegularSeason20242025!$B$3:$B$1315, "&lt;=" &amp; AJ$1, DataRegularSeason20242025!$D$3:$D$1315, $A21)+SUMIFS(DataRegularSeason20242025!$AB$3:$AB$1315,DataRegularSeason20242025!$B$3:$B$1315, "&lt;=" &amp; AJ$1, DataRegularSeason20242025!$E$3:$E$1315, $A21)</f>
        <v>18</v>
      </c>
      <c r="AK21">
        <f>SUMIFS(DataRegularSeason20242025!$AA$3:$AA$1315,DataRegularSeason20242025!$B$3:$B$1315, "&lt;=" &amp; AK$1, DataRegularSeason20242025!$D$3:$D$1315, $A21)+SUMIFS(DataRegularSeason20242025!$AB$3:$AB$1315,DataRegularSeason20242025!$B$3:$B$1315, "&lt;=" &amp; AK$1, DataRegularSeason20242025!$E$3:$E$1315, $A21)</f>
        <v>18</v>
      </c>
      <c r="AL21">
        <f>SUMIFS(DataRegularSeason20242025!$AA$3:$AA$1315,DataRegularSeason20242025!$B$3:$B$1315, "&lt;=" &amp; AL$1, DataRegularSeason20242025!$D$3:$D$1315, $A21)+SUMIFS(DataRegularSeason20242025!$AB$3:$AB$1315,DataRegularSeason20242025!$B$3:$B$1315, "&lt;=" &amp; AL$1, DataRegularSeason20242025!$E$3:$E$1315, $A21)</f>
        <v>18</v>
      </c>
      <c r="AM21">
        <f>SUMIFS(DataRegularSeason20242025!$AA$3:$AA$1315,DataRegularSeason20242025!$B$3:$B$1315, "&lt;=" &amp; AM$1, DataRegularSeason20242025!$D$3:$D$1315, $A21)+SUMIFS(DataRegularSeason20242025!$AB$3:$AB$1315,DataRegularSeason20242025!$B$3:$B$1315, "&lt;=" &amp; AM$1, DataRegularSeason20242025!$E$3:$E$1315, $A21)</f>
        <v>20</v>
      </c>
      <c r="AN21">
        <f>SUMIFS(DataRegularSeason20242025!$AA$3:$AA$1315,DataRegularSeason20242025!$B$3:$B$1315, "&lt;=" &amp; AN$1, DataRegularSeason20242025!$D$3:$D$1315, $A21)+SUMIFS(DataRegularSeason20242025!$AB$3:$AB$1315,DataRegularSeason20242025!$B$3:$B$1315, "&lt;=" &amp; AN$1, DataRegularSeason20242025!$E$3:$E$1315, $A21)</f>
        <v>22</v>
      </c>
      <c r="AO21">
        <f>SUMIFS(DataRegularSeason20242025!$AA$3:$AA$1315,DataRegularSeason20242025!$B$3:$B$1315, "&lt;=" &amp; AO$1, DataRegularSeason20242025!$D$3:$D$1315, $A21)+SUMIFS(DataRegularSeason20242025!$AB$3:$AB$1315,DataRegularSeason20242025!$B$3:$B$1315, "&lt;=" &amp; AO$1, DataRegularSeason20242025!$E$3:$E$1315, $A21)</f>
        <v>22</v>
      </c>
      <c r="AP21">
        <f>SUMIFS(DataRegularSeason20242025!$AA$3:$AA$1315,DataRegularSeason20242025!$B$3:$B$1315, "&lt;=" &amp; AP$1, DataRegularSeason20242025!$D$3:$D$1315, $A21)+SUMIFS(DataRegularSeason20242025!$AB$3:$AB$1315,DataRegularSeason20242025!$B$3:$B$1315, "&lt;=" &amp; AP$1, DataRegularSeason20242025!$E$3:$E$1315, $A21)</f>
        <v>23</v>
      </c>
      <c r="AQ21">
        <f>SUMIFS(DataRegularSeason20242025!$AA$3:$AA$1315,DataRegularSeason20242025!$B$3:$B$1315, "&lt;=" &amp; AQ$1, DataRegularSeason20242025!$D$3:$D$1315, $A21)+SUMIFS(DataRegularSeason20242025!$AB$3:$AB$1315,DataRegularSeason20242025!$B$3:$B$1315, "&lt;=" &amp; AQ$1, DataRegularSeason20242025!$E$3:$E$1315, $A21)</f>
        <v>23</v>
      </c>
      <c r="AR21">
        <f>SUMIFS(DataRegularSeason20242025!$AA$3:$AA$1315,DataRegularSeason20242025!$B$3:$B$1315, "&lt;=" &amp; AR$1, DataRegularSeason20242025!$D$3:$D$1315, $A21)+SUMIFS(DataRegularSeason20242025!$AB$3:$AB$1315,DataRegularSeason20242025!$B$3:$B$1315, "&lt;=" &amp; AR$1, DataRegularSeason20242025!$E$3:$E$1315, $A21)</f>
        <v>23</v>
      </c>
      <c r="AS21">
        <f>SUMIFS(DataRegularSeason20242025!$AA$3:$AA$1315,DataRegularSeason20242025!$B$3:$B$1315, "&lt;=" &amp; AS$1, DataRegularSeason20242025!$D$3:$D$1315, $A21)+SUMIFS(DataRegularSeason20242025!$AB$3:$AB$1315,DataRegularSeason20242025!$B$3:$B$1315, "&lt;=" &amp; AS$1, DataRegularSeason20242025!$E$3:$E$1315, $A21)</f>
        <v>23</v>
      </c>
      <c r="AT21">
        <f>SUMIFS(DataRegularSeason20242025!$AA$3:$AA$1315,DataRegularSeason20242025!$B$3:$B$1315, "&lt;=" &amp; AT$1, DataRegularSeason20242025!$D$3:$D$1315, $A21)+SUMIFS(DataRegularSeason20242025!$AB$3:$AB$1315,DataRegularSeason20242025!$B$3:$B$1315, "&lt;=" &amp; AT$1, DataRegularSeason20242025!$E$3:$E$1315, $A21)</f>
        <v>25</v>
      </c>
      <c r="AU21">
        <f>SUMIFS(DataRegularSeason20242025!$AA$3:$AA$1315,DataRegularSeason20242025!$B$3:$B$1315, "&lt;=" &amp; AU$1, DataRegularSeason20242025!$D$3:$D$1315, $A21)+SUMIFS(DataRegularSeason20242025!$AB$3:$AB$1315,DataRegularSeason20242025!$B$3:$B$1315, "&lt;=" &amp; AU$1, DataRegularSeason20242025!$E$3:$E$1315, $A21)</f>
        <v>25</v>
      </c>
      <c r="AV21">
        <f>SUMIFS(DataRegularSeason20242025!$AA$3:$AA$1315,DataRegularSeason20242025!$B$3:$B$1315, "&lt;=" &amp; AV$1, DataRegularSeason20242025!$D$3:$D$1315, $A21)+SUMIFS(DataRegularSeason20242025!$AB$3:$AB$1315,DataRegularSeason20242025!$B$3:$B$1315, "&lt;=" &amp; AV$1, DataRegularSeason20242025!$E$3:$E$1315, $A21)</f>
        <v>25</v>
      </c>
      <c r="AW21">
        <f>SUMIFS(DataRegularSeason20242025!$AA$3:$AA$1315,DataRegularSeason20242025!$B$3:$B$1315, "&lt;=" &amp; AW$1, DataRegularSeason20242025!$D$3:$D$1315, $A21)+SUMIFS(DataRegularSeason20242025!$AB$3:$AB$1315,DataRegularSeason20242025!$B$3:$B$1315, "&lt;=" &amp; AW$1, DataRegularSeason20242025!$E$3:$E$1315, $A21)</f>
        <v>25</v>
      </c>
      <c r="AX21">
        <f>SUMIFS(DataRegularSeason20242025!$AA$3:$AA$1315,DataRegularSeason20242025!$B$3:$B$1315, "&lt;=" &amp; AX$1, DataRegularSeason20242025!$D$3:$D$1315, $A21)+SUMIFS(DataRegularSeason20242025!$AB$3:$AB$1315,DataRegularSeason20242025!$B$3:$B$1315, "&lt;=" &amp; AX$1, DataRegularSeason20242025!$E$3:$E$1315, $A21)</f>
        <v>25</v>
      </c>
      <c r="AY21">
        <f>SUMIFS(DataRegularSeason20242025!$AA$3:$AA$1315,DataRegularSeason20242025!$B$3:$B$1315, "&lt;=" &amp; AY$1, DataRegularSeason20242025!$D$3:$D$1315, $A21)+SUMIFS(DataRegularSeason20242025!$AB$3:$AB$1315,DataRegularSeason20242025!$B$3:$B$1315, "&lt;=" &amp; AY$1, DataRegularSeason20242025!$E$3:$E$1315, $A21)</f>
        <v>27</v>
      </c>
      <c r="AZ21">
        <f>SUMIFS(DataRegularSeason20242025!$AA$3:$AA$1315,DataRegularSeason20242025!$B$3:$B$1315, "&lt;=" &amp; AZ$1, DataRegularSeason20242025!$D$3:$D$1315, $A21)+SUMIFS(DataRegularSeason20242025!$AB$3:$AB$1315,DataRegularSeason20242025!$B$3:$B$1315, "&lt;=" &amp; AZ$1, DataRegularSeason20242025!$E$3:$E$1315, $A21)</f>
        <v>27</v>
      </c>
      <c r="BA21">
        <f>SUMIFS(DataRegularSeason20242025!$AA$3:$AA$1315,DataRegularSeason20242025!$B$3:$B$1315, "&lt;=" &amp; BA$1, DataRegularSeason20242025!$D$3:$D$1315, $A21)+SUMIFS(DataRegularSeason20242025!$AB$3:$AB$1315,DataRegularSeason20242025!$B$3:$B$1315, "&lt;=" &amp; BA$1, DataRegularSeason20242025!$E$3:$E$1315, $A21)</f>
        <v>29</v>
      </c>
      <c r="BB21">
        <f>SUMIFS(DataRegularSeason20242025!$AA$3:$AA$1315,DataRegularSeason20242025!$B$3:$B$1315, "&lt;=" &amp; BB$1, DataRegularSeason20242025!$D$3:$D$1315, $A21)+SUMIFS(DataRegularSeason20242025!$AB$3:$AB$1315,DataRegularSeason20242025!$B$3:$B$1315, "&lt;=" &amp; BB$1, DataRegularSeason20242025!$E$3:$E$1315, $A21)</f>
        <v>29</v>
      </c>
      <c r="BC21">
        <f>SUMIFS(DataRegularSeason20242025!$AA$3:$AA$1315,DataRegularSeason20242025!$B$3:$B$1315, "&lt;=" &amp; BC$1, DataRegularSeason20242025!$D$3:$D$1315, $A21)+SUMIFS(DataRegularSeason20242025!$AB$3:$AB$1315,DataRegularSeason20242025!$B$3:$B$1315, "&lt;=" &amp; BC$1, DataRegularSeason20242025!$E$3:$E$1315, $A21)</f>
        <v>30</v>
      </c>
      <c r="BD21">
        <f>SUMIFS(DataRegularSeason20242025!$AA$3:$AA$1315,DataRegularSeason20242025!$B$3:$B$1315, "&lt;=" &amp; BD$1, DataRegularSeason20242025!$D$3:$D$1315, $A21)+SUMIFS(DataRegularSeason20242025!$AB$3:$AB$1315,DataRegularSeason20242025!$B$3:$B$1315, "&lt;=" &amp; BD$1, DataRegularSeason20242025!$E$3:$E$1315, $A21)</f>
        <v>30</v>
      </c>
      <c r="BE21">
        <f>SUMIFS(DataRegularSeason20242025!$AA$3:$AA$1315,DataRegularSeason20242025!$B$3:$B$1315, "&lt;=" &amp; BE$1, DataRegularSeason20242025!$D$3:$D$1315, $A21)+SUMIFS(DataRegularSeason20242025!$AB$3:$AB$1315,DataRegularSeason20242025!$B$3:$B$1315, "&lt;=" &amp; BE$1, DataRegularSeason20242025!$E$3:$E$1315, $A21)</f>
        <v>30</v>
      </c>
      <c r="BF21">
        <f>SUMIFS(DataRegularSeason20242025!$AA$3:$AA$1315,DataRegularSeason20242025!$B$3:$B$1315, "&lt;=" &amp; BF$1, DataRegularSeason20242025!$D$3:$D$1315, $A21)+SUMIFS(DataRegularSeason20242025!$AB$3:$AB$1315,DataRegularSeason20242025!$B$3:$B$1315, "&lt;=" &amp; BF$1, DataRegularSeason20242025!$E$3:$E$1315, $A21)</f>
        <v>30</v>
      </c>
      <c r="BG21">
        <f>SUMIFS(DataRegularSeason20242025!$AA$3:$AA$1315,DataRegularSeason20242025!$B$3:$B$1315, "&lt;=" &amp; BG$1, DataRegularSeason20242025!$D$3:$D$1315, $A21)+SUMIFS(DataRegularSeason20242025!$AB$3:$AB$1315,DataRegularSeason20242025!$B$3:$B$1315, "&lt;=" &amp; BG$1, DataRegularSeason20242025!$E$3:$E$1315, $A21)</f>
        <v>32</v>
      </c>
      <c r="BH21">
        <f>SUMIFS(DataRegularSeason20242025!$AA$3:$AA$1315,DataRegularSeason20242025!$B$3:$B$1315, "&lt;=" &amp; BH$1, DataRegularSeason20242025!$D$3:$D$1315, $A21)+SUMIFS(DataRegularSeason20242025!$AB$3:$AB$1315,DataRegularSeason20242025!$B$3:$B$1315, "&lt;=" &amp; BH$1, DataRegularSeason20242025!$E$3:$E$1315, $A21)</f>
        <v>32</v>
      </c>
      <c r="BI21">
        <f>SUMIFS(DataRegularSeason20242025!$AA$3:$AA$1315,DataRegularSeason20242025!$B$3:$B$1315, "&lt;=" &amp; BI$1, DataRegularSeason20242025!$D$3:$D$1315, $A21)+SUMIFS(DataRegularSeason20242025!$AB$3:$AB$1315,DataRegularSeason20242025!$B$3:$B$1315, "&lt;=" &amp; BI$1, DataRegularSeason20242025!$E$3:$E$1315, $A21)</f>
        <v>34</v>
      </c>
      <c r="BJ21">
        <f>SUMIFS(DataRegularSeason20242025!$AA$3:$AA$1315,DataRegularSeason20242025!$B$3:$B$1315, "&lt;=" &amp; BJ$1, DataRegularSeason20242025!$D$3:$D$1315, $A21)+SUMIFS(DataRegularSeason20242025!$AB$3:$AB$1315,DataRegularSeason20242025!$B$3:$B$1315, "&lt;=" &amp; BJ$1, DataRegularSeason20242025!$E$3:$E$1315, $A21)</f>
        <v>36</v>
      </c>
      <c r="BK21">
        <f>SUMIFS(DataRegularSeason20242025!$AA$3:$AA$1315,DataRegularSeason20242025!$B$3:$B$1315, "&lt;=" &amp; BK$1, DataRegularSeason20242025!$D$3:$D$1315, $A21)+SUMIFS(DataRegularSeason20242025!$AB$3:$AB$1315,DataRegularSeason20242025!$B$3:$B$1315, "&lt;=" &amp; BK$1, DataRegularSeason20242025!$E$3:$E$1315, $A21)</f>
        <v>36</v>
      </c>
      <c r="BL21">
        <f>SUMIFS(DataRegularSeason20242025!$AA$3:$AA$1315,DataRegularSeason20242025!$B$3:$B$1315, "&lt;=" &amp; BL$1, DataRegularSeason20242025!$D$3:$D$1315, $A21)+SUMIFS(DataRegularSeason20242025!$AB$3:$AB$1315,DataRegularSeason20242025!$B$3:$B$1315, "&lt;=" &amp; BL$1, DataRegularSeason20242025!$E$3:$E$1315, $A21)</f>
        <v>36</v>
      </c>
      <c r="BM21">
        <f>SUMIFS(DataRegularSeason20242025!$AA$3:$AA$1315,DataRegularSeason20242025!$B$3:$B$1315, "&lt;=" &amp; BM$1, DataRegularSeason20242025!$D$3:$D$1315, $A21)+SUMIFS(DataRegularSeason20242025!$AB$3:$AB$1315,DataRegularSeason20242025!$B$3:$B$1315, "&lt;=" &amp; BM$1, DataRegularSeason20242025!$E$3:$E$1315, $A21)</f>
        <v>38</v>
      </c>
      <c r="BN21">
        <f>SUMIFS(DataRegularSeason20242025!$AA$3:$AA$1315,DataRegularSeason20242025!$B$3:$B$1315, "&lt;=" &amp; BN$1, DataRegularSeason20242025!$D$3:$D$1315, $A21)+SUMIFS(DataRegularSeason20242025!$AB$3:$AB$1315,DataRegularSeason20242025!$B$3:$B$1315, "&lt;=" &amp; BN$1, DataRegularSeason20242025!$E$3:$E$1315, $A21)</f>
        <v>38</v>
      </c>
      <c r="BO21">
        <f>SUMIFS(DataRegularSeason20242025!$AA$3:$AA$1315,DataRegularSeason20242025!$B$3:$B$1315, "&lt;=" &amp; BO$1, DataRegularSeason20242025!$D$3:$D$1315, $A21)+SUMIFS(DataRegularSeason20242025!$AB$3:$AB$1315,DataRegularSeason20242025!$B$3:$B$1315, "&lt;=" &amp; BO$1, DataRegularSeason20242025!$E$3:$E$1315, $A21)</f>
        <v>38</v>
      </c>
      <c r="BP21">
        <f>SUMIFS(DataRegularSeason20242025!$AA$3:$AA$1315,DataRegularSeason20242025!$B$3:$B$1315, "&lt;=" &amp; BP$1, DataRegularSeason20242025!$D$3:$D$1315, $A21)+SUMIFS(DataRegularSeason20242025!$AB$3:$AB$1315,DataRegularSeason20242025!$B$3:$B$1315, "&lt;=" &amp; BP$1, DataRegularSeason20242025!$E$3:$E$1315, $A21)</f>
        <v>40</v>
      </c>
      <c r="BQ21">
        <f>SUMIFS(DataRegularSeason20242025!$AA$3:$AA$1315,DataRegularSeason20242025!$B$3:$B$1315, "&lt;=" &amp; BQ$1, DataRegularSeason20242025!$D$3:$D$1315, $A21)+SUMIFS(DataRegularSeason20242025!$AB$3:$AB$1315,DataRegularSeason20242025!$B$3:$B$1315, "&lt;=" &amp; BQ$1, DataRegularSeason20242025!$E$3:$E$1315, $A21)</f>
        <v>40</v>
      </c>
      <c r="BR21">
        <f>SUMIFS(DataRegularSeason20242025!$AA$3:$AA$1315,DataRegularSeason20242025!$B$3:$B$1315, "&lt;=" &amp; BR$1, DataRegularSeason20242025!$D$3:$D$1315, $A21)+SUMIFS(DataRegularSeason20242025!$AB$3:$AB$1315,DataRegularSeason20242025!$B$3:$B$1315, "&lt;=" &amp; BR$1, DataRegularSeason20242025!$E$3:$E$1315, $A21)</f>
        <v>40</v>
      </c>
      <c r="BS21">
        <f>SUMIFS(DataRegularSeason20242025!$AA$3:$AA$1315,DataRegularSeason20242025!$B$3:$B$1315, "&lt;=" &amp; BS$1, DataRegularSeason20242025!$D$3:$D$1315, $A21)+SUMIFS(DataRegularSeason20242025!$AB$3:$AB$1315,DataRegularSeason20242025!$B$3:$B$1315, "&lt;=" &amp; BS$1, DataRegularSeason20242025!$E$3:$E$1315, $A21)</f>
        <v>40</v>
      </c>
      <c r="BT21">
        <f>SUMIFS(DataRegularSeason20242025!$AA$3:$AA$1315,DataRegularSeason20242025!$B$3:$B$1315, "&lt;=" &amp; BT$1, DataRegularSeason20242025!$D$3:$D$1315, $A21)+SUMIFS(DataRegularSeason20242025!$AB$3:$AB$1315,DataRegularSeason20242025!$B$3:$B$1315, "&lt;=" &amp; BT$1, DataRegularSeason20242025!$E$3:$E$1315, $A21)</f>
        <v>42</v>
      </c>
      <c r="BU21">
        <f>SUMIFS(DataRegularSeason20242025!$AA$3:$AA$1315,DataRegularSeason20242025!$B$3:$B$1315, "&lt;=" &amp; BU$1, DataRegularSeason20242025!$D$3:$D$1315, $A21)+SUMIFS(DataRegularSeason20242025!$AB$3:$AB$1315,DataRegularSeason20242025!$B$3:$B$1315, "&lt;=" &amp; BU$1, DataRegularSeason20242025!$E$3:$E$1315, $A21)</f>
        <v>42</v>
      </c>
      <c r="BV21">
        <f>SUMIFS(DataRegularSeason20242025!$AA$3:$AA$1315,DataRegularSeason20242025!$B$3:$B$1315, "&lt;=" &amp; BV$1, DataRegularSeason20242025!$D$3:$D$1315, $A21)+SUMIFS(DataRegularSeason20242025!$AB$3:$AB$1315,DataRegularSeason20242025!$B$3:$B$1315, "&lt;=" &amp; BV$1, DataRegularSeason20242025!$E$3:$E$1315, $A21)</f>
        <v>42</v>
      </c>
      <c r="BW21">
        <f>SUMIFS(DataRegularSeason20242025!$AA$3:$AA$1315,DataRegularSeason20242025!$B$3:$B$1315, "&lt;=" &amp; BW$1, DataRegularSeason20242025!$D$3:$D$1315, $A21)+SUMIFS(DataRegularSeason20242025!$AB$3:$AB$1315,DataRegularSeason20242025!$B$3:$B$1315, "&lt;=" &amp; BW$1, DataRegularSeason20242025!$E$3:$E$1315, $A21)</f>
        <v>42</v>
      </c>
      <c r="BX21">
        <f>SUMIFS(DataRegularSeason20242025!$AA$3:$AA$1315,DataRegularSeason20242025!$B$3:$B$1315, "&lt;=" &amp; BX$1, DataRegularSeason20242025!$D$3:$D$1315, $A21)+SUMIFS(DataRegularSeason20242025!$AB$3:$AB$1315,DataRegularSeason20242025!$B$3:$B$1315, "&lt;=" &amp; BX$1, DataRegularSeason20242025!$E$3:$E$1315, $A21)</f>
        <v>44</v>
      </c>
      <c r="BY21">
        <f>SUMIFS(DataRegularSeason20242025!$AA$3:$AA$1315,DataRegularSeason20242025!$B$3:$B$1315, "&lt;=" &amp; BY$1, DataRegularSeason20242025!$D$3:$D$1315, $A21)+SUMIFS(DataRegularSeason20242025!$AB$3:$AB$1315,DataRegularSeason20242025!$B$3:$B$1315, "&lt;=" &amp; BY$1, DataRegularSeason20242025!$E$3:$E$1315, $A21)</f>
        <v>44</v>
      </c>
      <c r="BZ21">
        <f>SUMIFS(DataRegularSeason20242025!$AA$3:$AA$1315,DataRegularSeason20242025!$B$3:$B$1315, "&lt;=" &amp; BZ$1, DataRegularSeason20242025!$D$3:$D$1315, $A21)+SUMIFS(DataRegularSeason20242025!$AB$3:$AB$1315,DataRegularSeason20242025!$B$3:$B$1315, "&lt;=" &amp; BZ$1, DataRegularSeason20242025!$E$3:$E$1315, $A21)</f>
        <v>44</v>
      </c>
      <c r="CA21">
        <f>SUMIFS(DataRegularSeason20242025!$AA$3:$AA$1315,DataRegularSeason20242025!$B$3:$B$1315, "&lt;=" &amp; CA$1, DataRegularSeason20242025!$D$3:$D$1315, $A21)+SUMIFS(DataRegularSeason20242025!$AB$3:$AB$1315,DataRegularSeason20242025!$B$3:$B$1315, "&lt;=" &amp; CA$1, DataRegularSeason20242025!$E$3:$E$1315, $A21)</f>
        <v>44</v>
      </c>
      <c r="CB21">
        <f>SUMIFS(DataRegularSeason20242025!$AA$3:$AA$1315,DataRegularSeason20242025!$B$3:$B$1315, "&lt;=" &amp; CB$1, DataRegularSeason20242025!$D$3:$D$1315, $A21)+SUMIFS(DataRegularSeason20242025!$AB$3:$AB$1315,DataRegularSeason20242025!$B$3:$B$1315, "&lt;=" &amp; CB$1, DataRegularSeason20242025!$E$3:$E$1315, $A21)</f>
        <v>44</v>
      </c>
      <c r="CC21">
        <f>SUMIFS(DataRegularSeason20242025!$AA$3:$AA$1315,DataRegularSeason20242025!$B$3:$B$1315, "&lt;=" &amp; CC$1, DataRegularSeason20242025!$D$3:$D$1315, $A21)+SUMIFS(DataRegularSeason20242025!$AB$3:$AB$1315,DataRegularSeason20242025!$B$3:$B$1315, "&lt;=" &amp; CC$1, DataRegularSeason20242025!$E$3:$E$1315, $A21)</f>
        <v>44</v>
      </c>
      <c r="CD21">
        <f>SUMIFS(DataRegularSeason20242025!$AA$3:$AA$1315,DataRegularSeason20242025!$B$3:$B$1315, "&lt;=" &amp; CD$1, DataRegularSeason20242025!$D$3:$D$1315, $A21)+SUMIFS(DataRegularSeason20242025!$AB$3:$AB$1315,DataRegularSeason20242025!$B$3:$B$1315, "&lt;=" &amp; CD$1, DataRegularSeason20242025!$E$3:$E$1315, $A21)</f>
        <v>44</v>
      </c>
      <c r="CE21">
        <f>SUMIFS(DataRegularSeason20242025!$AA$3:$AA$1315,DataRegularSeason20242025!$B$3:$B$1315, "&lt;=" &amp; CE$1, DataRegularSeason20242025!$D$3:$D$1315, $A21)+SUMIFS(DataRegularSeason20242025!$AB$3:$AB$1315,DataRegularSeason20242025!$B$3:$B$1315, "&lt;=" &amp; CE$1, DataRegularSeason20242025!$E$3:$E$1315, $A21)</f>
        <v>44</v>
      </c>
      <c r="CF21">
        <f>SUMIFS(DataRegularSeason20242025!$AA$3:$AA$1315,DataRegularSeason20242025!$B$3:$B$1315, "&lt;=" &amp; CF$1, DataRegularSeason20242025!$D$3:$D$1315, $A21)+SUMIFS(DataRegularSeason20242025!$AB$3:$AB$1315,DataRegularSeason20242025!$B$3:$B$1315, "&lt;=" &amp; CF$1, DataRegularSeason20242025!$E$3:$E$1315, $A21)</f>
        <v>44</v>
      </c>
      <c r="CG21">
        <f>SUMIFS(DataRegularSeason20242025!$AA$3:$AA$1315,DataRegularSeason20242025!$B$3:$B$1315, "&lt;=" &amp; CG$1, DataRegularSeason20242025!$D$3:$D$1315, $A21)+SUMIFS(DataRegularSeason20242025!$AB$3:$AB$1315,DataRegularSeason20242025!$B$3:$B$1315, "&lt;=" &amp; CG$1, DataRegularSeason20242025!$E$3:$E$1315, $A21)</f>
        <v>46</v>
      </c>
      <c r="CH21">
        <f>SUMIFS(DataRegularSeason20242025!$AA$3:$AA$1315,DataRegularSeason20242025!$B$3:$B$1315, "&lt;=" &amp; CH$1, DataRegularSeason20242025!$D$3:$D$1315, $A21)+SUMIFS(DataRegularSeason20242025!$AB$3:$AB$1315,DataRegularSeason20242025!$B$3:$B$1315, "&lt;=" &amp; CH$1, DataRegularSeason20242025!$E$3:$E$1315, $A21)</f>
        <v>46</v>
      </c>
      <c r="CI21">
        <f>SUMIFS(DataRegularSeason20242025!$AA$3:$AA$1315,DataRegularSeason20242025!$B$3:$B$1315, "&lt;=" &amp; CI$1, DataRegularSeason20242025!$D$3:$D$1315, $A21)+SUMIFS(DataRegularSeason20242025!$AB$3:$AB$1315,DataRegularSeason20242025!$B$3:$B$1315, "&lt;=" &amp; CI$1, DataRegularSeason20242025!$E$3:$E$1315, $A21)</f>
        <v>46</v>
      </c>
      <c r="CJ21">
        <f>SUMIFS(DataRegularSeason20242025!$AA$3:$AA$1315,DataRegularSeason20242025!$B$3:$B$1315, "&lt;=" &amp; CJ$1, DataRegularSeason20242025!$D$3:$D$1315, $A21)+SUMIFS(DataRegularSeason20242025!$AB$3:$AB$1315,DataRegularSeason20242025!$B$3:$B$1315, "&lt;=" &amp; CJ$1, DataRegularSeason20242025!$E$3:$E$1315, $A21)</f>
        <v>46</v>
      </c>
      <c r="CK21">
        <f>SUMIFS(DataRegularSeason20242025!$AA$3:$AA$1315,DataRegularSeason20242025!$B$3:$B$1315, "&lt;=" &amp; CK$1, DataRegularSeason20242025!$D$3:$D$1315, $A21)+SUMIFS(DataRegularSeason20242025!$AB$3:$AB$1315,DataRegularSeason20242025!$B$3:$B$1315, "&lt;=" &amp; CK$1, DataRegularSeason20242025!$E$3:$E$1315, $A21)</f>
        <v>48</v>
      </c>
      <c r="CL21">
        <f>SUMIFS(DataRegularSeason20242025!$AA$3:$AA$1315,DataRegularSeason20242025!$B$3:$B$1315, "&lt;=" &amp; CL$1, DataRegularSeason20242025!$D$3:$D$1315, $A21)+SUMIFS(DataRegularSeason20242025!$AB$3:$AB$1315,DataRegularSeason20242025!$B$3:$B$1315, "&lt;=" &amp; CL$1, DataRegularSeason20242025!$E$3:$E$1315, $A21)</f>
        <v>48</v>
      </c>
      <c r="CM21">
        <f>SUMIFS(DataRegularSeason20242025!$AA$3:$AA$1315,DataRegularSeason20242025!$B$3:$B$1315, "&lt;=" &amp; CM$1, DataRegularSeason20242025!$D$3:$D$1315, $A21)+SUMIFS(DataRegularSeason20242025!$AB$3:$AB$1315,DataRegularSeason20242025!$B$3:$B$1315, "&lt;=" &amp; CM$1, DataRegularSeason20242025!$E$3:$E$1315, $A21)</f>
        <v>48</v>
      </c>
      <c r="CN21">
        <f>SUMIFS(DataRegularSeason20242025!$AA$3:$AA$1315,DataRegularSeason20242025!$B$3:$B$1315, "&lt;=" &amp; CN$1, DataRegularSeason20242025!$D$3:$D$1315, $A21)+SUMIFS(DataRegularSeason20242025!$AB$3:$AB$1315,DataRegularSeason20242025!$B$3:$B$1315, "&lt;=" &amp; CN$1, DataRegularSeason20242025!$E$3:$E$1315, $A21)</f>
        <v>48</v>
      </c>
      <c r="CO21">
        <f>SUMIFS(DataRegularSeason20242025!$AA$3:$AA$1315,DataRegularSeason20242025!$B$3:$B$1315, "&lt;=" &amp; CO$1, DataRegularSeason20242025!$D$3:$D$1315, $A21)+SUMIFS(DataRegularSeason20242025!$AB$3:$AB$1315,DataRegularSeason20242025!$B$3:$B$1315, "&lt;=" &amp; CO$1, DataRegularSeason20242025!$E$3:$E$1315, $A21)</f>
        <v>50</v>
      </c>
      <c r="CP21">
        <f>SUMIFS(DataRegularSeason20242025!$AA$3:$AA$1315,DataRegularSeason20242025!$B$3:$B$1315, "&lt;=" &amp; CP$1, DataRegularSeason20242025!$D$3:$D$1315, $A21)+SUMIFS(DataRegularSeason20242025!$AB$3:$AB$1315,DataRegularSeason20242025!$B$3:$B$1315, "&lt;=" &amp; CP$1, DataRegularSeason20242025!$E$3:$E$1315, $A21)</f>
        <v>50</v>
      </c>
      <c r="CQ21">
        <f>SUMIFS(DataRegularSeason20242025!$AA$3:$AA$1315,DataRegularSeason20242025!$B$3:$B$1315, "&lt;=" &amp; CQ$1, DataRegularSeason20242025!$D$3:$D$1315, $A21)+SUMIFS(DataRegularSeason20242025!$AB$3:$AB$1315,DataRegularSeason20242025!$B$3:$B$1315, "&lt;=" &amp; CQ$1, DataRegularSeason20242025!$E$3:$E$1315, $A21)</f>
        <v>52</v>
      </c>
      <c r="CR21">
        <f>SUMIFS(DataRegularSeason20242025!$AA$3:$AA$1315,DataRegularSeason20242025!$B$3:$B$1315, "&lt;=" &amp; CR$1, DataRegularSeason20242025!$D$3:$D$1315, $A21)+SUMIFS(DataRegularSeason20242025!$AB$3:$AB$1315,DataRegularSeason20242025!$B$3:$B$1315, "&lt;=" &amp; CR$1, DataRegularSeason20242025!$E$3:$E$1315, $A21)</f>
        <v>52</v>
      </c>
      <c r="CS21">
        <f>SUMIFS(DataRegularSeason20242025!$AA$3:$AA$1315,DataRegularSeason20242025!$B$3:$B$1315, "&lt;=" &amp; CS$1, DataRegularSeason20242025!$D$3:$D$1315, $A21)+SUMIFS(DataRegularSeason20242025!$AB$3:$AB$1315,DataRegularSeason20242025!$B$3:$B$1315, "&lt;=" &amp; CS$1, DataRegularSeason20242025!$E$3:$E$1315, $A21)</f>
        <v>54</v>
      </c>
      <c r="CT21">
        <f>SUMIFS(DataRegularSeason20242025!$AA$3:$AA$1315,DataRegularSeason20242025!$B$3:$B$1315, "&lt;=" &amp; CT$1, DataRegularSeason20242025!$D$3:$D$1315, $A21)+SUMIFS(DataRegularSeason20242025!$AB$3:$AB$1315,DataRegularSeason20242025!$B$3:$B$1315, "&lt;=" &amp; CT$1, DataRegularSeason20242025!$E$3:$E$1315, $A21)</f>
        <v>54</v>
      </c>
      <c r="CU21">
        <f>SUMIFS(DataRegularSeason20242025!$AA$3:$AA$1315,DataRegularSeason20242025!$B$3:$B$1315, "&lt;=" &amp; CU$1, DataRegularSeason20242025!$D$3:$D$1315, $A21)+SUMIFS(DataRegularSeason20242025!$AB$3:$AB$1315,DataRegularSeason20242025!$B$3:$B$1315, "&lt;=" &amp; CU$1, DataRegularSeason20242025!$E$3:$E$1315, $A21)</f>
        <v>54</v>
      </c>
      <c r="CV21">
        <f>SUMIFS(DataRegularSeason20242025!$AA$3:$AA$1315,DataRegularSeason20242025!$B$3:$B$1315, "&lt;=" &amp; CV$1, DataRegularSeason20242025!$D$3:$D$1315, $A21)+SUMIFS(DataRegularSeason20242025!$AB$3:$AB$1315,DataRegularSeason20242025!$B$3:$B$1315, "&lt;=" &amp; CV$1, DataRegularSeason20242025!$E$3:$E$1315, $A21)</f>
        <v>56</v>
      </c>
      <c r="CW21">
        <f>SUMIFS(DataRegularSeason20242025!$AA$3:$AA$1315,DataRegularSeason20242025!$B$3:$B$1315, "&lt;=" &amp; CW$1, DataRegularSeason20242025!$D$3:$D$1315, $A21)+SUMIFS(DataRegularSeason20242025!$AB$3:$AB$1315,DataRegularSeason20242025!$B$3:$B$1315, "&lt;=" &amp; CW$1, DataRegularSeason20242025!$E$3:$E$1315, $A21)</f>
        <v>56</v>
      </c>
      <c r="CX21">
        <f>SUMIFS(DataRegularSeason20242025!$AA$3:$AA$1315,DataRegularSeason20242025!$B$3:$B$1315, "&lt;=" &amp; CX$1, DataRegularSeason20242025!$D$3:$D$1315, $A21)+SUMIFS(DataRegularSeason20242025!$AB$3:$AB$1315,DataRegularSeason20242025!$B$3:$B$1315, "&lt;=" &amp; CX$1, DataRegularSeason20242025!$E$3:$E$1315, $A21)</f>
        <v>56</v>
      </c>
      <c r="CY21">
        <f>SUMIFS(DataRegularSeason20242025!$AA$3:$AA$1315,DataRegularSeason20242025!$B$3:$B$1315, "&lt;=" &amp; CY$1, DataRegularSeason20242025!$D$3:$D$1315, $A21)+SUMIFS(DataRegularSeason20242025!$AB$3:$AB$1315,DataRegularSeason20242025!$B$3:$B$1315, "&lt;=" &amp; CY$1, DataRegularSeason20242025!$E$3:$E$1315, $A21)</f>
        <v>56</v>
      </c>
      <c r="CZ21">
        <f>SUMIFS(DataRegularSeason20242025!$AA$3:$AA$1315,DataRegularSeason20242025!$B$3:$B$1315, "&lt;=" &amp; CZ$1, DataRegularSeason20242025!$D$3:$D$1315, $A21)+SUMIFS(DataRegularSeason20242025!$AB$3:$AB$1315,DataRegularSeason20242025!$B$3:$B$1315, "&lt;=" &amp; CZ$1, DataRegularSeason20242025!$E$3:$E$1315, $A21)</f>
        <v>58</v>
      </c>
      <c r="DA21">
        <f>SUMIFS(DataRegularSeason20242025!$AA$3:$AA$1315,DataRegularSeason20242025!$B$3:$B$1315, "&lt;=" &amp; DA$1, DataRegularSeason20242025!$D$3:$D$1315, $A21)+SUMIFS(DataRegularSeason20242025!$AB$3:$AB$1315,DataRegularSeason20242025!$B$3:$B$1315, "&lt;=" &amp; DA$1, DataRegularSeason20242025!$E$3:$E$1315, $A21)</f>
        <v>58</v>
      </c>
      <c r="DB21">
        <f>SUMIFS(DataRegularSeason20242025!$AA$3:$AA$1315,DataRegularSeason20242025!$B$3:$B$1315, "&lt;=" &amp; DB$1, DataRegularSeason20242025!$D$3:$D$1315, $A21)+SUMIFS(DataRegularSeason20242025!$AB$3:$AB$1315,DataRegularSeason20242025!$B$3:$B$1315, "&lt;=" &amp; DB$1, DataRegularSeason20242025!$E$3:$E$1315, $A21)</f>
        <v>58</v>
      </c>
      <c r="DC21">
        <f>SUMIFS(DataRegularSeason20242025!$AA$3:$AA$1315,DataRegularSeason20242025!$B$3:$B$1315, "&lt;=" &amp; DC$1, DataRegularSeason20242025!$D$3:$D$1315, $A21)+SUMIFS(DataRegularSeason20242025!$AB$3:$AB$1315,DataRegularSeason20242025!$B$3:$B$1315, "&lt;=" &amp; DC$1, DataRegularSeason20242025!$E$3:$E$1315, $A21)</f>
        <v>58</v>
      </c>
      <c r="DD21">
        <f>SUMIFS(DataRegularSeason20242025!$AA$3:$AA$1315,DataRegularSeason20242025!$B$3:$B$1315, "&lt;=" &amp; DD$1, DataRegularSeason20242025!$D$3:$D$1315, $A21)+SUMIFS(DataRegularSeason20242025!$AB$3:$AB$1315,DataRegularSeason20242025!$B$3:$B$1315, "&lt;=" &amp; DD$1, DataRegularSeason20242025!$E$3:$E$1315, $A21)</f>
        <v>58</v>
      </c>
      <c r="DE21">
        <f>SUMIFS(DataRegularSeason20242025!$AA$3:$AA$1315,DataRegularSeason20242025!$B$3:$B$1315, "&lt;=" &amp; DE$1, DataRegularSeason20242025!$D$3:$D$1315, $A21)+SUMIFS(DataRegularSeason20242025!$AB$3:$AB$1315,DataRegularSeason20242025!$B$3:$B$1315, "&lt;=" &amp; DE$1, DataRegularSeason20242025!$E$3:$E$1315, $A21)</f>
        <v>58</v>
      </c>
      <c r="DF21">
        <f>SUMIFS(DataRegularSeason20242025!$AA$3:$AA$1315,DataRegularSeason20242025!$B$3:$B$1315, "&lt;=" &amp; DF$1, DataRegularSeason20242025!$D$3:$D$1315, $A21)+SUMIFS(DataRegularSeason20242025!$AB$3:$AB$1315,DataRegularSeason20242025!$B$3:$B$1315, "&lt;=" &amp; DF$1, DataRegularSeason20242025!$E$3:$E$1315, $A21)</f>
        <v>58</v>
      </c>
      <c r="DG21">
        <f>SUMIFS(DataRegularSeason20242025!$AA$3:$AA$1315,DataRegularSeason20242025!$B$3:$B$1315, "&lt;=" &amp; DG$1, DataRegularSeason20242025!$D$3:$D$1315, $A21)+SUMIFS(DataRegularSeason20242025!$AB$3:$AB$1315,DataRegularSeason20242025!$B$3:$B$1315, "&lt;=" &amp; DG$1, DataRegularSeason20242025!$E$3:$E$1315, $A21)</f>
        <v>58</v>
      </c>
      <c r="DH21">
        <f>SUMIFS(DataRegularSeason20242025!$AA$3:$AA$1315,DataRegularSeason20242025!$B$3:$B$1315, "&lt;=" &amp; DH$1, DataRegularSeason20242025!$D$3:$D$1315, $A21)+SUMIFS(DataRegularSeason20242025!$AB$3:$AB$1315,DataRegularSeason20242025!$B$3:$B$1315, "&lt;=" &amp; DH$1, DataRegularSeason20242025!$E$3:$E$1315, $A21)</f>
        <v>58</v>
      </c>
      <c r="DI21">
        <f>SUMIFS(DataRegularSeason20242025!$AA$3:$AA$1315,DataRegularSeason20242025!$B$3:$B$1315, "&lt;=" &amp; DI$1, DataRegularSeason20242025!$D$3:$D$1315, $A21)+SUMIFS(DataRegularSeason20242025!$AB$3:$AB$1315,DataRegularSeason20242025!$B$3:$B$1315, "&lt;=" &amp; DI$1, DataRegularSeason20242025!$E$3:$E$1315, $A21)</f>
        <v>60</v>
      </c>
      <c r="DJ21">
        <f>SUMIFS(DataRegularSeason20242025!$AA$3:$AA$1315,DataRegularSeason20242025!$B$3:$B$1315, "&lt;=" &amp; DJ$1, DataRegularSeason20242025!$D$3:$D$1315, $A21)+SUMIFS(DataRegularSeason20242025!$AB$3:$AB$1315,DataRegularSeason20242025!$B$3:$B$1315, "&lt;=" &amp; DJ$1, DataRegularSeason20242025!$E$3:$E$1315, $A21)</f>
        <v>60</v>
      </c>
      <c r="DK21">
        <f>SUMIFS(DataRegularSeason20242025!$AA$3:$AA$1315,DataRegularSeason20242025!$B$3:$B$1315, "&lt;=" &amp; DK$1, DataRegularSeason20242025!$D$3:$D$1315, $A21)+SUMIFS(DataRegularSeason20242025!$AB$3:$AB$1315,DataRegularSeason20242025!$B$3:$B$1315, "&lt;=" &amp; DK$1, DataRegularSeason20242025!$E$3:$E$1315, $A21)</f>
        <v>60</v>
      </c>
      <c r="DL21">
        <f>SUMIFS(DataRegularSeason20242025!$AA$3:$AA$1315,DataRegularSeason20242025!$B$3:$B$1315, "&lt;=" &amp; DL$1, DataRegularSeason20242025!$D$3:$D$1315, $A21)+SUMIFS(DataRegularSeason20242025!$AB$3:$AB$1315,DataRegularSeason20242025!$B$3:$B$1315, "&lt;=" &amp; DL$1, DataRegularSeason20242025!$E$3:$E$1315, $A21)</f>
        <v>60</v>
      </c>
      <c r="DM21">
        <f>SUMIFS(DataRegularSeason20242025!$AA$3:$AA$1315,DataRegularSeason20242025!$B$3:$B$1315, "&lt;=" &amp; DM$1, DataRegularSeason20242025!$D$3:$D$1315, $A21)+SUMIFS(DataRegularSeason20242025!$AB$3:$AB$1315,DataRegularSeason20242025!$B$3:$B$1315, "&lt;=" &amp; DM$1, DataRegularSeason20242025!$E$3:$E$1315, $A21)</f>
        <v>60</v>
      </c>
      <c r="DN21">
        <f>SUMIFS(DataRegularSeason20242025!$AA$3:$AA$1315,DataRegularSeason20242025!$B$3:$B$1315, "&lt;=" &amp; DN$1, DataRegularSeason20242025!$D$3:$D$1315, $A21)+SUMIFS(DataRegularSeason20242025!$AB$3:$AB$1315,DataRegularSeason20242025!$B$3:$B$1315, "&lt;=" &amp; DN$1, DataRegularSeason20242025!$E$3:$E$1315, $A21)</f>
        <v>60</v>
      </c>
      <c r="DO21">
        <f>SUMIFS(DataRegularSeason20242025!$AA$3:$AA$1315,DataRegularSeason20242025!$B$3:$B$1315, "&lt;=" &amp; DO$1, DataRegularSeason20242025!$D$3:$D$1315, $A21)+SUMIFS(DataRegularSeason20242025!$AB$3:$AB$1315,DataRegularSeason20242025!$B$3:$B$1315, "&lt;=" &amp; DO$1, DataRegularSeason20242025!$E$3:$E$1315, $A21)</f>
        <v>62</v>
      </c>
      <c r="DP21">
        <f>SUMIFS(DataRegularSeason20242025!$AA$3:$AA$1315,DataRegularSeason20242025!$B$3:$B$1315, "&lt;=" &amp; DP$1, DataRegularSeason20242025!$D$3:$D$1315, $A21)+SUMIFS(DataRegularSeason20242025!$AB$3:$AB$1315,DataRegularSeason20242025!$B$3:$B$1315, "&lt;=" &amp; DP$1, DataRegularSeason20242025!$E$3:$E$1315, $A21)</f>
        <v>62</v>
      </c>
      <c r="DQ21">
        <f>SUMIFS(DataRegularSeason20242025!$AA$3:$AA$1315,DataRegularSeason20242025!$B$3:$B$1315, "&lt;=" &amp; DQ$1, DataRegularSeason20242025!$D$3:$D$1315, $A21)+SUMIFS(DataRegularSeason20242025!$AB$3:$AB$1315,DataRegularSeason20242025!$B$3:$B$1315, "&lt;=" &amp; DQ$1, DataRegularSeason20242025!$E$3:$E$1315, $A21)</f>
        <v>62</v>
      </c>
      <c r="DR21">
        <f>SUMIFS(DataRegularSeason20242025!$AA$3:$AA$1315,DataRegularSeason20242025!$B$3:$B$1315, "&lt;=" &amp; DR$1, DataRegularSeason20242025!$D$3:$D$1315, $A21)+SUMIFS(DataRegularSeason20242025!$AB$3:$AB$1315,DataRegularSeason20242025!$B$3:$B$1315, "&lt;=" &amp; DR$1, DataRegularSeason20242025!$E$3:$E$1315, $A21)</f>
        <v>64</v>
      </c>
      <c r="DS21">
        <f>SUMIFS(DataRegularSeason20242025!$AA$3:$AA$1315,DataRegularSeason20242025!$B$3:$B$1315, "&lt;=" &amp; DS$1, DataRegularSeason20242025!$D$3:$D$1315, $A21)+SUMIFS(DataRegularSeason20242025!$AB$3:$AB$1315,DataRegularSeason20242025!$B$3:$B$1315, "&lt;=" &amp; DS$1, DataRegularSeason20242025!$E$3:$E$1315, $A21)</f>
        <v>66</v>
      </c>
      <c r="DT21">
        <f>SUMIFS(DataRegularSeason20242025!$AA$3:$AA$1315,DataRegularSeason20242025!$B$3:$B$1315, "&lt;=" &amp; DT$1, DataRegularSeason20242025!$D$3:$D$1315, $A21)+SUMIFS(DataRegularSeason20242025!$AB$3:$AB$1315,DataRegularSeason20242025!$B$3:$B$1315, "&lt;=" &amp; DT$1, DataRegularSeason20242025!$E$3:$E$1315, $A21)</f>
        <v>66</v>
      </c>
      <c r="DU21">
        <f>SUMIFS(DataRegularSeason20242025!$AA$3:$AA$1315,DataRegularSeason20242025!$B$3:$B$1315, "&lt;=" &amp; DU$1, DataRegularSeason20242025!$D$3:$D$1315, $A21)+SUMIFS(DataRegularSeason20242025!$AB$3:$AB$1315,DataRegularSeason20242025!$B$3:$B$1315, "&lt;=" &amp; DU$1, DataRegularSeason20242025!$E$3:$E$1315, $A21)</f>
        <v>66</v>
      </c>
      <c r="DV21">
        <f>SUMIFS(DataRegularSeason20242025!$AA$3:$AA$1315,DataRegularSeason20242025!$B$3:$B$1315, "&lt;=" &amp; DV$1, DataRegularSeason20242025!$D$3:$D$1315, $A21)+SUMIFS(DataRegularSeason20242025!$AB$3:$AB$1315,DataRegularSeason20242025!$B$3:$B$1315, "&lt;=" &amp; DV$1, DataRegularSeason20242025!$E$3:$E$1315, $A21)</f>
        <v>66</v>
      </c>
      <c r="DW21">
        <f>SUMIFS(DataRegularSeason20242025!$AA$3:$AA$1315,DataRegularSeason20242025!$B$3:$B$1315, "&lt;=" &amp; DW$1, DataRegularSeason20242025!$D$3:$D$1315, $A21)+SUMIFS(DataRegularSeason20242025!$AB$3:$AB$1315,DataRegularSeason20242025!$B$3:$B$1315, "&lt;=" &amp; DW$1, DataRegularSeason20242025!$E$3:$E$1315, $A21)</f>
        <v>66</v>
      </c>
      <c r="DX21">
        <f>SUMIFS(DataRegularSeason20242025!$AA$3:$AA$1315,DataRegularSeason20242025!$B$3:$B$1315, "&lt;=" &amp; DX$1, DataRegularSeason20242025!$D$3:$D$1315, $A21)+SUMIFS(DataRegularSeason20242025!$AB$3:$AB$1315,DataRegularSeason20242025!$B$3:$B$1315, "&lt;=" &amp; DX$1, DataRegularSeason20242025!$E$3:$E$1315, $A21)</f>
        <v>66</v>
      </c>
      <c r="DY21">
        <f>SUMIFS(DataRegularSeason20242025!$AA$3:$AA$1315,DataRegularSeason20242025!$B$3:$B$1315, "&lt;=" &amp; DY$1, DataRegularSeason20242025!$D$3:$D$1315, $A21)+SUMIFS(DataRegularSeason20242025!$AB$3:$AB$1315,DataRegularSeason20242025!$B$3:$B$1315, "&lt;=" &amp; DY$1, DataRegularSeason20242025!$E$3:$E$1315, $A21)</f>
        <v>66</v>
      </c>
      <c r="DZ21">
        <f>SUMIFS(DataRegularSeason20242025!$AA$3:$AA$1315,DataRegularSeason20242025!$B$3:$B$1315, "&lt;=" &amp; DZ$1, DataRegularSeason20242025!$D$3:$D$1315, $A21)+SUMIFS(DataRegularSeason20242025!$AB$3:$AB$1315,DataRegularSeason20242025!$B$3:$B$1315, "&lt;=" &amp; DZ$1, DataRegularSeason20242025!$E$3:$E$1315, $A21)</f>
        <v>68</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70</v>
      </c>
      <c r="EC21">
        <f>SUMIFS(DataRegularSeason20242025!$AA$3:$AA$1315,DataRegularSeason20242025!$B$3:$B$1315, "&lt;=" &amp; EC$1, DataRegularSeason20242025!$D$3:$D$1315, $A21)+SUMIFS(DataRegularSeason20242025!$AB$3:$AB$1315,DataRegularSeason20242025!$B$3:$B$1315, "&lt;=" &amp; EC$1, DataRegularSeason20242025!$E$3:$E$1315, $A21)</f>
        <v>70</v>
      </c>
      <c r="ED21">
        <f>SUMIFS(DataRegularSeason20242025!$AA$3:$AA$1315,DataRegularSeason20242025!$B$3:$B$1315, "&lt;=" &amp; ED$1, DataRegularSeason20242025!$D$3:$D$1315, $A21)+SUMIFS(DataRegularSeason20242025!$AB$3:$AB$1315,DataRegularSeason20242025!$B$3:$B$1315, "&lt;=" &amp; ED$1, DataRegularSeason20242025!$E$3:$E$1315, $A21)</f>
        <v>70</v>
      </c>
      <c r="EE21">
        <f>SUMIFS(DataRegularSeason20242025!$AA$3:$AA$1315,DataRegularSeason20242025!$B$3:$B$1315, "&lt;=" &amp; EE$1, DataRegularSeason20242025!$D$3:$D$1315, $A21)+SUMIFS(DataRegularSeason20242025!$AB$3:$AB$1315,DataRegularSeason20242025!$B$3:$B$1315, "&lt;=" &amp; EE$1, DataRegularSeason20242025!$E$3:$E$1315, $A21)</f>
        <v>70</v>
      </c>
      <c r="EF21">
        <f>SUMIFS(DataRegularSeason20242025!$AA$3:$AA$1315,DataRegularSeason20242025!$B$3:$B$1315, "&lt;=" &amp; EF$1, DataRegularSeason20242025!$D$3:$D$1315, $A21)+SUMIFS(DataRegularSeason20242025!$AB$3:$AB$1315,DataRegularSeason20242025!$B$3:$B$1315, "&lt;=" &amp; EF$1, DataRegularSeason20242025!$E$3:$E$1315, $A21)</f>
        <v>70</v>
      </c>
      <c r="EG21">
        <f>SUMIFS(DataRegularSeason20242025!$AA$3:$AA$1315,DataRegularSeason20242025!$B$3:$B$1315, "&lt;=" &amp; EG$1, DataRegularSeason20242025!$D$3:$D$1315, $A21)+SUMIFS(DataRegularSeason20242025!$AB$3:$AB$1315,DataRegularSeason20242025!$B$3:$B$1315, "&lt;=" &amp; EG$1, DataRegularSeason20242025!$E$3:$E$1315, $A21)</f>
        <v>70</v>
      </c>
      <c r="EH21">
        <f>SUMIFS(DataRegularSeason20242025!$AA$3:$AA$1315,DataRegularSeason20242025!$B$3:$B$1315, "&lt;=" &amp; EH$1, DataRegularSeason20242025!$D$3:$D$1315, $A21)+SUMIFS(DataRegularSeason20242025!$AB$3:$AB$1315,DataRegularSeason20242025!$B$3:$B$1315, "&lt;=" &amp; EH$1, DataRegularSeason20242025!$E$3:$E$1315, $A21)</f>
        <v>70</v>
      </c>
      <c r="EI21">
        <f>SUMIFS(DataRegularSeason20242025!$AA$3:$AA$1315,DataRegularSeason20242025!$B$3:$B$1315, "&lt;=" &amp; EI$1, DataRegularSeason20242025!$D$3:$D$1315, $A21)+SUMIFS(DataRegularSeason20242025!$AB$3:$AB$1315,DataRegularSeason20242025!$B$3:$B$1315, "&lt;=" &amp; EI$1, DataRegularSeason20242025!$E$3:$E$1315, $A21)</f>
        <v>70</v>
      </c>
      <c r="EJ21">
        <f>SUMIFS(DataRegularSeason20242025!$AA$3:$AA$1315,DataRegularSeason20242025!$B$3:$B$1315, "&lt;=" &amp; EJ$1, DataRegularSeason20242025!$D$3:$D$1315, $A21)+SUMIFS(DataRegularSeason20242025!$AB$3:$AB$1315,DataRegularSeason20242025!$B$3:$B$1315, "&lt;=" &amp; EJ$1, DataRegularSeason20242025!$E$3:$E$1315, $A21)</f>
        <v>70</v>
      </c>
      <c r="EK21">
        <f>SUMIFS(DataRegularSeason20242025!$AA$3:$AA$1315,DataRegularSeason20242025!$B$3:$B$1315, "&lt;=" &amp; EK$1, DataRegularSeason20242025!$D$3:$D$1315, $A21)+SUMIFS(DataRegularSeason20242025!$AB$3:$AB$1315,DataRegularSeason20242025!$B$3:$B$1315, "&lt;=" &amp; EK$1, DataRegularSeason20242025!$E$3:$E$1315, $A21)</f>
        <v>70</v>
      </c>
      <c r="EL21">
        <f>SUMIFS(DataRegularSeason20242025!$AA$3:$AA$1315,DataRegularSeason20242025!$B$3:$B$1315, "&lt;=" &amp; EL$1, DataRegularSeason20242025!$D$3:$D$1315, $A21)+SUMIFS(DataRegularSeason20242025!$AB$3:$AB$1315,DataRegularSeason20242025!$B$3:$B$1315, "&lt;=" &amp; EL$1, DataRegularSeason20242025!$E$3:$E$1315, $A21)</f>
        <v>70</v>
      </c>
      <c r="EM21">
        <f>SUMIFS(DataRegularSeason20242025!$AA$3:$AA$1315,DataRegularSeason20242025!$B$3:$B$1315, "&lt;=" &amp; EM$1, DataRegularSeason20242025!$D$3:$D$1315, $A21)+SUMIFS(DataRegularSeason20242025!$AB$3:$AB$1315,DataRegularSeason20242025!$B$3:$B$1315, "&lt;=" &amp; EM$1, DataRegularSeason20242025!$E$3:$E$1315, $A21)</f>
        <v>70</v>
      </c>
      <c r="EN21">
        <f>SUMIFS(DataRegularSeason20242025!$AA$3:$AA$1315,DataRegularSeason20242025!$B$3:$B$1315, "&lt;=" &amp; EN$1, DataRegularSeason20242025!$D$3:$D$1315, $A21)+SUMIFS(DataRegularSeason20242025!$AB$3:$AB$1315,DataRegularSeason20242025!$B$3:$B$1315, "&lt;=" &amp; EN$1, DataRegularSeason20242025!$E$3:$E$1315, $A21)</f>
        <v>70</v>
      </c>
      <c r="EO21">
        <f>SUMIFS(DataRegularSeason20242025!$AA$3:$AA$1315,DataRegularSeason20242025!$B$3:$B$1315, "&lt;=" &amp; EO$1, DataRegularSeason20242025!$D$3:$D$1315, $A21)+SUMIFS(DataRegularSeason20242025!$AB$3:$AB$1315,DataRegularSeason20242025!$B$3:$B$1315, "&lt;=" &amp; EO$1, DataRegularSeason20242025!$E$3:$E$1315, $A21)</f>
        <v>70</v>
      </c>
      <c r="EP21">
        <f>SUMIFS(DataRegularSeason20242025!$AA$3:$AA$1315,DataRegularSeason20242025!$B$3:$B$1315, "&lt;=" &amp; EP$1, DataRegularSeason20242025!$D$3:$D$1315, $A21)+SUMIFS(DataRegularSeason20242025!$AB$3:$AB$1315,DataRegularSeason20242025!$B$3:$B$1315, "&lt;=" &amp; EP$1, DataRegularSeason20242025!$E$3:$E$1315, $A21)</f>
        <v>72</v>
      </c>
      <c r="EQ21">
        <f>SUMIFS(DataRegularSeason20242025!$AA$3:$AA$1315,DataRegularSeason20242025!$B$3:$B$1315, "&lt;=" &amp; EQ$1, DataRegularSeason20242025!$D$3:$D$1315, $A21)+SUMIFS(DataRegularSeason20242025!$AB$3:$AB$1315,DataRegularSeason20242025!$B$3:$B$1315, "&lt;=" &amp; EQ$1, DataRegularSeason20242025!$E$3:$E$1315, $A21)</f>
        <v>72</v>
      </c>
      <c r="ER21">
        <f>SUMIFS(DataRegularSeason20242025!$AA$3:$AA$1315,DataRegularSeason20242025!$B$3:$B$1315, "&lt;=" &amp; ER$1, DataRegularSeason20242025!$D$3:$D$1315, $A21)+SUMIFS(DataRegularSeason20242025!$AB$3:$AB$1315,DataRegularSeason20242025!$B$3:$B$1315, "&lt;=" &amp; ER$1, DataRegularSeason20242025!$E$3:$E$1315, $A21)</f>
        <v>72</v>
      </c>
      <c r="ES21">
        <f>SUMIFS(DataRegularSeason20242025!$AA$3:$AA$1315,DataRegularSeason20242025!$B$3:$B$1315, "&lt;=" &amp; ES$1, DataRegularSeason20242025!$D$3:$D$1315, $A21)+SUMIFS(DataRegularSeason20242025!$AB$3:$AB$1315,DataRegularSeason20242025!$B$3:$B$1315, "&lt;=" &amp; ES$1, DataRegularSeason20242025!$E$3:$E$1315, $A21)</f>
        <v>72</v>
      </c>
      <c r="ET21">
        <f>SUMIFS(DataRegularSeason20242025!$AA$3:$AA$1315,DataRegularSeason20242025!$B$3:$B$1315, "&lt;=" &amp; ET$1, DataRegularSeason20242025!$D$3:$D$1315, $A21)+SUMIFS(DataRegularSeason20242025!$AB$3:$AB$1315,DataRegularSeason20242025!$B$3:$B$1315, "&lt;=" &amp; ET$1, DataRegularSeason20242025!$E$3:$E$1315, $A21)</f>
        <v>72</v>
      </c>
      <c r="EU21">
        <f>SUMIFS(DataRegularSeason20242025!$AA$3:$AA$1315,DataRegularSeason20242025!$B$3:$B$1315, "&lt;=" &amp; EU$1, DataRegularSeason20242025!$D$3:$D$1315, $A21)+SUMIFS(DataRegularSeason20242025!$AB$3:$AB$1315,DataRegularSeason20242025!$B$3:$B$1315, "&lt;=" &amp; EU$1, DataRegularSeason20242025!$E$3:$E$1315, $A21)</f>
        <v>72</v>
      </c>
      <c r="EV21">
        <f>SUMIFS(DataRegularSeason20242025!$AA$3:$AA$1315,DataRegularSeason20242025!$B$3:$B$1315, "&lt;=" &amp; EV$1, DataRegularSeason20242025!$D$3:$D$1315, $A21)+SUMIFS(DataRegularSeason20242025!$AB$3:$AB$1315,DataRegularSeason20242025!$B$3:$B$1315, "&lt;=" &amp; EV$1, DataRegularSeason20242025!$E$3:$E$1315, $A21)</f>
        <v>72</v>
      </c>
      <c r="EW21">
        <f>SUMIFS(DataRegularSeason20242025!$AA$3:$AA$1315,DataRegularSeason20242025!$B$3:$B$1315, "&lt;=" &amp; EW$1, DataRegularSeason20242025!$D$3:$D$1315, $A21)+SUMIFS(DataRegularSeason20242025!$AB$3:$AB$1315,DataRegularSeason20242025!$B$3:$B$1315, "&lt;=" &amp; EW$1, DataRegularSeason20242025!$E$3:$E$1315, $A21)</f>
        <v>72</v>
      </c>
      <c r="EX21">
        <f>SUMIFS(DataRegularSeason20242025!$AA$3:$AA$1315,DataRegularSeason20242025!$B$3:$B$1315, "&lt;=" &amp; EX$1, DataRegularSeason20242025!$D$3:$D$1315, $A21)+SUMIFS(DataRegularSeason20242025!$AB$3:$AB$1315,DataRegularSeason20242025!$B$3:$B$1315, "&lt;=" &amp; EX$1, DataRegularSeason20242025!$E$3:$E$1315, $A21)</f>
        <v>74</v>
      </c>
      <c r="EY21">
        <f>SUMIFS(DataRegularSeason20242025!$AA$3:$AA$1315,DataRegularSeason20242025!$B$3:$B$1315, "&lt;=" &amp; EY$1, DataRegularSeason20242025!$D$3:$D$1315, $A21)+SUMIFS(DataRegularSeason20242025!$AB$3:$AB$1315,DataRegularSeason20242025!$B$3:$B$1315, "&lt;=" &amp; EY$1, DataRegularSeason20242025!$E$3:$E$1315, $A21)</f>
        <v>74</v>
      </c>
      <c r="EZ21">
        <f>SUMIFS(DataRegularSeason20242025!$AA$3:$AA$1315,DataRegularSeason20242025!$B$3:$B$1315, "&lt;=" &amp; EZ$1, DataRegularSeason20242025!$D$3:$D$1315, $A21)+SUMIFS(DataRegularSeason20242025!$AB$3:$AB$1315,DataRegularSeason20242025!$B$3:$B$1315, "&lt;=" &amp; EZ$1, DataRegularSeason20242025!$E$3:$E$1315, $A21)</f>
        <v>76</v>
      </c>
      <c r="FA21">
        <f>SUMIFS(DataRegularSeason20242025!$AA$3:$AA$1315,DataRegularSeason20242025!$B$3:$B$1315, "&lt;=" &amp; FA$1, DataRegularSeason20242025!$D$3:$D$1315, $A21)+SUMIFS(DataRegularSeason20242025!$AB$3:$AB$1315,DataRegularSeason20242025!$B$3:$B$1315, "&lt;=" &amp; FA$1, DataRegularSeason20242025!$E$3:$E$1315, $A21)</f>
        <v>76</v>
      </c>
      <c r="FB21">
        <f>SUMIFS(DataRegularSeason20242025!$AA$3:$AA$1315,DataRegularSeason20242025!$B$3:$B$1315, "&lt;=" &amp; FB$1, DataRegularSeason20242025!$D$3:$D$1315, $A21)+SUMIFS(DataRegularSeason20242025!$AB$3:$AB$1315,DataRegularSeason20242025!$B$3:$B$1315, "&lt;=" &amp; FB$1, DataRegularSeason20242025!$E$3:$E$1315, $A21)</f>
        <v>76</v>
      </c>
      <c r="FC21">
        <f>SUMIFS(DataRegularSeason20242025!$AA$3:$AA$1315,DataRegularSeason20242025!$B$3:$B$1315, "&lt;=" &amp; FC$1, DataRegularSeason20242025!$D$3:$D$1315, $A21)+SUMIFS(DataRegularSeason20242025!$AB$3:$AB$1315,DataRegularSeason20242025!$B$3:$B$1315, "&lt;=" &amp; FC$1, DataRegularSeason20242025!$E$3:$E$1315, $A21)</f>
        <v>76</v>
      </c>
      <c r="FD21">
        <f>SUMIFS(DataRegularSeason20242025!$AA$3:$AA$1315,DataRegularSeason20242025!$B$3:$B$1315, "&lt;=" &amp; FD$1, DataRegularSeason20242025!$D$3:$D$1315, $A21)+SUMIFS(DataRegularSeason20242025!$AB$3:$AB$1315,DataRegularSeason20242025!$B$3:$B$1315, "&lt;=" &amp; FD$1, DataRegularSeason20242025!$E$3:$E$1315, $A21)</f>
        <v>76</v>
      </c>
      <c r="FE21">
        <f>SUMIFS(DataRegularSeason20242025!$AA$3:$AA$1315,DataRegularSeason20242025!$B$3:$B$1315, "&lt;=" &amp; FE$1, DataRegularSeason20242025!$D$3:$D$1315, $A21)+SUMIFS(DataRegularSeason20242025!$AB$3:$AB$1315,DataRegularSeason20242025!$B$3:$B$1315, "&lt;=" &amp; FE$1, DataRegularSeason20242025!$E$3:$E$1315, $A21)</f>
        <v>76</v>
      </c>
      <c r="FF21">
        <f>SUMIFS(DataRegularSeason20242025!$AA$3:$AA$1315,DataRegularSeason20242025!$B$3:$B$1315, "&lt;=" &amp; FF$1, DataRegularSeason20242025!$D$3:$D$1315, $A21)+SUMIFS(DataRegularSeason20242025!$AB$3:$AB$1315,DataRegularSeason20242025!$B$3:$B$1315, "&lt;=" &amp; FF$1, DataRegularSeason20242025!$E$3:$E$1315, $A21)</f>
        <v>76</v>
      </c>
      <c r="FG21">
        <f>SUMIFS(DataRegularSeason20242025!$AA$3:$AA$1315,DataRegularSeason20242025!$B$3:$B$1315, "&lt;=" &amp; FG$1, DataRegularSeason20242025!$D$3:$D$1315, $A21)+SUMIFS(DataRegularSeason20242025!$AB$3:$AB$1315,DataRegularSeason20242025!$B$3:$B$1315, "&lt;=" &amp; FG$1, DataRegularSeason20242025!$E$3:$E$1315, $A21)</f>
        <v>78</v>
      </c>
      <c r="FH21">
        <f>SUMIFS(DataRegularSeason20242025!$AA$3:$AA$1315,DataRegularSeason20242025!$B$3:$B$1315, "&lt;=" &amp; FH$1, DataRegularSeason20242025!$D$3:$D$1315, $A21)+SUMIFS(DataRegularSeason20242025!$AB$3:$AB$1315,DataRegularSeason20242025!$B$3:$B$1315, "&lt;=" &amp; FH$1, DataRegularSeason20242025!$E$3:$E$1315, $A21)</f>
        <v>78</v>
      </c>
      <c r="FI21">
        <f>SUMIFS(DataRegularSeason20242025!$AA$3:$AA$1315,DataRegularSeason20242025!$B$3:$B$1315, "&lt;=" &amp; FI$1, DataRegularSeason20242025!$D$3:$D$1315, $A21)+SUMIFS(DataRegularSeason20242025!$AB$3:$AB$1315,DataRegularSeason20242025!$B$3:$B$1315, "&lt;=" &amp; FI$1, DataRegularSeason20242025!$E$3:$E$1315, $A21)</f>
        <v>78</v>
      </c>
      <c r="FJ21">
        <f>SUMIFS(DataRegularSeason20242025!$AA$3:$AA$1315,DataRegularSeason20242025!$B$3:$B$1315, "&lt;=" &amp; FJ$1, DataRegularSeason20242025!$D$3:$D$1315, $A21)+SUMIFS(DataRegularSeason20242025!$AB$3:$AB$1315,DataRegularSeason20242025!$B$3:$B$1315, "&lt;=" &amp; FJ$1, DataRegularSeason20242025!$E$3:$E$1315, $A21)</f>
        <v>78</v>
      </c>
      <c r="FK21">
        <f>SUMIFS(DataRegularSeason20242025!$AA$3:$AA$1315,DataRegularSeason20242025!$B$3:$B$1315, "&lt;=" &amp; FK$1, DataRegularSeason20242025!$D$3:$D$1315, $A21)+SUMIFS(DataRegularSeason20242025!$AB$3:$AB$1315,DataRegularSeason20242025!$B$3:$B$1315, "&lt;=" &amp; FK$1, DataRegularSeason20242025!$E$3:$E$1315, $A21)</f>
        <v>78</v>
      </c>
      <c r="FL21">
        <f>SUMIFS(DataRegularSeason20242025!$AA$3:$AA$1315,DataRegularSeason20242025!$B$3:$B$1315, "&lt;=" &amp; FL$1, DataRegularSeason20242025!$D$3:$D$1315, $A21)+SUMIFS(DataRegularSeason20242025!$AB$3:$AB$1315,DataRegularSeason20242025!$B$3:$B$1315, "&lt;=" &amp; FL$1, DataRegularSeason20242025!$E$3:$E$1315, $A21)</f>
        <v>78</v>
      </c>
      <c r="FM21">
        <f>SUMIFS(DataRegularSeason20242025!$AA$3:$AA$1315,DataRegularSeason20242025!$B$3:$B$1315, "&lt;=" &amp; FM$1, DataRegularSeason20242025!$D$3:$D$1315, $A21)+SUMIFS(DataRegularSeason20242025!$AB$3:$AB$1315,DataRegularSeason20242025!$B$3:$B$1315, "&lt;=" &amp; FM$1, DataRegularSeason20242025!$E$3:$E$1315, $A21)</f>
        <v>78</v>
      </c>
      <c r="FN21">
        <f>SUMIFS(DataRegularSeason20242025!$AA$3:$AA$1315,DataRegularSeason20242025!$B$3:$B$1315, "&lt;=" &amp; FN$1, DataRegularSeason20242025!$D$3:$D$1315, $A21)+SUMIFS(DataRegularSeason20242025!$AB$3:$AB$1315,DataRegularSeason20242025!$B$3:$B$1315, "&lt;=" &amp; FN$1, DataRegularSeason20242025!$E$3:$E$1315, $A21)</f>
        <v>78</v>
      </c>
      <c r="FO21">
        <f>SUMIFS(DataRegularSeason20242025!$AA$3:$AA$1315,DataRegularSeason20242025!$B$3:$B$1315, "&lt;=" &amp; FO$1, DataRegularSeason20242025!$D$3:$D$1315, $A21)+SUMIFS(DataRegularSeason20242025!$AB$3:$AB$1315,DataRegularSeason20242025!$B$3:$B$1315, "&lt;=" &amp; FO$1, DataRegularSeason20242025!$E$3:$E$1315, $A21)</f>
        <v>78</v>
      </c>
      <c r="FP21">
        <f>SUMIFS(DataRegularSeason20242025!$AA$3:$AA$1315,DataRegularSeason20242025!$B$3:$B$1315, "&lt;=" &amp; FP$1, DataRegularSeason20242025!$D$3:$D$1315, $A21)+SUMIFS(DataRegularSeason20242025!$AB$3:$AB$1315,DataRegularSeason20242025!$B$3:$B$1315, "&lt;=" &amp; FP$1, DataRegularSeason20242025!$E$3:$E$1315, $A21)</f>
        <v>78</v>
      </c>
      <c r="FQ21">
        <f>SUMIFS(DataRegularSeason20242025!$AA$3:$AA$1315,DataRegularSeason20242025!$B$3:$B$1315, "&lt;=" &amp; FQ$1, DataRegularSeason20242025!$D$3:$D$1315, $A21)+SUMIFS(DataRegularSeason20242025!$AB$3:$AB$1315,DataRegularSeason20242025!$B$3:$B$1315, "&lt;=" &amp; FQ$1, DataRegularSeason20242025!$E$3:$E$1315, $A21)</f>
        <v>78</v>
      </c>
      <c r="FR21">
        <f>SUMIFS(DataRegularSeason20242025!$AA$3:$AA$1315,DataRegularSeason20242025!$B$3:$B$1315, "&lt;=" &amp; FR$1, DataRegularSeason20242025!$D$3:$D$1315, $A21)+SUMIFS(DataRegularSeason20242025!$AB$3:$AB$1315,DataRegularSeason20242025!$B$3:$B$1315, "&lt;=" &amp; FR$1, DataRegularSeason20242025!$E$3:$E$1315, $A21)</f>
        <v>78</v>
      </c>
      <c r="FS21">
        <f>SUMIFS(DataRegularSeason20242025!$AA$3:$AA$1315,DataRegularSeason20242025!$B$3:$B$1315, "&lt;=" &amp; FS$1, DataRegularSeason20242025!$D$3:$D$1315, $A21)+SUMIFS(DataRegularSeason20242025!$AB$3:$AB$1315,DataRegularSeason20242025!$B$3:$B$1315, "&lt;=" &amp; FS$1, DataRegularSeason20242025!$E$3:$E$1315, $A21)</f>
        <v>78</v>
      </c>
      <c r="FT21">
        <f>SUMIFS(DataRegularSeason20242025!$AA$3:$AA$1315,DataRegularSeason20242025!$B$3:$B$1315, "&lt;=" &amp; FT$1, DataRegularSeason20242025!$D$3:$D$1315, $A21)+SUMIFS(DataRegularSeason20242025!$AB$3:$AB$1315,DataRegularSeason20242025!$B$3:$B$1315, "&lt;=" &amp; FT$1, DataRegularSeason20242025!$E$3:$E$1315, $A21)</f>
        <v>78</v>
      </c>
      <c r="FU21">
        <f>SUMIFS(DataRegularSeason20242025!$AA$3:$AA$1315,DataRegularSeason20242025!$B$3:$B$1315, "&lt;=" &amp; FU$1, DataRegularSeason20242025!$D$3:$D$1315, $A21)+SUMIFS(DataRegularSeason20242025!$AB$3:$AB$1315,DataRegularSeason20242025!$B$3:$B$1315, "&lt;=" &amp; FU$1, DataRegularSeason20242025!$E$3:$E$1315, $A21)</f>
        <v>78</v>
      </c>
      <c r="FV21">
        <f>SUMIFS(DataRegularSeason20242025!$AA$3:$AA$1315,DataRegularSeason20242025!$B$3:$B$1315, "&lt;=" &amp; FV$1, DataRegularSeason20242025!$D$3:$D$1315, $A21)+SUMIFS(DataRegularSeason20242025!$AB$3:$AB$1315,DataRegularSeason20242025!$B$3:$B$1315, "&lt;=" &amp; FV$1, DataRegularSeason20242025!$E$3:$E$1315, $A21)</f>
        <v>78</v>
      </c>
      <c r="FW21">
        <f>SUMIFS(DataRegularSeason20242025!$AA$3:$AA$1315,DataRegularSeason20242025!$B$3:$B$1315, "&lt;=" &amp; FW$1, DataRegularSeason20242025!$D$3:$D$1315, $A21)+SUMIFS(DataRegularSeason20242025!$AB$3:$AB$1315,DataRegularSeason20242025!$B$3:$B$1315, "&lt;=" &amp; FW$1, DataRegularSeason20242025!$E$3:$E$1315, $A21)</f>
        <v>78</v>
      </c>
      <c r="FX21">
        <f>SUMIFS(DataRegularSeason20242025!$AA$3:$AA$1315,DataRegularSeason20242025!$B$3:$B$1315, "&lt;=" &amp; FX$1, DataRegularSeason20242025!$D$3:$D$1315, $A21)+SUMIFS(DataRegularSeason20242025!$AB$3:$AB$1315,DataRegularSeason20242025!$B$3:$B$1315, "&lt;=" &amp; FX$1, DataRegularSeason20242025!$E$3:$E$1315, $A21)</f>
        <v>78</v>
      </c>
      <c r="FY21">
        <f>SUMIFS(DataRegularSeason20242025!$AA$3:$AA$1315,DataRegularSeason20242025!$B$3:$B$1315, "&lt;=" &amp; FY$1, DataRegularSeason20242025!$D$3:$D$1315, $A21)+SUMIFS(DataRegularSeason20242025!$AB$3:$AB$1315,DataRegularSeason20242025!$B$3:$B$1315, "&lt;=" &amp; FY$1, DataRegularSeason20242025!$E$3:$E$1315, $A21)</f>
        <v>78</v>
      </c>
      <c r="FZ21">
        <f>SUMIFS(DataRegularSeason20242025!$AA$3:$AA$1315,DataRegularSeason20242025!$B$3:$B$1315, "&lt;=" &amp; FZ$1, DataRegularSeason20242025!$D$3:$D$1315, $A21)+SUMIFS(DataRegularSeason20242025!$AB$3:$AB$1315,DataRegularSeason20242025!$B$3:$B$1315, "&lt;=" &amp; FZ$1, DataRegularSeason20242025!$E$3:$E$1315, $A21)</f>
        <v>78</v>
      </c>
      <c r="GA21">
        <f>SUMIFS(DataRegularSeason20242025!$AA$3:$AA$1315,DataRegularSeason20242025!$B$3:$B$1315, "&lt;=" &amp; GA$1, DataRegularSeason20242025!$D$3:$D$1315, $A21)+SUMIFS(DataRegularSeason20242025!$AB$3:$AB$1315,DataRegularSeason20242025!$B$3:$B$1315, "&lt;=" &amp; GA$1, DataRegularSeason20242025!$E$3:$E$1315, $A21)</f>
        <v>78</v>
      </c>
      <c r="GB21">
        <f>SUMIFS(DataRegularSeason20242025!$AA$3:$AA$1315,DataRegularSeason20242025!$B$3:$B$1315, "&lt;=" &amp; GB$1, DataRegularSeason20242025!$D$3:$D$1315, $A21)+SUMIFS(DataRegularSeason20242025!$AB$3:$AB$1315,DataRegularSeason20242025!$B$3:$B$1315, "&lt;=" &amp; GB$1, DataRegularSeason20242025!$E$3:$E$1315, $A21)</f>
        <v>78</v>
      </c>
      <c r="GC21">
        <f>SUMIFS(DataRegularSeason20242025!$AA$3:$AA$1315,DataRegularSeason20242025!$B$3:$B$1315, "&lt;=" &amp; GC$1, DataRegularSeason20242025!$D$3:$D$1315, $A21)+SUMIFS(DataRegularSeason20242025!$AB$3:$AB$1315,DataRegularSeason20242025!$B$3:$B$1315, "&lt;=" &amp; GC$1, DataRegularSeason20242025!$E$3:$E$1315, $A21)</f>
        <v>78</v>
      </c>
      <c r="GD21">
        <f>SUMIFS(DataRegularSeason20242025!$AA$3:$AA$1315,DataRegularSeason20242025!$B$3:$B$1315, "&lt;=" &amp; GD$1, DataRegularSeason20242025!$D$3:$D$1315, $A21)+SUMIFS(DataRegularSeason20242025!$AB$3:$AB$1315,DataRegularSeason20242025!$B$3:$B$1315, "&lt;=" &amp; GD$1, DataRegularSeason20242025!$E$3:$E$1315, $A21)</f>
        <v>78</v>
      </c>
      <c r="GE21">
        <f>SUMIFS(DataRegularSeason20242025!$AA$3:$AA$1315,DataRegularSeason20242025!$B$3:$B$1315, "&lt;=" &amp; GE$1, DataRegularSeason20242025!$D$3:$D$1315, $A21)+SUMIFS(DataRegularSeason20242025!$AB$3:$AB$1315,DataRegularSeason20242025!$B$3:$B$1315, "&lt;=" &amp; GE$1, DataRegularSeason20242025!$E$3:$E$1315, $A21)</f>
        <v>78</v>
      </c>
      <c r="GF21">
        <f>SUMIFS(DataRegularSeason20242025!$AA$3:$AA$1315,DataRegularSeason20242025!$B$3:$B$1315, "&lt;=" &amp; GF$1, DataRegularSeason20242025!$D$3:$D$1315, $A21)+SUMIFS(DataRegularSeason20242025!$AB$3:$AB$1315,DataRegularSeason20242025!$B$3:$B$1315, "&lt;=" &amp; GF$1, DataRegularSeason20242025!$E$3:$E$1315, $A21)</f>
        <v>78</v>
      </c>
      <c r="GG21">
        <f>SUMIFS(DataRegularSeason20242025!$AA$3:$AA$1315,DataRegularSeason20242025!$B$3:$B$1315, "&lt;=" &amp; GG$1, DataRegularSeason20242025!$D$3:$D$1315, $A21)+SUMIFS(DataRegularSeason20242025!$AB$3:$AB$1315,DataRegularSeason20242025!$B$3:$B$1315, "&lt;=" &amp; GG$1, DataRegularSeason20242025!$E$3:$E$1315, $A21)</f>
        <v>78</v>
      </c>
      <c r="GH21">
        <f>SUMIFS(DataRegularSeason20242025!$AA$3:$AA$1315,DataRegularSeason20242025!$B$3:$B$1315, "&lt;=" &amp; GH$1, DataRegularSeason20242025!$D$3:$D$1315, $A21)+SUMIFS(DataRegularSeason20242025!$AB$3:$AB$1315,DataRegularSeason20242025!$B$3:$B$1315, "&lt;=" &amp; GH$1, DataRegularSeason20242025!$E$3:$E$1315, $A21)</f>
        <v>78</v>
      </c>
      <c r="GI21">
        <f>SUMIFS(DataRegularSeason20242025!$AA$3:$AA$1315,DataRegularSeason20242025!$B$3:$B$1315, "&lt;=" &amp; GI$1, DataRegularSeason20242025!$D$3:$D$1315, $A21)+SUMIFS(DataRegularSeason20242025!$AB$3:$AB$1315,DataRegularSeason20242025!$B$3:$B$1315, "&lt;=" &amp; GI$1, DataRegularSeason20242025!$E$3:$E$1315, $A21)</f>
        <v>78</v>
      </c>
      <c r="GJ21">
        <f>SUMIFS(DataRegularSeason20242025!$AA$3:$AA$1315,DataRegularSeason20242025!$B$3:$B$1315, "&lt;=" &amp; GJ$1, DataRegularSeason20242025!$D$3:$D$1315, $A21)+SUMIFS(DataRegularSeason20242025!$AB$3:$AB$1315,DataRegularSeason20242025!$B$3:$B$1315, "&lt;=" &amp; GJ$1, DataRegularSeason20242025!$E$3:$E$1315, $A21)</f>
        <v>78</v>
      </c>
      <c r="GK21">
        <f>SUMIFS(DataRegularSeason20242025!$AA$3:$AA$1315,DataRegularSeason20242025!$B$3:$B$1315, "&lt;=" &amp; GK$1, DataRegularSeason20242025!$D$3:$D$1315, $A21)+SUMIFS(DataRegularSeason20242025!$AB$3:$AB$1315,DataRegularSeason20242025!$B$3:$B$1315, "&lt;=" &amp; GK$1, DataRegularSeason20242025!$E$3:$E$1315, $A21)</f>
        <v>78</v>
      </c>
      <c r="GL21">
        <f>SUMIFS(DataRegularSeason20242025!$AA$3:$AA$1315,DataRegularSeason20242025!$B$3:$B$1315, "&lt;=" &amp; GL$1, DataRegularSeason20242025!$D$3:$D$1315, $A21)+SUMIFS(DataRegularSeason20242025!$AB$3:$AB$1315,DataRegularSeason20242025!$B$3:$B$1315, "&lt;=" &amp; GL$1, DataRegularSeason20242025!$E$3:$E$1315, $A21)</f>
        <v>78</v>
      </c>
      <c r="GM21">
        <f>SUMIFS(DataRegularSeason20242025!$AA$3:$AA$1315,DataRegularSeason20242025!$B$3:$B$1315, "&lt;=" &amp; GM$1, DataRegularSeason20242025!$D$3:$D$1315, $A21)+SUMIFS(DataRegularSeason20242025!$AB$3:$AB$1315,DataRegularSeason20242025!$B$3:$B$1315, "&lt;=" &amp; GM$1, DataRegularSeason20242025!$E$3:$E$1315, $A21)</f>
        <v>78</v>
      </c>
      <c r="GN21">
        <f>SUMIFS(DataRegularSeason20242025!$AA$3:$AA$1315,DataRegularSeason20242025!$B$3:$B$1315, "&lt;=" &amp; GN$1, DataRegularSeason20242025!$D$3:$D$1315, $A21)+SUMIFS(DataRegularSeason20242025!$AB$3:$AB$1315,DataRegularSeason20242025!$B$3:$B$1315, "&lt;=" &amp; GN$1, DataRegularSeason20242025!$E$3:$E$1315, $A21)</f>
        <v>78</v>
      </c>
      <c r="GO21">
        <f>SUMIFS(DataRegularSeason20242025!$AA$3:$AA$1315,DataRegularSeason20242025!$B$3:$B$1315, "&lt;=" &amp; GO$1, DataRegularSeason20242025!$D$3:$D$1315, $A21)+SUMIFS(DataRegularSeason20242025!$AB$3:$AB$1315,DataRegularSeason20242025!$B$3:$B$1315, "&lt;=" &amp; GO$1, DataRegularSeason20242025!$E$3:$E$1315, $A21)</f>
        <v>78</v>
      </c>
      <c r="GP21">
        <f>SUMIFS(DataRegularSeason20242025!$AA$3:$AA$1315,DataRegularSeason20242025!$B$3:$B$1315, "&lt;=" &amp; GP$1, DataRegularSeason20242025!$D$3:$D$1315, $A21)+SUMIFS(DataRegularSeason20242025!$AB$3:$AB$1315,DataRegularSeason20242025!$B$3:$B$1315, "&lt;=" &amp; GP$1, DataRegularSeason20242025!$E$3:$E$1315, $A21)</f>
        <v>78</v>
      </c>
      <c r="GQ21">
        <f>SUMIFS(DataRegularSeason20242025!$AA$3:$AA$1315,DataRegularSeason20242025!$B$3:$B$1315, "&lt;=" &amp; GQ$1, DataRegularSeason20242025!$D$3:$D$1315, $A21)+SUMIFS(DataRegularSeason20242025!$AB$3:$AB$1315,DataRegularSeason20242025!$B$3:$B$1315, "&lt;=" &amp; GQ$1, DataRegularSeason20242025!$E$3:$E$1315, $A21)</f>
        <v>78</v>
      </c>
      <c r="GR21">
        <f>SUMIFS(DataRegularSeason20242025!$AA$3:$AA$1315,DataRegularSeason20242025!$B$3:$B$1315, "&lt;=" &amp; GR$1, DataRegularSeason20242025!$D$3:$D$1315, $A21)+SUMIFS(DataRegularSeason20242025!$AB$3:$AB$1315,DataRegularSeason20242025!$B$3:$B$1315, "&lt;=" &amp; GR$1, DataRegularSeason20242025!$E$3:$E$1315, $A21)</f>
        <v>78</v>
      </c>
      <c r="GS21">
        <f>SUMIFS(DataRegularSeason20242025!$AA$3:$AA$1315,DataRegularSeason20242025!$B$3:$B$1315, "&lt;=" &amp; GS$1, DataRegularSeason20242025!$D$3:$D$1315, $A21)+SUMIFS(DataRegularSeason20242025!$AB$3:$AB$1315,DataRegularSeason20242025!$B$3:$B$1315, "&lt;=" &amp; GS$1, DataRegularSeason20242025!$E$3:$E$1315, $A21)</f>
        <v>78</v>
      </c>
      <c r="GT21">
        <f>SUMIFS(DataRegularSeason20242025!$AA$3:$AA$1315,DataRegularSeason20242025!$B$3:$B$1315, "&lt;=" &amp; GT$1, DataRegularSeason20242025!$D$3:$D$1315, $A21)+SUMIFS(DataRegularSeason20242025!$AB$3:$AB$1315,DataRegularSeason20242025!$B$3:$B$1315, "&lt;=" &amp; GT$1, DataRegularSeason20242025!$E$3:$E$1315, $A21)</f>
        <v>78</v>
      </c>
      <c r="GU21">
        <f>SUMIFS(DataRegularSeason20242025!$AA$3:$AA$1315,DataRegularSeason20242025!$B$3:$B$1315, "&lt;=" &amp; GU$1, DataRegularSeason20242025!$D$3:$D$1315, $A21)+SUMIFS(DataRegularSeason20242025!$AB$3:$AB$1315,DataRegularSeason20242025!$B$3:$B$1315, "&lt;=" &amp; GU$1, DataRegularSeason20242025!$E$3:$E$1315, $A21)</f>
        <v>78</v>
      </c>
    </row>
    <row r="22" spans="1:203" x14ac:dyDescent="0.25">
      <c r="A22" t="s">
        <v>12</v>
      </c>
      <c r="B22" t="s">
        <v>96</v>
      </c>
      <c r="C22" s="120" t="s">
        <v>94</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4</v>
      </c>
      <c r="N22">
        <f>SUMIFS(DataRegularSeason20242025!$AA$3:$AA$1315,DataRegularSeason20242025!$B$3:$B$1315, "&lt;=" &amp; N$1, DataRegularSeason20242025!$D$3:$D$1315, $A22)+SUMIFS(DataRegularSeason20242025!$AB$3:$AB$1315,DataRegularSeason20242025!$B$3:$B$1315, "&lt;=" &amp; N$1, DataRegularSeason20242025!$E$3:$E$1315, $A22)</f>
        <v>4</v>
      </c>
      <c r="O22">
        <f>SUMIFS(DataRegularSeason20242025!$AA$3:$AA$1315,DataRegularSeason20242025!$B$3:$B$1315, "&lt;=" &amp; O$1, DataRegularSeason20242025!$D$3:$D$1315, $A22)+SUMIFS(DataRegularSeason20242025!$AB$3:$AB$1315,DataRegularSeason20242025!$B$3:$B$1315, "&lt;=" &amp; O$1, DataRegularSeason20242025!$E$3:$E$1315, $A22)</f>
        <v>4</v>
      </c>
      <c r="P22">
        <f>SUMIFS(DataRegularSeason20242025!$AA$3:$AA$1315,DataRegularSeason20242025!$B$3:$B$1315, "&lt;=" &amp; P$1, DataRegularSeason20242025!$D$3:$D$1315, $A22)+SUMIFS(DataRegularSeason20242025!$AB$3:$AB$1315,DataRegularSeason20242025!$B$3:$B$1315, "&lt;=" &amp; P$1, DataRegularSeason20242025!$E$3:$E$1315, $A22)</f>
        <v>4</v>
      </c>
      <c r="Q22">
        <f>SUMIFS(DataRegularSeason20242025!$AA$3:$AA$1315,DataRegularSeason20242025!$B$3:$B$1315, "&lt;=" &amp; Q$1, DataRegularSeason20242025!$D$3:$D$1315, $A22)+SUMIFS(DataRegularSeason20242025!$AB$3:$AB$1315,DataRegularSeason20242025!$B$3:$B$1315, "&lt;=" &amp; Q$1, DataRegularSeason20242025!$E$3:$E$1315, $A22)</f>
        <v>4</v>
      </c>
      <c r="R22">
        <f>SUMIFS(DataRegularSeason20242025!$AA$3:$AA$1315,DataRegularSeason20242025!$B$3:$B$1315, "&lt;=" &amp; R$1, DataRegularSeason20242025!$D$3:$D$1315, $A22)+SUMIFS(DataRegularSeason20242025!$AB$3:$AB$1315,DataRegularSeason20242025!$B$3:$B$1315, "&lt;=" &amp; R$1, DataRegularSeason20242025!$E$3:$E$1315, $A22)</f>
        <v>6</v>
      </c>
      <c r="S22">
        <f>SUMIFS(DataRegularSeason20242025!$AA$3:$AA$1315,DataRegularSeason20242025!$B$3:$B$1315, "&lt;=" &amp; S$1, DataRegularSeason20242025!$D$3:$D$1315, $A22)+SUMIFS(DataRegularSeason20242025!$AB$3:$AB$1315,DataRegularSeason20242025!$B$3:$B$1315, "&lt;=" &amp; S$1, DataRegularSeason20242025!$E$3:$E$1315, $A22)</f>
        <v>6</v>
      </c>
      <c r="T22">
        <f>SUMIFS(DataRegularSeason20242025!$AA$3:$AA$1315,DataRegularSeason20242025!$B$3:$B$1315, "&lt;=" &amp; T$1, DataRegularSeason20242025!$D$3:$D$1315, $A22)+SUMIFS(DataRegularSeason20242025!$AB$3:$AB$1315,DataRegularSeason20242025!$B$3:$B$1315, "&lt;=" &amp; T$1, DataRegularSeason20242025!$E$3:$E$1315, $A22)</f>
        <v>8</v>
      </c>
      <c r="U22">
        <f>SUMIFS(DataRegularSeason20242025!$AA$3:$AA$1315,DataRegularSeason20242025!$B$3:$B$1315, "&lt;=" &amp; U$1, DataRegularSeason20242025!$D$3:$D$1315, $A22)+SUMIFS(DataRegularSeason20242025!$AB$3:$AB$1315,DataRegularSeason20242025!$B$3:$B$1315, "&lt;=" &amp; U$1, DataRegularSeason20242025!$E$3:$E$1315, $A22)</f>
        <v>8</v>
      </c>
      <c r="V22">
        <f>SUMIFS(DataRegularSeason20242025!$AA$3:$AA$1315,DataRegularSeason20242025!$B$3:$B$1315, "&lt;=" &amp; V$1, DataRegularSeason20242025!$D$3:$D$1315, $A22)+SUMIFS(DataRegularSeason20242025!$AB$3:$AB$1315,DataRegularSeason20242025!$B$3:$B$1315, "&lt;=" &amp; V$1, DataRegularSeason20242025!$E$3:$E$1315, $A22)</f>
        <v>8</v>
      </c>
      <c r="W22">
        <f>SUMIFS(DataRegularSeason20242025!$AA$3:$AA$1315,DataRegularSeason20242025!$B$3:$B$1315, "&lt;=" &amp; W$1, DataRegularSeason20242025!$D$3:$D$1315, $A22)+SUMIFS(DataRegularSeason20242025!$AB$3:$AB$1315,DataRegularSeason20242025!$B$3:$B$1315, "&lt;=" &amp; W$1, DataRegularSeason20242025!$E$3:$E$1315, $A22)</f>
        <v>8</v>
      </c>
      <c r="X22">
        <f>SUMIFS(DataRegularSeason20242025!$AA$3:$AA$1315,DataRegularSeason20242025!$B$3:$B$1315, "&lt;=" &amp; X$1, DataRegularSeason20242025!$D$3:$D$1315, $A22)+SUMIFS(DataRegularSeason20242025!$AB$3:$AB$1315,DataRegularSeason20242025!$B$3:$B$1315, "&lt;=" &amp; X$1, DataRegularSeason20242025!$E$3:$E$1315, $A22)</f>
        <v>8</v>
      </c>
      <c r="Y22">
        <f>SUMIFS(DataRegularSeason20242025!$AA$3:$AA$1315,DataRegularSeason20242025!$B$3:$B$1315, "&lt;=" &amp; Y$1, DataRegularSeason20242025!$D$3:$D$1315, $A22)+SUMIFS(DataRegularSeason20242025!$AB$3:$AB$1315,DataRegularSeason20242025!$B$3:$B$1315, "&lt;=" &amp; Y$1, DataRegularSeason20242025!$E$3:$E$1315, $A22)</f>
        <v>10</v>
      </c>
      <c r="Z22">
        <f>SUMIFS(DataRegularSeason20242025!$AA$3:$AA$1315,DataRegularSeason20242025!$B$3:$B$1315, "&lt;=" &amp; Z$1, DataRegularSeason20242025!$D$3:$D$1315, $A22)+SUMIFS(DataRegularSeason20242025!$AB$3:$AB$1315,DataRegularSeason20242025!$B$3:$B$1315, "&lt;=" &amp; Z$1, DataRegularSeason20242025!$E$3:$E$1315, $A22)</f>
        <v>10</v>
      </c>
      <c r="AA22">
        <f>SUMIFS(DataRegularSeason20242025!$AA$3:$AA$1315,DataRegularSeason20242025!$B$3:$B$1315, "&lt;=" &amp; AA$1, DataRegularSeason20242025!$D$3:$D$1315, $A22)+SUMIFS(DataRegularSeason20242025!$AB$3:$AB$1315,DataRegularSeason20242025!$B$3:$B$1315, "&lt;=" &amp; AA$1, DataRegularSeason20242025!$E$3:$E$1315, $A22)</f>
        <v>10</v>
      </c>
      <c r="AB22">
        <f>SUMIFS(DataRegularSeason20242025!$AA$3:$AA$1315,DataRegularSeason20242025!$B$3:$B$1315, "&lt;=" &amp; AB$1, DataRegularSeason20242025!$D$3:$D$1315, $A22)+SUMIFS(DataRegularSeason20242025!$AB$3:$AB$1315,DataRegularSeason20242025!$B$3:$B$1315, "&lt;=" &amp; AB$1, DataRegularSeason20242025!$E$3:$E$1315, $A22)</f>
        <v>10</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10</v>
      </c>
      <c r="AF22">
        <f>SUMIFS(DataRegularSeason20242025!$AA$3:$AA$1315,DataRegularSeason20242025!$B$3:$B$1315, "&lt;=" &amp; AF$1, DataRegularSeason20242025!$D$3:$D$1315, $A22)+SUMIFS(DataRegularSeason20242025!$AB$3:$AB$1315,DataRegularSeason20242025!$B$3:$B$1315, "&lt;=" &amp; AF$1, DataRegularSeason20242025!$E$3:$E$1315, $A22)</f>
        <v>10</v>
      </c>
      <c r="AG22">
        <f>SUMIFS(DataRegularSeason20242025!$AA$3:$AA$1315,DataRegularSeason20242025!$B$3:$B$1315, "&lt;=" &amp; AG$1, DataRegularSeason20242025!$D$3:$D$1315, $A22)+SUMIFS(DataRegularSeason20242025!$AB$3:$AB$1315,DataRegularSeason20242025!$B$3:$B$1315, "&lt;=" &amp; AG$1, DataRegularSeason20242025!$E$3:$E$1315, $A22)</f>
        <v>10</v>
      </c>
      <c r="AH22">
        <f>SUMIFS(DataRegularSeason20242025!$AA$3:$AA$1315,DataRegularSeason20242025!$B$3:$B$1315, "&lt;=" &amp; AH$1, DataRegularSeason20242025!$D$3:$D$1315, $A22)+SUMIFS(DataRegularSeason20242025!$AB$3:$AB$1315,DataRegularSeason20242025!$B$3:$B$1315, "&lt;=" &amp; AH$1, DataRegularSeason20242025!$E$3:$E$1315, $A22)</f>
        <v>12</v>
      </c>
      <c r="AI22">
        <f>SUMIFS(DataRegularSeason20242025!$AA$3:$AA$1315,DataRegularSeason20242025!$B$3:$B$1315, "&lt;=" &amp; AI$1, DataRegularSeason20242025!$D$3:$D$1315, $A22)+SUMIFS(DataRegularSeason20242025!$AB$3:$AB$1315,DataRegularSeason20242025!$B$3:$B$1315, "&lt;=" &amp; AI$1, DataRegularSeason20242025!$E$3:$E$1315, $A22)</f>
        <v>12</v>
      </c>
      <c r="AJ22">
        <f>SUMIFS(DataRegularSeason20242025!$AA$3:$AA$1315,DataRegularSeason20242025!$B$3:$B$1315, "&lt;=" &amp; AJ$1, DataRegularSeason20242025!$D$3:$D$1315, $A22)+SUMIFS(DataRegularSeason20242025!$AB$3:$AB$1315,DataRegularSeason20242025!$B$3:$B$1315, "&lt;=" &amp; AJ$1, DataRegularSeason20242025!$E$3:$E$1315, $A22)</f>
        <v>12</v>
      </c>
      <c r="AK22">
        <f>SUMIFS(DataRegularSeason20242025!$AA$3:$AA$1315,DataRegularSeason20242025!$B$3:$B$1315, "&lt;=" &amp; AK$1, DataRegularSeason20242025!$D$3:$D$1315, $A22)+SUMIFS(DataRegularSeason20242025!$AB$3:$AB$1315,DataRegularSeason20242025!$B$3:$B$1315, "&lt;=" &amp; AK$1, DataRegularSeason20242025!$E$3:$E$1315, $A22)</f>
        <v>14</v>
      </c>
      <c r="AL22">
        <f>SUMIFS(DataRegularSeason20242025!$AA$3:$AA$1315,DataRegularSeason20242025!$B$3:$B$1315, "&lt;=" &amp; AL$1, DataRegularSeason20242025!$D$3:$D$1315, $A22)+SUMIFS(DataRegularSeason20242025!$AB$3:$AB$1315,DataRegularSeason20242025!$B$3:$B$1315, "&lt;=" &amp; AL$1, DataRegularSeason20242025!$E$3:$E$1315, $A22)</f>
        <v>14</v>
      </c>
      <c r="AM22">
        <f>SUMIFS(DataRegularSeason20242025!$AA$3:$AA$1315,DataRegularSeason20242025!$B$3:$B$1315, "&lt;=" &amp; AM$1, DataRegularSeason20242025!$D$3:$D$1315, $A22)+SUMIFS(DataRegularSeason20242025!$AB$3:$AB$1315,DataRegularSeason20242025!$B$3:$B$1315, "&lt;=" &amp; AM$1, DataRegularSeason20242025!$E$3:$E$1315, $A22)</f>
        <v>14</v>
      </c>
      <c r="AN22">
        <f>SUMIFS(DataRegularSeason20242025!$AA$3:$AA$1315,DataRegularSeason20242025!$B$3:$B$1315, "&lt;=" &amp; AN$1, DataRegularSeason20242025!$D$3:$D$1315, $A22)+SUMIFS(DataRegularSeason20242025!$AB$3:$AB$1315,DataRegularSeason20242025!$B$3:$B$1315, "&lt;=" &amp; AN$1, DataRegularSeason20242025!$E$3:$E$1315, $A22)</f>
        <v>14</v>
      </c>
      <c r="AO22">
        <f>SUMIFS(DataRegularSeason20242025!$AA$3:$AA$1315,DataRegularSeason20242025!$B$3:$B$1315, "&lt;=" &amp; AO$1, DataRegularSeason20242025!$D$3:$D$1315, $A22)+SUMIFS(DataRegularSeason20242025!$AB$3:$AB$1315,DataRegularSeason20242025!$B$3:$B$1315, "&lt;=" &amp; AO$1, DataRegularSeason20242025!$E$3:$E$1315, $A22)</f>
        <v>14</v>
      </c>
      <c r="AP22">
        <f>SUMIFS(DataRegularSeason20242025!$AA$3:$AA$1315,DataRegularSeason20242025!$B$3:$B$1315, "&lt;=" &amp; AP$1, DataRegularSeason20242025!$D$3:$D$1315, $A22)+SUMIFS(DataRegularSeason20242025!$AB$3:$AB$1315,DataRegularSeason20242025!$B$3:$B$1315, "&lt;=" &amp; AP$1, DataRegularSeason20242025!$E$3:$E$1315, $A22)</f>
        <v>14</v>
      </c>
      <c r="AQ22">
        <f>SUMIFS(DataRegularSeason20242025!$AA$3:$AA$1315,DataRegularSeason20242025!$B$3:$B$1315, "&lt;=" &amp; AQ$1, DataRegularSeason20242025!$D$3:$D$1315, $A22)+SUMIFS(DataRegularSeason20242025!$AB$3:$AB$1315,DataRegularSeason20242025!$B$3:$B$1315, "&lt;=" &amp; AQ$1, DataRegularSeason20242025!$E$3:$E$1315, $A22)</f>
        <v>14</v>
      </c>
      <c r="AR22">
        <f>SUMIFS(DataRegularSeason20242025!$AA$3:$AA$1315,DataRegularSeason20242025!$B$3:$B$1315, "&lt;=" &amp; AR$1, DataRegularSeason20242025!$D$3:$D$1315, $A22)+SUMIFS(DataRegularSeason20242025!$AB$3:$AB$1315,DataRegularSeason20242025!$B$3:$B$1315, "&lt;=" &amp; AR$1, DataRegularSeason20242025!$E$3:$E$1315, $A22)</f>
        <v>14</v>
      </c>
      <c r="AS22">
        <f>SUMIFS(DataRegularSeason20242025!$AA$3:$AA$1315,DataRegularSeason20242025!$B$3:$B$1315, "&lt;=" &amp; AS$1, DataRegularSeason20242025!$D$3:$D$1315, $A22)+SUMIFS(DataRegularSeason20242025!$AB$3:$AB$1315,DataRegularSeason20242025!$B$3:$B$1315, "&lt;=" &amp; AS$1, DataRegularSeason20242025!$E$3:$E$1315, $A22)</f>
        <v>14</v>
      </c>
      <c r="AT22">
        <f>SUMIFS(DataRegularSeason20242025!$AA$3:$AA$1315,DataRegularSeason20242025!$B$3:$B$1315, "&lt;=" &amp; AT$1, DataRegularSeason20242025!$D$3:$D$1315, $A22)+SUMIFS(DataRegularSeason20242025!$AB$3:$AB$1315,DataRegularSeason20242025!$B$3:$B$1315, "&lt;=" &amp; AT$1, DataRegularSeason20242025!$E$3:$E$1315, $A22)</f>
        <v>15</v>
      </c>
      <c r="AU22">
        <f>SUMIFS(DataRegularSeason20242025!$AA$3:$AA$1315,DataRegularSeason20242025!$B$3:$B$1315, "&lt;=" &amp; AU$1, DataRegularSeason20242025!$D$3:$D$1315, $A22)+SUMIFS(DataRegularSeason20242025!$AB$3:$AB$1315,DataRegularSeason20242025!$B$3:$B$1315, "&lt;=" &amp; AU$1, DataRegularSeason20242025!$E$3:$E$1315, $A22)</f>
        <v>15</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19</v>
      </c>
      <c r="BB22">
        <f>SUMIFS(DataRegularSeason20242025!$AA$3:$AA$1315,DataRegularSeason20242025!$B$3:$B$1315, "&lt;=" &amp; BB$1, DataRegularSeason20242025!$D$3:$D$1315, $A22)+SUMIFS(DataRegularSeason20242025!$AB$3:$AB$1315,DataRegularSeason20242025!$B$3:$B$1315, "&lt;=" &amp; BB$1, DataRegularSeason20242025!$E$3:$E$1315, $A22)</f>
        <v>19</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21</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23</v>
      </c>
      <c r="BH22">
        <f>SUMIFS(DataRegularSeason20242025!$AA$3:$AA$1315,DataRegularSeason20242025!$B$3:$B$1315, "&lt;=" &amp; BH$1, DataRegularSeason20242025!$D$3:$D$1315, $A22)+SUMIFS(DataRegularSeason20242025!$AB$3:$AB$1315,DataRegularSeason20242025!$B$3:$B$1315, "&lt;=" &amp; BH$1, DataRegularSeason20242025!$E$3:$E$1315, $A22)</f>
        <v>23</v>
      </c>
      <c r="BI22">
        <f>SUMIFS(DataRegularSeason20242025!$AA$3:$AA$1315,DataRegularSeason20242025!$B$3:$B$1315, "&lt;=" &amp; BI$1, DataRegularSeason20242025!$D$3:$D$1315, $A22)+SUMIFS(DataRegularSeason20242025!$AB$3:$AB$1315,DataRegularSeason20242025!$B$3:$B$1315, "&lt;=" &amp; BI$1, DataRegularSeason20242025!$E$3:$E$1315, $A22)</f>
        <v>23</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26</v>
      </c>
      <c r="BN22">
        <f>SUMIFS(DataRegularSeason20242025!$AA$3:$AA$1315,DataRegularSeason20242025!$B$3:$B$1315, "&lt;=" &amp; BN$1, DataRegularSeason20242025!$D$3:$D$1315, $A22)+SUMIFS(DataRegularSeason20242025!$AB$3:$AB$1315,DataRegularSeason20242025!$B$3:$B$1315, "&lt;=" &amp; BN$1, DataRegularSeason20242025!$E$3:$E$1315, $A22)</f>
        <v>26</v>
      </c>
      <c r="BO22">
        <f>SUMIFS(DataRegularSeason20242025!$AA$3:$AA$1315,DataRegularSeason20242025!$B$3:$B$1315, "&lt;=" &amp; BO$1, DataRegularSeason20242025!$D$3:$D$1315, $A22)+SUMIFS(DataRegularSeason20242025!$AB$3:$AB$1315,DataRegularSeason20242025!$B$3:$B$1315, "&lt;=" &amp; BO$1, DataRegularSeason20242025!$E$3:$E$1315, $A22)</f>
        <v>28</v>
      </c>
      <c r="BP22">
        <f>SUMIFS(DataRegularSeason20242025!$AA$3:$AA$1315,DataRegularSeason20242025!$B$3:$B$1315, "&lt;=" &amp; BP$1, DataRegularSeason20242025!$D$3:$D$1315, $A22)+SUMIFS(DataRegularSeason20242025!$AB$3:$AB$1315,DataRegularSeason20242025!$B$3:$B$1315, "&lt;=" &amp; BP$1, DataRegularSeason20242025!$E$3:$E$1315, $A22)</f>
        <v>28</v>
      </c>
      <c r="BQ22">
        <f>SUMIFS(DataRegularSeason20242025!$AA$3:$AA$1315,DataRegularSeason20242025!$B$3:$B$1315, "&lt;=" &amp; BQ$1, DataRegularSeason20242025!$D$3:$D$1315, $A22)+SUMIFS(DataRegularSeason20242025!$AB$3:$AB$1315,DataRegularSeason20242025!$B$3:$B$1315, "&lt;=" &amp; BQ$1, DataRegularSeason20242025!$E$3:$E$1315, $A22)</f>
        <v>28</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30</v>
      </c>
      <c r="BU22">
        <f>SUMIFS(DataRegularSeason20242025!$AA$3:$AA$1315,DataRegularSeason20242025!$B$3:$B$1315, "&lt;=" &amp; BU$1, DataRegularSeason20242025!$D$3:$D$1315, $A22)+SUMIFS(DataRegularSeason20242025!$AB$3:$AB$1315,DataRegularSeason20242025!$B$3:$B$1315, "&lt;=" &amp; BU$1, DataRegularSeason20242025!$E$3:$E$1315, $A22)</f>
        <v>30</v>
      </c>
      <c r="BV22">
        <f>SUMIFS(DataRegularSeason20242025!$AA$3:$AA$1315,DataRegularSeason20242025!$B$3:$B$1315, "&lt;=" &amp; BV$1, DataRegularSeason20242025!$D$3:$D$1315, $A22)+SUMIFS(DataRegularSeason20242025!$AB$3:$AB$1315,DataRegularSeason20242025!$B$3:$B$1315, "&lt;=" &amp; BV$1, DataRegularSeason20242025!$E$3:$E$1315, $A22)</f>
        <v>30</v>
      </c>
      <c r="BW22">
        <f>SUMIFS(DataRegularSeason20242025!$AA$3:$AA$1315,DataRegularSeason20242025!$B$3:$B$1315, "&lt;=" &amp; BW$1, DataRegularSeason20242025!$D$3:$D$1315, $A22)+SUMIFS(DataRegularSeason20242025!$AB$3:$AB$1315,DataRegularSeason20242025!$B$3:$B$1315, "&lt;=" &amp; BW$1, DataRegularSeason20242025!$E$3:$E$1315, $A22)</f>
        <v>30</v>
      </c>
      <c r="BX22">
        <f>SUMIFS(DataRegularSeason20242025!$AA$3:$AA$1315,DataRegularSeason20242025!$B$3:$B$1315, "&lt;=" &amp; BX$1, DataRegularSeason20242025!$D$3:$D$1315, $A22)+SUMIFS(DataRegularSeason20242025!$AB$3:$AB$1315,DataRegularSeason20242025!$B$3:$B$1315, "&lt;=" &amp; BX$1, DataRegularSeason20242025!$E$3:$E$1315, $A22)</f>
        <v>31</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33</v>
      </c>
      <c r="CC22">
        <f>SUMIFS(DataRegularSeason20242025!$AA$3:$AA$1315,DataRegularSeason20242025!$B$3:$B$1315, "&lt;=" &amp; CC$1, DataRegularSeason20242025!$D$3:$D$1315, $A22)+SUMIFS(DataRegularSeason20242025!$AB$3:$AB$1315,DataRegularSeason20242025!$B$3:$B$1315, "&lt;=" &amp; CC$1, DataRegularSeason20242025!$E$3:$E$1315, $A22)</f>
        <v>33</v>
      </c>
      <c r="CD22">
        <f>SUMIFS(DataRegularSeason20242025!$AA$3:$AA$1315,DataRegularSeason20242025!$B$3:$B$1315, "&lt;=" &amp; CD$1, DataRegularSeason20242025!$D$3:$D$1315, $A22)+SUMIFS(DataRegularSeason20242025!$AB$3:$AB$1315,DataRegularSeason20242025!$B$3:$B$1315, "&lt;=" &amp; CD$1, DataRegularSeason20242025!$E$3:$E$1315, $A22)</f>
        <v>34</v>
      </c>
      <c r="CE22">
        <f>SUMIFS(DataRegularSeason20242025!$AA$3:$AA$1315,DataRegularSeason20242025!$B$3:$B$1315, "&lt;=" &amp; CE$1, DataRegularSeason20242025!$D$3:$D$1315, $A22)+SUMIFS(DataRegularSeason20242025!$AB$3:$AB$1315,DataRegularSeason20242025!$B$3:$B$1315, "&lt;=" &amp; CE$1, DataRegularSeason20242025!$E$3:$E$1315, $A22)</f>
        <v>34</v>
      </c>
      <c r="CF22">
        <f>SUMIFS(DataRegularSeason20242025!$AA$3:$AA$1315,DataRegularSeason20242025!$B$3:$B$1315, "&lt;=" &amp; CF$1, DataRegularSeason20242025!$D$3:$D$1315, $A22)+SUMIFS(DataRegularSeason20242025!$AB$3:$AB$1315,DataRegularSeason20242025!$B$3:$B$1315, "&lt;=" &amp; CF$1, DataRegularSeason20242025!$E$3:$E$1315, $A22)</f>
        <v>34</v>
      </c>
      <c r="CG22">
        <f>SUMIFS(DataRegularSeason20242025!$AA$3:$AA$1315,DataRegularSeason20242025!$B$3:$B$1315, "&lt;=" &amp; CG$1, DataRegularSeason20242025!$D$3:$D$1315, $A22)+SUMIFS(DataRegularSeason20242025!$AB$3:$AB$1315,DataRegularSeason20242025!$B$3:$B$1315, "&lt;=" &amp; CG$1, DataRegularSeason20242025!$E$3:$E$1315, $A22)</f>
        <v>36</v>
      </c>
      <c r="CH22">
        <f>SUMIFS(DataRegularSeason20242025!$AA$3:$AA$1315,DataRegularSeason20242025!$B$3:$B$1315, "&lt;=" &amp; CH$1, DataRegularSeason20242025!$D$3:$D$1315, $A22)+SUMIFS(DataRegularSeason20242025!$AB$3:$AB$1315,DataRegularSeason20242025!$B$3:$B$1315, "&lt;=" &amp; CH$1, DataRegularSeason20242025!$E$3:$E$1315, $A22)</f>
        <v>36</v>
      </c>
      <c r="CI22">
        <f>SUMIFS(DataRegularSeason20242025!$AA$3:$AA$1315,DataRegularSeason20242025!$B$3:$B$1315, "&lt;=" &amp; CI$1, DataRegularSeason20242025!$D$3:$D$1315, $A22)+SUMIFS(DataRegularSeason20242025!$AB$3:$AB$1315,DataRegularSeason20242025!$B$3:$B$1315, "&lt;=" &amp; CI$1, DataRegularSeason20242025!$E$3:$E$1315, $A22)</f>
        <v>36</v>
      </c>
      <c r="CJ22">
        <f>SUMIFS(DataRegularSeason20242025!$AA$3:$AA$1315,DataRegularSeason20242025!$B$3:$B$1315, "&lt;=" &amp; CJ$1, DataRegularSeason20242025!$D$3:$D$1315, $A22)+SUMIFS(DataRegularSeason20242025!$AB$3:$AB$1315,DataRegularSeason20242025!$B$3:$B$1315, "&lt;=" &amp; CJ$1, DataRegularSeason20242025!$E$3:$E$1315, $A22)</f>
        <v>36</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40</v>
      </c>
      <c r="CP22">
        <f>SUMIFS(DataRegularSeason20242025!$AA$3:$AA$1315,DataRegularSeason20242025!$B$3:$B$1315, "&lt;=" &amp; CP$1, DataRegularSeason20242025!$D$3:$D$1315, $A22)+SUMIFS(DataRegularSeason20242025!$AB$3:$AB$1315,DataRegularSeason20242025!$B$3:$B$1315, "&lt;=" &amp; CP$1, DataRegularSeason20242025!$E$3:$E$1315, $A22)</f>
        <v>40</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42</v>
      </c>
      <c r="CS22">
        <f>SUMIFS(DataRegularSeason20242025!$AA$3:$AA$1315,DataRegularSeason20242025!$B$3:$B$1315, "&lt;=" &amp; CS$1, DataRegularSeason20242025!$D$3:$D$1315, $A22)+SUMIFS(DataRegularSeason20242025!$AB$3:$AB$1315,DataRegularSeason20242025!$B$3:$B$1315, "&lt;=" &amp; CS$1, DataRegularSeason20242025!$E$3:$E$1315, $A22)</f>
        <v>42</v>
      </c>
      <c r="CT22">
        <f>SUMIFS(DataRegularSeason20242025!$AA$3:$AA$1315,DataRegularSeason20242025!$B$3:$B$1315, "&lt;=" &amp; CT$1, DataRegularSeason20242025!$D$3:$D$1315, $A22)+SUMIFS(DataRegularSeason20242025!$AB$3:$AB$1315,DataRegularSeason20242025!$B$3:$B$1315, "&lt;=" &amp; CT$1, DataRegularSeason20242025!$E$3:$E$1315, $A22)</f>
        <v>42</v>
      </c>
      <c r="CU22">
        <f>SUMIFS(DataRegularSeason20242025!$AA$3:$AA$1315,DataRegularSeason20242025!$B$3:$B$1315, "&lt;=" &amp; CU$1, DataRegularSeason20242025!$D$3:$D$1315, $A22)+SUMIFS(DataRegularSeason20242025!$AB$3:$AB$1315,DataRegularSeason20242025!$B$3:$B$1315, "&lt;=" &amp; CU$1, DataRegularSeason20242025!$E$3:$E$1315, $A22)</f>
        <v>42</v>
      </c>
      <c r="CV22">
        <f>SUMIFS(DataRegularSeason20242025!$AA$3:$AA$1315,DataRegularSeason20242025!$B$3:$B$1315, "&lt;=" &amp; CV$1, DataRegularSeason20242025!$D$3:$D$1315, $A22)+SUMIFS(DataRegularSeason20242025!$AB$3:$AB$1315,DataRegularSeason20242025!$B$3:$B$1315, "&lt;=" &amp; CV$1, DataRegularSeason20242025!$E$3:$E$1315, $A22)</f>
        <v>42</v>
      </c>
      <c r="CW22">
        <f>SUMIFS(DataRegularSeason20242025!$AA$3:$AA$1315,DataRegularSeason20242025!$B$3:$B$1315, "&lt;=" &amp; CW$1, DataRegularSeason20242025!$D$3:$D$1315, $A22)+SUMIFS(DataRegularSeason20242025!$AB$3:$AB$1315,DataRegularSeason20242025!$B$3:$B$1315, "&lt;=" &amp; CW$1, DataRegularSeason20242025!$E$3:$E$1315, $A22)</f>
        <v>42</v>
      </c>
      <c r="CX22">
        <f>SUMIFS(DataRegularSeason20242025!$AA$3:$AA$1315,DataRegularSeason20242025!$B$3:$B$1315, "&lt;=" &amp; CX$1, DataRegularSeason20242025!$D$3:$D$1315, $A22)+SUMIFS(DataRegularSeason20242025!$AB$3:$AB$1315,DataRegularSeason20242025!$B$3:$B$1315, "&lt;=" &amp; CX$1, DataRegularSeason20242025!$E$3:$E$1315, $A22)</f>
        <v>44</v>
      </c>
      <c r="CY22">
        <f>SUMIFS(DataRegularSeason20242025!$AA$3:$AA$1315,DataRegularSeason20242025!$B$3:$B$1315, "&lt;=" &amp; CY$1, DataRegularSeason20242025!$D$3:$D$1315, $A22)+SUMIFS(DataRegularSeason20242025!$AB$3:$AB$1315,DataRegularSeason20242025!$B$3:$B$1315, "&lt;=" &amp; CY$1, DataRegularSeason20242025!$E$3:$E$1315, $A22)</f>
        <v>44</v>
      </c>
      <c r="CZ22">
        <f>SUMIFS(DataRegularSeason20242025!$AA$3:$AA$1315,DataRegularSeason20242025!$B$3:$B$1315, "&lt;=" &amp; CZ$1, DataRegularSeason20242025!$D$3:$D$1315, $A22)+SUMIFS(DataRegularSeason20242025!$AB$3:$AB$1315,DataRegularSeason20242025!$B$3:$B$1315, "&lt;=" &amp; CZ$1, DataRegularSeason20242025!$E$3:$E$1315, $A22)</f>
        <v>44</v>
      </c>
      <c r="DA22">
        <f>SUMIFS(DataRegularSeason20242025!$AA$3:$AA$1315,DataRegularSeason20242025!$B$3:$B$1315, "&lt;=" &amp; DA$1, DataRegularSeason20242025!$D$3:$D$1315, $A22)+SUMIFS(DataRegularSeason20242025!$AB$3:$AB$1315,DataRegularSeason20242025!$B$3:$B$1315, "&lt;=" &amp; DA$1, DataRegularSeason20242025!$E$3:$E$1315, $A22)</f>
        <v>44</v>
      </c>
      <c r="DB22">
        <f>SUMIFS(DataRegularSeason20242025!$AA$3:$AA$1315,DataRegularSeason20242025!$B$3:$B$1315, "&lt;=" &amp; DB$1, DataRegularSeason20242025!$D$3:$D$1315, $A22)+SUMIFS(DataRegularSeason20242025!$AB$3:$AB$1315,DataRegularSeason20242025!$B$3:$B$1315, "&lt;=" &amp; DB$1, DataRegularSeason20242025!$E$3:$E$1315, $A22)</f>
        <v>44</v>
      </c>
      <c r="DC22">
        <f>SUMIFS(DataRegularSeason20242025!$AA$3:$AA$1315,DataRegularSeason20242025!$B$3:$B$1315, "&lt;=" &amp; DC$1, DataRegularSeason20242025!$D$3:$D$1315, $A22)+SUMIFS(DataRegularSeason20242025!$AB$3:$AB$1315,DataRegularSeason20242025!$B$3:$B$1315, "&lt;=" &amp; DC$1, DataRegularSeason20242025!$E$3:$E$1315, $A22)</f>
        <v>46</v>
      </c>
      <c r="DD22">
        <f>SUMIFS(DataRegularSeason20242025!$AA$3:$AA$1315,DataRegularSeason20242025!$B$3:$B$1315, "&lt;=" &amp; DD$1, DataRegularSeason20242025!$D$3:$D$1315, $A22)+SUMIFS(DataRegularSeason20242025!$AB$3:$AB$1315,DataRegularSeason20242025!$B$3:$B$1315, "&lt;=" &amp; DD$1, DataRegularSeason20242025!$E$3:$E$1315, $A22)</f>
        <v>46</v>
      </c>
      <c r="DE22">
        <f>SUMIFS(DataRegularSeason20242025!$AA$3:$AA$1315,DataRegularSeason20242025!$B$3:$B$1315, "&lt;=" &amp; DE$1, DataRegularSeason20242025!$D$3:$D$1315, $A22)+SUMIFS(DataRegularSeason20242025!$AB$3:$AB$1315,DataRegularSeason20242025!$B$3:$B$1315, "&lt;=" &amp; DE$1, DataRegularSeason20242025!$E$3:$E$1315, $A22)</f>
        <v>48</v>
      </c>
      <c r="DF22">
        <f>SUMIFS(DataRegularSeason20242025!$AA$3:$AA$1315,DataRegularSeason20242025!$B$3:$B$1315, "&lt;=" &amp; DF$1, DataRegularSeason20242025!$D$3:$D$1315, $A22)+SUMIFS(DataRegularSeason20242025!$AB$3:$AB$1315,DataRegularSeason20242025!$B$3:$B$1315, "&lt;=" &amp; DF$1, DataRegularSeason20242025!$E$3:$E$1315, $A22)</f>
        <v>48</v>
      </c>
      <c r="DG22">
        <f>SUMIFS(DataRegularSeason20242025!$AA$3:$AA$1315,DataRegularSeason20242025!$B$3:$B$1315, "&lt;=" &amp; DG$1, DataRegularSeason20242025!$D$3:$D$1315, $A22)+SUMIFS(DataRegularSeason20242025!$AB$3:$AB$1315,DataRegularSeason20242025!$B$3:$B$1315, "&lt;=" &amp; DG$1, DataRegularSeason20242025!$E$3:$E$1315, $A22)</f>
        <v>48</v>
      </c>
      <c r="DH22">
        <f>SUMIFS(DataRegularSeason20242025!$AA$3:$AA$1315,DataRegularSeason20242025!$B$3:$B$1315, "&lt;=" &amp; DH$1, DataRegularSeason20242025!$D$3:$D$1315, $A22)+SUMIFS(DataRegularSeason20242025!$AB$3:$AB$1315,DataRegularSeason20242025!$B$3:$B$1315, "&lt;=" &amp; DH$1, DataRegularSeason20242025!$E$3:$E$1315, $A22)</f>
        <v>48</v>
      </c>
      <c r="DI22">
        <f>SUMIFS(DataRegularSeason20242025!$AA$3:$AA$1315,DataRegularSeason20242025!$B$3:$B$1315, "&lt;=" &amp; DI$1, DataRegularSeason20242025!$D$3:$D$1315, $A22)+SUMIFS(DataRegularSeason20242025!$AB$3:$AB$1315,DataRegularSeason20242025!$B$3:$B$1315, "&lt;=" &amp; DI$1, DataRegularSeason20242025!$E$3:$E$1315, $A22)</f>
        <v>50</v>
      </c>
      <c r="DJ22">
        <f>SUMIFS(DataRegularSeason20242025!$AA$3:$AA$1315,DataRegularSeason20242025!$B$3:$B$1315, "&lt;=" &amp; DJ$1, DataRegularSeason20242025!$D$3:$D$1315, $A22)+SUMIFS(DataRegularSeason20242025!$AB$3:$AB$1315,DataRegularSeason20242025!$B$3:$B$1315, "&lt;=" &amp; DJ$1, DataRegularSeason20242025!$E$3:$E$1315, $A22)</f>
        <v>50</v>
      </c>
      <c r="DK22">
        <f>SUMIFS(DataRegularSeason20242025!$AA$3:$AA$1315,DataRegularSeason20242025!$B$3:$B$1315, "&lt;=" &amp; DK$1, DataRegularSeason20242025!$D$3:$D$1315, $A22)+SUMIFS(DataRegularSeason20242025!$AB$3:$AB$1315,DataRegularSeason20242025!$B$3:$B$1315, "&lt;=" &amp; DK$1, DataRegularSeason20242025!$E$3:$E$1315, $A22)</f>
        <v>50</v>
      </c>
      <c r="DL22">
        <f>SUMIFS(DataRegularSeason20242025!$AA$3:$AA$1315,DataRegularSeason20242025!$B$3:$B$1315, "&lt;=" &amp; DL$1, DataRegularSeason20242025!$D$3:$D$1315, $A22)+SUMIFS(DataRegularSeason20242025!$AB$3:$AB$1315,DataRegularSeason20242025!$B$3:$B$1315, "&lt;=" &amp; DL$1, DataRegularSeason20242025!$E$3:$E$1315, $A22)</f>
        <v>50</v>
      </c>
      <c r="DM22">
        <f>SUMIFS(DataRegularSeason20242025!$AA$3:$AA$1315,DataRegularSeason20242025!$B$3:$B$1315, "&lt;=" &amp; DM$1, DataRegularSeason20242025!$D$3:$D$1315, $A22)+SUMIFS(DataRegularSeason20242025!$AB$3:$AB$1315,DataRegularSeason20242025!$B$3:$B$1315, "&lt;=" &amp; DM$1, DataRegularSeason20242025!$E$3:$E$1315, $A22)</f>
        <v>50</v>
      </c>
      <c r="DN22">
        <f>SUMIFS(DataRegularSeason20242025!$AA$3:$AA$1315,DataRegularSeason20242025!$B$3:$B$1315, "&lt;=" &amp; DN$1, DataRegularSeason20242025!$D$3:$D$1315, $A22)+SUMIFS(DataRegularSeason20242025!$AB$3:$AB$1315,DataRegularSeason20242025!$B$3:$B$1315, "&lt;=" &amp; DN$1, DataRegularSeason20242025!$E$3:$E$1315, $A22)</f>
        <v>50</v>
      </c>
      <c r="DO22">
        <f>SUMIFS(DataRegularSeason20242025!$AA$3:$AA$1315,DataRegularSeason20242025!$B$3:$B$1315, "&lt;=" &amp; DO$1, DataRegularSeason20242025!$D$3:$D$1315, $A22)+SUMIFS(DataRegularSeason20242025!$AB$3:$AB$1315,DataRegularSeason20242025!$B$3:$B$1315, "&lt;=" &amp; DO$1, DataRegularSeason20242025!$E$3:$E$1315, $A22)</f>
        <v>50</v>
      </c>
      <c r="DP22">
        <f>SUMIFS(DataRegularSeason20242025!$AA$3:$AA$1315,DataRegularSeason20242025!$B$3:$B$1315, "&lt;=" &amp; DP$1, DataRegularSeason20242025!$D$3:$D$1315, $A22)+SUMIFS(DataRegularSeason20242025!$AB$3:$AB$1315,DataRegularSeason20242025!$B$3:$B$1315, "&lt;=" &amp; DP$1, DataRegularSeason20242025!$E$3:$E$1315, $A22)</f>
        <v>50</v>
      </c>
      <c r="DQ22">
        <f>SUMIFS(DataRegularSeason20242025!$AA$3:$AA$1315,DataRegularSeason20242025!$B$3:$B$1315, "&lt;=" &amp; DQ$1, DataRegularSeason20242025!$D$3:$D$1315, $A22)+SUMIFS(DataRegularSeason20242025!$AB$3:$AB$1315,DataRegularSeason20242025!$B$3:$B$1315, "&lt;=" &amp; DQ$1, DataRegularSeason20242025!$E$3:$E$1315, $A22)</f>
        <v>50</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50</v>
      </c>
      <c r="DU22">
        <f>SUMIFS(DataRegularSeason20242025!$AA$3:$AA$1315,DataRegularSeason20242025!$B$3:$B$1315, "&lt;=" &amp; DU$1, DataRegularSeason20242025!$D$3:$D$1315, $A22)+SUMIFS(DataRegularSeason20242025!$AB$3:$AB$1315,DataRegularSeason20242025!$B$3:$B$1315, "&lt;=" &amp; DU$1, DataRegularSeason20242025!$E$3:$E$1315, $A22)</f>
        <v>50</v>
      </c>
      <c r="DV22">
        <f>SUMIFS(DataRegularSeason20242025!$AA$3:$AA$1315,DataRegularSeason20242025!$B$3:$B$1315, "&lt;=" &amp; DV$1, DataRegularSeason20242025!$D$3:$D$1315, $A22)+SUMIFS(DataRegularSeason20242025!$AB$3:$AB$1315,DataRegularSeason20242025!$B$3:$B$1315, "&lt;=" &amp; DV$1, DataRegularSeason20242025!$E$3:$E$1315, $A22)</f>
        <v>52</v>
      </c>
      <c r="DW22">
        <f>SUMIFS(DataRegularSeason20242025!$AA$3:$AA$1315,DataRegularSeason20242025!$B$3:$B$1315, "&lt;=" &amp; DW$1, DataRegularSeason20242025!$D$3:$D$1315, $A22)+SUMIFS(DataRegularSeason20242025!$AB$3:$AB$1315,DataRegularSeason20242025!$B$3:$B$1315, "&lt;=" &amp; DW$1, DataRegularSeason20242025!$E$3:$E$1315, $A22)</f>
        <v>52</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53</v>
      </c>
      <c r="EA22">
        <f>SUMIFS(DataRegularSeason20242025!$AA$3:$AA$1315,DataRegularSeason20242025!$B$3:$B$1315, "&lt;=" &amp; EA$1, DataRegularSeason20242025!$D$3:$D$1315, $A22)+SUMIFS(DataRegularSeason20242025!$AB$3:$AB$1315,DataRegularSeason20242025!$B$3:$B$1315, "&lt;=" &amp; EA$1, DataRegularSeason20242025!$E$3:$E$1315, $A22)</f>
        <v>53</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55</v>
      </c>
      <c r="ED22">
        <f>SUMIFS(DataRegularSeason20242025!$AA$3:$AA$1315,DataRegularSeason20242025!$B$3:$B$1315, "&lt;=" &amp; ED$1, DataRegularSeason20242025!$D$3:$D$1315, $A22)+SUMIFS(DataRegularSeason20242025!$AB$3:$AB$1315,DataRegularSeason20242025!$B$3:$B$1315, "&lt;=" &amp; ED$1, DataRegularSeason20242025!$E$3:$E$1315, $A22)</f>
        <v>55</v>
      </c>
      <c r="EE22">
        <f>SUMIFS(DataRegularSeason20242025!$AA$3:$AA$1315,DataRegularSeason20242025!$B$3:$B$1315, "&lt;=" &amp; EE$1, DataRegularSeason20242025!$D$3:$D$1315, $A22)+SUMIFS(DataRegularSeason20242025!$AB$3:$AB$1315,DataRegularSeason20242025!$B$3:$B$1315, "&lt;=" &amp; EE$1, DataRegularSeason20242025!$E$3:$E$1315, $A22)</f>
        <v>55</v>
      </c>
      <c r="EF22">
        <f>SUMIFS(DataRegularSeason20242025!$AA$3:$AA$1315,DataRegularSeason20242025!$B$3:$B$1315, "&lt;=" &amp; EF$1, DataRegularSeason20242025!$D$3:$D$1315, $A22)+SUMIFS(DataRegularSeason20242025!$AB$3:$AB$1315,DataRegularSeason20242025!$B$3:$B$1315, "&lt;=" &amp; EF$1, DataRegularSeason20242025!$E$3:$E$1315, $A22)</f>
        <v>55</v>
      </c>
      <c r="EG22">
        <f>SUMIFS(DataRegularSeason20242025!$AA$3:$AA$1315,DataRegularSeason20242025!$B$3:$B$1315, "&lt;=" &amp; EG$1, DataRegularSeason20242025!$D$3:$D$1315, $A22)+SUMIFS(DataRegularSeason20242025!$AB$3:$AB$1315,DataRegularSeason20242025!$B$3:$B$1315, "&lt;=" &amp; EG$1, DataRegularSeason20242025!$E$3:$E$1315, $A22)</f>
        <v>55</v>
      </c>
      <c r="EH22">
        <f>SUMIFS(DataRegularSeason20242025!$AA$3:$AA$1315,DataRegularSeason20242025!$B$3:$B$1315, "&lt;=" &amp; EH$1, DataRegularSeason20242025!$D$3:$D$1315, $A22)+SUMIFS(DataRegularSeason20242025!$AB$3:$AB$1315,DataRegularSeason20242025!$B$3:$B$1315, "&lt;=" &amp; EH$1, DataRegularSeason20242025!$E$3:$E$1315, $A22)</f>
        <v>55</v>
      </c>
      <c r="EI22">
        <f>SUMIFS(DataRegularSeason20242025!$AA$3:$AA$1315,DataRegularSeason20242025!$B$3:$B$1315, "&lt;=" &amp; EI$1, DataRegularSeason20242025!$D$3:$D$1315, $A22)+SUMIFS(DataRegularSeason20242025!$AB$3:$AB$1315,DataRegularSeason20242025!$B$3:$B$1315, "&lt;=" &amp; EI$1, DataRegularSeason20242025!$E$3:$E$1315, $A22)</f>
        <v>55</v>
      </c>
      <c r="EJ22">
        <f>SUMIFS(DataRegularSeason20242025!$AA$3:$AA$1315,DataRegularSeason20242025!$B$3:$B$1315, "&lt;=" &amp; EJ$1, DataRegularSeason20242025!$D$3:$D$1315, $A22)+SUMIFS(DataRegularSeason20242025!$AB$3:$AB$1315,DataRegularSeason20242025!$B$3:$B$1315, "&lt;=" &amp; EJ$1, DataRegularSeason20242025!$E$3:$E$1315, $A22)</f>
        <v>55</v>
      </c>
      <c r="EK22">
        <f>SUMIFS(DataRegularSeason20242025!$AA$3:$AA$1315,DataRegularSeason20242025!$B$3:$B$1315, "&lt;=" &amp; EK$1, DataRegularSeason20242025!$D$3:$D$1315, $A22)+SUMIFS(DataRegularSeason20242025!$AB$3:$AB$1315,DataRegularSeason20242025!$B$3:$B$1315, "&lt;=" &amp; EK$1, DataRegularSeason20242025!$E$3:$E$1315, $A22)</f>
        <v>55</v>
      </c>
      <c r="EL22">
        <f>SUMIFS(DataRegularSeason20242025!$AA$3:$AA$1315,DataRegularSeason20242025!$B$3:$B$1315, "&lt;=" &amp; EL$1, DataRegularSeason20242025!$D$3:$D$1315, $A22)+SUMIFS(DataRegularSeason20242025!$AB$3:$AB$1315,DataRegularSeason20242025!$B$3:$B$1315, "&lt;=" &amp; EL$1, DataRegularSeason20242025!$E$3:$E$1315, $A22)</f>
        <v>55</v>
      </c>
      <c r="EM22">
        <f>SUMIFS(DataRegularSeason20242025!$AA$3:$AA$1315,DataRegularSeason20242025!$B$3:$B$1315, "&lt;=" &amp; EM$1, DataRegularSeason20242025!$D$3:$D$1315, $A22)+SUMIFS(DataRegularSeason20242025!$AB$3:$AB$1315,DataRegularSeason20242025!$B$3:$B$1315, "&lt;=" &amp; EM$1, DataRegularSeason20242025!$E$3:$E$1315, $A22)</f>
        <v>55</v>
      </c>
      <c r="EN22">
        <f>SUMIFS(DataRegularSeason20242025!$AA$3:$AA$1315,DataRegularSeason20242025!$B$3:$B$1315, "&lt;=" &amp; EN$1, DataRegularSeason20242025!$D$3:$D$1315, $A22)+SUMIFS(DataRegularSeason20242025!$AB$3:$AB$1315,DataRegularSeason20242025!$B$3:$B$1315, "&lt;=" &amp; EN$1, DataRegularSeason20242025!$E$3:$E$1315, $A22)</f>
        <v>55</v>
      </c>
      <c r="EO22">
        <f>SUMIFS(DataRegularSeason20242025!$AA$3:$AA$1315,DataRegularSeason20242025!$B$3:$B$1315, "&lt;=" &amp; EO$1, DataRegularSeason20242025!$D$3:$D$1315, $A22)+SUMIFS(DataRegularSeason20242025!$AB$3:$AB$1315,DataRegularSeason20242025!$B$3:$B$1315, "&lt;=" &amp; EO$1, DataRegularSeason20242025!$E$3:$E$1315, $A22)</f>
        <v>55</v>
      </c>
      <c r="EP22">
        <f>SUMIFS(DataRegularSeason20242025!$AA$3:$AA$1315,DataRegularSeason20242025!$B$3:$B$1315, "&lt;=" &amp; EP$1, DataRegularSeason20242025!$D$3:$D$1315, $A22)+SUMIFS(DataRegularSeason20242025!$AB$3:$AB$1315,DataRegularSeason20242025!$B$3:$B$1315, "&lt;=" &amp; EP$1, DataRegularSeason20242025!$E$3:$E$1315, $A22)</f>
        <v>56</v>
      </c>
      <c r="EQ22">
        <f>SUMIFS(DataRegularSeason20242025!$AA$3:$AA$1315,DataRegularSeason20242025!$B$3:$B$1315, "&lt;=" &amp; EQ$1, DataRegularSeason20242025!$D$3:$D$1315, $A22)+SUMIFS(DataRegularSeason20242025!$AB$3:$AB$1315,DataRegularSeason20242025!$B$3:$B$1315, "&lt;=" &amp; EQ$1, DataRegularSeason20242025!$E$3:$E$1315, $A22)</f>
        <v>58</v>
      </c>
      <c r="ER22">
        <f>SUMIFS(DataRegularSeason20242025!$AA$3:$AA$1315,DataRegularSeason20242025!$B$3:$B$1315, "&lt;=" &amp; ER$1, DataRegularSeason20242025!$D$3:$D$1315, $A22)+SUMIFS(DataRegularSeason20242025!$AB$3:$AB$1315,DataRegularSeason20242025!$B$3:$B$1315, "&lt;=" &amp; ER$1, DataRegularSeason20242025!$E$3:$E$1315, $A22)</f>
        <v>58</v>
      </c>
      <c r="ES22">
        <f>SUMIFS(DataRegularSeason20242025!$AA$3:$AA$1315,DataRegularSeason20242025!$B$3:$B$1315, "&lt;=" &amp; ES$1, DataRegularSeason20242025!$D$3:$D$1315, $A22)+SUMIFS(DataRegularSeason20242025!$AB$3:$AB$1315,DataRegularSeason20242025!$B$3:$B$1315, "&lt;=" &amp; ES$1, DataRegularSeason20242025!$E$3:$E$1315, $A22)</f>
        <v>60</v>
      </c>
      <c r="ET22">
        <f>SUMIFS(DataRegularSeason20242025!$AA$3:$AA$1315,DataRegularSeason20242025!$B$3:$B$1315, "&lt;=" &amp; ET$1, DataRegularSeason20242025!$D$3:$D$1315, $A22)+SUMIFS(DataRegularSeason20242025!$AB$3:$AB$1315,DataRegularSeason20242025!$B$3:$B$1315, "&lt;=" &amp; ET$1, DataRegularSeason20242025!$E$3:$E$1315, $A22)</f>
        <v>60</v>
      </c>
      <c r="EU22">
        <f>SUMIFS(DataRegularSeason20242025!$AA$3:$AA$1315,DataRegularSeason20242025!$B$3:$B$1315, "&lt;=" &amp; EU$1, DataRegularSeason20242025!$D$3:$D$1315, $A22)+SUMIFS(DataRegularSeason20242025!$AB$3:$AB$1315,DataRegularSeason20242025!$B$3:$B$1315, "&lt;=" &amp; EU$1, DataRegularSeason20242025!$E$3:$E$1315, $A22)</f>
        <v>62</v>
      </c>
      <c r="EV22">
        <f>SUMIFS(DataRegularSeason20242025!$AA$3:$AA$1315,DataRegularSeason20242025!$B$3:$B$1315, "&lt;=" &amp; EV$1, DataRegularSeason20242025!$D$3:$D$1315, $A22)+SUMIFS(DataRegularSeason20242025!$AB$3:$AB$1315,DataRegularSeason20242025!$B$3:$B$1315, "&lt;=" &amp; EV$1, DataRegularSeason20242025!$E$3:$E$1315, $A22)</f>
        <v>62</v>
      </c>
      <c r="EW22">
        <f>SUMIFS(DataRegularSeason20242025!$AA$3:$AA$1315,DataRegularSeason20242025!$B$3:$B$1315, "&lt;=" &amp; EW$1, DataRegularSeason20242025!$D$3:$D$1315, $A22)+SUMIFS(DataRegularSeason20242025!$AB$3:$AB$1315,DataRegularSeason20242025!$B$3:$B$1315, "&lt;=" &amp; EW$1, DataRegularSeason20242025!$E$3:$E$1315, $A22)</f>
        <v>64</v>
      </c>
      <c r="EX22">
        <f>SUMIFS(DataRegularSeason20242025!$AA$3:$AA$1315,DataRegularSeason20242025!$B$3:$B$1315, "&lt;=" &amp; EX$1, DataRegularSeason20242025!$D$3:$D$1315, $A22)+SUMIFS(DataRegularSeason20242025!$AB$3:$AB$1315,DataRegularSeason20242025!$B$3:$B$1315, "&lt;=" &amp; EX$1, DataRegularSeason20242025!$E$3:$E$1315, $A22)</f>
        <v>64</v>
      </c>
      <c r="EY22">
        <f>SUMIFS(DataRegularSeason20242025!$AA$3:$AA$1315,DataRegularSeason20242025!$B$3:$B$1315, "&lt;=" &amp; EY$1, DataRegularSeason20242025!$D$3:$D$1315, $A22)+SUMIFS(DataRegularSeason20242025!$AB$3:$AB$1315,DataRegularSeason20242025!$B$3:$B$1315, "&lt;=" &amp; EY$1, DataRegularSeason20242025!$E$3:$E$1315, $A22)</f>
        <v>64</v>
      </c>
      <c r="EZ22">
        <f>SUMIFS(DataRegularSeason20242025!$AA$3:$AA$1315,DataRegularSeason20242025!$B$3:$B$1315, "&lt;=" &amp; EZ$1, DataRegularSeason20242025!$D$3:$D$1315, $A22)+SUMIFS(DataRegularSeason20242025!$AB$3:$AB$1315,DataRegularSeason20242025!$B$3:$B$1315, "&lt;=" &amp; EZ$1, DataRegularSeason20242025!$E$3:$E$1315, $A22)</f>
        <v>64</v>
      </c>
      <c r="FA22">
        <f>SUMIFS(DataRegularSeason20242025!$AA$3:$AA$1315,DataRegularSeason20242025!$B$3:$B$1315, "&lt;=" &amp; FA$1, DataRegularSeason20242025!$D$3:$D$1315, $A22)+SUMIFS(DataRegularSeason20242025!$AB$3:$AB$1315,DataRegularSeason20242025!$B$3:$B$1315, "&lt;=" &amp; FA$1, DataRegularSeason20242025!$E$3:$E$1315, $A22)</f>
        <v>66</v>
      </c>
      <c r="FB22">
        <f>SUMIFS(DataRegularSeason20242025!$AA$3:$AA$1315,DataRegularSeason20242025!$B$3:$B$1315, "&lt;=" &amp; FB$1, DataRegularSeason20242025!$D$3:$D$1315, $A22)+SUMIFS(DataRegularSeason20242025!$AB$3:$AB$1315,DataRegularSeason20242025!$B$3:$B$1315, "&lt;=" &amp; FB$1, DataRegularSeason20242025!$E$3:$E$1315, $A22)</f>
        <v>66</v>
      </c>
      <c r="FC22">
        <f>SUMIFS(DataRegularSeason20242025!$AA$3:$AA$1315,DataRegularSeason20242025!$B$3:$B$1315, "&lt;=" &amp; FC$1, DataRegularSeason20242025!$D$3:$D$1315, $A22)+SUMIFS(DataRegularSeason20242025!$AB$3:$AB$1315,DataRegularSeason20242025!$B$3:$B$1315, "&lt;=" &amp; FC$1, DataRegularSeason20242025!$E$3:$E$1315, $A22)</f>
        <v>68</v>
      </c>
      <c r="FD22">
        <f>SUMIFS(DataRegularSeason20242025!$AA$3:$AA$1315,DataRegularSeason20242025!$B$3:$B$1315, "&lt;=" &amp; FD$1, DataRegularSeason20242025!$D$3:$D$1315, $A22)+SUMIFS(DataRegularSeason20242025!$AB$3:$AB$1315,DataRegularSeason20242025!$B$3:$B$1315, "&lt;=" &amp; FD$1, DataRegularSeason20242025!$E$3:$E$1315, $A22)</f>
        <v>69</v>
      </c>
      <c r="FE22">
        <f>SUMIFS(DataRegularSeason20242025!$AA$3:$AA$1315,DataRegularSeason20242025!$B$3:$B$1315, "&lt;=" &amp; FE$1, DataRegularSeason20242025!$D$3:$D$1315, $A22)+SUMIFS(DataRegularSeason20242025!$AB$3:$AB$1315,DataRegularSeason20242025!$B$3:$B$1315, "&lt;=" &amp; FE$1, DataRegularSeason20242025!$E$3:$E$1315, $A22)</f>
        <v>69</v>
      </c>
      <c r="FF22">
        <f>SUMIFS(DataRegularSeason20242025!$AA$3:$AA$1315,DataRegularSeason20242025!$B$3:$B$1315, "&lt;=" &amp; FF$1, DataRegularSeason20242025!$D$3:$D$1315, $A22)+SUMIFS(DataRegularSeason20242025!$AB$3:$AB$1315,DataRegularSeason20242025!$B$3:$B$1315, "&lt;=" &amp; FF$1, DataRegularSeason20242025!$E$3:$E$1315, $A22)</f>
        <v>69</v>
      </c>
      <c r="FG22">
        <f>SUMIFS(DataRegularSeason20242025!$AA$3:$AA$1315,DataRegularSeason20242025!$B$3:$B$1315, "&lt;=" &amp; FG$1, DataRegularSeason20242025!$D$3:$D$1315, $A22)+SUMIFS(DataRegularSeason20242025!$AB$3:$AB$1315,DataRegularSeason20242025!$B$3:$B$1315, "&lt;=" &amp; FG$1, DataRegularSeason20242025!$E$3:$E$1315, $A22)</f>
        <v>69</v>
      </c>
      <c r="FH22">
        <f>SUMIFS(DataRegularSeason20242025!$AA$3:$AA$1315,DataRegularSeason20242025!$B$3:$B$1315, "&lt;=" &amp; FH$1, DataRegularSeason20242025!$D$3:$D$1315, $A22)+SUMIFS(DataRegularSeason20242025!$AB$3:$AB$1315,DataRegularSeason20242025!$B$3:$B$1315, "&lt;=" &amp; FH$1, DataRegularSeason20242025!$E$3:$E$1315, $A22)</f>
        <v>69</v>
      </c>
      <c r="FI22">
        <f>SUMIFS(DataRegularSeason20242025!$AA$3:$AA$1315,DataRegularSeason20242025!$B$3:$B$1315, "&lt;=" &amp; FI$1, DataRegularSeason20242025!$D$3:$D$1315, $A22)+SUMIFS(DataRegularSeason20242025!$AB$3:$AB$1315,DataRegularSeason20242025!$B$3:$B$1315, "&lt;=" &amp; FI$1, DataRegularSeason20242025!$E$3:$E$1315, $A22)</f>
        <v>69</v>
      </c>
      <c r="FJ22">
        <f>SUMIFS(DataRegularSeason20242025!$AA$3:$AA$1315,DataRegularSeason20242025!$B$3:$B$1315, "&lt;=" &amp; FJ$1, DataRegularSeason20242025!$D$3:$D$1315, $A22)+SUMIFS(DataRegularSeason20242025!$AB$3:$AB$1315,DataRegularSeason20242025!$B$3:$B$1315, "&lt;=" &amp; FJ$1, DataRegularSeason20242025!$E$3:$E$1315, $A22)</f>
        <v>69</v>
      </c>
      <c r="FK22">
        <f>SUMIFS(DataRegularSeason20242025!$AA$3:$AA$1315,DataRegularSeason20242025!$B$3:$B$1315, "&lt;=" &amp; FK$1, DataRegularSeason20242025!$D$3:$D$1315, $A22)+SUMIFS(DataRegularSeason20242025!$AB$3:$AB$1315,DataRegularSeason20242025!$B$3:$B$1315, "&lt;=" &amp; FK$1, DataRegularSeason20242025!$E$3:$E$1315, $A22)</f>
        <v>69</v>
      </c>
      <c r="FL22">
        <f>SUMIFS(DataRegularSeason20242025!$AA$3:$AA$1315,DataRegularSeason20242025!$B$3:$B$1315, "&lt;=" &amp; FL$1, DataRegularSeason20242025!$D$3:$D$1315, $A22)+SUMIFS(DataRegularSeason20242025!$AB$3:$AB$1315,DataRegularSeason20242025!$B$3:$B$1315, "&lt;=" &amp; FL$1, DataRegularSeason20242025!$E$3:$E$1315, $A22)</f>
        <v>69</v>
      </c>
      <c r="FM22">
        <f>SUMIFS(DataRegularSeason20242025!$AA$3:$AA$1315,DataRegularSeason20242025!$B$3:$B$1315, "&lt;=" &amp; FM$1, DataRegularSeason20242025!$D$3:$D$1315, $A22)+SUMIFS(DataRegularSeason20242025!$AB$3:$AB$1315,DataRegularSeason20242025!$B$3:$B$1315, "&lt;=" &amp; FM$1, DataRegularSeason20242025!$E$3:$E$1315, $A22)</f>
        <v>69</v>
      </c>
      <c r="FN22">
        <f>SUMIFS(DataRegularSeason20242025!$AA$3:$AA$1315,DataRegularSeason20242025!$B$3:$B$1315, "&lt;=" &amp; FN$1, DataRegularSeason20242025!$D$3:$D$1315, $A22)+SUMIFS(DataRegularSeason20242025!$AB$3:$AB$1315,DataRegularSeason20242025!$B$3:$B$1315, "&lt;=" &amp; FN$1, DataRegularSeason20242025!$E$3:$E$1315, $A22)</f>
        <v>69</v>
      </c>
      <c r="FO22">
        <f>SUMIFS(DataRegularSeason20242025!$AA$3:$AA$1315,DataRegularSeason20242025!$B$3:$B$1315, "&lt;=" &amp; FO$1, DataRegularSeason20242025!$D$3:$D$1315, $A22)+SUMIFS(DataRegularSeason20242025!$AB$3:$AB$1315,DataRegularSeason20242025!$B$3:$B$1315, "&lt;=" &amp; FO$1, DataRegularSeason20242025!$E$3:$E$1315, $A22)</f>
        <v>69</v>
      </c>
      <c r="FP22">
        <f>SUMIFS(DataRegularSeason20242025!$AA$3:$AA$1315,DataRegularSeason20242025!$B$3:$B$1315, "&lt;=" &amp; FP$1, DataRegularSeason20242025!$D$3:$D$1315, $A22)+SUMIFS(DataRegularSeason20242025!$AB$3:$AB$1315,DataRegularSeason20242025!$B$3:$B$1315, "&lt;=" &amp; FP$1, DataRegularSeason20242025!$E$3:$E$1315, $A22)</f>
        <v>69</v>
      </c>
      <c r="FQ22">
        <f>SUMIFS(DataRegularSeason20242025!$AA$3:$AA$1315,DataRegularSeason20242025!$B$3:$B$1315, "&lt;=" &amp; FQ$1, DataRegularSeason20242025!$D$3:$D$1315, $A22)+SUMIFS(DataRegularSeason20242025!$AB$3:$AB$1315,DataRegularSeason20242025!$B$3:$B$1315, "&lt;=" &amp; FQ$1, DataRegularSeason20242025!$E$3:$E$1315, $A22)</f>
        <v>69</v>
      </c>
      <c r="FR22">
        <f>SUMIFS(DataRegularSeason20242025!$AA$3:$AA$1315,DataRegularSeason20242025!$B$3:$B$1315, "&lt;=" &amp; FR$1, DataRegularSeason20242025!$D$3:$D$1315, $A22)+SUMIFS(DataRegularSeason20242025!$AB$3:$AB$1315,DataRegularSeason20242025!$B$3:$B$1315, "&lt;=" &amp; FR$1, DataRegularSeason20242025!$E$3:$E$1315, $A22)</f>
        <v>69</v>
      </c>
      <c r="FS22">
        <f>SUMIFS(DataRegularSeason20242025!$AA$3:$AA$1315,DataRegularSeason20242025!$B$3:$B$1315, "&lt;=" &amp; FS$1, DataRegularSeason20242025!$D$3:$D$1315, $A22)+SUMIFS(DataRegularSeason20242025!$AB$3:$AB$1315,DataRegularSeason20242025!$B$3:$B$1315, "&lt;=" &amp; FS$1, DataRegularSeason20242025!$E$3:$E$1315, $A22)</f>
        <v>69</v>
      </c>
      <c r="FT22">
        <f>SUMIFS(DataRegularSeason20242025!$AA$3:$AA$1315,DataRegularSeason20242025!$B$3:$B$1315, "&lt;=" &amp; FT$1, DataRegularSeason20242025!$D$3:$D$1315, $A22)+SUMIFS(DataRegularSeason20242025!$AB$3:$AB$1315,DataRegularSeason20242025!$B$3:$B$1315, "&lt;=" &amp; FT$1, DataRegularSeason20242025!$E$3:$E$1315, $A22)</f>
        <v>69</v>
      </c>
      <c r="FU22">
        <f>SUMIFS(DataRegularSeason20242025!$AA$3:$AA$1315,DataRegularSeason20242025!$B$3:$B$1315, "&lt;=" &amp; FU$1, DataRegularSeason20242025!$D$3:$D$1315, $A22)+SUMIFS(DataRegularSeason20242025!$AB$3:$AB$1315,DataRegularSeason20242025!$B$3:$B$1315, "&lt;=" &amp; FU$1, DataRegularSeason20242025!$E$3:$E$1315, $A22)</f>
        <v>69</v>
      </c>
      <c r="FV22">
        <f>SUMIFS(DataRegularSeason20242025!$AA$3:$AA$1315,DataRegularSeason20242025!$B$3:$B$1315, "&lt;=" &amp; FV$1, DataRegularSeason20242025!$D$3:$D$1315, $A22)+SUMIFS(DataRegularSeason20242025!$AB$3:$AB$1315,DataRegularSeason20242025!$B$3:$B$1315, "&lt;=" &amp; FV$1, DataRegularSeason20242025!$E$3:$E$1315, $A22)</f>
        <v>69</v>
      </c>
      <c r="FW22">
        <f>SUMIFS(DataRegularSeason20242025!$AA$3:$AA$1315,DataRegularSeason20242025!$B$3:$B$1315, "&lt;=" &amp; FW$1, DataRegularSeason20242025!$D$3:$D$1315, $A22)+SUMIFS(DataRegularSeason20242025!$AB$3:$AB$1315,DataRegularSeason20242025!$B$3:$B$1315, "&lt;=" &amp; FW$1, DataRegularSeason20242025!$E$3:$E$1315, $A22)</f>
        <v>69</v>
      </c>
      <c r="FX22">
        <f>SUMIFS(DataRegularSeason20242025!$AA$3:$AA$1315,DataRegularSeason20242025!$B$3:$B$1315, "&lt;=" &amp; FX$1, DataRegularSeason20242025!$D$3:$D$1315, $A22)+SUMIFS(DataRegularSeason20242025!$AB$3:$AB$1315,DataRegularSeason20242025!$B$3:$B$1315, "&lt;=" &amp; FX$1, DataRegularSeason20242025!$E$3:$E$1315, $A22)</f>
        <v>69</v>
      </c>
      <c r="FY22">
        <f>SUMIFS(DataRegularSeason20242025!$AA$3:$AA$1315,DataRegularSeason20242025!$B$3:$B$1315, "&lt;=" &amp; FY$1, DataRegularSeason20242025!$D$3:$D$1315, $A22)+SUMIFS(DataRegularSeason20242025!$AB$3:$AB$1315,DataRegularSeason20242025!$B$3:$B$1315, "&lt;=" &amp; FY$1, DataRegularSeason20242025!$E$3:$E$1315, $A22)</f>
        <v>69</v>
      </c>
      <c r="FZ22">
        <f>SUMIFS(DataRegularSeason20242025!$AA$3:$AA$1315,DataRegularSeason20242025!$B$3:$B$1315, "&lt;=" &amp; FZ$1, DataRegularSeason20242025!$D$3:$D$1315, $A22)+SUMIFS(DataRegularSeason20242025!$AB$3:$AB$1315,DataRegularSeason20242025!$B$3:$B$1315, "&lt;=" &amp; FZ$1, DataRegularSeason20242025!$E$3:$E$1315, $A22)</f>
        <v>69</v>
      </c>
      <c r="GA22">
        <f>SUMIFS(DataRegularSeason20242025!$AA$3:$AA$1315,DataRegularSeason20242025!$B$3:$B$1315, "&lt;=" &amp; GA$1, DataRegularSeason20242025!$D$3:$D$1315, $A22)+SUMIFS(DataRegularSeason20242025!$AB$3:$AB$1315,DataRegularSeason20242025!$B$3:$B$1315, "&lt;=" &amp; GA$1, DataRegularSeason20242025!$E$3:$E$1315, $A22)</f>
        <v>69</v>
      </c>
      <c r="GB22">
        <f>SUMIFS(DataRegularSeason20242025!$AA$3:$AA$1315,DataRegularSeason20242025!$B$3:$B$1315, "&lt;=" &amp; GB$1, DataRegularSeason20242025!$D$3:$D$1315, $A22)+SUMIFS(DataRegularSeason20242025!$AB$3:$AB$1315,DataRegularSeason20242025!$B$3:$B$1315, "&lt;=" &amp; GB$1, DataRegularSeason20242025!$E$3:$E$1315, $A22)</f>
        <v>69</v>
      </c>
      <c r="GC22">
        <f>SUMIFS(DataRegularSeason20242025!$AA$3:$AA$1315,DataRegularSeason20242025!$B$3:$B$1315, "&lt;=" &amp; GC$1, DataRegularSeason20242025!$D$3:$D$1315, $A22)+SUMIFS(DataRegularSeason20242025!$AB$3:$AB$1315,DataRegularSeason20242025!$B$3:$B$1315, "&lt;=" &amp; GC$1, DataRegularSeason20242025!$E$3:$E$1315, $A22)</f>
        <v>69</v>
      </c>
      <c r="GD22">
        <f>SUMIFS(DataRegularSeason20242025!$AA$3:$AA$1315,DataRegularSeason20242025!$B$3:$B$1315, "&lt;=" &amp; GD$1, DataRegularSeason20242025!$D$3:$D$1315, $A22)+SUMIFS(DataRegularSeason20242025!$AB$3:$AB$1315,DataRegularSeason20242025!$B$3:$B$1315, "&lt;=" &amp; GD$1, DataRegularSeason20242025!$E$3:$E$1315, $A22)</f>
        <v>69</v>
      </c>
      <c r="GE22">
        <f>SUMIFS(DataRegularSeason20242025!$AA$3:$AA$1315,DataRegularSeason20242025!$B$3:$B$1315, "&lt;=" &amp; GE$1, DataRegularSeason20242025!$D$3:$D$1315, $A22)+SUMIFS(DataRegularSeason20242025!$AB$3:$AB$1315,DataRegularSeason20242025!$B$3:$B$1315, "&lt;=" &amp; GE$1, DataRegularSeason20242025!$E$3:$E$1315, $A22)</f>
        <v>69</v>
      </c>
      <c r="GF22">
        <f>SUMIFS(DataRegularSeason20242025!$AA$3:$AA$1315,DataRegularSeason20242025!$B$3:$B$1315, "&lt;=" &amp; GF$1, DataRegularSeason20242025!$D$3:$D$1315, $A22)+SUMIFS(DataRegularSeason20242025!$AB$3:$AB$1315,DataRegularSeason20242025!$B$3:$B$1315, "&lt;=" &amp; GF$1, DataRegularSeason20242025!$E$3:$E$1315, $A22)</f>
        <v>69</v>
      </c>
      <c r="GG22">
        <f>SUMIFS(DataRegularSeason20242025!$AA$3:$AA$1315,DataRegularSeason20242025!$B$3:$B$1315, "&lt;=" &amp; GG$1, DataRegularSeason20242025!$D$3:$D$1315, $A22)+SUMIFS(DataRegularSeason20242025!$AB$3:$AB$1315,DataRegularSeason20242025!$B$3:$B$1315, "&lt;=" &amp; GG$1, DataRegularSeason20242025!$E$3:$E$1315, $A22)</f>
        <v>69</v>
      </c>
      <c r="GH22">
        <f>SUMIFS(DataRegularSeason20242025!$AA$3:$AA$1315,DataRegularSeason20242025!$B$3:$B$1315, "&lt;=" &amp; GH$1, DataRegularSeason20242025!$D$3:$D$1315, $A22)+SUMIFS(DataRegularSeason20242025!$AB$3:$AB$1315,DataRegularSeason20242025!$B$3:$B$1315, "&lt;=" &amp; GH$1, DataRegularSeason20242025!$E$3:$E$1315, $A22)</f>
        <v>69</v>
      </c>
      <c r="GI22">
        <f>SUMIFS(DataRegularSeason20242025!$AA$3:$AA$1315,DataRegularSeason20242025!$B$3:$B$1315, "&lt;=" &amp; GI$1, DataRegularSeason20242025!$D$3:$D$1315, $A22)+SUMIFS(DataRegularSeason20242025!$AB$3:$AB$1315,DataRegularSeason20242025!$B$3:$B$1315, "&lt;=" &amp; GI$1, DataRegularSeason20242025!$E$3:$E$1315, $A22)</f>
        <v>69</v>
      </c>
      <c r="GJ22">
        <f>SUMIFS(DataRegularSeason20242025!$AA$3:$AA$1315,DataRegularSeason20242025!$B$3:$B$1315, "&lt;=" &amp; GJ$1, DataRegularSeason20242025!$D$3:$D$1315, $A22)+SUMIFS(DataRegularSeason20242025!$AB$3:$AB$1315,DataRegularSeason20242025!$B$3:$B$1315, "&lt;=" &amp; GJ$1, DataRegularSeason20242025!$E$3:$E$1315, $A22)</f>
        <v>69</v>
      </c>
      <c r="GK22">
        <f>SUMIFS(DataRegularSeason20242025!$AA$3:$AA$1315,DataRegularSeason20242025!$B$3:$B$1315, "&lt;=" &amp; GK$1, DataRegularSeason20242025!$D$3:$D$1315, $A22)+SUMIFS(DataRegularSeason20242025!$AB$3:$AB$1315,DataRegularSeason20242025!$B$3:$B$1315, "&lt;=" &amp; GK$1, DataRegularSeason20242025!$E$3:$E$1315, $A22)</f>
        <v>69</v>
      </c>
      <c r="GL22">
        <f>SUMIFS(DataRegularSeason20242025!$AA$3:$AA$1315,DataRegularSeason20242025!$B$3:$B$1315, "&lt;=" &amp; GL$1, DataRegularSeason20242025!$D$3:$D$1315, $A22)+SUMIFS(DataRegularSeason20242025!$AB$3:$AB$1315,DataRegularSeason20242025!$B$3:$B$1315, "&lt;=" &amp; GL$1, DataRegularSeason20242025!$E$3:$E$1315, $A22)</f>
        <v>69</v>
      </c>
      <c r="GM22">
        <f>SUMIFS(DataRegularSeason20242025!$AA$3:$AA$1315,DataRegularSeason20242025!$B$3:$B$1315, "&lt;=" &amp; GM$1, DataRegularSeason20242025!$D$3:$D$1315, $A22)+SUMIFS(DataRegularSeason20242025!$AB$3:$AB$1315,DataRegularSeason20242025!$B$3:$B$1315, "&lt;=" &amp; GM$1, DataRegularSeason20242025!$E$3:$E$1315, $A22)</f>
        <v>69</v>
      </c>
      <c r="GN22">
        <f>SUMIFS(DataRegularSeason20242025!$AA$3:$AA$1315,DataRegularSeason20242025!$B$3:$B$1315, "&lt;=" &amp; GN$1, DataRegularSeason20242025!$D$3:$D$1315, $A22)+SUMIFS(DataRegularSeason20242025!$AB$3:$AB$1315,DataRegularSeason20242025!$B$3:$B$1315, "&lt;=" &amp; GN$1, DataRegularSeason20242025!$E$3:$E$1315, $A22)</f>
        <v>69</v>
      </c>
      <c r="GO22">
        <f>SUMIFS(DataRegularSeason20242025!$AA$3:$AA$1315,DataRegularSeason20242025!$B$3:$B$1315, "&lt;=" &amp; GO$1, DataRegularSeason20242025!$D$3:$D$1315, $A22)+SUMIFS(DataRegularSeason20242025!$AB$3:$AB$1315,DataRegularSeason20242025!$B$3:$B$1315, "&lt;=" &amp; GO$1, DataRegularSeason20242025!$E$3:$E$1315, $A22)</f>
        <v>69</v>
      </c>
      <c r="GP22">
        <f>SUMIFS(DataRegularSeason20242025!$AA$3:$AA$1315,DataRegularSeason20242025!$B$3:$B$1315, "&lt;=" &amp; GP$1, DataRegularSeason20242025!$D$3:$D$1315, $A22)+SUMIFS(DataRegularSeason20242025!$AB$3:$AB$1315,DataRegularSeason20242025!$B$3:$B$1315, "&lt;=" &amp; GP$1, DataRegularSeason20242025!$E$3:$E$1315, $A22)</f>
        <v>69</v>
      </c>
      <c r="GQ22">
        <f>SUMIFS(DataRegularSeason20242025!$AA$3:$AA$1315,DataRegularSeason20242025!$B$3:$B$1315, "&lt;=" &amp; GQ$1, DataRegularSeason20242025!$D$3:$D$1315, $A22)+SUMIFS(DataRegularSeason20242025!$AB$3:$AB$1315,DataRegularSeason20242025!$B$3:$B$1315, "&lt;=" &amp; GQ$1, DataRegularSeason20242025!$E$3:$E$1315, $A22)</f>
        <v>69</v>
      </c>
      <c r="GR22">
        <f>SUMIFS(DataRegularSeason20242025!$AA$3:$AA$1315,DataRegularSeason20242025!$B$3:$B$1315, "&lt;=" &amp; GR$1, DataRegularSeason20242025!$D$3:$D$1315, $A22)+SUMIFS(DataRegularSeason20242025!$AB$3:$AB$1315,DataRegularSeason20242025!$B$3:$B$1315, "&lt;=" &amp; GR$1, DataRegularSeason20242025!$E$3:$E$1315, $A22)</f>
        <v>69</v>
      </c>
      <c r="GS22">
        <f>SUMIFS(DataRegularSeason20242025!$AA$3:$AA$1315,DataRegularSeason20242025!$B$3:$B$1315, "&lt;=" &amp; GS$1, DataRegularSeason20242025!$D$3:$D$1315, $A22)+SUMIFS(DataRegularSeason20242025!$AB$3:$AB$1315,DataRegularSeason20242025!$B$3:$B$1315, "&lt;=" &amp; GS$1, DataRegularSeason20242025!$E$3:$E$1315, $A22)</f>
        <v>69</v>
      </c>
      <c r="GT22">
        <f>SUMIFS(DataRegularSeason20242025!$AA$3:$AA$1315,DataRegularSeason20242025!$B$3:$B$1315, "&lt;=" &amp; GT$1, DataRegularSeason20242025!$D$3:$D$1315, $A22)+SUMIFS(DataRegularSeason20242025!$AB$3:$AB$1315,DataRegularSeason20242025!$B$3:$B$1315, "&lt;=" &amp; GT$1, DataRegularSeason20242025!$E$3:$E$1315, $A22)</f>
        <v>69</v>
      </c>
      <c r="GU22">
        <f>SUMIFS(DataRegularSeason20242025!$AA$3:$AA$1315,DataRegularSeason20242025!$B$3:$B$1315, "&lt;=" &amp; GU$1, DataRegularSeason20242025!$D$3:$D$1315, $A22)+SUMIFS(DataRegularSeason20242025!$AB$3:$AB$1315,DataRegularSeason20242025!$B$3:$B$1315, "&lt;=" &amp; GU$1, DataRegularSeason20242025!$E$3:$E$1315, $A22)</f>
        <v>69</v>
      </c>
    </row>
    <row r="23" spans="1:203" x14ac:dyDescent="0.25">
      <c r="A23" t="s">
        <v>14</v>
      </c>
      <c r="B23" t="s">
        <v>96</v>
      </c>
      <c r="C23" s="120" t="s">
        <v>94</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6</v>
      </c>
      <c r="N23">
        <f>SUMIFS(DataRegularSeason20242025!$AA$3:$AA$1315,DataRegularSeason20242025!$B$3:$B$1315, "&lt;=" &amp; N$1, DataRegularSeason20242025!$D$3:$D$1315, $A23)+SUMIFS(DataRegularSeason20242025!$AB$3:$AB$1315,DataRegularSeason20242025!$B$3:$B$1315, "&lt;=" &amp; N$1, DataRegularSeason20242025!$E$3:$E$1315, $A23)</f>
        <v>6</v>
      </c>
      <c r="O23">
        <f>SUMIFS(DataRegularSeason20242025!$AA$3:$AA$1315,DataRegularSeason20242025!$B$3:$B$1315, "&lt;=" &amp; O$1, DataRegularSeason20242025!$D$3:$D$1315, $A23)+SUMIFS(DataRegularSeason20242025!$AB$3:$AB$1315,DataRegularSeason20242025!$B$3:$B$1315, "&lt;=" &amp; O$1, DataRegularSeason20242025!$E$3:$E$1315, $A23)</f>
        <v>6</v>
      </c>
      <c r="P23">
        <f>SUMIFS(DataRegularSeason20242025!$AA$3:$AA$1315,DataRegularSeason20242025!$B$3:$B$1315, "&lt;=" &amp; P$1, DataRegularSeason20242025!$D$3:$D$1315, $A23)+SUMIFS(DataRegularSeason20242025!$AB$3:$AB$1315,DataRegularSeason20242025!$B$3:$B$1315, "&lt;=" &amp; P$1, DataRegularSeason20242025!$E$3:$E$1315, $A23)</f>
        <v>6</v>
      </c>
      <c r="Q23">
        <f>SUMIFS(DataRegularSeason20242025!$AA$3:$AA$1315,DataRegularSeason20242025!$B$3:$B$1315, "&lt;=" &amp; Q$1, DataRegularSeason20242025!$D$3:$D$1315, $A23)+SUMIFS(DataRegularSeason20242025!$AB$3:$AB$1315,DataRegularSeason20242025!$B$3:$B$1315, "&lt;=" &amp; Q$1, DataRegularSeason20242025!$E$3:$E$1315, $A23)</f>
        <v>7</v>
      </c>
      <c r="R23">
        <f>SUMIFS(DataRegularSeason20242025!$AA$3:$AA$1315,DataRegularSeason20242025!$B$3:$B$1315, "&lt;=" &amp; R$1, DataRegularSeason20242025!$D$3:$D$1315, $A23)+SUMIFS(DataRegularSeason20242025!$AB$3:$AB$1315,DataRegularSeason20242025!$B$3:$B$1315, "&lt;=" &amp; R$1, DataRegularSeason20242025!$E$3:$E$1315, $A23)</f>
        <v>7</v>
      </c>
      <c r="S23">
        <f>SUMIFS(DataRegularSeason20242025!$AA$3:$AA$1315,DataRegularSeason20242025!$B$3:$B$1315, "&lt;=" &amp; S$1, DataRegularSeason20242025!$D$3:$D$1315, $A23)+SUMIFS(DataRegularSeason20242025!$AB$3:$AB$1315,DataRegularSeason20242025!$B$3:$B$1315, "&lt;=" &amp; S$1, DataRegularSeason20242025!$E$3:$E$1315, $A23)</f>
        <v>7</v>
      </c>
      <c r="T23">
        <f>SUMIFS(DataRegularSeason20242025!$AA$3:$AA$1315,DataRegularSeason20242025!$B$3:$B$1315, "&lt;=" &amp; T$1, DataRegularSeason20242025!$D$3:$D$1315, $A23)+SUMIFS(DataRegularSeason20242025!$AB$3:$AB$1315,DataRegularSeason20242025!$B$3:$B$1315, "&lt;=" &amp; T$1, DataRegularSeason20242025!$E$3:$E$1315, $A23)</f>
        <v>9</v>
      </c>
      <c r="U23">
        <f>SUMIFS(DataRegularSeason20242025!$AA$3:$AA$1315,DataRegularSeason20242025!$B$3:$B$1315, "&lt;=" &amp; U$1, DataRegularSeason20242025!$D$3:$D$1315, $A23)+SUMIFS(DataRegularSeason20242025!$AB$3:$AB$1315,DataRegularSeason20242025!$B$3:$B$1315, "&lt;=" &amp; U$1, DataRegularSeason20242025!$E$3:$E$1315, $A23)</f>
        <v>9</v>
      </c>
      <c r="V23">
        <f>SUMIFS(DataRegularSeason20242025!$AA$3:$AA$1315,DataRegularSeason20242025!$B$3:$B$1315, "&lt;=" &amp; V$1, DataRegularSeason20242025!$D$3:$D$1315, $A23)+SUMIFS(DataRegularSeason20242025!$AB$3:$AB$1315,DataRegularSeason20242025!$B$3:$B$1315, "&lt;=" &amp; V$1, DataRegularSeason20242025!$E$3:$E$1315, $A23)</f>
        <v>9</v>
      </c>
      <c r="W23">
        <f>SUMIFS(DataRegularSeason20242025!$AA$3:$AA$1315,DataRegularSeason20242025!$B$3:$B$1315, "&lt;=" &amp; W$1, DataRegularSeason20242025!$D$3:$D$1315, $A23)+SUMIFS(DataRegularSeason20242025!$AB$3:$AB$1315,DataRegularSeason20242025!$B$3:$B$1315, "&lt;=" &amp; W$1, DataRegularSeason20242025!$E$3:$E$1315, $A23)</f>
        <v>9</v>
      </c>
      <c r="X23">
        <f>SUMIFS(DataRegularSeason20242025!$AA$3:$AA$1315,DataRegularSeason20242025!$B$3:$B$1315, "&lt;=" &amp; X$1, DataRegularSeason20242025!$D$3:$D$1315, $A23)+SUMIFS(DataRegularSeason20242025!$AB$3:$AB$1315,DataRegularSeason20242025!$B$3:$B$1315, "&lt;=" &amp; X$1, DataRegularSeason20242025!$E$3:$E$1315, $A23)</f>
        <v>9</v>
      </c>
      <c r="Y23">
        <f>SUMIFS(DataRegularSeason20242025!$AA$3:$AA$1315,DataRegularSeason20242025!$B$3:$B$1315, "&lt;=" &amp; Y$1, DataRegularSeason20242025!$D$3:$D$1315, $A23)+SUMIFS(DataRegularSeason20242025!$AB$3:$AB$1315,DataRegularSeason20242025!$B$3:$B$1315, "&lt;=" &amp; Y$1, DataRegularSeason20242025!$E$3:$E$1315, $A23)</f>
        <v>9</v>
      </c>
      <c r="Z23">
        <f>SUMIFS(DataRegularSeason20242025!$AA$3:$AA$1315,DataRegularSeason20242025!$B$3:$B$1315, "&lt;=" &amp; Z$1, DataRegularSeason20242025!$D$3:$D$1315, $A23)+SUMIFS(DataRegularSeason20242025!$AB$3:$AB$1315,DataRegularSeason20242025!$B$3:$B$1315, "&lt;=" &amp; Z$1, DataRegularSeason20242025!$E$3:$E$1315, $A23)</f>
        <v>9</v>
      </c>
      <c r="AA23">
        <f>SUMIFS(DataRegularSeason20242025!$AA$3:$AA$1315,DataRegularSeason20242025!$B$3:$B$1315, "&lt;=" &amp; AA$1, DataRegularSeason20242025!$D$3:$D$1315, $A23)+SUMIFS(DataRegularSeason20242025!$AB$3:$AB$1315,DataRegularSeason20242025!$B$3:$B$1315, "&lt;=" &amp; AA$1, DataRegularSeason20242025!$E$3:$E$1315, $A23)</f>
        <v>9</v>
      </c>
      <c r="AB23">
        <f>SUMIFS(DataRegularSeason20242025!$AA$3:$AA$1315,DataRegularSeason20242025!$B$3:$B$1315, "&lt;=" &amp; AB$1, DataRegularSeason20242025!$D$3:$D$1315, $A23)+SUMIFS(DataRegularSeason20242025!$AB$3:$AB$1315,DataRegularSeason20242025!$B$3:$B$1315, "&lt;=" &amp; AB$1, DataRegularSeason20242025!$E$3:$E$1315, $A23)</f>
        <v>9</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12</v>
      </c>
      <c r="AF23">
        <f>SUMIFS(DataRegularSeason20242025!$AA$3:$AA$1315,DataRegularSeason20242025!$B$3:$B$1315, "&lt;=" &amp; AF$1, DataRegularSeason20242025!$D$3:$D$1315, $A23)+SUMIFS(DataRegularSeason20242025!$AB$3:$AB$1315,DataRegularSeason20242025!$B$3:$B$1315, "&lt;=" &amp; AF$1, DataRegularSeason20242025!$E$3:$E$1315, $A23)</f>
        <v>12</v>
      </c>
      <c r="AG23">
        <f>SUMIFS(DataRegularSeason20242025!$AA$3:$AA$1315,DataRegularSeason20242025!$B$3:$B$1315, "&lt;=" &amp; AG$1, DataRegularSeason20242025!$D$3:$D$1315, $A23)+SUMIFS(DataRegularSeason20242025!$AB$3:$AB$1315,DataRegularSeason20242025!$B$3:$B$1315, "&lt;=" &amp; AG$1, DataRegularSeason20242025!$E$3:$E$1315, $A23)</f>
        <v>12</v>
      </c>
      <c r="AH23">
        <f>SUMIFS(DataRegularSeason20242025!$AA$3:$AA$1315,DataRegularSeason20242025!$B$3:$B$1315, "&lt;=" &amp; AH$1, DataRegularSeason20242025!$D$3:$D$1315, $A23)+SUMIFS(DataRegularSeason20242025!$AB$3:$AB$1315,DataRegularSeason20242025!$B$3:$B$1315, "&lt;=" &amp; AH$1, DataRegularSeason20242025!$E$3:$E$1315, $A23)</f>
        <v>13</v>
      </c>
      <c r="AI23">
        <f>SUMIFS(DataRegularSeason20242025!$AA$3:$AA$1315,DataRegularSeason20242025!$B$3:$B$1315, "&lt;=" &amp; AI$1, DataRegularSeason20242025!$D$3:$D$1315, $A23)+SUMIFS(DataRegularSeason20242025!$AB$3:$AB$1315,DataRegularSeason20242025!$B$3:$B$1315, "&lt;=" &amp; AI$1, DataRegularSeason20242025!$E$3:$E$1315, $A23)</f>
        <v>13</v>
      </c>
      <c r="AJ23">
        <f>SUMIFS(DataRegularSeason20242025!$AA$3:$AA$1315,DataRegularSeason20242025!$B$3:$B$1315, "&lt;=" &amp; AJ$1, DataRegularSeason20242025!$D$3:$D$1315, $A23)+SUMIFS(DataRegularSeason20242025!$AB$3:$AB$1315,DataRegularSeason20242025!$B$3:$B$1315, "&lt;=" &amp; AJ$1, DataRegularSeason20242025!$E$3:$E$1315, $A23)</f>
        <v>13</v>
      </c>
      <c r="AK23">
        <f>SUMIFS(DataRegularSeason20242025!$AA$3:$AA$1315,DataRegularSeason20242025!$B$3:$B$1315, "&lt;=" &amp; AK$1, DataRegularSeason20242025!$D$3:$D$1315, $A23)+SUMIFS(DataRegularSeason20242025!$AB$3:$AB$1315,DataRegularSeason20242025!$B$3:$B$1315, "&lt;=" &amp; AK$1, DataRegularSeason20242025!$E$3:$E$1315, $A23)</f>
        <v>13</v>
      </c>
      <c r="AL23">
        <f>SUMIFS(DataRegularSeason20242025!$AA$3:$AA$1315,DataRegularSeason20242025!$B$3:$B$1315, "&lt;=" &amp; AL$1, DataRegularSeason20242025!$D$3:$D$1315, $A23)+SUMIFS(DataRegularSeason20242025!$AB$3:$AB$1315,DataRegularSeason20242025!$B$3:$B$1315, "&lt;=" &amp; AL$1, DataRegularSeason20242025!$E$3:$E$1315, $A23)</f>
        <v>13</v>
      </c>
      <c r="AM23">
        <f>SUMIFS(DataRegularSeason20242025!$AA$3:$AA$1315,DataRegularSeason20242025!$B$3:$B$1315, "&lt;=" &amp; AM$1, DataRegularSeason20242025!$D$3:$D$1315, $A23)+SUMIFS(DataRegularSeason20242025!$AB$3:$AB$1315,DataRegularSeason20242025!$B$3:$B$1315, "&lt;=" &amp; AM$1, DataRegularSeason20242025!$E$3:$E$1315, $A23)</f>
        <v>15</v>
      </c>
      <c r="AN23">
        <f>SUMIFS(DataRegularSeason20242025!$AA$3:$AA$1315,DataRegularSeason20242025!$B$3:$B$1315, "&lt;=" &amp; AN$1, DataRegularSeason20242025!$D$3:$D$1315, $A23)+SUMIFS(DataRegularSeason20242025!$AB$3:$AB$1315,DataRegularSeason20242025!$B$3:$B$1315, "&lt;=" &amp; AN$1, DataRegularSeason20242025!$E$3:$E$1315, $A23)</f>
        <v>15</v>
      </c>
      <c r="AO23">
        <f>SUMIFS(DataRegularSeason20242025!$AA$3:$AA$1315,DataRegularSeason20242025!$B$3:$B$1315, "&lt;=" &amp; AO$1, DataRegularSeason20242025!$D$3:$D$1315, $A23)+SUMIFS(DataRegularSeason20242025!$AB$3:$AB$1315,DataRegularSeason20242025!$B$3:$B$1315, "&lt;=" &amp; AO$1, DataRegularSeason20242025!$E$3:$E$1315, $A23)</f>
        <v>15</v>
      </c>
      <c r="AP23">
        <f>SUMIFS(DataRegularSeason20242025!$AA$3:$AA$1315,DataRegularSeason20242025!$B$3:$B$1315, "&lt;=" &amp; AP$1, DataRegularSeason20242025!$D$3:$D$1315, $A23)+SUMIFS(DataRegularSeason20242025!$AB$3:$AB$1315,DataRegularSeason20242025!$B$3:$B$1315, "&lt;=" &amp; AP$1, DataRegularSeason20242025!$E$3:$E$1315, $A23)</f>
        <v>15</v>
      </c>
      <c r="AQ23">
        <f>SUMIFS(DataRegularSeason20242025!$AA$3:$AA$1315,DataRegularSeason20242025!$B$3:$B$1315, "&lt;=" &amp; AQ$1, DataRegularSeason20242025!$D$3:$D$1315, $A23)+SUMIFS(DataRegularSeason20242025!$AB$3:$AB$1315,DataRegularSeason20242025!$B$3:$B$1315, "&lt;=" &amp; AQ$1, DataRegularSeason20242025!$E$3:$E$1315, $A23)</f>
        <v>15</v>
      </c>
      <c r="AR23">
        <f>SUMIFS(DataRegularSeason20242025!$AA$3:$AA$1315,DataRegularSeason20242025!$B$3:$B$1315, "&lt;=" &amp; AR$1, DataRegularSeason20242025!$D$3:$D$1315, $A23)+SUMIFS(DataRegularSeason20242025!$AB$3:$AB$1315,DataRegularSeason20242025!$B$3:$B$1315, "&lt;=" &amp; AR$1, DataRegularSeason20242025!$E$3:$E$1315, $A23)</f>
        <v>15</v>
      </c>
      <c r="AS23">
        <f>SUMIFS(DataRegularSeason20242025!$AA$3:$AA$1315,DataRegularSeason20242025!$B$3:$B$1315, "&lt;=" &amp; AS$1, DataRegularSeason20242025!$D$3:$D$1315, $A23)+SUMIFS(DataRegularSeason20242025!$AB$3:$AB$1315,DataRegularSeason20242025!$B$3:$B$1315, "&lt;=" &amp; AS$1, DataRegularSeason20242025!$E$3:$E$1315, $A23)</f>
        <v>17</v>
      </c>
      <c r="AT23">
        <f>SUMIFS(DataRegularSeason20242025!$AA$3:$AA$1315,DataRegularSeason20242025!$B$3:$B$1315, "&lt;=" &amp; AT$1, DataRegularSeason20242025!$D$3:$D$1315, $A23)+SUMIFS(DataRegularSeason20242025!$AB$3:$AB$1315,DataRegularSeason20242025!$B$3:$B$1315, "&lt;=" &amp; AT$1, DataRegularSeason20242025!$E$3:$E$1315, $A23)</f>
        <v>17</v>
      </c>
      <c r="AU23">
        <f>SUMIFS(DataRegularSeason20242025!$AA$3:$AA$1315,DataRegularSeason20242025!$B$3:$B$1315, "&lt;=" &amp; AU$1, DataRegularSeason20242025!$D$3:$D$1315, $A23)+SUMIFS(DataRegularSeason20242025!$AB$3:$AB$1315,DataRegularSeason20242025!$B$3:$B$1315, "&lt;=" &amp; AU$1, DataRegularSeason20242025!$E$3:$E$1315, $A23)</f>
        <v>17</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17</v>
      </c>
      <c r="BB23">
        <f>SUMIFS(DataRegularSeason20242025!$AA$3:$AA$1315,DataRegularSeason20242025!$B$3:$B$1315, "&lt;=" &amp; BB$1, DataRegularSeason20242025!$D$3:$D$1315, $A23)+SUMIFS(DataRegularSeason20242025!$AB$3:$AB$1315,DataRegularSeason20242025!$B$3:$B$1315, "&lt;=" &amp; BB$1, DataRegularSeason20242025!$E$3:$E$1315, $A23)</f>
        <v>17</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19</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21</v>
      </c>
      <c r="BH23">
        <f>SUMIFS(DataRegularSeason20242025!$AA$3:$AA$1315,DataRegularSeason20242025!$B$3:$B$1315, "&lt;=" &amp; BH$1, DataRegularSeason20242025!$D$3:$D$1315, $A23)+SUMIFS(DataRegularSeason20242025!$AB$3:$AB$1315,DataRegularSeason20242025!$B$3:$B$1315, "&lt;=" &amp; BH$1, DataRegularSeason20242025!$E$3:$E$1315, $A23)</f>
        <v>21</v>
      </c>
      <c r="BI23">
        <f>SUMIFS(DataRegularSeason20242025!$AA$3:$AA$1315,DataRegularSeason20242025!$B$3:$B$1315, "&lt;=" &amp; BI$1, DataRegularSeason20242025!$D$3:$D$1315, $A23)+SUMIFS(DataRegularSeason20242025!$AB$3:$AB$1315,DataRegularSeason20242025!$B$3:$B$1315, "&lt;=" &amp; BI$1, DataRegularSeason20242025!$E$3:$E$1315, $A23)</f>
        <v>22</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24</v>
      </c>
      <c r="BN23">
        <f>SUMIFS(DataRegularSeason20242025!$AA$3:$AA$1315,DataRegularSeason20242025!$B$3:$B$1315, "&lt;=" &amp; BN$1, DataRegularSeason20242025!$D$3:$D$1315, $A23)+SUMIFS(DataRegularSeason20242025!$AB$3:$AB$1315,DataRegularSeason20242025!$B$3:$B$1315, "&lt;=" &amp; BN$1, DataRegularSeason20242025!$E$3:$E$1315, $A23)</f>
        <v>24</v>
      </c>
      <c r="BO23">
        <f>SUMIFS(DataRegularSeason20242025!$AA$3:$AA$1315,DataRegularSeason20242025!$B$3:$B$1315, "&lt;=" &amp; BO$1, DataRegularSeason20242025!$D$3:$D$1315, $A23)+SUMIFS(DataRegularSeason20242025!$AB$3:$AB$1315,DataRegularSeason20242025!$B$3:$B$1315, "&lt;=" &amp; BO$1, DataRegularSeason20242025!$E$3:$E$1315, $A23)</f>
        <v>24</v>
      </c>
      <c r="BP23">
        <f>SUMIFS(DataRegularSeason20242025!$AA$3:$AA$1315,DataRegularSeason20242025!$B$3:$B$1315, "&lt;=" &amp; BP$1, DataRegularSeason20242025!$D$3:$D$1315, $A23)+SUMIFS(DataRegularSeason20242025!$AB$3:$AB$1315,DataRegularSeason20242025!$B$3:$B$1315, "&lt;=" &amp; BP$1, DataRegularSeason20242025!$E$3:$E$1315, $A23)</f>
        <v>24</v>
      </c>
      <c r="BQ23">
        <f>SUMIFS(DataRegularSeason20242025!$AA$3:$AA$1315,DataRegularSeason20242025!$B$3:$B$1315, "&lt;=" &amp; BQ$1, DataRegularSeason20242025!$D$3:$D$1315, $A23)+SUMIFS(DataRegularSeason20242025!$AB$3:$AB$1315,DataRegularSeason20242025!$B$3:$B$1315, "&lt;=" &amp; BQ$1, DataRegularSeason20242025!$E$3:$E$1315, $A23)</f>
        <v>26</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29</v>
      </c>
      <c r="BU23">
        <f>SUMIFS(DataRegularSeason20242025!$AA$3:$AA$1315,DataRegularSeason20242025!$B$3:$B$1315, "&lt;=" &amp; BU$1, DataRegularSeason20242025!$D$3:$D$1315, $A23)+SUMIFS(DataRegularSeason20242025!$AB$3:$AB$1315,DataRegularSeason20242025!$B$3:$B$1315, "&lt;=" &amp; BU$1, DataRegularSeason20242025!$E$3:$E$1315, $A23)</f>
        <v>29</v>
      </c>
      <c r="BV23">
        <f>SUMIFS(DataRegularSeason20242025!$AA$3:$AA$1315,DataRegularSeason20242025!$B$3:$B$1315, "&lt;=" &amp; BV$1, DataRegularSeason20242025!$D$3:$D$1315, $A23)+SUMIFS(DataRegularSeason20242025!$AB$3:$AB$1315,DataRegularSeason20242025!$B$3:$B$1315, "&lt;=" &amp; BV$1, DataRegularSeason20242025!$E$3:$E$1315, $A23)</f>
        <v>31</v>
      </c>
      <c r="BW23">
        <f>SUMIFS(DataRegularSeason20242025!$AA$3:$AA$1315,DataRegularSeason20242025!$B$3:$B$1315, "&lt;=" &amp; BW$1, DataRegularSeason20242025!$D$3:$D$1315, $A23)+SUMIFS(DataRegularSeason20242025!$AB$3:$AB$1315,DataRegularSeason20242025!$B$3:$B$1315, "&lt;=" &amp; BW$1, DataRegularSeason20242025!$E$3:$E$1315, $A23)</f>
        <v>31</v>
      </c>
      <c r="BX23">
        <f>SUMIFS(DataRegularSeason20242025!$AA$3:$AA$1315,DataRegularSeason20242025!$B$3:$B$1315, "&lt;=" &amp; BX$1, DataRegularSeason20242025!$D$3:$D$1315, $A23)+SUMIFS(DataRegularSeason20242025!$AB$3:$AB$1315,DataRegularSeason20242025!$B$3:$B$1315, "&lt;=" &amp; BX$1, DataRegularSeason20242025!$E$3:$E$1315, $A23)</f>
        <v>33</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35</v>
      </c>
      <c r="CC23">
        <f>SUMIFS(DataRegularSeason20242025!$AA$3:$AA$1315,DataRegularSeason20242025!$B$3:$B$1315, "&lt;=" &amp; CC$1, DataRegularSeason20242025!$D$3:$D$1315, $A23)+SUMIFS(DataRegularSeason20242025!$AB$3:$AB$1315,DataRegularSeason20242025!$B$3:$B$1315, "&lt;=" &amp; CC$1, DataRegularSeason20242025!$E$3:$E$1315, $A23)</f>
        <v>35</v>
      </c>
      <c r="CD23">
        <f>SUMIFS(DataRegularSeason20242025!$AA$3:$AA$1315,DataRegularSeason20242025!$B$3:$B$1315, "&lt;=" &amp; CD$1, DataRegularSeason20242025!$D$3:$D$1315, $A23)+SUMIFS(DataRegularSeason20242025!$AB$3:$AB$1315,DataRegularSeason20242025!$B$3:$B$1315, "&lt;=" &amp; CD$1, DataRegularSeason20242025!$E$3:$E$1315, $A23)</f>
        <v>37</v>
      </c>
      <c r="CE23">
        <f>SUMIFS(DataRegularSeason20242025!$AA$3:$AA$1315,DataRegularSeason20242025!$B$3:$B$1315, "&lt;=" &amp; CE$1, DataRegularSeason20242025!$D$3:$D$1315, $A23)+SUMIFS(DataRegularSeason20242025!$AB$3:$AB$1315,DataRegularSeason20242025!$B$3:$B$1315, "&lt;=" &amp; CE$1, DataRegularSeason20242025!$E$3:$E$1315, $A23)</f>
        <v>37</v>
      </c>
      <c r="CF23">
        <f>SUMIFS(DataRegularSeason20242025!$AA$3:$AA$1315,DataRegularSeason20242025!$B$3:$B$1315, "&lt;=" &amp; CF$1, DataRegularSeason20242025!$D$3:$D$1315, $A23)+SUMIFS(DataRegularSeason20242025!$AB$3:$AB$1315,DataRegularSeason20242025!$B$3:$B$1315, "&lt;=" &amp; CF$1, DataRegularSeason20242025!$E$3:$E$1315, $A23)</f>
        <v>38</v>
      </c>
      <c r="CG23">
        <f>SUMIFS(DataRegularSeason20242025!$AA$3:$AA$1315,DataRegularSeason20242025!$B$3:$B$1315, "&lt;=" &amp; CG$1, DataRegularSeason20242025!$D$3:$D$1315, $A23)+SUMIFS(DataRegularSeason20242025!$AB$3:$AB$1315,DataRegularSeason20242025!$B$3:$B$1315, "&lt;=" &amp; CG$1, DataRegularSeason20242025!$E$3:$E$1315, $A23)</f>
        <v>38</v>
      </c>
      <c r="CH23">
        <f>SUMIFS(DataRegularSeason20242025!$AA$3:$AA$1315,DataRegularSeason20242025!$B$3:$B$1315, "&lt;=" &amp; CH$1, DataRegularSeason20242025!$D$3:$D$1315, $A23)+SUMIFS(DataRegularSeason20242025!$AB$3:$AB$1315,DataRegularSeason20242025!$B$3:$B$1315, "&lt;=" &amp; CH$1, DataRegularSeason20242025!$E$3:$E$1315, $A23)</f>
        <v>38</v>
      </c>
      <c r="CI23">
        <f>SUMIFS(DataRegularSeason20242025!$AA$3:$AA$1315,DataRegularSeason20242025!$B$3:$B$1315, "&lt;=" &amp; CI$1, DataRegularSeason20242025!$D$3:$D$1315, $A23)+SUMIFS(DataRegularSeason20242025!$AB$3:$AB$1315,DataRegularSeason20242025!$B$3:$B$1315, "&lt;=" &amp; CI$1, DataRegularSeason20242025!$E$3:$E$1315, $A23)</f>
        <v>38</v>
      </c>
      <c r="CJ23">
        <f>SUMIFS(DataRegularSeason20242025!$AA$3:$AA$1315,DataRegularSeason20242025!$B$3:$B$1315, "&lt;=" &amp; CJ$1, DataRegularSeason20242025!$D$3:$D$1315, $A23)+SUMIFS(DataRegularSeason20242025!$AB$3:$AB$1315,DataRegularSeason20242025!$B$3:$B$1315, "&lt;=" &amp; CJ$1, DataRegularSeason20242025!$E$3:$E$1315, $A23)</f>
        <v>38</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38</v>
      </c>
      <c r="CP23">
        <f>SUMIFS(DataRegularSeason20242025!$AA$3:$AA$1315,DataRegularSeason20242025!$B$3:$B$1315, "&lt;=" &amp; CP$1, DataRegularSeason20242025!$D$3:$D$1315, $A23)+SUMIFS(DataRegularSeason20242025!$AB$3:$AB$1315,DataRegularSeason20242025!$B$3:$B$1315, "&lt;=" &amp; CP$1, DataRegularSeason20242025!$E$3:$E$1315, $A23)</f>
        <v>38</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40</v>
      </c>
      <c r="CS23">
        <f>SUMIFS(DataRegularSeason20242025!$AA$3:$AA$1315,DataRegularSeason20242025!$B$3:$B$1315, "&lt;=" &amp; CS$1, DataRegularSeason20242025!$D$3:$D$1315, $A23)+SUMIFS(DataRegularSeason20242025!$AB$3:$AB$1315,DataRegularSeason20242025!$B$3:$B$1315, "&lt;=" &amp; CS$1, DataRegularSeason20242025!$E$3:$E$1315, $A23)</f>
        <v>41</v>
      </c>
      <c r="CT23">
        <f>SUMIFS(DataRegularSeason20242025!$AA$3:$AA$1315,DataRegularSeason20242025!$B$3:$B$1315, "&lt;=" &amp; CT$1, DataRegularSeason20242025!$D$3:$D$1315, $A23)+SUMIFS(DataRegularSeason20242025!$AB$3:$AB$1315,DataRegularSeason20242025!$B$3:$B$1315, "&lt;=" &amp; CT$1, DataRegularSeason20242025!$E$3:$E$1315, $A23)</f>
        <v>41</v>
      </c>
      <c r="CU23">
        <f>SUMIFS(DataRegularSeason20242025!$AA$3:$AA$1315,DataRegularSeason20242025!$B$3:$B$1315, "&lt;=" &amp; CU$1, DataRegularSeason20242025!$D$3:$D$1315, $A23)+SUMIFS(DataRegularSeason20242025!$AB$3:$AB$1315,DataRegularSeason20242025!$B$3:$B$1315, "&lt;=" &amp; CU$1, DataRegularSeason20242025!$E$3:$E$1315, $A23)</f>
        <v>41</v>
      </c>
      <c r="CV23">
        <f>SUMIFS(DataRegularSeason20242025!$AA$3:$AA$1315,DataRegularSeason20242025!$B$3:$B$1315, "&lt;=" &amp; CV$1, DataRegularSeason20242025!$D$3:$D$1315, $A23)+SUMIFS(DataRegularSeason20242025!$AB$3:$AB$1315,DataRegularSeason20242025!$B$3:$B$1315, "&lt;=" &amp; CV$1, DataRegularSeason20242025!$E$3:$E$1315, $A23)</f>
        <v>41</v>
      </c>
      <c r="CW23">
        <f>SUMIFS(DataRegularSeason20242025!$AA$3:$AA$1315,DataRegularSeason20242025!$B$3:$B$1315, "&lt;=" &amp; CW$1, DataRegularSeason20242025!$D$3:$D$1315, $A23)+SUMIFS(DataRegularSeason20242025!$AB$3:$AB$1315,DataRegularSeason20242025!$B$3:$B$1315, "&lt;=" &amp; CW$1, DataRegularSeason20242025!$E$3:$E$1315, $A23)</f>
        <v>41</v>
      </c>
      <c r="CX23">
        <f>SUMIFS(DataRegularSeason20242025!$AA$3:$AA$1315,DataRegularSeason20242025!$B$3:$B$1315, "&lt;=" &amp; CX$1, DataRegularSeason20242025!$D$3:$D$1315, $A23)+SUMIFS(DataRegularSeason20242025!$AB$3:$AB$1315,DataRegularSeason20242025!$B$3:$B$1315, "&lt;=" &amp; CX$1, DataRegularSeason20242025!$E$3:$E$1315, $A23)</f>
        <v>41</v>
      </c>
      <c r="CY23">
        <f>SUMIFS(DataRegularSeason20242025!$AA$3:$AA$1315,DataRegularSeason20242025!$B$3:$B$1315, "&lt;=" &amp; CY$1, DataRegularSeason20242025!$D$3:$D$1315, $A23)+SUMIFS(DataRegularSeason20242025!$AB$3:$AB$1315,DataRegularSeason20242025!$B$3:$B$1315, "&lt;=" &amp; CY$1, DataRegularSeason20242025!$E$3:$E$1315, $A23)</f>
        <v>43</v>
      </c>
      <c r="CZ23">
        <f>SUMIFS(DataRegularSeason20242025!$AA$3:$AA$1315,DataRegularSeason20242025!$B$3:$B$1315, "&lt;=" &amp; CZ$1, DataRegularSeason20242025!$D$3:$D$1315, $A23)+SUMIFS(DataRegularSeason20242025!$AB$3:$AB$1315,DataRegularSeason20242025!$B$3:$B$1315, "&lt;=" &amp; CZ$1, DataRegularSeason20242025!$E$3:$E$1315, $A23)</f>
        <v>43</v>
      </c>
      <c r="DA23">
        <f>SUMIFS(DataRegularSeason20242025!$AA$3:$AA$1315,DataRegularSeason20242025!$B$3:$B$1315, "&lt;=" &amp; DA$1, DataRegularSeason20242025!$D$3:$D$1315, $A23)+SUMIFS(DataRegularSeason20242025!$AB$3:$AB$1315,DataRegularSeason20242025!$B$3:$B$1315, "&lt;=" &amp; DA$1, DataRegularSeason20242025!$E$3:$E$1315, $A23)</f>
        <v>43</v>
      </c>
      <c r="DB23">
        <f>SUMIFS(DataRegularSeason20242025!$AA$3:$AA$1315,DataRegularSeason20242025!$B$3:$B$1315, "&lt;=" &amp; DB$1, DataRegularSeason20242025!$D$3:$D$1315, $A23)+SUMIFS(DataRegularSeason20242025!$AB$3:$AB$1315,DataRegularSeason20242025!$B$3:$B$1315, "&lt;=" &amp; DB$1, DataRegularSeason20242025!$E$3:$E$1315, $A23)</f>
        <v>43</v>
      </c>
      <c r="DC23">
        <f>SUMIFS(DataRegularSeason20242025!$AA$3:$AA$1315,DataRegularSeason20242025!$B$3:$B$1315, "&lt;=" &amp; DC$1, DataRegularSeason20242025!$D$3:$D$1315, $A23)+SUMIFS(DataRegularSeason20242025!$AB$3:$AB$1315,DataRegularSeason20242025!$B$3:$B$1315, "&lt;=" &amp; DC$1, DataRegularSeason20242025!$E$3:$E$1315, $A23)</f>
        <v>43</v>
      </c>
      <c r="DD23">
        <f>SUMIFS(DataRegularSeason20242025!$AA$3:$AA$1315,DataRegularSeason20242025!$B$3:$B$1315, "&lt;=" &amp; DD$1, DataRegularSeason20242025!$D$3:$D$1315, $A23)+SUMIFS(DataRegularSeason20242025!$AB$3:$AB$1315,DataRegularSeason20242025!$B$3:$B$1315, "&lt;=" &amp; DD$1, DataRegularSeason20242025!$E$3:$E$1315, $A23)</f>
        <v>43</v>
      </c>
      <c r="DE23">
        <f>SUMIFS(DataRegularSeason20242025!$AA$3:$AA$1315,DataRegularSeason20242025!$B$3:$B$1315, "&lt;=" &amp; DE$1, DataRegularSeason20242025!$D$3:$D$1315, $A23)+SUMIFS(DataRegularSeason20242025!$AB$3:$AB$1315,DataRegularSeason20242025!$B$3:$B$1315, "&lt;=" &amp; DE$1, DataRegularSeason20242025!$E$3:$E$1315, $A23)</f>
        <v>43</v>
      </c>
      <c r="DF23">
        <f>SUMIFS(DataRegularSeason20242025!$AA$3:$AA$1315,DataRegularSeason20242025!$B$3:$B$1315, "&lt;=" &amp; DF$1, DataRegularSeason20242025!$D$3:$D$1315, $A23)+SUMIFS(DataRegularSeason20242025!$AB$3:$AB$1315,DataRegularSeason20242025!$B$3:$B$1315, "&lt;=" &amp; DF$1, DataRegularSeason20242025!$E$3:$E$1315, $A23)</f>
        <v>43</v>
      </c>
      <c r="DG23">
        <f>SUMIFS(DataRegularSeason20242025!$AA$3:$AA$1315,DataRegularSeason20242025!$B$3:$B$1315, "&lt;=" &amp; DG$1, DataRegularSeason20242025!$D$3:$D$1315, $A23)+SUMIFS(DataRegularSeason20242025!$AB$3:$AB$1315,DataRegularSeason20242025!$B$3:$B$1315, "&lt;=" &amp; DG$1, DataRegularSeason20242025!$E$3:$E$1315, $A23)</f>
        <v>45</v>
      </c>
      <c r="DH23">
        <f>SUMIFS(DataRegularSeason20242025!$AA$3:$AA$1315,DataRegularSeason20242025!$B$3:$B$1315, "&lt;=" &amp; DH$1, DataRegularSeason20242025!$D$3:$D$1315, $A23)+SUMIFS(DataRegularSeason20242025!$AB$3:$AB$1315,DataRegularSeason20242025!$B$3:$B$1315, "&lt;=" &amp; DH$1, DataRegularSeason20242025!$E$3:$E$1315, $A23)</f>
        <v>45</v>
      </c>
      <c r="DI23">
        <f>SUMIFS(DataRegularSeason20242025!$AA$3:$AA$1315,DataRegularSeason20242025!$B$3:$B$1315, "&lt;=" &amp; DI$1, DataRegularSeason20242025!$D$3:$D$1315, $A23)+SUMIFS(DataRegularSeason20242025!$AB$3:$AB$1315,DataRegularSeason20242025!$B$3:$B$1315, "&lt;=" &amp; DI$1, DataRegularSeason20242025!$E$3:$E$1315, $A23)</f>
        <v>47</v>
      </c>
      <c r="DJ23">
        <f>SUMIFS(DataRegularSeason20242025!$AA$3:$AA$1315,DataRegularSeason20242025!$B$3:$B$1315, "&lt;=" &amp; DJ$1, DataRegularSeason20242025!$D$3:$D$1315, $A23)+SUMIFS(DataRegularSeason20242025!$AB$3:$AB$1315,DataRegularSeason20242025!$B$3:$B$1315, "&lt;=" &amp; DJ$1, DataRegularSeason20242025!$E$3:$E$1315, $A23)</f>
        <v>47</v>
      </c>
      <c r="DK23">
        <f>SUMIFS(DataRegularSeason20242025!$AA$3:$AA$1315,DataRegularSeason20242025!$B$3:$B$1315, "&lt;=" &amp; DK$1, DataRegularSeason20242025!$D$3:$D$1315, $A23)+SUMIFS(DataRegularSeason20242025!$AB$3:$AB$1315,DataRegularSeason20242025!$B$3:$B$1315, "&lt;=" &amp; DK$1, DataRegularSeason20242025!$E$3:$E$1315, $A23)</f>
        <v>47</v>
      </c>
      <c r="DL23">
        <f>SUMIFS(DataRegularSeason20242025!$AA$3:$AA$1315,DataRegularSeason20242025!$B$3:$B$1315, "&lt;=" &amp; DL$1, DataRegularSeason20242025!$D$3:$D$1315, $A23)+SUMIFS(DataRegularSeason20242025!$AB$3:$AB$1315,DataRegularSeason20242025!$B$3:$B$1315, "&lt;=" &amp; DL$1, DataRegularSeason20242025!$E$3:$E$1315, $A23)</f>
        <v>49</v>
      </c>
      <c r="DM23">
        <f>SUMIFS(DataRegularSeason20242025!$AA$3:$AA$1315,DataRegularSeason20242025!$B$3:$B$1315, "&lt;=" &amp; DM$1, DataRegularSeason20242025!$D$3:$D$1315, $A23)+SUMIFS(DataRegularSeason20242025!$AB$3:$AB$1315,DataRegularSeason20242025!$B$3:$B$1315, "&lt;=" &amp; DM$1, DataRegularSeason20242025!$E$3:$E$1315, $A23)</f>
        <v>49</v>
      </c>
      <c r="DN23">
        <f>SUMIFS(DataRegularSeason20242025!$AA$3:$AA$1315,DataRegularSeason20242025!$B$3:$B$1315, "&lt;=" &amp; DN$1, DataRegularSeason20242025!$D$3:$D$1315, $A23)+SUMIFS(DataRegularSeason20242025!$AB$3:$AB$1315,DataRegularSeason20242025!$B$3:$B$1315, "&lt;=" &amp; DN$1, DataRegularSeason20242025!$E$3:$E$1315, $A23)</f>
        <v>49</v>
      </c>
      <c r="DO23">
        <f>SUMIFS(DataRegularSeason20242025!$AA$3:$AA$1315,DataRegularSeason20242025!$B$3:$B$1315, "&lt;=" &amp; DO$1, DataRegularSeason20242025!$D$3:$D$1315, $A23)+SUMIFS(DataRegularSeason20242025!$AB$3:$AB$1315,DataRegularSeason20242025!$B$3:$B$1315, "&lt;=" &amp; DO$1, DataRegularSeason20242025!$E$3:$E$1315, $A23)</f>
        <v>49</v>
      </c>
      <c r="DP23">
        <f>SUMIFS(DataRegularSeason20242025!$AA$3:$AA$1315,DataRegularSeason20242025!$B$3:$B$1315, "&lt;=" &amp; DP$1, DataRegularSeason20242025!$D$3:$D$1315, $A23)+SUMIFS(DataRegularSeason20242025!$AB$3:$AB$1315,DataRegularSeason20242025!$B$3:$B$1315, "&lt;=" &amp; DP$1, DataRegularSeason20242025!$E$3:$E$1315, $A23)</f>
        <v>49</v>
      </c>
      <c r="DQ23">
        <f>SUMIFS(DataRegularSeason20242025!$AA$3:$AA$1315,DataRegularSeason20242025!$B$3:$B$1315, "&lt;=" &amp; DQ$1, DataRegularSeason20242025!$D$3:$D$1315, $A23)+SUMIFS(DataRegularSeason20242025!$AB$3:$AB$1315,DataRegularSeason20242025!$B$3:$B$1315, "&lt;=" &amp; DQ$1, DataRegularSeason20242025!$E$3:$E$1315, $A23)</f>
        <v>49</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51</v>
      </c>
      <c r="DU23">
        <f>SUMIFS(DataRegularSeason20242025!$AA$3:$AA$1315,DataRegularSeason20242025!$B$3:$B$1315, "&lt;=" &amp; DU$1, DataRegularSeason20242025!$D$3:$D$1315, $A23)+SUMIFS(DataRegularSeason20242025!$AB$3:$AB$1315,DataRegularSeason20242025!$B$3:$B$1315, "&lt;=" &amp; DU$1, DataRegularSeason20242025!$E$3:$E$1315, $A23)</f>
        <v>51</v>
      </c>
      <c r="DV23">
        <f>SUMIFS(DataRegularSeason20242025!$AA$3:$AA$1315,DataRegularSeason20242025!$B$3:$B$1315, "&lt;=" &amp; DV$1, DataRegularSeason20242025!$D$3:$D$1315, $A23)+SUMIFS(DataRegularSeason20242025!$AB$3:$AB$1315,DataRegularSeason20242025!$B$3:$B$1315, "&lt;=" &amp; DV$1, DataRegularSeason20242025!$E$3:$E$1315, $A23)</f>
        <v>51</v>
      </c>
      <c r="DW23">
        <f>SUMIFS(DataRegularSeason20242025!$AA$3:$AA$1315,DataRegularSeason20242025!$B$3:$B$1315, "&lt;=" &amp; DW$1, DataRegularSeason20242025!$D$3:$D$1315, $A23)+SUMIFS(DataRegularSeason20242025!$AB$3:$AB$1315,DataRegularSeason20242025!$B$3:$B$1315, "&lt;=" &amp; DW$1, DataRegularSeason20242025!$E$3:$E$1315, $A23)</f>
        <v>51</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55</v>
      </c>
      <c r="EA23">
        <f>SUMIFS(DataRegularSeason20242025!$AA$3:$AA$1315,DataRegularSeason20242025!$B$3:$B$1315, "&lt;=" &amp; EA$1, DataRegularSeason20242025!$D$3:$D$1315, $A23)+SUMIFS(DataRegularSeason20242025!$AB$3:$AB$1315,DataRegularSeason20242025!$B$3:$B$1315, "&lt;=" &amp; EA$1, DataRegularSeason20242025!$E$3:$E$1315, $A23)</f>
        <v>55</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57</v>
      </c>
      <c r="ED23">
        <f>SUMIFS(DataRegularSeason20242025!$AA$3:$AA$1315,DataRegularSeason20242025!$B$3:$B$1315, "&lt;=" &amp; ED$1, DataRegularSeason20242025!$D$3:$D$1315, $A23)+SUMIFS(DataRegularSeason20242025!$AB$3:$AB$1315,DataRegularSeason20242025!$B$3:$B$1315, "&lt;=" &amp; ED$1, DataRegularSeason20242025!$E$3:$E$1315, $A23)</f>
        <v>57</v>
      </c>
      <c r="EE23">
        <f>SUMIFS(DataRegularSeason20242025!$AA$3:$AA$1315,DataRegularSeason20242025!$B$3:$B$1315, "&lt;=" &amp; EE$1, DataRegularSeason20242025!$D$3:$D$1315, $A23)+SUMIFS(DataRegularSeason20242025!$AB$3:$AB$1315,DataRegularSeason20242025!$B$3:$B$1315, "&lt;=" &amp; EE$1, DataRegularSeason20242025!$E$3:$E$1315, $A23)</f>
        <v>57</v>
      </c>
      <c r="EF23">
        <f>SUMIFS(DataRegularSeason20242025!$AA$3:$AA$1315,DataRegularSeason20242025!$B$3:$B$1315, "&lt;=" &amp; EF$1, DataRegularSeason20242025!$D$3:$D$1315, $A23)+SUMIFS(DataRegularSeason20242025!$AB$3:$AB$1315,DataRegularSeason20242025!$B$3:$B$1315, "&lt;=" &amp; EF$1, DataRegularSeason20242025!$E$3:$E$1315, $A23)</f>
        <v>57</v>
      </c>
      <c r="EG23">
        <f>SUMIFS(DataRegularSeason20242025!$AA$3:$AA$1315,DataRegularSeason20242025!$B$3:$B$1315, "&lt;=" &amp; EG$1, DataRegularSeason20242025!$D$3:$D$1315, $A23)+SUMIFS(DataRegularSeason20242025!$AB$3:$AB$1315,DataRegularSeason20242025!$B$3:$B$1315, "&lt;=" &amp; EG$1, DataRegularSeason20242025!$E$3:$E$1315, $A23)</f>
        <v>57</v>
      </c>
      <c r="EH23">
        <f>SUMIFS(DataRegularSeason20242025!$AA$3:$AA$1315,DataRegularSeason20242025!$B$3:$B$1315, "&lt;=" &amp; EH$1, DataRegularSeason20242025!$D$3:$D$1315, $A23)+SUMIFS(DataRegularSeason20242025!$AB$3:$AB$1315,DataRegularSeason20242025!$B$3:$B$1315, "&lt;=" &amp; EH$1, DataRegularSeason20242025!$E$3:$E$1315, $A23)</f>
        <v>57</v>
      </c>
      <c r="EI23">
        <f>SUMIFS(DataRegularSeason20242025!$AA$3:$AA$1315,DataRegularSeason20242025!$B$3:$B$1315, "&lt;=" &amp; EI$1, DataRegularSeason20242025!$D$3:$D$1315, $A23)+SUMIFS(DataRegularSeason20242025!$AB$3:$AB$1315,DataRegularSeason20242025!$B$3:$B$1315, "&lt;=" &amp; EI$1, DataRegularSeason20242025!$E$3:$E$1315, $A23)</f>
        <v>57</v>
      </c>
      <c r="EJ23">
        <f>SUMIFS(DataRegularSeason20242025!$AA$3:$AA$1315,DataRegularSeason20242025!$B$3:$B$1315, "&lt;=" &amp; EJ$1, DataRegularSeason20242025!$D$3:$D$1315, $A23)+SUMIFS(DataRegularSeason20242025!$AB$3:$AB$1315,DataRegularSeason20242025!$B$3:$B$1315, "&lt;=" &amp; EJ$1, DataRegularSeason20242025!$E$3:$E$1315, $A23)</f>
        <v>57</v>
      </c>
      <c r="EK23">
        <f>SUMIFS(DataRegularSeason20242025!$AA$3:$AA$1315,DataRegularSeason20242025!$B$3:$B$1315, "&lt;=" &amp; EK$1, DataRegularSeason20242025!$D$3:$D$1315, $A23)+SUMIFS(DataRegularSeason20242025!$AB$3:$AB$1315,DataRegularSeason20242025!$B$3:$B$1315, "&lt;=" &amp; EK$1, DataRegularSeason20242025!$E$3:$E$1315, $A23)</f>
        <v>57</v>
      </c>
      <c r="EL23">
        <f>SUMIFS(DataRegularSeason20242025!$AA$3:$AA$1315,DataRegularSeason20242025!$B$3:$B$1315, "&lt;=" &amp; EL$1, DataRegularSeason20242025!$D$3:$D$1315, $A23)+SUMIFS(DataRegularSeason20242025!$AB$3:$AB$1315,DataRegularSeason20242025!$B$3:$B$1315, "&lt;=" &amp; EL$1, DataRegularSeason20242025!$E$3:$E$1315, $A23)</f>
        <v>57</v>
      </c>
      <c r="EM23">
        <f>SUMIFS(DataRegularSeason20242025!$AA$3:$AA$1315,DataRegularSeason20242025!$B$3:$B$1315, "&lt;=" &amp; EM$1, DataRegularSeason20242025!$D$3:$D$1315, $A23)+SUMIFS(DataRegularSeason20242025!$AB$3:$AB$1315,DataRegularSeason20242025!$B$3:$B$1315, "&lt;=" &amp; EM$1, DataRegularSeason20242025!$E$3:$E$1315, $A23)</f>
        <v>57</v>
      </c>
      <c r="EN23">
        <f>SUMIFS(DataRegularSeason20242025!$AA$3:$AA$1315,DataRegularSeason20242025!$B$3:$B$1315, "&lt;=" &amp; EN$1, DataRegularSeason20242025!$D$3:$D$1315, $A23)+SUMIFS(DataRegularSeason20242025!$AB$3:$AB$1315,DataRegularSeason20242025!$B$3:$B$1315, "&lt;=" &amp; EN$1, DataRegularSeason20242025!$E$3:$E$1315, $A23)</f>
        <v>57</v>
      </c>
      <c r="EO23">
        <f>SUMIFS(DataRegularSeason20242025!$AA$3:$AA$1315,DataRegularSeason20242025!$B$3:$B$1315, "&lt;=" &amp; EO$1, DataRegularSeason20242025!$D$3:$D$1315, $A23)+SUMIFS(DataRegularSeason20242025!$AB$3:$AB$1315,DataRegularSeason20242025!$B$3:$B$1315, "&lt;=" &amp; EO$1, DataRegularSeason20242025!$E$3:$E$1315, $A23)</f>
        <v>57</v>
      </c>
      <c r="EP23">
        <f>SUMIFS(DataRegularSeason20242025!$AA$3:$AA$1315,DataRegularSeason20242025!$B$3:$B$1315, "&lt;=" &amp; EP$1, DataRegularSeason20242025!$D$3:$D$1315, $A23)+SUMIFS(DataRegularSeason20242025!$AB$3:$AB$1315,DataRegularSeason20242025!$B$3:$B$1315, "&lt;=" &amp; EP$1, DataRegularSeason20242025!$E$3:$E$1315, $A23)</f>
        <v>57</v>
      </c>
      <c r="EQ23">
        <f>SUMIFS(DataRegularSeason20242025!$AA$3:$AA$1315,DataRegularSeason20242025!$B$3:$B$1315, "&lt;=" &amp; EQ$1, DataRegularSeason20242025!$D$3:$D$1315, $A23)+SUMIFS(DataRegularSeason20242025!$AB$3:$AB$1315,DataRegularSeason20242025!$B$3:$B$1315, "&lt;=" &amp; EQ$1, DataRegularSeason20242025!$E$3:$E$1315, $A23)</f>
        <v>59</v>
      </c>
      <c r="ER23">
        <f>SUMIFS(DataRegularSeason20242025!$AA$3:$AA$1315,DataRegularSeason20242025!$B$3:$B$1315, "&lt;=" &amp; ER$1, DataRegularSeason20242025!$D$3:$D$1315, $A23)+SUMIFS(DataRegularSeason20242025!$AB$3:$AB$1315,DataRegularSeason20242025!$B$3:$B$1315, "&lt;=" &amp; ER$1, DataRegularSeason20242025!$E$3:$E$1315, $A23)</f>
        <v>59</v>
      </c>
      <c r="ES23">
        <f>SUMIFS(DataRegularSeason20242025!$AA$3:$AA$1315,DataRegularSeason20242025!$B$3:$B$1315, "&lt;=" &amp; ES$1, DataRegularSeason20242025!$D$3:$D$1315, $A23)+SUMIFS(DataRegularSeason20242025!$AB$3:$AB$1315,DataRegularSeason20242025!$B$3:$B$1315, "&lt;=" &amp; ES$1, DataRegularSeason20242025!$E$3:$E$1315, $A23)</f>
        <v>61</v>
      </c>
      <c r="ET23">
        <f>SUMIFS(DataRegularSeason20242025!$AA$3:$AA$1315,DataRegularSeason20242025!$B$3:$B$1315, "&lt;=" &amp; ET$1, DataRegularSeason20242025!$D$3:$D$1315, $A23)+SUMIFS(DataRegularSeason20242025!$AB$3:$AB$1315,DataRegularSeason20242025!$B$3:$B$1315, "&lt;=" &amp; ET$1, DataRegularSeason20242025!$E$3:$E$1315, $A23)</f>
        <v>61</v>
      </c>
      <c r="EU23">
        <f>SUMIFS(DataRegularSeason20242025!$AA$3:$AA$1315,DataRegularSeason20242025!$B$3:$B$1315, "&lt;=" &amp; EU$1, DataRegularSeason20242025!$D$3:$D$1315, $A23)+SUMIFS(DataRegularSeason20242025!$AB$3:$AB$1315,DataRegularSeason20242025!$B$3:$B$1315, "&lt;=" &amp; EU$1, DataRegularSeason20242025!$E$3:$E$1315, $A23)</f>
        <v>63</v>
      </c>
      <c r="EV23">
        <f>SUMIFS(DataRegularSeason20242025!$AA$3:$AA$1315,DataRegularSeason20242025!$B$3:$B$1315, "&lt;=" &amp; EV$1, DataRegularSeason20242025!$D$3:$D$1315, $A23)+SUMIFS(DataRegularSeason20242025!$AB$3:$AB$1315,DataRegularSeason20242025!$B$3:$B$1315, "&lt;=" &amp; EV$1, DataRegularSeason20242025!$E$3:$E$1315, $A23)</f>
        <v>63</v>
      </c>
      <c r="EW23">
        <f>SUMIFS(DataRegularSeason20242025!$AA$3:$AA$1315,DataRegularSeason20242025!$B$3:$B$1315, "&lt;=" &amp; EW$1, DataRegularSeason20242025!$D$3:$D$1315, $A23)+SUMIFS(DataRegularSeason20242025!$AB$3:$AB$1315,DataRegularSeason20242025!$B$3:$B$1315, "&lt;=" &amp; EW$1, DataRegularSeason20242025!$E$3:$E$1315, $A23)</f>
        <v>63</v>
      </c>
      <c r="EX23">
        <f>SUMIFS(DataRegularSeason20242025!$AA$3:$AA$1315,DataRegularSeason20242025!$B$3:$B$1315, "&lt;=" &amp; EX$1, DataRegularSeason20242025!$D$3:$D$1315, $A23)+SUMIFS(DataRegularSeason20242025!$AB$3:$AB$1315,DataRegularSeason20242025!$B$3:$B$1315, "&lt;=" &amp; EX$1, DataRegularSeason20242025!$E$3:$E$1315, $A23)</f>
        <v>63</v>
      </c>
      <c r="EY23">
        <f>SUMIFS(DataRegularSeason20242025!$AA$3:$AA$1315,DataRegularSeason20242025!$B$3:$B$1315, "&lt;=" &amp; EY$1, DataRegularSeason20242025!$D$3:$D$1315, $A23)+SUMIFS(DataRegularSeason20242025!$AB$3:$AB$1315,DataRegularSeason20242025!$B$3:$B$1315, "&lt;=" &amp; EY$1, DataRegularSeason20242025!$E$3:$E$1315, $A23)</f>
        <v>63</v>
      </c>
      <c r="EZ23">
        <f>SUMIFS(DataRegularSeason20242025!$AA$3:$AA$1315,DataRegularSeason20242025!$B$3:$B$1315, "&lt;=" &amp; EZ$1, DataRegularSeason20242025!$D$3:$D$1315, $A23)+SUMIFS(DataRegularSeason20242025!$AB$3:$AB$1315,DataRegularSeason20242025!$B$3:$B$1315, "&lt;=" &amp; EZ$1, DataRegularSeason20242025!$E$3:$E$1315, $A23)</f>
        <v>63</v>
      </c>
      <c r="FA23">
        <f>SUMIFS(DataRegularSeason20242025!$AA$3:$AA$1315,DataRegularSeason20242025!$B$3:$B$1315, "&lt;=" &amp; FA$1, DataRegularSeason20242025!$D$3:$D$1315, $A23)+SUMIFS(DataRegularSeason20242025!$AB$3:$AB$1315,DataRegularSeason20242025!$B$3:$B$1315, "&lt;=" &amp; FA$1, DataRegularSeason20242025!$E$3:$E$1315, $A23)</f>
        <v>63</v>
      </c>
      <c r="FB23">
        <f>SUMIFS(DataRegularSeason20242025!$AA$3:$AA$1315,DataRegularSeason20242025!$B$3:$B$1315, "&lt;=" &amp; FB$1, DataRegularSeason20242025!$D$3:$D$1315, $A23)+SUMIFS(DataRegularSeason20242025!$AB$3:$AB$1315,DataRegularSeason20242025!$B$3:$B$1315, "&lt;=" &amp; FB$1, DataRegularSeason20242025!$E$3:$E$1315, $A23)</f>
        <v>65</v>
      </c>
      <c r="FC23">
        <f>SUMIFS(DataRegularSeason20242025!$AA$3:$AA$1315,DataRegularSeason20242025!$B$3:$B$1315, "&lt;=" &amp; FC$1, DataRegularSeason20242025!$D$3:$D$1315, $A23)+SUMIFS(DataRegularSeason20242025!$AB$3:$AB$1315,DataRegularSeason20242025!$B$3:$B$1315, "&lt;=" &amp; FC$1, DataRegularSeason20242025!$E$3:$E$1315, $A23)</f>
        <v>66</v>
      </c>
      <c r="FD23">
        <f>SUMIFS(DataRegularSeason20242025!$AA$3:$AA$1315,DataRegularSeason20242025!$B$3:$B$1315, "&lt;=" &amp; FD$1, DataRegularSeason20242025!$D$3:$D$1315, $A23)+SUMIFS(DataRegularSeason20242025!$AB$3:$AB$1315,DataRegularSeason20242025!$B$3:$B$1315, "&lt;=" &amp; FD$1, DataRegularSeason20242025!$E$3:$E$1315, $A23)</f>
        <v>66</v>
      </c>
      <c r="FE23">
        <f>SUMIFS(DataRegularSeason20242025!$AA$3:$AA$1315,DataRegularSeason20242025!$B$3:$B$1315, "&lt;=" &amp; FE$1, DataRegularSeason20242025!$D$3:$D$1315, $A23)+SUMIFS(DataRegularSeason20242025!$AB$3:$AB$1315,DataRegularSeason20242025!$B$3:$B$1315, "&lt;=" &amp; FE$1, DataRegularSeason20242025!$E$3:$E$1315, $A23)</f>
        <v>66</v>
      </c>
      <c r="FF23">
        <f>SUMIFS(DataRegularSeason20242025!$AA$3:$AA$1315,DataRegularSeason20242025!$B$3:$B$1315, "&lt;=" &amp; FF$1, DataRegularSeason20242025!$D$3:$D$1315, $A23)+SUMIFS(DataRegularSeason20242025!$AB$3:$AB$1315,DataRegularSeason20242025!$B$3:$B$1315, "&lt;=" &amp; FF$1, DataRegularSeason20242025!$E$3:$E$1315, $A23)</f>
        <v>67</v>
      </c>
      <c r="FG23">
        <f>SUMIFS(DataRegularSeason20242025!$AA$3:$AA$1315,DataRegularSeason20242025!$B$3:$B$1315, "&lt;=" &amp; FG$1, DataRegularSeason20242025!$D$3:$D$1315, $A23)+SUMIFS(DataRegularSeason20242025!$AB$3:$AB$1315,DataRegularSeason20242025!$B$3:$B$1315, "&lt;=" &amp; FG$1, DataRegularSeason20242025!$E$3:$E$1315, $A23)</f>
        <v>67</v>
      </c>
      <c r="FH23">
        <f>SUMIFS(DataRegularSeason20242025!$AA$3:$AA$1315,DataRegularSeason20242025!$B$3:$B$1315, "&lt;=" &amp; FH$1, DataRegularSeason20242025!$D$3:$D$1315, $A23)+SUMIFS(DataRegularSeason20242025!$AB$3:$AB$1315,DataRegularSeason20242025!$B$3:$B$1315, "&lt;=" &amp; FH$1, DataRegularSeason20242025!$E$3:$E$1315, $A23)</f>
        <v>69</v>
      </c>
      <c r="FI23">
        <f>SUMIFS(DataRegularSeason20242025!$AA$3:$AA$1315,DataRegularSeason20242025!$B$3:$B$1315, "&lt;=" &amp; FI$1, DataRegularSeason20242025!$D$3:$D$1315, $A23)+SUMIFS(DataRegularSeason20242025!$AB$3:$AB$1315,DataRegularSeason20242025!$B$3:$B$1315, "&lt;=" &amp; FI$1, DataRegularSeason20242025!$E$3:$E$1315, $A23)</f>
        <v>69</v>
      </c>
      <c r="FJ23">
        <f>SUMIFS(DataRegularSeason20242025!$AA$3:$AA$1315,DataRegularSeason20242025!$B$3:$B$1315, "&lt;=" &amp; FJ$1, DataRegularSeason20242025!$D$3:$D$1315, $A23)+SUMIFS(DataRegularSeason20242025!$AB$3:$AB$1315,DataRegularSeason20242025!$B$3:$B$1315, "&lt;=" &amp; FJ$1, DataRegularSeason20242025!$E$3:$E$1315, $A23)</f>
        <v>69</v>
      </c>
      <c r="FK23">
        <f>SUMIFS(DataRegularSeason20242025!$AA$3:$AA$1315,DataRegularSeason20242025!$B$3:$B$1315, "&lt;=" &amp; FK$1, DataRegularSeason20242025!$D$3:$D$1315, $A23)+SUMIFS(DataRegularSeason20242025!$AB$3:$AB$1315,DataRegularSeason20242025!$B$3:$B$1315, "&lt;=" &amp; FK$1, DataRegularSeason20242025!$E$3:$E$1315, $A23)</f>
        <v>69</v>
      </c>
      <c r="FL23">
        <f>SUMIFS(DataRegularSeason20242025!$AA$3:$AA$1315,DataRegularSeason20242025!$B$3:$B$1315, "&lt;=" &amp; FL$1, DataRegularSeason20242025!$D$3:$D$1315, $A23)+SUMIFS(DataRegularSeason20242025!$AB$3:$AB$1315,DataRegularSeason20242025!$B$3:$B$1315, "&lt;=" &amp; FL$1, DataRegularSeason20242025!$E$3:$E$1315, $A23)</f>
        <v>69</v>
      </c>
      <c r="FM23">
        <f>SUMIFS(DataRegularSeason20242025!$AA$3:$AA$1315,DataRegularSeason20242025!$B$3:$B$1315, "&lt;=" &amp; FM$1, DataRegularSeason20242025!$D$3:$D$1315, $A23)+SUMIFS(DataRegularSeason20242025!$AB$3:$AB$1315,DataRegularSeason20242025!$B$3:$B$1315, "&lt;=" &amp; FM$1, DataRegularSeason20242025!$E$3:$E$1315, $A23)</f>
        <v>69</v>
      </c>
      <c r="FN23">
        <f>SUMIFS(DataRegularSeason20242025!$AA$3:$AA$1315,DataRegularSeason20242025!$B$3:$B$1315, "&lt;=" &amp; FN$1, DataRegularSeason20242025!$D$3:$D$1315, $A23)+SUMIFS(DataRegularSeason20242025!$AB$3:$AB$1315,DataRegularSeason20242025!$B$3:$B$1315, "&lt;=" &amp; FN$1, DataRegularSeason20242025!$E$3:$E$1315, $A23)</f>
        <v>69</v>
      </c>
      <c r="FO23">
        <f>SUMIFS(DataRegularSeason20242025!$AA$3:$AA$1315,DataRegularSeason20242025!$B$3:$B$1315, "&lt;=" &amp; FO$1, DataRegularSeason20242025!$D$3:$D$1315, $A23)+SUMIFS(DataRegularSeason20242025!$AB$3:$AB$1315,DataRegularSeason20242025!$B$3:$B$1315, "&lt;=" &amp; FO$1, DataRegularSeason20242025!$E$3:$E$1315, $A23)</f>
        <v>69</v>
      </c>
      <c r="FP23">
        <f>SUMIFS(DataRegularSeason20242025!$AA$3:$AA$1315,DataRegularSeason20242025!$B$3:$B$1315, "&lt;=" &amp; FP$1, DataRegularSeason20242025!$D$3:$D$1315, $A23)+SUMIFS(DataRegularSeason20242025!$AB$3:$AB$1315,DataRegularSeason20242025!$B$3:$B$1315, "&lt;=" &amp; FP$1, DataRegularSeason20242025!$E$3:$E$1315, $A23)</f>
        <v>69</v>
      </c>
      <c r="FQ23">
        <f>SUMIFS(DataRegularSeason20242025!$AA$3:$AA$1315,DataRegularSeason20242025!$B$3:$B$1315, "&lt;=" &amp; FQ$1, DataRegularSeason20242025!$D$3:$D$1315, $A23)+SUMIFS(DataRegularSeason20242025!$AB$3:$AB$1315,DataRegularSeason20242025!$B$3:$B$1315, "&lt;=" &amp; FQ$1, DataRegularSeason20242025!$E$3:$E$1315, $A23)</f>
        <v>69</v>
      </c>
      <c r="FR23">
        <f>SUMIFS(DataRegularSeason20242025!$AA$3:$AA$1315,DataRegularSeason20242025!$B$3:$B$1315, "&lt;=" &amp; FR$1, DataRegularSeason20242025!$D$3:$D$1315, $A23)+SUMIFS(DataRegularSeason20242025!$AB$3:$AB$1315,DataRegularSeason20242025!$B$3:$B$1315, "&lt;=" &amp; FR$1, DataRegularSeason20242025!$E$3:$E$1315, $A23)</f>
        <v>69</v>
      </c>
      <c r="FS23">
        <f>SUMIFS(DataRegularSeason20242025!$AA$3:$AA$1315,DataRegularSeason20242025!$B$3:$B$1315, "&lt;=" &amp; FS$1, DataRegularSeason20242025!$D$3:$D$1315, $A23)+SUMIFS(DataRegularSeason20242025!$AB$3:$AB$1315,DataRegularSeason20242025!$B$3:$B$1315, "&lt;=" &amp; FS$1, DataRegularSeason20242025!$E$3:$E$1315, $A23)</f>
        <v>69</v>
      </c>
      <c r="FT23">
        <f>SUMIFS(DataRegularSeason20242025!$AA$3:$AA$1315,DataRegularSeason20242025!$B$3:$B$1315, "&lt;=" &amp; FT$1, DataRegularSeason20242025!$D$3:$D$1315, $A23)+SUMIFS(DataRegularSeason20242025!$AB$3:$AB$1315,DataRegularSeason20242025!$B$3:$B$1315, "&lt;=" &amp; FT$1, DataRegularSeason20242025!$E$3:$E$1315, $A23)</f>
        <v>69</v>
      </c>
      <c r="FU23">
        <f>SUMIFS(DataRegularSeason20242025!$AA$3:$AA$1315,DataRegularSeason20242025!$B$3:$B$1315, "&lt;=" &amp; FU$1, DataRegularSeason20242025!$D$3:$D$1315, $A23)+SUMIFS(DataRegularSeason20242025!$AB$3:$AB$1315,DataRegularSeason20242025!$B$3:$B$1315, "&lt;=" &amp; FU$1, DataRegularSeason20242025!$E$3:$E$1315, $A23)</f>
        <v>69</v>
      </c>
      <c r="FV23">
        <f>SUMIFS(DataRegularSeason20242025!$AA$3:$AA$1315,DataRegularSeason20242025!$B$3:$B$1315, "&lt;=" &amp; FV$1, DataRegularSeason20242025!$D$3:$D$1315, $A23)+SUMIFS(DataRegularSeason20242025!$AB$3:$AB$1315,DataRegularSeason20242025!$B$3:$B$1315, "&lt;=" &amp; FV$1, DataRegularSeason20242025!$E$3:$E$1315, $A23)</f>
        <v>69</v>
      </c>
      <c r="FW23">
        <f>SUMIFS(DataRegularSeason20242025!$AA$3:$AA$1315,DataRegularSeason20242025!$B$3:$B$1315, "&lt;=" &amp; FW$1, DataRegularSeason20242025!$D$3:$D$1315, $A23)+SUMIFS(DataRegularSeason20242025!$AB$3:$AB$1315,DataRegularSeason20242025!$B$3:$B$1315, "&lt;=" &amp; FW$1, DataRegularSeason20242025!$E$3:$E$1315, $A23)</f>
        <v>69</v>
      </c>
      <c r="FX23">
        <f>SUMIFS(DataRegularSeason20242025!$AA$3:$AA$1315,DataRegularSeason20242025!$B$3:$B$1315, "&lt;=" &amp; FX$1, DataRegularSeason20242025!$D$3:$D$1315, $A23)+SUMIFS(DataRegularSeason20242025!$AB$3:$AB$1315,DataRegularSeason20242025!$B$3:$B$1315, "&lt;=" &amp; FX$1, DataRegularSeason20242025!$E$3:$E$1315, $A23)</f>
        <v>69</v>
      </c>
      <c r="FY23">
        <f>SUMIFS(DataRegularSeason20242025!$AA$3:$AA$1315,DataRegularSeason20242025!$B$3:$B$1315, "&lt;=" &amp; FY$1, DataRegularSeason20242025!$D$3:$D$1315, $A23)+SUMIFS(DataRegularSeason20242025!$AB$3:$AB$1315,DataRegularSeason20242025!$B$3:$B$1315, "&lt;=" &amp; FY$1, DataRegularSeason20242025!$E$3:$E$1315, $A23)</f>
        <v>69</v>
      </c>
      <c r="FZ23">
        <f>SUMIFS(DataRegularSeason20242025!$AA$3:$AA$1315,DataRegularSeason20242025!$B$3:$B$1315, "&lt;=" &amp; FZ$1, DataRegularSeason20242025!$D$3:$D$1315, $A23)+SUMIFS(DataRegularSeason20242025!$AB$3:$AB$1315,DataRegularSeason20242025!$B$3:$B$1315, "&lt;=" &amp; FZ$1, DataRegularSeason20242025!$E$3:$E$1315, $A23)</f>
        <v>69</v>
      </c>
      <c r="GA23">
        <f>SUMIFS(DataRegularSeason20242025!$AA$3:$AA$1315,DataRegularSeason20242025!$B$3:$B$1315, "&lt;=" &amp; GA$1, DataRegularSeason20242025!$D$3:$D$1315, $A23)+SUMIFS(DataRegularSeason20242025!$AB$3:$AB$1315,DataRegularSeason20242025!$B$3:$B$1315, "&lt;=" &amp; GA$1, DataRegularSeason20242025!$E$3:$E$1315, $A23)</f>
        <v>69</v>
      </c>
      <c r="GB23">
        <f>SUMIFS(DataRegularSeason20242025!$AA$3:$AA$1315,DataRegularSeason20242025!$B$3:$B$1315, "&lt;=" &amp; GB$1, DataRegularSeason20242025!$D$3:$D$1315, $A23)+SUMIFS(DataRegularSeason20242025!$AB$3:$AB$1315,DataRegularSeason20242025!$B$3:$B$1315, "&lt;=" &amp; GB$1, DataRegularSeason20242025!$E$3:$E$1315, $A23)</f>
        <v>69</v>
      </c>
      <c r="GC23">
        <f>SUMIFS(DataRegularSeason20242025!$AA$3:$AA$1315,DataRegularSeason20242025!$B$3:$B$1315, "&lt;=" &amp; GC$1, DataRegularSeason20242025!$D$3:$D$1315, $A23)+SUMIFS(DataRegularSeason20242025!$AB$3:$AB$1315,DataRegularSeason20242025!$B$3:$B$1315, "&lt;=" &amp; GC$1, DataRegularSeason20242025!$E$3:$E$1315, $A23)</f>
        <v>69</v>
      </c>
      <c r="GD23">
        <f>SUMIFS(DataRegularSeason20242025!$AA$3:$AA$1315,DataRegularSeason20242025!$B$3:$B$1315, "&lt;=" &amp; GD$1, DataRegularSeason20242025!$D$3:$D$1315, $A23)+SUMIFS(DataRegularSeason20242025!$AB$3:$AB$1315,DataRegularSeason20242025!$B$3:$B$1315, "&lt;=" &amp; GD$1, DataRegularSeason20242025!$E$3:$E$1315, $A23)</f>
        <v>69</v>
      </c>
      <c r="GE23">
        <f>SUMIFS(DataRegularSeason20242025!$AA$3:$AA$1315,DataRegularSeason20242025!$B$3:$B$1315, "&lt;=" &amp; GE$1, DataRegularSeason20242025!$D$3:$D$1315, $A23)+SUMIFS(DataRegularSeason20242025!$AB$3:$AB$1315,DataRegularSeason20242025!$B$3:$B$1315, "&lt;=" &amp; GE$1, DataRegularSeason20242025!$E$3:$E$1315, $A23)</f>
        <v>69</v>
      </c>
      <c r="GF23">
        <f>SUMIFS(DataRegularSeason20242025!$AA$3:$AA$1315,DataRegularSeason20242025!$B$3:$B$1315, "&lt;=" &amp; GF$1, DataRegularSeason20242025!$D$3:$D$1315, $A23)+SUMIFS(DataRegularSeason20242025!$AB$3:$AB$1315,DataRegularSeason20242025!$B$3:$B$1315, "&lt;=" &amp; GF$1, DataRegularSeason20242025!$E$3:$E$1315, $A23)</f>
        <v>69</v>
      </c>
      <c r="GG23">
        <f>SUMIFS(DataRegularSeason20242025!$AA$3:$AA$1315,DataRegularSeason20242025!$B$3:$B$1315, "&lt;=" &amp; GG$1, DataRegularSeason20242025!$D$3:$D$1315, $A23)+SUMIFS(DataRegularSeason20242025!$AB$3:$AB$1315,DataRegularSeason20242025!$B$3:$B$1315, "&lt;=" &amp; GG$1, DataRegularSeason20242025!$E$3:$E$1315, $A23)</f>
        <v>69</v>
      </c>
      <c r="GH23">
        <f>SUMIFS(DataRegularSeason20242025!$AA$3:$AA$1315,DataRegularSeason20242025!$B$3:$B$1315, "&lt;=" &amp; GH$1, DataRegularSeason20242025!$D$3:$D$1315, $A23)+SUMIFS(DataRegularSeason20242025!$AB$3:$AB$1315,DataRegularSeason20242025!$B$3:$B$1315, "&lt;=" &amp; GH$1, DataRegularSeason20242025!$E$3:$E$1315, $A23)</f>
        <v>69</v>
      </c>
      <c r="GI23">
        <f>SUMIFS(DataRegularSeason20242025!$AA$3:$AA$1315,DataRegularSeason20242025!$B$3:$B$1315, "&lt;=" &amp; GI$1, DataRegularSeason20242025!$D$3:$D$1315, $A23)+SUMIFS(DataRegularSeason20242025!$AB$3:$AB$1315,DataRegularSeason20242025!$B$3:$B$1315, "&lt;=" &amp; GI$1, DataRegularSeason20242025!$E$3:$E$1315, $A23)</f>
        <v>69</v>
      </c>
      <c r="GJ23">
        <f>SUMIFS(DataRegularSeason20242025!$AA$3:$AA$1315,DataRegularSeason20242025!$B$3:$B$1315, "&lt;=" &amp; GJ$1, DataRegularSeason20242025!$D$3:$D$1315, $A23)+SUMIFS(DataRegularSeason20242025!$AB$3:$AB$1315,DataRegularSeason20242025!$B$3:$B$1315, "&lt;=" &amp; GJ$1, DataRegularSeason20242025!$E$3:$E$1315, $A23)</f>
        <v>69</v>
      </c>
      <c r="GK23">
        <f>SUMIFS(DataRegularSeason20242025!$AA$3:$AA$1315,DataRegularSeason20242025!$B$3:$B$1315, "&lt;=" &amp; GK$1, DataRegularSeason20242025!$D$3:$D$1315, $A23)+SUMIFS(DataRegularSeason20242025!$AB$3:$AB$1315,DataRegularSeason20242025!$B$3:$B$1315, "&lt;=" &amp; GK$1, DataRegularSeason20242025!$E$3:$E$1315, $A23)</f>
        <v>69</v>
      </c>
      <c r="GL23">
        <f>SUMIFS(DataRegularSeason20242025!$AA$3:$AA$1315,DataRegularSeason20242025!$B$3:$B$1315, "&lt;=" &amp; GL$1, DataRegularSeason20242025!$D$3:$D$1315, $A23)+SUMIFS(DataRegularSeason20242025!$AB$3:$AB$1315,DataRegularSeason20242025!$B$3:$B$1315, "&lt;=" &amp; GL$1, DataRegularSeason20242025!$E$3:$E$1315, $A23)</f>
        <v>69</v>
      </c>
      <c r="GM23">
        <f>SUMIFS(DataRegularSeason20242025!$AA$3:$AA$1315,DataRegularSeason20242025!$B$3:$B$1315, "&lt;=" &amp; GM$1, DataRegularSeason20242025!$D$3:$D$1315, $A23)+SUMIFS(DataRegularSeason20242025!$AB$3:$AB$1315,DataRegularSeason20242025!$B$3:$B$1315, "&lt;=" &amp; GM$1, DataRegularSeason20242025!$E$3:$E$1315, $A23)</f>
        <v>69</v>
      </c>
      <c r="GN23">
        <f>SUMIFS(DataRegularSeason20242025!$AA$3:$AA$1315,DataRegularSeason20242025!$B$3:$B$1315, "&lt;=" &amp; GN$1, DataRegularSeason20242025!$D$3:$D$1315, $A23)+SUMIFS(DataRegularSeason20242025!$AB$3:$AB$1315,DataRegularSeason20242025!$B$3:$B$1315, "&lt;=" &amp; GN$1, DataRegularSeason20242025!$E$3:$E$1315, $A23)</f>
        <v>69</v>
      </c>
      <c r="GO23">
        <f>SUMIFS(DataRegularSeason20242025!$AA$3:$AA$1315,DataRegularSeason20242025!$B$3:$B$1315, "&lt;=" &amp; GO$1, DataRegularSeason20242025!$D$3:$D$1315, $A23)+SUMIFS(DataRegularSeason20242025!$AB$3:$AB$1315,DataRegularSeason20242025!$B$3:$B$1315, "&lt;=" &amp; GO$1, DataRegularSeason20242025!$E$3:$E$1315, $A23)</f>
        <v>69</v>
      </c>
      <c r="GP23">
        <f>SUMIFS(DataRegularSeason20242025!$AA$3:$AA$1315,DataRegularSeason20242025!$B$3:$B$1315, "&lt;=" &amp; GP$1, DataRegularSeason20242025!$D$3:$D$1315, $A23)+SUMIFS(DataRegularSeason20242025!$AB$3:$AB$1315,DataRegularSeason20242025!$B$3:$B$1315, "&lt;=" &amp; GP$1, DataRegularSeason20242025!$E$3:$E$1315, $A23)</f>
        <v>69</v>
      </c>
      <c r="GQ23">
        <f>SUMIFS(DataRegularSeason20242025!$AA$3:$AA$1315,DataRegularSeason20242025!$B$3:$B$1315, "&lt;=" &amp; GQ$1, DataRegularSeason20242025!$D$3:$D$1315, $A23)+SUMIFS(DataRegularSeason20242025!$AB$3:$AB$1315,DataRegularSeason20242025!$B$3:$B$1315, "&lt;=" &amp; GQ$1, DataRegularSeason20242025!$E$3:$E$1315, $A23)</f>
        <v>69</v>
      </c>
      <c r="GR23">
        <f>SUMIFS(DataRegularSeason20242025!$AA$3:$AA$1315,DataRegularSeason20242025!$B$3:$B$1315, "&lt;=" &amp; GR$1, DataRegularSeason20242025!$D$3:$D$1315, $A23)+SUMIFS(DataRegularSeason20242025!$AB$3:$AB$1315,DataRegularSeason20242025!$B$3:$B$1315, "&lt;=" &amp; GR$1, DataRegularSeason20242025!$E$3:$E$1315, $A23)</f>
        <v>69</v>
      </c>
      <c r="GS23">
        <f>SUMIFS(DataRegularSeason20242025!$AA$3:$AA$1315,DataRegularSeason20242025!$B$3:$B$1315, "&lt;=" &amp; GS$1, DataRegularSeason20242025!$D$3:$D$1315, $A23)+SUMIFS(DataRegularSeason20242025!$AB$3:$AB$1315,DataRegularSeason20242025!$B$3:$B$1315, "&lt;=" &amp; GS$1, DataRegularSeason20242025!$E$3:$E$1315, $A23)</f>
        <v>69</v>
      </c>
      <c r="GT23">
        <f>SUMIFS(DataRegularSeason20242025!$AA$3:$AA$1315,DataRegularSeason20242025!$B$3:$B$1315, "&lt;=" &amp; GT$1, DataRegularSeason20242025!$D$3:$D$1315, $A23)+SUMIFS(DataRegularSeason20242025!$AB$3:$AB$1315,DataRegularSeason20242025!$B$3:$B$1315, "&lt;=" &amp; GT$1, DataRegularSeason20242025!$E$3:$E$1315, $A23)</f>
        <v>69</v>
      </c>
      <c r="GU23">
        <f>SUMIFS(DataRegularSeason20242025!$AA$3:$AA$1315,DataRegularSeason20242025!$B$3:$B$1315, "&lt;=" &amp; GU$1, DataRegularSeason20242025!$D$3:$D$1315, $A23)+SUMIFS(DataRegularSeason20242025!$AB$3:$AB$1315,DataRegularSeason20242025!$B$3:$B$1315, "&lt;=" &amp; GU$1, DataRegularSeason20242025!$E$3:$E$1315, $A23)</f>
        <v>69</v>
      </c>
    </row>
    <row r="24" spans="1:203" x14ac:dyDescent="0.25">
      <c r="A24" t="s">
        <v>34</v>
      </c>
      <c r="B24" t="s">
        <v>96</v>
      </c>
      <c r="C24" s="120" t="s">
        <v>94</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47</v>
      </c>
      <c r="EQ24">
        <f>SUMIFS(DataRegularSeason20242025!$AA$3:$AA$1315,DataRegularSeason20242025!$B$3:$B$1315, "&lt;=" &amp; EQ$1, DataRegularSeason20242025!$D$3:$D$1315, $A24)+SUMIFS(DataRegularSeason20242025!$AB$3:$AB$1315,DataRegularSeason20242025!$B$3:$B$1315, "&lt;=" &amp; EQ$1, DataRegularSeason20242025!$E$3:$E$1315, $A24)</f>
        <v>47</v>
      </c>
      <c r="ER24">
        <f>SUMIFS(DataRegularSeason20242025!$AA$3:$AA$1315,DataRegularSeason20242025!$B$3:$B$1315, "&lt;=" &amp; ER$1, DataRegularSeason20242025!$D$3:$D$1315, $A24)+SUMIFS(DataRegularSeason20242025!$AB$3:$AB$1315,DataRegularSeason20242025!$B$3:$B$1315, "&lt;=" &amp; ER$1, DataRegularSeason20242025!$E$3:$E$1315, $A24)</f>
        <v>47</v>
      </c>
      <c r="ES24">
        <f>SUMIFS(DataRegularSeason20242025!$AA$3:$AA$1315,DataRegularSeason20242025!$B$3:$B$1315, "&lt;=" &amp; ES$1, DataRegularSeason20242025!$D$3:$D$1315, $A24)+SUMIFS(DataRegularSeason20242025!$AB$3:$AB$1315,DataRegularSeason20242025!$B$3:$B$1315, "&lt;=" &amp; ES$1, DataRegularSeason20242025!$E$3:$E$1315, $A24)</f>
        <v>47</v>
      </c>
      <c r="ET24">
        <f>SUMIFS(DataRegularSeason20242025!$AA$3:$AA$1315,DataRegularSeason20242025!$B$3:$B$1315, "&lt;=" &amp; ET$1, DataRegularSeason20242025!$D$3:$D$1315, $A24)+SUMIFS(DataRegularSeason20242025!$AB$3:$AB$1315,DataRegularSeason20242025!$B$3:$B$1315, "&lt;=" &amp; ET$1, DataRegularSeason20242025!$E$3:$E$1315, $A24)</f>
        <v>47</v>
      </c>
      <c r="EU24">
        <f>SUMIFS(DataRegularSeason20242025!$AA$3:$AA$1315,DataRegularSeason20242025!$B$3:$B$1315, "&lt;=" &amp; EU$1, DataRegularSeason20242025!$D$3:$D$1315, $A24)+SUMIFS(DataRegularSeason20242025!$AB$3:$AB$1315,DataRegularSeason20242025!$B$3:$B$1315, "&lt;=" &amp; EU$1, DataRegularSeason20242025!$E$3:$E$1315, $A24)</f>
        <v>49</v>
      </c>
      <c r="EV24">
        <f>SUMIFS(DataRegularSeason20242025!$AA$3:$AA$1315,DataRegularSeason20242025!$B$3:$B$1315, "&lt;=" &amp; EV$1, DataRegularSeason20242025!$D$3:$D$1315, $A24)+SUMIFS(DataRegularSeason20242025!$AB$3:$AB$1315,DataRegularSeason20242025!$B$3:$B$1315, "&lt;=" &amp; EV$1, DataRegularSeason20242025!$E$3:$E$1315, $A24)</f>
        <v>49</v>
      </c>
      <c r="EW24">
        <f>SUMIFS(DataRegularSeason20242025!$AA$3:$AA$1315,DataRegularSeason20242025!$B$3:$B$1315, "&lt;=" &amp; EW$1, DataRegularSeason20242025!$D$3:$D$1315, $A24)+SUMIFS(DataRegularSeason20242025!$AB$3:$AB$1315,DataRegularSeason20242025!$B$3:$B$1315, "&lt;=" &amp; EW$1, DataRegularSeason20242025!$E$3:$E$1315, $A24)</f>
        <v>49</v>
      </c>
      <c r="EX24">
        <f>SUMIFS(DataRegularSeason20242025!$AA$3:$AA$1315,DataRegularSeason20242025!$B$3:$B$1315, "&lt;=" &amp; EX$1, DataRegularSeason20242025!$D$3:$D$1315, $A24)+SUMIFS(DataRegularSeason20242025!$AB$3:$AB$1315,DataRegularSeason20242025!$B$3:$B$1315, "&lt;=" &amp; EX$1, DataRegularSeason20242025!$E$3:$E$1315, $A24)</f>
        <v>49</v>
      </c>
      <c r="EY24">
        <f>SUMIFS(DataRegularSeason20242025!$AA$3:$AA$1315,DataRegularSeason20242025!$B$3:$B$1315, "&lt;=" &amp; EY$1, DataRegularSeason20242025!$D$3:$D$1315, $A24)+SUMIFS(DataRegularSeason20242025!$AB$3:$AB$1315,DataRegularSeason20242025!$B$3:$B$1315, "&lt;=" &amp; EY$1, DataRegularSeason20242025!$E$3:$E$1315, $A24)</f>
        <v>49</v>
      </c>
      <c r="EZ24">
        <f>SUMIFS(DataRegularSeason20242025!$AA$3:$AA$1315,DataRegularSeason20242025!$B$3:$B$1315, "&lt;=" &amp; EZ$1, DataRegularSeason20242025!$D$3:$D$1315, $A24)+SUMIFS(DataRegularSeason20242025!$AB$3:$AB$1315,DataRegularSeason20242025!$B$3:$B$1315, "&lt;=" &amp; EZ$1, DataRegularSeason20242025!$E$3:$E$1315, $A24)</f>
        <v>51</v>
      </c>
      <c r="FA24">
        <f>SUMIFS(DataRegularSeason20242025!$AA$3:$AA$1315,DataRegularSeason20242025!$B$3:$B$1315, "&lt;=" &amp; FA$1, DataRegularSeason20242025!$D$3:$D$1315, $A24)+SUMIFS(DataRegularSeason20242025!$AB$3:$AB$1315,DataRegularSeason20242025!$B$3:$B$1315, "&lt;=" &amp; FA$1, DataRegularSeason20242025!$E$3:$E$1315, $A24)</f>
        <v>51</v>
      </c>
      <c r="FB24">
        <f>SUMIFS(DataRegularSeason20242025!$AA$3:$AA$1315,DataRegularSeason20242025!$B$3:$B$1315, "&lt;=" &amp; FB$1, DataRegularSeason20242025!$D$3:$D$1315, $A24)+SUMIFS(DataRegularSeason20242025!$AB$3:$AB$1315,DataRegularSeason20242025!$B$3:$B$1315, "&lt;=" &amp; FB$1, DataRegularSeason20242025!$E$3:$E$1315, $A24)</f>
        <v>53</v>
      </c>
      <c r="FC24">
        <f>SUMIFS(DataRegularSeason20242025!$AA$3:$AA$1315,DataRegularSeason20242025!$B$3:$B$1315, "&lt;=" &amp; FC$1, DataRegularSeason20242025!$D$3:$D$1315, $A24)+SUMIFS(DataRegularSeason20242025!$AB$3:$AB$1315,DataRegularSeason20242025!$B$3:$B$1315, "&lt;=" &amp; FC$1, DataRegularSeason20242025!$E$3:$E$1315, $A24)</f>
        <v>53</v>
      </c>
      <c r="FD24">
        <f>SUMIFS(DataRegularSeason20242025!$AA$3:$AA$1315,DataRegularSeason20242025!$B$3:$B$1315, "&lt;=" &amp; FD$1, DataRegularSeason20242025!$D$3:$D$1315, $A24)+SUMIFS(DataRegularSeason20242025!$AB$3:$AB$1315,DataRegularSeason20242025!$B$3:$B$1315, "&lt;=" &amp; FD$1, DataRegularSeason20242025!$E$3:$E$1315, $A24)</f>
        <v>55</v>
      </c>
      <c r="FE24">
        <f>SUMIFS(DataRegularSeason20242025!$AA$3:$AA$1315,DataRegularSeason20242025!$B$3:$B$1315, "&lt;=" &amp; FE$1, DataRegularSeason20242025!$D$3:$D$1315, $A24)+SUMIFS(DataRegularSeason20242025!$AB$3:$AB$1315,DataRegularSeason20242025!$B$3:$B$1315, "&lt;=" &amp; FE$1, DataRegularSeason20242025!$E$3:$E$1315, $A24)</f>
        <v>55</v>
      </c>
      <c r="FF24">
        <f>SUMIFS(DataRegularSeason20242025!$AA$3:$AA$1315,DataRegularSeason20242025!$B$3:$B$1315, "&lt;=" &amp; FF$1, DataRegularSeason20242025!$D$3:$D$1315, $A24)+SUMIFS(DataRegularSeason20242025!$AB$3:$AB$1315,DataRegularSeason20242025!$B$3:$B$1315, "&lt;=" &amp; FF$1, DataRegularSeason20242025!$E$3:$E$1315, $A24)</f>
        <v>55</v>
      </c>
      <c r="FG24">
        <f>SUMIFS(DataRegularSeason20242025!$AA$3:$AA$1315,DataRegularSeason20242025!$B$3:$B$1315, "&lt;=" &amp; FG$1, DataRegularSeason20242025!$D$3:$D$1315, $A24)+SUMIFS(DataRegularSeason20242025!$AB$3:$AB$1315,DataRegularSeason20242025!$B$3:$B$1315, "&lt;=" &amp; FG$1, DataRegularSeason20242025!$E$3:$E$1315, $A24)</f>
        <v>57</v>
      </c>
      <c r="FH24">
        <f>SUMIFS(DataRegularSeason20242025!$AA$3:$AA$1315,DataRegularSeason20242025!$B$3:$B$1315, "&lt;=" &amp; FH$1, DataRegularSeason20242025!$D$3:$D$1315, $A24)+SUMIFS(DataRegularSeason20242025!$AB$3:$AB$1315,DataRegularSeason20242025!$B$3:$B$1315, "&lt;=" &amp; FH$1, DataRegularSeason20242025!$E$3:$E$1315, $A24)</f>
        <v>57</v>
      </c>
      <c r="FI24">
        <f>SUMIFS(DataRegularSeason20242025!$AA$3:$AA$1315,DataRegularSeason20242025!$B$3:$B$1315, "&lt;=" &amp; FI$1, DataRegularSeason20242025!$D$3:$D$1315, $A24)+SUMIFS(DataRegularSeason20242025!$AB$3:$AB$1315,DataRegularSeason20242025!$B$3:$B$1315, "&lt;=" &amp; FI$1, DataRegularSeason20242025!$E$3:$E$1315, $A24)</f>
        <v>57</v>
      </c>
      <c r="FJ24">
        <f>SUMIFS(DataRegularSeason20242025!$AA$3:$AA$1315,DataRegularSeason20242025!$B$3:$B$1315, "&lt;=" &amp; FJ$1, DataRegularSeason20242025!$D$3:$D$1315, $A24)+SUMIFS(DataRegularSeason20242025!$AB$3:$AB$1315,DataRegularSeason20242025!$B$3:$B$1315, "&lt;=" &amp; FJ$1, DataRegularSeason20242025!$E$3:$E$1315, $A24)</f>
        <v>57</v>
      </c>
      <c r="FK24">
        <f>SUMIFS(DataRegularSeason20242025!$AA$3:$AA$1315,DataRegularSeason20242025!$B$3:$B$1315, "&lt;=" &amp; FK$1, DataRegularSeason20242025!$D$3:$D$1315, $A24)+SUMIFS(DataRegularSeason20242025!$AB$3:$AB$1315,DataRegularSeason20242025!$B$3:$B$1315, "&lt;=" &amp; FK$1, DataRegularSeason20242025!$E$3:$E$1315, $A24)</f>
        <v>57</v>
      </c>
      <c r="FL24">
        <f>SUMIFS(DataRegularSeason20242025!$AA$3:$AA$1315,DataRegularSeason20242025!$B$3:$B$1315, "&lt;=" &amp; FL$1, DataRegularSeason20242025!$D$3:$D$1315, $A24)+SUMIFS(DataRegularSeason20242025!$AB$3:$AB$1315,DataRegularSeason20242025!$B$3:$B$1315, "&lt;=" &amp; FL$1, DataRegularSeason20242025!$E$3:$E$1315, $A24)</f>
        <v>57</v>
      </c>
      <c r="FM24">
        <f>SUMIFS(DataRegularSeason20242025!$AA$3:$AA$1315,DataRegularSeason20242025!$B$3:$B$1315, "&lt;=" &amp; FM$1, DataRegularSeason20242025!$D$3:$D$1315, $A24)+SUMIFS(DataRegularSeason20242025!$AB$3:$AB$1315,DataRegularSeason20242025!$B$3:$B$1315, "&lt;=" &amp; FM$1, DataRegularSeason20242025!$E$3:$E$1315, $A24)</f>
        <v>57</v>
      </c>
      <c r="FN24">
        <f>SUMIFS(DataRegularSeason20242025!$AA$3:$AA$1315,DataRegularSeason20242025!$B$3:$B$1315, "&lt;=" &amp; FN$1, DataRegularSeason20242025!$D$3:$D$1315, $A24)+SUMIFS(DataRegularSeason20242025!$AB$3:$AB$1315,DataRegularSeason20242025!$B$3:$B$1315, "&lt;=" &amp; FN$1, DataRegularSeason20242025!$E$3:$E$1315, $A24)</f>
        <v>57</v>
      </c>
      <c r="FO24">
        <f>SUMIFS(DataRegularSeason20242025!$AA$3:$AA$1315,DataRegularSeason20242025!$B$3:$B$1315, "&lt;=" &amp; FO$1, DataRegularSeason20242025!$D$3:$D$1315, $A24)+SUMIFS(DataRegularSeason20242025!$AB$3:$AB$1315,DataRegularSeason20242025!$B$3:$B$1315, "&lt;=" &amp; FO$1, DataRegularSeason20242025!$E$3:$E$1315, $A24)</f>
        <v>57</v>
      </c>
      <c r="FP24">
        <f>SUMIFS(DataRegularSeason20242025!$AA$3:$AA$1315,DataRegularSeason20242025!$B$3:$B$1315, "&lt;=" &amp; FP$1, DataRegularSeason20242025!$D$3:$D$1315, $A24)+SUMIFS(DataRegularSeason20242025!$AB$3:$AB$1315,DataRegularSeason20242025!$B$3:$B$1315, "&lt;=" &amp; FP$1, DataRegularSeason20242025!$E$3:$E$1315, $A24)</f>
        <v>57</v>
      </c>
      <c r="FQ24">
        <f>SUMIFS(DataRegularSeason20242025!$AA$3:$AA$1315,DataRegularSeason20242025!$B$3:$B$1315, "&lt;=" &amp; FQ$1, DataRegularSeason20242025!$D$3:$D$1315, $A24)+SUMIFS(DataRegularSeason20242025!$AB$3:$AB$1315,DataRegularSeason20242025!$B$3:$B$1315, "&lt;=" &amp; FQ$1, DataRegularSeason20242025!$E$3:$E$1315, $A24)</f>
        <v>57</v>
      </c>
      <c r="FR24">
        <f>SUMIFS(DataRegularSeason20242025!$AA$3:$AA$1315,DataRegularSeason20242025!$B$3:$B$1315, "&lt;=" &amp; FR$1, DataRegularSeason20242025!$D$3:$D$1315, $A24)+SUMIFS(DataRegularSeason20242025!$AB$3:$AB$1315,DataRegularSeason20242025!$B$3:$B$1315, "&lt;=" &amp; FR$1, DataRegularSeason20242025!$E$3:$E$1315, $A24)</f>
        <v>57</v>
      </c>
      <c r="FS24">
        <f>SUMIFS(DataRegularSeason20242025!$AA$3:$AA$1315,DataRegularSeason20242025!$B$3:$B$1315, "&lt;=" &amp; FS$1, DataRegularSeason20242025!$D$3:$D$1315, $A24)+SUMIFS(DataRegularSeason20242025!$AB$3:$AB$1315,DataRegularSeason20242025!$B$3:$B$1315, "&lt;=" &amp; FS$1, DataRegularSeason20242025!$E$3:$E$1315, $A24)</f>
        <v>57</v>
      </c>
      <c r="FT24">
        <f>SUMIFS(DataRegularSeason20242025!$AA$3:$AA$1315,DataRegularSeason20242025!$B$3:$B$1315, "&lt;=" &amp; FT$1, DataRegularSeason20242025!$D$3:$D$1315, $A24)+SUMIFS(DataRegularSeason20242025!$AB$3:$AB$1315,DataRegularSeason20242025!$B$3:$B$1315, "&lt;=" &amp; FT$1, DataRegularSeason20242025!$E$3:$E$1315, $A24)</f>
        <v>57</v>
      </c>
      <c r="FU24">
        <f>SUMIFS(DataRegularSeason20242025!$AA$3:$AA$1315,DataRegularSeason20242025!$B$3:$B$1315, "&lt;=" &amp; FU$1, DataRegularSeason20242025!$D$3:$D$1315, $A24)+SUMIFS(DataRegularSeason20242025!$AB$3:$AB$1315,DataRegularSeason20242025!$B$3:$B$1315, "&lt;=" &amp; FU$1, DataRegularSeason20242025!$E$3:$E$1315, $A24)</f>
        <v>57</v>
      </c>
      <c r="FV24">
        <f>SUMIFS(DataRegularSeason20242025!$AA$3:$AA$1315,DataRegularSeason20242025!$B$3:$B$1315, "&lt;=" &amp; FV$1, DataRegularSeason20242025!$D$3:$D$1315, $A24)+SUMIFS(DataRegularSeason20242025!$AB$3:$AB$1315,DataRegularSeason20242025!$B$3:$B$1315, "&lt;=" &amp; FV$1, DataRegularSeason20242025!$E$3:$E$1315, $A24)</f>
        <v>57</v>
      </c>
      <c r="FW24">
        <f>SUMIFS(DataRegularSeason20242025!$AA$3:$AA$1315,DataRegularSeason20242025!$B$3:$B$1315, "&lt;=" &amp; FW$1, DataRegularSeason20242025!$D$3:$D$1315, $A24)+SUMIFS(DataRegularSeason20242025!$AB$3:$AB$1315,DataRegularSeason20242025!$B$3:$B$1315, "&lt;=" &amp; FW$1, DataRegularSeason20242025!$E$3:$E$1315, $A24)</f>
        <v>57</v>
      </c>
      <c r="FX24">
        <f>SUMIFS(DataRegularSeason20242025!$AA$3:$AA$1315,DataRegularSeason20242025!$B$3:$B$1315, "&lt;=" &amp; FX$1, DataRegularSeason20242025!$D$3:$D$1315, $A24)+SUMIFS(DataRegularSeason20242025!$AB$3:$AB$1315,DataRegularSeason20242025!$B$3:$B$1315, "&lt;=" &amp; FX$1, DataRegularSeason20242025!$E$3:$E$1315, $A24)</f>
        <v>57</v>
      </c>
      <c r="FY24">
        <f>SUMIFS(DataRegularSeason20242025!$AA$3:$AA$1315,DataRegularSeason20242025!$B$3:$B$1315, "&lt;=" &amp; FY$1, DataRegularSeason20242025!$D$3:$D$1315, $A24)+SUMIFS(DataRegularSeason20242025!$AB$3:$AB$1315,DataRegularSeason20242025!$B$3:$B$1315, "&lt;=" &amp; FY$1, DataRegularSeason20242025!$E$3:$E$1315, $A24)</f>
        <v>57</v>
      </c>
      <c r="FZ24">
        <f>SUMIFS(DataRegularSeason20242025!$AA$3:$AA$1315,DataRegularSeason20242025!$B$3:$B$1315, "&lt;=" &amp; FZ$1, DataRegularSeason20242025!$D$3:$D$1315, $A24)+SUMIFS(DataRegularSeason20242025!$AB$3:$AB$1315,DataRegularSeason20242025!$B$3:$B$1315, "&lt;=" &amp; FZ$1, DataRegularSeason20242025!$E$3:$E$1315, $A24)</f>
        <v>57</v>
      </c>
      <c r="GA24">
        <f>SUMIFS(DataRegularSeason20242025!$AA$3:$AA$1315,DataRegularSeason20242025!$B$3:$B$1315, "&lt;=" &amp; GA$1, DataRegularSeason20242025!$D$3:$D$1315, $A24)+SUMIFS(DataRegularSeason20242025!$AB$3:$AB$1315,DataRegularSeason20242025!$B$3:$B$1315, "&lt;=" &amp; GA$1, DataRegularSeason20242025!$E$3:$E$1315, $A24)</f>
        <v>57</v>
      </c>
      <c r="GB24">
        <f>SUMIFS(DataRegularSeason20242025!$AA$3:$AA$1315,DataRegularSeason20242025!$B$3:$B$1315, "&lt;=" &amp; GB$1, DataRegularSeason20242025!$D$3:$D$1315, $A24)+SUMIFS(DataRegularSeason20242025!$AB$3:$AB$1315,DataRegularSeason20242025!$B$3:$B$1315, "&lt;=" &amp; GB$1, DataRegularSeason20242025!$E$3:$E$1315, $A24)</f>
        <v>57</v>
      </c>
      <c r="GC24">
        <f>SUMIFS(DataRegularSeason20242025!$AA$3:$AA$1315,DataRegularSeason20242025!$B$3:$B$1315, "&lt;=" &amp; GC$1, DataRegularSeason20242025!$D$3:$D$1315, $A24)+SUMIFS(DataRegularSeason20242025!$AB$3:$AB$1315,DataRegularSeason20242025!$B$3:$B$1315, "&lt;=" &amp; GC$1, DataRegularSeason20242025!$E$3:$E$1315, $A24)</f>
        <v>57</v>
      </c>
      <c r="GD24">
        <f>SUMIFS(DataRegularSeason20242025!$AA$3:$AA$1315,DataRegularSeason20242025!$B$3:$B$1315, "&lt;=" &amp; GD$1, DataRegularSeason20242025!$D$3:$D$1315, $A24)+SUMIFS(DataRegularSeason20242025!$AB$3:$AB$1315,DataRegularSeason20242025!$B$3:$B$1315, "&lt;=" &amp; GD$1, DataRegularSeason20242025!$E$3:$E$1315, $A24)</f>
        <v>57</v>
      </c>
      <c r="GE24">
        <f>SUMIFS(DataRegularSeason20242025!$AA$3:$AA$1315,DataRegularSeason20242025!$B$3:$B$1315, "&lt;=" &amp; GE$1, DataRegularSeason20242025!$D$3:$D$1315, $A24)+SUMIFS(DataRegularSeason20242025!$AB$3:$AB$1315,DataRegularSeason20242025!$B$3:$B$1315, "&lt;=" &amp; GE$1, DataRegularSeason20242025!$E$3:$E$1315, $A24)</f>
        <v>57</v>
      </c>
      <c r="GF24">
        <f>SUMIFS(DataRegularSeason20242025!$AA$3:$AA$1315,DataRegularSeason20242025!$B$3:$B$1315, "&lt;=" &amp; GF$1, DataRegularSeason20242025!$D$3:$D$1315, $A24)+SUMIFS(DataRegularSeason20242025!$AB$3:$AB$1315,DataRegularSeason20242025!$B$3:$B$1315, "&lt;=" &amp; GF$1, DataRegularSeason20242025!$E$3:$E$1315, $A24)</f>
        <v>57</v>
      </c>
      <c r="GG24">
        <f>SUMIFS(DataRegularSeason20242025!$AA$3:$AA$1315,DataRegularSeason20242025!$B$3:$B$1315, "&lt;=" &amp; GG$1, DataRegularSeason20242025!$D$3:$D$1315, $A24)+SUMIFS(DataRegularSeason20242025!$AB$3:$AB$1315,DataRegularSeason20242025!$B$3:$B$1315, "&lt;=" &amp; GG$1, DataRegularSeason20242025!$E$3:$E$1315, $A24)</f>
        <v>57</v>
      </c>
      <c r="GH24">
        <f>SUMIFS(DataRegularSeason20242025!$AA$3:$AA$1315,DataRegularSeason20242025!$B$3:$B$1315, "&lt;=" &amp; GH$1, DataRegularSeason20242025!$D$3:$D$1315, $A24)+SUMIFS(DataRegularSeason20242025!$AB$3:$AB$1315,DataRegularSeason20242025!$B$3:$B$1315, "&lt;=" &amp; GH$1, DataRegularSeason20242025!$E$3:$E$1315, $A24)</f>
        <v>57</v>
      </c>
      <c r="GI24">
        <f>SUMIFS(DataRegularSeason20242025!$AA$3:$AA$1315,DataRegularSeason20242025!$B$3:$B$1315, "&lt;=" &amp; GI$1, DataRegularSeason20242025!$D$3:$D$1315, $A24)+SUMIFS(DataRegularSeason20242025!$AB$3:$AB$1315,DataRegularSeason20242025!$B$3:$B$1315, "&lt;=" &amp; GI$1, DataRegularSeason20242025!$E$3:$E$1315, $A24)</f>
        <v>57</v>
      </c>
      <c r="GJ24">
        <f>SUMIFS(DataRegularSeason20242025!$AA$3:$AA$1315,DataRegularSeason20242025!$B$3:$B$1315, "&lt;=" &amp; GJ$1, DataRegularSeason20242025!$D$3:$D$1315, $A24)+SUMIFS(DataRegularSeason20242025!$AB$3:$AB$1315,DataRegularSeason20242025!$B$3:$B$1315, "&lt;=" &amp; GJ$1, DataRegularSeason20242025!$E$3:$E$1315, $A24)</f>
        <v>57</v>
      </c>
      <c r="GK24">
        <f>SUMIFS(DataRegularSeason20242025!$AA$3:$AA$1315,DataRegularSeason20242025!$B$3:$B$1315, "&lt;=" &amp; GK$1, DataRegularSeason20242025!$D$3:$D$1315, $A24)+SUMIFS(DataRegularSeason20242025!$AB$3:$AB$1315,DataRegularSeason20242025!$B$3:$B$1315, "&lt;=" &amp; GK$1, DataRegularSeason20242025!$E$3:$E$1315, $A24)</f>
        <v>57</v>
      </c>
      <c r="GL24">
        <f>SUMIFS(DataRegularSeason20242025!$AA$3:$AA$1315,DataRegularSeason20242025!$B$3:$B$1315, "&lt;=" &amp; GL$1, DataRegularSeason20242025!$D$3:$D$1315, $A24)+SUMIFS(DataRegularSeason20242025!$AB$3:$AB$1315,DataRegularSeason20242025!$B$3:$B$1315, "&lt;=" &amp; GL$1, DataRegularSeason20242025!$E$3:$E$1315, $A24)</f>
        <v>57</v>
      </c>
      <c r="GM24">
        <f>SUMIFS(DataRegularSeason20242025!$AA$3:$AA$1315,DataRegularSeason20242025!$B$3:$B$1315, "&lt;=" &amp; GM$1, DataRegularSeason20242025!$D$3:$D$1315, $A24)+SUMIFS(DataRegularSeason20242025!$AB$3:$AB$1315,DataRegularSeason20242025!$B$3:$B$1315, "&lt;=" &amp; GM$1, DataRegularSeason20242025!$E$3:$E$1315, $A24)</f>
        <v>57</v>
      </c>
      <c r="GN24">
        <f>SUMIFS(DataRegularSeason20242025!$AA$3:$AA$1315,DataRegularSeason20242025!$B$3:$B$1315, "&lt;=" &amp; GN$1, DataRegularSeason20242025!$D$3:$D$1315, $A24)+SUMIFS(DataRegularSeason20242025!$AB$3:$AB$1315,DataRegularSeason20242025!$B$3:$B$1315, "&lt;=" &amp; GN$1, DataRegularSeason20242025!$E$3:$E$1315, $A24)</f>
        <v>57</v>
      </c>
      <c r="GO24">
        <f>SUMIFS(DataRegularSeason20242025!$AA$3:$AA$1315,DataRegularSeason20242025!$B$3:$B$1315, "&lt;=" &amp; GO$1, DataRegularSeason20242025!$D$3:$D$1315, $A24)+SUMIFS(DataRegularSeason20242025!$AB$3:$AB$1315,DataRegularSeason20242025!$B$3:$B$1315, "&lt;=" &amp; GO$1, DataRegularSeason20242025!$E$3:$E$1315, $A24)</f>
        <v>57</v>
      </c>
      <c r="GP24">
        <f>SUMIFS(DataRegularSeason20242025!$AA$3:$AA$1315,DataRegularSeason20242025!$B$3:$B$1315, "&lt;=" &amp; GP$1, DataRegularSeason20242025!$D$3:$D$1315, $A24)+SUMIFS(DataRegularSeason20242025!$AB$3:$AB$1315,DataRegularSeason20242025!$B$3:$B$1315, "&lt;=" &amp; GP$1, DataRegularSeason20242025!$E$3:$E$1315, $A24)</f>
        <v>57</v>
      </c>
      <c r="GQ24">
        <f>SUMIFS(DataRegularSeason20242025!$AA$3:$AA$1315,DataRegularSeason20242025!$B$3:$B$1315, "&lt;=" &amp; GQ$1, DataRegularSeason20242025!$D$3:$D$1315, $A24)+SUMIFS(DataRegularSeason20242025!$AB$3:$AB$1315,DataRegularSeason20242025!$B$3:$B$1315, "&lt;=" &amp; GQ$1, DataRegularSeason20242025!$E$3:$E$1315, $A24)</f>
        <v>57</v>
      </c>
      <c r="GR24">
        <f>SUMIFS(DataRegularSeason20242025!$AA$3:$AA$1315,DataRegularSeason20242025!$B$3:$B$1315, "&lt;=" &amp; GR$1, DataRegularSeason20242025!$D$3:$D$1315, $A24)+SUMIFS(DataRegularSeason20242025!$AB$3:$AB$1315,DataRegularSeason20242025!$B$3:$B$1315, "&lt;=" &amp; GR$1, DataRegularSeason20242025!$E$3:$E$1315, $A24)</f>
        <v>57</v>
      </c>
      <c r="GS24">
        <f>SUMIFS(DataRegularSeason20242025!$AA$3:$AA$1315,DataRegularSeason20242025!$B$3:$B$1315, "&lt;=" &amp; GS$1, DataRegularSeason20242025!$D$3:$D$1315, $A24)+SUMIFS(DataRegularSeason20242025!$AB$3:$AB$1315,DataRegularSeason20242025!$B$3:$B$1315, "&lt;=" &amp; GS$1, DataRegularSeason20242025!$E$3:$E$1315, $A24)</f>
        <v>57</v>
      </c>
      <c r="GT24">
        <f>SUMIFS(DataRegularSeason20242025!$AA$3:$AA$1315,DataRegularSeason20242025!$B$3:$B$1315, "&lt;=" &amp; GT$1, DataRegularSeason20242025!$D$3:$D$1315, $A24)+SUMIFS(DataRegularSeason20242025!$AB$3:$AB$1315,DataRegularSeason20242025!$B$3:$B$1315, "&lt;=" &amp; GT$1, DataRegularSeason20242025!$E$3:$E$1315, $A24)</f>
        <v>57</v>
      </c>
      <c r="GU24">
        <f>SUMIFS(DataRegularSeason20242025!$AA$3:$AA$1315,DataRegularSeason20242025!$B$3:$B$1315, "&lt;=" &amp; GU$1, DataRegularSeason20242025!$D$3:$D$1315, $A24)+SUMIFS(DataRegularSeason20242025!$AB$3:$AB$1315,DataRegularSeason20242025!$B$3:$B$1315, "&lt;=" &amp; GU$1, DataRegularSeason20242025!$E$3:$E$1315, $A24)</f>
        <v>57</v>
      </c>
    </row>
    <row r="25" spans="1:203" x14ac:dyDescent="0.25">
      <c r="A25" t="s">
        <v>16</v>
      </c>
      <c r="B25" t="s">
        <v>96</v>
      </c>
      <c r="C25" s="120" t="s">
        <v>94</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43</v>
      </c>
      <c r="EX25">
        <f>SUMIFS(DataRegularSeason20242025!$AA$3:$AA$1315,DataRegularSeason20242025!$B$3:$B$1315, "&lt;=" &amp; EX$1, DataRegularSeason20242025!$D$3:$D$1315, $A25)+SUMIFS(DataRegularSeason20242025!$AB$3:$AB$1315,DataRegularSeason20242025!$B$3:$B$1315, "&lt;=" &amp; EX$1, DataRegularSeason20242025!$E$3:$E$1315, $A25)</f>
        <v>43</v>
      </c>
      <c r="EY25">
        <f>SUMIFS(DataRegularSeason20242025!$AA$3:$AA$1315,DataRegularSeason20242025!$B$3:$B$1315, "&lt;=" &amp; EY$1, DataRegularSeason20242025!$D$3:$D$1315, $A25)+SUMIFS(DataRegularSeason20242025!$AB$3:$AB$1315,DataRegularSeason20242025!$B$3:$B$1315, "&lt;=" &amp; EY$1, DataRegularSeason20242025!$E$3:$E$1315, $A25)</f>
        <v>45</v>
      </c>
      <c r="EZ25">
        <f>SUMIFS(DataRegularSeason20242025!$AA$3:$AA$1315,DataRegularSeason20242025!$B$3:$B$1315, "&lt;=" &amp; EZ$1, DataRegularSeason20242025!$D$3:$D$1315, $A25)+SUMIFS(DataRegularSeason20242025!$AB$3:$AB$1315,DataRegularSeason20242025!$B$3:$B$1315, "&lt;=" &amp; EZ$1, DataRegularSeason20242025!$E$3:$E$1315, $A25)</f>
        <v>45</v>
      </c>
      <c r="FA25">
        <f>SUMIFS(DataRegularSeason20242025!$AA$3:$AA$1315,DataRegularSeason20242025!$B$3:$B$1315, "&lt;=" &amp; FA$1, DataRegularSeason20242025!$D$3:$D$1315, $A25)+SUMIFS(DataRegularSeason20242025!$AB$3:$AB$1315,DataRegularSeason20242025!$B$3:$B$1315, "&lt;=" &amp; FA$1, DataRegularSeason20242025!$E$3:$E$1315, $A25)</f>
        <v>46</v>
      </c>
      <c r="FB25">
        <f>SUMIFS(DataRegularSeason20242025!$AA$3:$AA$1315,DataRegularSeason20242025!$B$3:$B$1315, "&lt;=" &amp; FB$1, DataRegularSeason20242025!$D$3:$D$1315, $A25)+SUMIFS(DataRegularSeason20242025!$AB$3:$AB$1315,DataRegularSeason20242025!$B$3:$B$1315, "&lt;=" &amp; FB$1, DataRegularSeason20242025!$E$3:$E$1315, $A25)</f>
        <v>46</v>
      </c>
      <c r="FC25">
        <f>SUMIFS(DataRegularSeason20242025!$AA$3:$AA$1315,DataRegularSeason20242025!$B$3:$B$1315, "&lt;=" &amp; FC$1, DataRegularSeason20242025!$D$3:$D$1315, $A25)+SUMIFS(DataRegularSeason20242025!$AB$3:$AB$1315,DataRegularSeason20242025!$B$3:$B$1315, "&lt;=" &amp; FC$1, DataRegularSeason20242025!$E$3:$E$1315, $A25)</f>
        <v>48</v>
      </c>
      <c r="FD25">
        <f>SUMIFS(DataRegularSeason20242025!$AA$3:$AA$1315,DataRegularSeason20242025!$B$3:$B$1315, "&lt;=" &amp; FD$1, DataRegularSeason20242025!$D$3:$D$1315, $A25)+SUMIFS(DataRegularSeason20242025!$AB$3:$AB$1315,DataRegularSeason20242025!$B$3:$B$1315, "&lt;=" &amp; FD$1, DataRegularSeason20242025!$E$3:$E$1315, $A25)</f>
        <v>49</v>
      </c>
      <c r="FE25">
        <f>SUMIFS(DataRegularSeason20242025!$AA$3:$AA$1315,DataRegularSeason20242025!$B$3:$B$1315, "&lt;=" &amp; FE$1, DataRegularSeason20242025!$D$3:$D$1315, $A25)+SUMIFS(DataRegularSeason20242025!$AB$3:$AB$1315,DataRegularSeason20242025!$B$3:$B$1315, "&lt;=" &amp; FE$1, DataRegularSeason20242025!$E$3:$E$1315, $A25)</f>
        <v>49</v>
      </c>
      <c r="FF25">
        <f>SUMIFS(DataRegularSeason20242025!$AA$3:$AA$1315,DataRegularSeason20242025!$B$3:$B$1315, "&lt;=" &amp; FF$1, DataRegularSeason20242025!$D$3:$D$1315, $A25)+SUMIFS(DataRegularSeason20242025!$AB$3:$AB$1315,DataRegularSeason20242025!$B$3:$B$1315, "&lt;=" &amp; FF$1, DataRegularSeason20242025!$E$3:$E$1315, $A25)</f>
        <v>49</v>
      </c>
      <c r="FG25">
        <f>SUMIFS(DataRegularSeason20242025!$AA$3:$AA$1315,DataRegularSeason20242025!$B$3:$B$1315, "&lt;=" &amp; FG$1, DataRegularSeason20242025!$D$3:$D$1315, $A25)+SUMIFS(DataRegularSeason20242025!$AB$3:$AB$1315,DataRegularSeason20242025!$B$3:$B$1315, "&lt;=" &amp; FG$1, DataRegularSeason20242025!$E$3:$E$1315, $A25)</f>
        <v>49</v>
      </c>
      <c r="FH25">
        <f>SUMIFS(DataRegularSeason20242025!$AA$3:$AA$1315,DataRegularSeason20242025!$B$3:$B$1315, "&lt;=" &amp; FH$1, DataRegularSeason20242025!$D$3:$D$1315, $A25)+SUMIFS(DataRegularSeason20242025!$AB$3:$AB$1315,DataRegularSeason20242025!$B$3:$B$1315, "&lt;=" &amp; FH$1, DataRegularSeason20242025!$E$3:$E$1315, $A25)</f>
        <v>49</v>
      </c>
      <c r="FI25">
        <f>SUMIFS(DataRegularSeason20242025!$AA$3:$AA$1315,DataRegularSeason20242025!$B$3:$B$1315, "&lt;=" &amp; FI$1, DataRegularSeason20242025!$D$3:$D$1315, $A25)+SUMIFS(DataRegularSeason20242025!$AB$3:$AB$1315,DataRegularSeason20242025!$B$3:$B$1315, "&lt;=" &amp; FI$1, DataRegularSeason20242025!$E$3:$E$1315, $A25)</f>
        <v>49</v>
      </c>
      <c r="FJ25">
        <f>SUMIFS(DataRegularSeason20242025!$AA$3:$AA$1315,DataRegularSeason20242025!$B$3:$B$1315, "&lt;=" &amp; FJ$1, DataRegularSeason20242025!$D$3:$D$1315, $A25)+SUMIFS(DataRegularSeason20242025!$AB$3:$AB$1315,DataRegularSeason20242025!$B$3:$B$1315, "&lt;=" &amp; FJ$1, DataRegularSeason20242025!$E$3:$E$1315, $A25)</f>
        <v>49</v>
      </c>
      <c r="FK25">
        <f>SUMIFS(DataRegularSeason20242025!$AA$3:$AA$1315,DataRegularSeason20242025!$B$3:$B$1315, "&lt;=" &amp; FK$1, DataRegularSeason20242025!$D$3:$D$1315, $A25)+SUMIFS(DataRegularSeason20242025!$AB$3:$AB$1315,DataRegularSeason20242025!$B$3:$B$1315, "&lt;=" &amp; FK$1, DataRegularSeason20242025!$E$3:$E$1315, $A25)</f>
        <v>49</v>
      </c>
      <c r="FL25">
        <f>SUMIFS(DataRegularSeason20242025!$AA$3:$AA$1315,DataRegularSeason20242025!$B$3:$B$1315, "&lt;=" &amp; FL$1, DataRegularSeason20242025!$D$3:$D$1315, $A25)+SUMIFS(DataRegularSeason20242025!$AB$3:$AB$1315,DataRegularSeason20242025!$B$3:$B$1315, "&lt;=" &amp; FL$1, DataRegularSeason20242025!$E$3:$E$1315, $A25)</f>
        <v>49</v>
      </c>
      <c r="FM25">
        <f>SUMIFS(DataRegularSeason20242025!$AA$3:$AA$1315,DataRegularSeason20242025!$B$3:$B$1315, "&lt;=" &amp; FM$1, DataRegularSeason20242025!$D$3:$D$1315, $A25)+SUMIFS(DataRegularSeason20242025!$AB$3:$AB$1315,DataRegularSeason20242025!$B$3:$B$1315, "&lt;=" &amp; FM$1, DataRegularSeason20242025!$E$3:$E$1315, $A25)</f>
        <v>49</v>
      </c>
      <c r="FN25">
        <f>SUMIFS(DataRegularSeason20242025!$AA$3:$AA$1315,DataRegularSeason20242025!$B$3:$B$1315, "&lt;=" &amp; FN$1, DataRegularSeason20242025!$D$3:$D$1315, $A25)+SUMIFS(DataRegularSeason20242025!$AB$3:$AB$1315,DataRegularSeason20242025!$B$3:$B$1315, "&lt;=" &amp; FN$1, DataRegularSeason20242025!$E$3:$E$1315, $A25)</f>
        <v>49</v>
      </c>
      <c r="FO25">
        <f>SUMIFS(DataRegularSeason20242025!$AA$3:$AA$1315,DataRegularSeason20242025!$B$3:$B$1315, "&lt;=" &amp; FO$1, DataRegularSeason20242025!$D$3:$D$1315, $A25)+SUMIFS(DataRegularSeason20242025!$AB$3:$AB$1315,DataRegularSeason20242025!$B$3:$B$1315, "&lt;=" &amp; FO$1, DataRegularSeason20242025!$E$3:$E$1315, $A25)</f>
        <v>49</v>
      </c>
      <c r="FP25">
        <f>SUMIFS(DataRegularSeason20242025!$AA$3:$AA$1315,DataRegularSeason20242025!$B$3:$B$1315, "&lt;=" &amp; FP$1, DataRegularSeason20242025!$D$3:$D$1315, $A25)+SUMIFS(DataRegularSeason20242025!$AB$3:$AB$1315,DataRegularSeason20242025!$B$3:$B$1315, "&lt;=" &amp; FP$1, DataRegularSeason20242025!$E$3:$E$1315, $A25)</f>
        <v>49</v>
      </c>
      <c r="FQ25">
        <f>SUMIFS(DataRegularSeason20242025!$AA$3:$AA$1315,DataRegularSeason20242025!$B$3:$B$1315, "&lt;=" &amp; FQ$1, DataRegularSeason20242025!$D$3:$D$1315, $A25)+SUMIFS(DataRegularSeason20242025!$AB$3:$AB$1315,DataRegularSeason20242025!$B$3:$B$1315, "&lt;=" &amp; FQ$1, DataRegularSeason20242025!$E$3:$E$1315, $A25)</f>
        <v>49</v>
      </c>
      <c r="FR25">
        <f>SUMIFS(DataRegularSeason20242025!$AA$3:$AA$1315,DataRegularSeason20242025!$B$3:$B$1315, "&lt;=" &amp; FR$1, DataRegularSeason20242025!$D$3:$D$1315, $A25)+SUMIFS(DataRegularSeason20242025!$AB$3:$AB$1315,DataRegularSeason20242025!$B$3:$B$1315, "&lt;=" &amp; FR$1, DataRegularSeason20242025!$E$3:$E$1315, $A25)</f>
        <v>49</v>
      </c>
      <c r="FS25">
        <f>SUMIFS(DataRegularSeason20242025!$AA$3:$AA$1315,DataRegularSeason20242025!$B$3:$B$1315, "&lt;=" &amp; FS$1, DataRegularSeason20242025!$D$3:$D$1315, $A25)+SUMIFS(DataRegularSeason20242025!$AB$3:$AB$1315,DataRegularSeason20242025!$B$3:$B$1315, "&lt;=" &amp; FS$1, DataRegularSeason20242025!$E$3:$E$1315, $A25)</f>
        <v>49</v>
      </c>
      <c r="FT25">
        <f>SUMIFS(DataRegularSeason20242025!$AA$3:$AA$1315,DataRegularSeason20242025!$B$3:$B$1315, "&lt;=" &amp; FT$1, DataRegularSeason20242025!$D$3:$D$1315, $A25)+SUMIFS(DataRegularSeason20242025!$AB$3:$AB$1315,DataRegularSeason20242025!$B$3:$B$1315, "&lt;=" &amp; FT$1, DataRegularSeason20242025!$E$3:$E$1315, $A25)</f>
        <v>49</v>
      </c>
      <c r="FU25">
        <f>SUMIFS(DataRegularSeason20242025!$AA$3:$AA$1315,DataRegularSeason20242025!$B$3:$B$1315, "&lt;=" &amp; FU$1, DataRegularSeason20242025!$D$3:$D$1315, $A25)+SUMIFS(DataRegularSeason20242025!$AB$3:$AB$1315,DataRegularSeason20242025!$B$3:$B$1315, "&lt;=" &amp; FU$1, DataRegularSeason20242025!$E$3:$E$1315, $A25)</f>
        <v>49</v>
      </c>
      <c r="FV25">
        <f>SUMIFS(DataRegularSeason20242025!$AA$3:$AA$1315,DataRegularSeason20242025!$B$3:$B$1315, "&lt;=" &amp; FV$1, DataRegularSeason20242025!$D$3:$D$1315, $A25)+SUMIFS(DataRegularSeason20242025!$AB$3:$AB$1315,DataRegularSeason20242025!$B$3:$B$1315, "&lt;=" &amp; FV$1, DataRegularSeason20242025!$E$3:$E$1315, $A25)</f>
        <v>49</v>
      </c>
      <c r="FW25">
        <f>SUMIFS(DataRegularSeason20242025!$AA$3:$AA$1315,DataRegularSeason20242025!$B$3:$B$1315, "&lt;=" &amp; FW$1, DataRegularSeason20242025!$D$3:$D$1315, $A25)+SUMIFS(DataRegularSeason20242025!$AB$3:$AB$1315,DataRegularSeason20242025!$B$3:$B$1315, "&lt;=" &amp; FW$1, DataRegularSeason20242025!$E$3:$E$1315, $A25)</f>
        <v>49</v>
      </c>
      <c r="FX25">
        <f>SUMIFS(DataRegularSeason20242025!$AA$3:$AA$1315,DataRegularSeason20242025!$B$3:$B$1315, "&lt;=" &amp; FX$1, DataRegularSeason20242025!$D$3:$D$1315, $A25)+SUMIFS(DataRegularSeason20242025!$AB$3:$AB$1315,DataRegularSeason20242025!$B$3:$B$1315, "&lt;=" &amp; FX$1, DataRegularSeason20242025!$E$3:$E$1315, $A25)</f>
        <v>49</v>
      </c>
      <c r="FY25">
        <f>SUMIFS(DataRegularSeason20242025!$AA$3:$AA$1315,DataRegularSeason20242025!$B$3:$B$1315, "&lt;=" &amp; FY$1, DataRegularSeason20242025!$D$3:$D$1315, $A25)+SUMIFS(DataRegularSeason20242025!$AB$3:$AB$1315,DataRegularSeason20242025!$B$3:$B$1315, "&lt;=" &amp; FY$1, DataRegularSeason20242025!$E$3:$E$1315, $A25)</f>
        <v>49</v>
      </c>
      <c r="FZ25">
        <f>SUMIFS(DataRegularSeason20242025!$AA$3:$AA$1315,DataRegularSeason20242025!$B$3:$B$1315, "&lt;=" &amp; FZ$1, DataRegularSeason20242025!$D$3:$D$1315, $A25)+SUMIFS(DataRegularSeason20242025!$AB$3:$AB$1315,DataRegularSeason20242025!$B$3:$B$1315, "&lt;=" &amp; FZ$1, DataRegularSeason20242025!$E$3:$E$1315, $A25)</f>
        <v>49</v>
      </c>
      <c r="GA25">
        <f>SUMIFS(DataRegularSeason20242025!$AA$3:$AA$1315,DataRegularSeason20242025!$B$3:$B$1315, "&lt;=" &amp; GA$1, DataRegularSeason20242025!$D$3:$D$1315, $A25)+SUMIFS(DataRegularSeason20242025!$AB$3:$AB$1315,DataRegularSeason20242025!$B$3:$B$1315, "&lt;=" &amp; GA$1, DataRegularSeason20242025!$E$3:$E$1315, $A25)</f>
        <v>49</v>
      </c>
      <c r="GB25">
        <f>SUMIFS(DataRegularSeason20242025!$AA$3:$AA$1315,DataRegularSeason20242025!$B$3:$B$1315, "&lt;=" &amp; GB$1, DataRegularSeason20242025!$D$3:$D$1315, $A25)+SUMIFS(DataRegularSeason20242025!$AB$3:$AB$1315,DataRegularSeason20242025!$B$3:$B$1315, "&lt;=" &amp; GB$1, DataRegularSeason20242025!$E$3:$E$1315, $A25)</f>
        <v>49</v>
      </c>
      <c r="GC25">
        <f>SUMIFS(DataRegularSeason20242025!$AA$3:$AA$1315,DataRegularSeason20242025!$B$3:$B$1315, "&lt;=" &amp; GC$1, DataRegularSeason20242025!$D$3:$D$1315, $A25)+SUMIFS(DataRegularSeason20242025!$AB$3:$AB$1315,DataRegularSeason20242025!$B$3:$B$1315, "&lt;=" &amp; GC$1, DataRegularSeason20242025!$E$3:$E$1315, $A25)</f>
        <v>49</v>
      </c>
      <c r="GD25">
        <f>SUMIFS(DataRegularSeason20242025!$AA$3:$AA$1315,DataRegularSeason20242025!$B$3:$B$1315, "&lt;=" &amp; GD$1, DataRegularSeason20242025!$D$3:$D$1315, $A25)+SUMIFS(DataRegularSeason20242025!$AB$3:$AB$1315,DataRegularSeason20242025!$B$3:$B$1315, "&lt;=" &amp; GD$1, DataRegularSeason20242025!$E$3:$E$1315, $A25)</f>
        <v>49</v>
      </c>
      <c r="GE25">
        <f>SUMIFS(DataRegularSeason20242025!$AA$3:$AA$1315,DataRegularSeason20242025!$B$3:$B$1315, "&lt;=" &amp; GE$1, DataRegularSeason20242025!$D$3:$D$1315, $A25)+SUMIFS(DataRegularSeason20242025!$AB$3:$AB$1315,DataRegularSeason20242025!$B$3:$B$1315, "&lt;=" &amp; GE$1, DataRegularSeason20242025!$E$3:$E$1315, $A25)</f>
        <v>49</v>
      </c>
      <c r="GF25">
        <f>SUMIFS(DataRegularSeason20242025!$AA$3:$AA$1315,DataRegularSeason20242025!$B$3:$B$1315, "&lt;=" &amp; GF$1, DataRegularSeason20242025!$D$3:$D$1315, $A25)+SUMIFS(DataRegularSeason20242025!$AB$3:$AB$1315,DataRegularSeason20242025!$B$3:$B$1315, "&lt;=" &amp; GF$1, DataRegularSeason20242025!$E$3:$E$1315, $A25)</f>
        <v>49</v>
      </c>
      <c r="GG25">
        <f>SUMIFS(DataRegularSeason20242025!$AA$3:$AA$1315,DataRegularSeason20242025!$B$3:$B$1315, "&lt;=" &amp; GG$1, DataRegularSeason20242025!$D$3:$D$1315, $A25)+SUMIFS(DataRegularSeason20242025!$AB$3:$AB$1315,DataRegularSeason20242025!$B$3:$B$1315, "&lt;=" &amp; GG$1, DataRegularSeason20242025!$E$3:$E$1315, $A25)</f>
        <v>49</v>
      </c>
      <c r="GH25">
        <f>SUMIFS(DataRegularSeason20242025!$AA$3:$AA$1315,DataRegularSeason20242025!$B$3:$B$1315, "&lt;=" &amp; GH$1, DataRegularSeason20242025!$D$3:$D$1315, $A25)+SUMIFS(DataRegularSeason20242025!$AB$3:$AB$1315,DataRegularSeason20242025!$B$3:$B$1315, "&lt;=" &amp; GH$1, DataRegularSeason20242025!$E$3:$E$1315, $A25)</f>
        <v>49</v>
      </c>
      <c r="GI25">
        <f>SUMIFS(DataRegularSeason20242025!$AA$3:$AA$1315,DataRegularSeason20242025!$B$3:$B$1315, "&lt;=" &amp; GI$1, DataRegularSeason20242025!$D$3:$D$1315, $A25)+SUMIFS(DataRegularSeason20242025!$AB$3:$AB$1315,DataRegularSeason20242025!$B$3:$B$1315, "&lt;=" &amp; GI$1, DataRegularSeason20242025!$E$3:$E$1315, $A25)</f>
        <v>49</v>
      </c>
      <c r="GJ25">
        <f>SUMIFS(DataRegularSeason20242025!$AA$3:$AA$1315,DataRegularSeason20242025!$B$3:$B$1315, "&lt;=" &amp; GJ$1, DataRegularSeason20242025!$D$3:$D$1315, $A25)+SUMIFS(DataRegularSeason20242025!$AB$3:$AB$1315,DataRegularSeason20242025!$B$3:$B$1315, "&lt;=" &amp; GJ$1, DataRegularSeason20242025!$E$3:$E$1315, $A25)</f>
        <v>49</v>
      </c>
      <c r="GK25">
        <f>SUMIFS(DataRegularSeason20242025!$AA$3:$AA$1315,DataRegularSeason20242025!$B$3:$B$1315, "&lt;=" &amp; GK$1, DataRegularSeason20242025!$D$3:$D$1315, $A25)+SUMIFS(DataRegularSeason20242025!$AB$3:$AB$1315,DataRegularSeason20242025!$B$3:$B$1315, "&lt;=" &amp; GK$1, DataRegularSeason20242025!$E$3:$E$1315, $A25)</f>
        <v>49</v>
      </c>
      <c r="GL25">
        <f>SUMIFS(DataRegularSeason20242025!$AA$3:$AA$1315,DataRegularSeason20242025!$B$3:$B$1315, "&lt;=" &amp; GL$1, DataRegularSeason20242025!$D$3:$D$1315, $A25)+SUMIFS(DataRegularSeason20242025!$AB$3:$AB$1315,DataRegularSeason20242025!$B$3:$B$1315, "&lt;=" &amp; GL$1, DataRegularSeason20242025!$E$3:$E$1315, $A25)</f>
        <v>49</v>
      </c>
      <c r="GM25">
        <f>SUMIFS(DataRegularSeason20242025!$AA$3:$AA$1315,DataRegularSeason20242025!$B$3:$B$1315, "&lt;=" &amp; GM$1, DataRegularSeason20242025!$D$3:$D$1315, $A25)+SUMIFS(DataRegularSeason20242025!$AB$3:$AB$1315,DataRegularSeason20242025!$B$3:$B$1315, "&lt;=" &amp; GM$1, DataRegularSeason20242025!$E$3:$E$1315, $A25)</f>
        <v>49</v>
      </c>
      <c r="GN25">
        <f>SUMIFS(DataRegularSeason20242025!$AA$3:$AA$1315,DataRegularSeason20242025!$B$3:$B$1315, "&lt;=" &amp; GN$1, DataRegularSeason20242025!$D$3:$D$1315, $A25)+SUMIFS(DataRegularSeason20242025!$AB$3:$AB$1315,DataRegularSeason20242025!$B$3:$B$1315, "&lt;=" &amp; GN$1, DataRegularSeason20242025!$E$3:$E$1315, $A25)</f>
        <v>49</v>
      </c>
      <c r="GO25">
        <f>SUMIFS(DataRegularSeason20242025!$AA$3:$AA$1315,DataRegularSeason20242025!$B$3:$B$1315, "&lt;=" &amp; GO$1, DataRegularSeason20242025!$D$3:$D$1315, $A25)+SUMIFS(DataRegularSeason20242025!$AB$3:$AB$1315,DataRegularSeason20242025!$B$3:$B$1315, "&lt;=" &amp; GO$1, DataRegularSeason20242025!$E$3:$E$1315, $A25)</f>
        <v>49</v>
      </c>
      <c r="GP25">
        <f>SUMIFS(DataRegularSeason20242025!$AA$3:$AA$1315,DataRegularSeason20242025!$B$3:$B$1315, "&lt;=" &amp; GP$1, DataRegularSeason20242025!$D$3:$D$1315, $A25)+SUMIFS(DataRegularSeason20242025!$AB$3:$AB$1315,DataRegularSeason20242025!$B$3:$B$1315, "&lt;=" &amp; GP$1, DataRegularSeason20242025!$E$3:$E$1315, $A25)</f>
        <v>49</v>
      </c>
      <c r="GQ25">
        <f>SUMIFS(DataRegularSeason20242025!$AA$3:$AA$1315,DataRegularSeason20242025!$B$3:$B$1315, "&lt;=" &amp; GQ$1, DataRegularSeason20242025!$D$3:$D$1315, $A25)+SUMIFS(DataRegularSeason20242025!$AB$3:$AB$1315,DataRegularSeason20242025!$B$3:$B$1315, "&lt;=" &amp; GQ$1, DataRegularSeason20242025!$E$3:$E$1315, $A25)</f>
        <v>49</v>
      </c>
      <c r="GR25">
        <f>SUMIFS(DataRegularSeason20242025!$AA$3:$AA$1315,DataRegularSeason20242025!$B$3:$B$1315, "&lt;=" &amp; GR$1, DataRegularSeason20242025!$D$3:$D$1315, $A25)+SUMIFS(DataRegularSeason20242025!$AB$3:$AB$1315,DataRegularSeason20242025!$B$3:$B$1315, "&lt;=" &amp; GR$1, DataRegularSeason20242025!$E$3:$E$1315, $A25)</f>
        <v>49</v>
      </c>
      <c r="GS25">
        <f>SUMIFS(DataRegularSeason20242025!$AA$3:$AA$1315,DataRegularSeason20242025!$B$3:$B$1315, "&lt;=" &amp; GS$1, DataRegularSeason20242025!$D$3:$D$1315, $A25)+SUMIFS(DataRegularSeason20242025!$AB$3:$AB$1315,DataRegularSeason20242025!$B$3:$B$1315, "&lt;=" &amp; GS$1, DataRegularSeason20242025!$E$3:$E$1315, $A25)</f>
        <v>49</v>
      </c>
      <c r="GT25">
        <f>SUMIFS(DataRegularSeason20242025!$AA$3:$AA$1315,DataRegularSeason20242025!$B$3:$B$1315, "&lt;=" &amp; GT$1, DataRegularSeason20242025!$D$3:$D$1315, $A25)+SUMIFS(DataRegularSeason20242025!$AB$3:$AB$1315,DataRegularSeason20242025!$B$3:$B$1315, "&lt;=" &amp; GT$1, DataRegularSeason20242025!$E$3:$E$1315, $A25)</f>
        <v>49</v>
      </c>
      <c r="GU25">
        <f>SUMIFS(DataRegularSeason20242025!$AA$3:$AA$1315,DataRegularSeason20242025!$B$3:$B$1315, "&lt;=" &amp; GU$1, DataRegularSeason20242025!$D$3:$D$1315, $A25)+SUMIFS(DataRegularSeason20242025!$AB$3:$AB$1315,DataRegularSeason20242025!$B$3:$B$1315, "&lt;=" &amp; GU$1, DataRegularSeason20242025!$E$3:$E$1315, $A25)</f>
        <v>49</v>
      </c>
    </row>
    <row r="26" spans="1:203" x14ac:dyDescent="0.25">
      <c r="A26" t="s">
        <v>26</v>
      </c>
      <c r="B26" t="s">
        <v>96</v>
      </c>
      <c r="C26" s="121" t="s">
        <v>99</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2</v>
      </c>
      <c r="K26">
        <f>SUMIFS(DataRegularSeason20242025!$AA$3:$AA$1315,DataRegularSeason20242025!$B$3:$B$1315, "&lt;=" &amp; K$1, DataRegularSeason20242025!$D$3:$D$1315, $A26)+SUMIFS(DataRegularSeason20242025!$AB$3:$AB$1315,DataRegularSeason20242025!$B$3:$B$1315, "&lt;=" &amp; K$1, DataRegularSeason20242025!$E$3:$E$1315, $A26)</f>
        <v>2</v>
      </c>
      <c r="L26">
        <f>SUMIFS(DataRegularSeason20242025!$AA$3:$AA$1315,DataRegularSeason20242025!$B$3:$B$1315, "&lt;=" &amp; L$1, DataRegularSeason20242025!$D$3:$D$1315, $A26)+SUMIFS(DataRegularSeason20242025!$AB$3:$AB$1315,DataRegularSeason20242025!$B$3:$B$1315, "&lt;=" &amp; L$1, DataRegularSeason20242025!$E$3:$E$1315, $A26)</f>
        <v>4</v>
      </c>
      <c r="M26">
        <f>SUMIFS(DataRegularSeason20242025!$AA$3:$AA$1315,DataRegularSeason20242025!$B$3:$B$1315, "&lt;=" &amp; M$1, DataRegularSeason20242025!$D$3:$D$1315, $A26)+SUMIFS(DataRegularSeason20242025!$AB$3:$AB$1315,DataRegularSeason20242025!$B$3:$B$1315, "&lt;=" &amp; M$1, DataRegularSeason20242025!$E$3:$E$1315, $A26)</f>
        <v>4</v>
      </c>
      <c r="N26">
        <f>SUMIFS(DataRegularSeason20242025!$AA$3:$AA$1315,DataRegularSeason20242025!$B$3:$B$1315, "&lt;=" &amp; N$1, DataRegularSeason20242025!$D$3:$D$1315, $A26)+SUMIFS(DataRegularSeason20242025!$AB$3:$AB$1315,DataRegularSeason20242025!$B$3:$B$1315, "&lt;=" &amp; N$1, DataRegularSeason20242025!$E$3:$E$1315, $A26)</f>
        <v>6</v>
      </c>
      <c r="O26">
        <f>SUMIFS(DataRegularSeason20242025!$AA$3:$AA$1315,DataRegularSeason20242025!$B$3:$B$1315, "&lt;=" &amp; O$1, DataRegularSeason20242025!$D$3:$D$1315, $A26)+SUMIFS(DataRegularSeason20242025!$AB$3:$AB$1315,DataRegularSeason20242025!$B$3:$B$1315, "&lt;=" &amp; O$1, DataRegularSeason20242025!$E$3:$E$1315, $A26)</f>
        <v>6</v>
      </c>
      <c r="P26">
        <f>SUMIFS(DataRegularSeason20242025!$AA$3:$AA$1315,DataRegularSeason20242025!$B$3:$B$1315, "&lt;=" &amp; P$1, DataRegularSeason20242025!$D$3:$D$1315, $A26)+SUMIFS(DataRegularSeason20242025!$AB$3:$AB$1315,DataRegularSeason20242025!$B$3:$B$1315, "&lt;=" &amp; P$1, DataRegularSeason20242025!$E$3:$E$1315, $A26)</f>
        <v>6</v>
      </c>
      <c r="Q26">
        <f>SUMIFS(DataRegularSeason20242025!$AA$3:$AA$1315,DataRegularSeason20242025!$B$3:$B$1315, "&lt;=" &amp; Q$1, DataRegularSeason20242025!$D$3:$D$1315, $A26)+SUMIFS(DataRegularSeason20242025!$AB$3:$AB$1315,DataRegularSeason20242025!$B$3:$B$1315, "&lt;=" &amp; Q$1, DataRegularSeason20242025!$E$3:$E$1315, $A26)</f>
        <v>6</v>
      </c>
      <c r="R26">
        <f>SUMIFS(DataRegularSeason20242025!$AA$3:$AA$1315,DataRegularSeason20242025!$B$3:$B$1315, "&lt;=" &amp; R$1, DataRegularSeason20242025!$D$3:$D$1315, $A26)+SUMIFS(DataRegularSeason20242025!$AB$3:$AB$1315,DataRegularSeason20242025!$B$3:$B$1315, "&lt;=" &amp; R$1, DataRegularSeason20242025!$E$3:$E$1315, $A26)</f>
        <v>6</v>
      </c>
      <c r="S26">
        <f>SUMIFS(DataRegularSeason20242025!$AA$3:$AA$1315,DataRegularSeason20242025!$B$3:$B$1315, "&lt;=" &amp; S$1, DataRegularSeason20242025!$D$3:$D$1315, $A26)+SUMIFS(DataRegularSeason20242025!$AB$3:$AB$1315,DataRegularSeason20242025!$B$3:$B$1315, "&lt;=" &amp; S$1, DataRegularSeason20242025!$E$3:$E$1315, $A26)</f>
        <v>6</v>
      </c>
      <c r="T26">
        <f>SUMIFS(DataRegularSeason20242025!$AA$3:$AA$1315,DataRegularSeason20242025!$B$3:$B$1315, "&lt;=" &amp; T$1, DataRegularSeason20242025!$D$3:$D$1315, $A26)+SUMIFS(DataRegularSeason20242025!$AB$3:$AB$1315,DataRegularSeason20242025!$B$3:$B$1315, "&lt;=" &amp; T$1, DataRegularSeason20242025!$E$3:$E$1315, $A26)</f>
        <v>7</v>
      </c>
      <c r="U26">
        <f>SUMIFS(DataRegularSeason20242025!$AA$3:$AA$1315,DataRegularSeason20242025!$B$3:$B$1315, "&lt;=" &amp; U$1, DataRegularSeason20242025!$D$3:$D$1315, $A26)+SUMIFS(DataRegularSeason20242025!$AB$3:$AB$1315,DataRegularSeason20242025!$B$3:$B$1315, "&lt;=" &amp; U$1, DataRegularSeason20242025!$E$3:$E$1315, $A26)</f>
        <v>7</v>
      </c>
      <c r="V26">
        <f>SUMIFS(DataRegularSeason20242025!$AA$3:$AA$1315,DataRegularSeason20242025!$B$3:$B$1315, "&lt;=" &amp; V$1, DataRegularSeason20242025!$D$3:$D$1315, $A26)+SUMIFS(DataRegularSeason20242025!$AB$3:$AB$1315,DataRegularSeason20242025!$B$3:$B$1315, "&lt;=" &amp; V$1, DataRegularSeason20242025!$E$3:$E$1315, $A26)</f>
        <v>7</v>
      </c>
      <c r="W26">
        <f>SUMIFS(DataRegularSeason20242025!$AA$3:$AA$1315,DataRegularSeason20242025!$B$3:$B$1315, "&lt;=" &amp; W$1, DataRegularSeason20242025!$D$3:$D$1315, $A26)+SUMIFS(DataRegularSeason20242025!$AB$3:$AB$1315,DataRegularSeason20242025!$B$3:$B$1315, "&lt;=" &amp; W$1, DataRegularSeason20242025!$E$3:$E$1315, $A26)</f>
        <v>9</v>
      </c>
      <c r="X26">
        <f>SUMIFS(DataRegularSeason20242025!$AA$3:$AA$1315,DataRegularSeason20242025!$B$3:$B$1315, "&lt;=" &amp; X$1, DataRegularSeason20242025!$D$3:$D$1315, $A26)+SUMIFS(DataRegularSeason20242025!$AB$3:$AB$1315,DataRegularSeason20242025!$B$3:$B$1315, "&lt;=" &amp; X$1, DataRegularSeason20242025!$E$3:$E$1315, $A26)</f>
        <v>9</v>
      </c>
      <c r="Y26">
        <f>SUMIFS(DataRegularSeason20242025!$AA$3:$AA$1315,DataRegularSeason20242025!$B$3:$B$1315, "&lt;=" &amp; Y$1, DataRegularSeason20242025!$D$3:$D$1315, $A26)+SUMIFS(DataRegularSeason20242025!$AB$3:$AB$1315,DataRegularSeason20242025!$B$3:$B$1315, "&lt;=" &amp; Y$1, DataRegularSeason20242025!$E$3:$E$1315, $A26)</f>
        <v>9</v>
      </c>
      <c r="Z26">
        <f>SUMIFS(DataRegularSeason20242025!$AA$3:$AA$1315,DataRegularSeason20242025!$B$3:$B$1315, "&lt;=" &amp; Z$1, DataRegularSeason20242025!$D$3:$D$1315, $A26)+SUMIFS(DataRegularSeason20242025!$AB$3:$AB$1315,DataRegularSeason20242025!$B$3:$B$1315, "&lt;=" &amp; Z$1, DataRegularSeason20242025!$E$3:$E$1315, $A26)</f>
        <v>11</v>
      </c>
      <c r="AA26">
        <f>SUMIFS(DataRegularSeason20242025!$AA$3:$AA$1315,DataRegularSeason20242025!$B$3:$B$1315, "&lt;=" &amp; AA$1, DataRegularSeason20242025!$D$3:$D$1315, $A26)+SUMIFS(DataRegularSeason20242025!$AB$3:$AB$1315,DataRegularSeason20242025!$B$3:$B$1315, "&lt;=" &amp; AA$1, DataRegularSeason20242025!$E$3:$E$1315, $A26)</f>
        <v>13</v>
      </c>
      <c r="AB26">
        <f>SUMIFS(DataRegularSeason20242025!$AA$3:$AA$1315,DataRegularSeason20242025!$B$3:$B$1315, "&lt;=" &amp; AB$1, DataRegularSeason20242025!$D$3:$D$1315, $A26)+SUMIFS(DataRegularSeason20242025!$AB$3:$AB$1315,DataRegularSeason20242025!$B$3:$B$1315, "&lt;=" &amp; AB$1, DataRegularSeason20242025!$E$3:$E$1315, $A26)</f>
        <v>13</v>
      </c>
      <c r="AC26">
        <f>SUMIFS(DataRegularSeason20242025!$AA$3:$AA$1315,DataRegularSeason20242025!$B$3:$B$1315, "&lt;=" &amp; AC$1, DataRegularSeason20242025!$D$3:$D$1315, $A26)+SUMIFS(DataRegularSeason20242025!$AB$3:$AB$1315,DataRegularSeason20242025!$B$3:$B$1315, "&lt;=" &amp; AC$1, DataRegularSeason20242025!$E$3:$E$1315, $A26)</f>
        <v>15</v>
      </c>
      <c r="AD26">
        <f>SUMIFS(DataRegularSeason20242025!$AA$3:$AA$1315,DataRegularSeason20242025!$B$3:$B$1315, "&lt;=" &amp; AD$1, DataRegularSeason20242025!$D$3:$D$1315, $A26)+SUMIFS(DataRegularSeason20242025!$AB$3:$AB$1315,DataRegularSeason20242025!$B$3:$B$1315, "&lt;=" &amp; AD$1, DataRegularSeason20242025!$E$3:$E$1315, $A26)</f>
        <v>15</v>
      </c>
      <c r="AE26">
        <f>SUMIFS(DataRegularSeason20242025!$AA$3:$AA$1315,DataRegularSeason20242025!$B$3:$B$1315, "&lt;=" &amp; AE$1, DataRegularSeason20242025!$D$3:$D$1315, $A26)+SUMIFS(DataRegularSeason20242025!$AB$3:$AB$1315,DataRegularSeason20242025!$B$3:$B$1315, "&lt;=" &amp; AE$1, DataRegularSeason20242025!$E$3:$E$1315, $A26)</f>
        <v>15</v>
      </c>
      <c r="AF26">
        <f>SUMIFS(DataRegularSeason20242025!$AA$3:$AA$1315,DataRegularSeason20242025!$B$3:$B$1315, "&lt;=" &amp; AF$1, DataRegularSeason20242025!$D$3:$D$1315, $A26)+SUMIFS(DataRegularSeason20242025!$AB$3:$AB$1315,DataRegularSeason20242025!$B$3:$B$1315, "&lt;=" &amp; AF$1, DataRegularSeason20242025!$E$3:$E$1315, $A26)</f>
        <v>15</v>
      </c>
      <c r="AG26">
        <f>SUMIFS(DataRegularSeason20242025!$AA$3:$AA$1315,DataRegularSeason20242025!$B$3:$B$1315, "&lt;=" &amp; AG$1, DataRegularSeason20242025!$D$3:$D$1315, $A26)+SUMIFS(DataRegularSeason20242025!$AB$3:$AB$1315,DataRegularSeason20242025!$B$3:$B$1315, "&lt;=" &amp; AG$1, DataRegularSeason20242025!$E$3:$E$1315, $A26)</f>
        <v>15</v>
      </c>
      <c r="AH26">
        <f>SUMIFS(DataRegularSeason20242025!$AA$3:$AA$1315,DataRegularSeason20242025!$B$3:$B$1315, "&lt;=" &amp; AH$1, DataRegularSeason20242025!$D$3:$D$1315, $A26)+SUMIFS(DataRegularSeason20242025!$AB$3:$AB$1315,DataRegularSeason20242025!$B$3:$B$1315, "&lt;=" &amp; AH$1, DataRegularSeason20242025!$E$3:$E$1315, $A26)</f>
        <v>17</v>
      </c>
      <c r="AI26">
        <f>SUMIFS(DataRegularSeason20242025!$AA$3:$AA$1315,DataRegularSeason20242025!$B$3:$B$1315, "&lt;=" &amp; AI$1, DataRegularSeason20242025!$D$3:$D$1315, $A26)+SUMIFS(DataRegularSeason20242025!$AB$3:$AB$1315,DataRegularSeason20242025!$B$3:$B$1315, "&lt;=" &amp; AI$1, DataRegularSeason20242025!$E$3:$E$1315, $A26)</f>
        <v>17</v>
      </c>
      <c r="AJ26">
        <f>SUMIFS(DataRegularSeason20242025!$AA$3:$AA$1315,DataRegularSeason20242025!$B$3:$B$1315, "&lt;=" &amp; AJ$1, DataRegularSeason20242025!$D$3:$D$1315, $A26)+SUMIFS(DataRegularSeason20242025!$AB$3:$AB$1315,DataRegularSeason20242025!$B$3:$B$1315, "&lt;=" &amp; AJ$1, DataRegularSeason20242025!$E$3:$E$1315, $A26)</f>
        <v>17</v>
      </c>
      <c r="AK26">
        <f>SUMIFS(DataRegularSeason20242025!$AA$3:$AA$1315,DataRegularSeason20242025!$B$3:$B$1315, "&lt;=" &amp; AK$1, DataRegularSeason20242025!$D$3:$D$1315, $A26)+SUMIFS(DataRegularSeason20242025!$AB$3:$AB$1315,DataRegularSeason20242025!$B$3:$B$1315, "&lt;=" &amp; AK$1, DataRegularSeason20242025!$E$3:$E$1315, $A26)</f>
        <v>17</v>
      </c>
      <c r="AL26">
        <f>SUMIFS(DataRegularSeason20242025!$AA$3:$AA$1315,DataRegularSeason20242025!$B$3:$B$1315, "&lt;=" &amp; AL$1, DataRegularSeason20242025!$D$3:$D$1315, $A26)+SUMIFS(DataRegularSeason20242025!$AB$3:$AB$1315,DataRegularSeason20242025!$B$3:$B$1315, "&lt;=" &amp; AL$1, DataRegularSeason20242025!$E$3:$E$1315, $A26)</f>
        <v>19</v>
      </c>
      <c r="AM26">
        <f>SUMIFS(DataRegularSeason20242025!$AA$3:$AA$1315,DataRegularSeason20242025!$B$3:$B$1315, "&lt;=" &amp; AM$1, DataRegularSeason20242025!$D$3:$D$1315, $A26)+SUMIFS(DataRegularSeason20242025!$AB$3:$AB$1315,DataRegularSeason20242025!$B$3:$B$1315, "&lt;=" &amp; AM$1, DataRegularSeason20242025!$E$3:$E$1315, $A26)</f>
        <v>19</v>
      </c>
      <c r="AN26">
        <f>SUMIFS(DataRegularSeason20242025!$AA$3:$AA$1315,DataRegularSeason20242025!$B$3:$B$1315, "&lt;=" &amp; AN$1, DataRegularSeason20242025!$D$3:$D$1315, $A26)+SUMIFS(DataRegularSeason20242025!$AB$3:$AB$1315,DataRegularSeason20242025!$B$3:$B$1315, "&lt;=" &amp; AN$1, DataRegularSeason20242025!$E$3:$E$1315, $A26)</f>
        <v>20</v>
      </c>
      <c r="AO26">
        <f>SUMIFS(DataRegularSeason20242025!$AA$3:$AA$1315,DataRegularSeason20242025!$B$3:$B$1315, "&lt;=" &amp; AO$1, DataRegularSeason20242025!$D$3:$D$1315, $A26)+SUMIFS(DataRegularSeason20242025!$AB$3:$AB$1315,DataRegularSeason20242025!$B$3:$B$1315, "&lt;=" &amp; AO$1, DataRegularSeason20242025!$E$3:$E$1315, $A26)</f>
        <v>20</v>
      </c>
      <c r="AP26">
        <f>SUMIFS(DataRegularSeason20242025!$AA$3:$AA$1315,DataRegularSeason20242025!$B$3:$B$1315, "&lt;=" &amp; AP$1, DataRegularSeason20242025!$D$3:$D$1315, $A26)+SUMIFS(DataRegularSeason20242025!$AB$3:$AB$1315,DataRegularSeason20242025!$B$3:$B$1315, "&lt;=" &amp; AP$1, DataRegularSeason20242025!$E$3:$E$1315, $A26)</f>
        <v>20</v>
      </c>
      <c r="AQ26">
        <f>SUMIFS(DataRegularSeason20242025!$AA$3:$AA$1315,DataRegularSeason20242025!$B$3:$B$1315, "&lt;=" &amp; AQ$1, DataRegularSeason20242025!$D$3:$D$1315, $A26)+SUMIFS(DataRegularSeason20242025!$AB$3:$AB$1315,DataRegularSeason20242025!$B$3:$B$1315, "&lt;=" &amp; AQ$1, DataRegularSeason20242025!$E$3:$E$1315, $A26)</f>
        <v>20</v>
      </c>
      <c r="AR26">
        <f>SUMIFS(DataRegularSeason20242025!$AA$3:$AA$1315,DataRegularSeason20242025!$B$3:$B$1315, "&lt;=" &amp; AR$1, DataRegularSeason20242025!$D$3:$D$1315, $A26)+SUMIFS(DataRegularSeason20242025!$AB$3:$AB$1315,DataRegularSeason20242025!$B$3:$B$1315, "&lt;=" &amp; AR$1, DataRegularSeason20242025!$E$3:$E$1315, $A26)</f>
        <v>20</v>
      </c>
      <c r="AS26">
        <f>SUMIFS(DataRegularSeason20242025!$AA$3:$AA$1315,DataRegularSeason20242025!$B$3:$B$1315, "&lt;=" &amp; AS$1, DataRegularSeason20242025!$D$3:$D$1315, $A26)+SUMIFS(DataRegularSeason20242025!$AB$3:$AB$1315,DataRegularSeason20242025!$B$3:$B$1315, "&lt;=" &amp; AS$1, DataRegularSeason20242025!$E$3:$E$1315, $A26)</f>
        <v>22</v>
      </c>
      <c r="AT26">
        <f>SUMIFS(DataRegularSeason20242025!$AA$3:$AA$1315,DataRegularSeason20242025!$B$3:$B$1315, "&lt;=" &amp; AT$1, DataRegularSeason20242025!$D$3:$D$1315, $A26)+SUMIFS(DataRegularSeason20242025!$AB$3:$AB$1315,DataRegularSeason20242025!$B$3:$B$1315, "&lt;=" &amp; AT$1, DataRegularSeason20242025!$E$3:$E$1315, $A26)</f>
        <v>22</v>
      </c>
      <c r="AU26">
        <f>SUMIFS(DataRegularSeason20242025!$AA$3:$AA$1315,DataRegularSeason20242025!$B$3:$B$1315, "&lt;=" &amp; AU$1, DataRegularSeason20242025!$D$3:$D$1315, $A26)+SUMIFS(DataRegularSeason20242025!$AB$3:$AB$1315,DataRegularSeason20242025!$B$3:$B$1315, "&lt;=" &amp; AU$1, DataRegularSeason20242025!$E$3:$E$1315, $A26)</f>
        <v>24</v>
      </c>
      <c r="AV26">
        <f>SUMIFS(DataRegularSeason20242025!$AA$3:$AA$1315,DataRegularSeason20242025!$B$3:$B$1315, "&lt;=" &amp; AV$1, DataRegularSeason20242025!$D$3:$D$1315, $A26)+SUMIFS(DataRegularSeason20242025!$AB$3:$AB$1315,DataRegularSeason20242025!$B$3:$B$1315, "&lt;=" &amp; AV$1, DataRegularSeason20242025!$E$3:$E$1315, $A26)</f>
        <v>24</v>
      </c>
      <c r="AW26">
        <f>SUMIFS(DataRegularSeason20242025!$AA$3:$AA$1315,DataRegularSeason20242025!$B$3:$B$1315, "&lt;=" &amp; AW$1, DataRegularSeason20242025!$D$3:$D$1315, $A26)+SUMIFS(DataRegularSeason20242025!$AB$3:$AB$1315,DataRegularSeason20242025!$B$3:$B$1315, "&lt;=" &amp; AW$1, DataRegularSeason20242025!$E$3:$E$1315, $A26)</f>
        <v>24</v>
      </c>
      <c r="AX26">
        <f>SUMIFS(DataRegularSeason20242025!$AA$3:$AA$1315,DataRegularSeason20242025!$B$3:$B$1315, "&lt;=" &amp; AX$1, DataRegularSeason20242025!$D$3:$D$1315, $A26)+SUMIFS(DataRegularSeason20242025!$AB$3:$AB$1315,DataRegularSeason20242025!$B$3:$B$1315, "&lt;=" &amp; AX$1, DataRegularSeason20242025!$E$3:$E$1315, $A26)</f>
        <v>24</v>
      </c>
      <c r="AY26">
        <f>SUMIFS(DataRegularSeason20242025!$AA$3:$AA$1315,DataRegularSeason20242025!$B$3:$B$1315, "&lt;=" &amp; AY$1, DataRegularSeason20242025!$D$3:$D$1315, $A26)+SUMIFS(DataRegularSeason20242025!$AB$3:$AB$1315,DataRegularSeason20242025!$B$3:$B$1315, "&lt;=" &amp; AY$1, DataRegularSeason20242025!$E$3:$E$1315, $A26)</f>
        <v>24</v>
      </c>
      <c r="AZ26">
        <f>SUMIFS(DataRegularSeason20242025!$AA$3:$AA$1315,DataRegularSeason20242025!$B$3:$B$1315, "&lt;=" &amp; AZ$1, DataRegularSeason20242025!$D$3:$D$1315, $A26)+SUMIFS(DataRegularSeason20242025!$AB$3:$AB$1315,DataRegularSeason20242025!$B$3:$B$1315, "&lt;=" &amp; AZ$1, DataRegularSeason20242025!$E$3:$E$1315, $A26)</f>
        <v>24</v>
      </c>
      <c r="BA26">
        <f>SUMIFS(DataRegularSeason20242025!$AA$3:$AA$1315,DataRegularSeason20242025!$B$3:$B$1315, "&lt;=" &amp; BA$1, DataRegularSeason20242025!$D$3:$D$1315, $A26)+SUMIFS(DataRegularSeason20242025!$AB$3:$AB$1315,DataRegularSeason20242025!$B$3:$B$1315, "&lt;=" &amp; BA$1, DataRegularSeason20242025!$E$3:$E$1315, $A26)</f>
        <v>26</v>
      </c>
      <c r="BB26">
        <f>SUMIFS(DataRegularSeason20242025!$AA$3:$AA$1315,DataRegularSeason20242025!$B$3:$B$1315, "&lt;=" &amp; BB$1, DataRegularSeason20242025!$D$3:$D$1315, $A26)+SUMIFS(DataRegularSeason20242025!$AB$3:$AB$1315,DataRegularSeason20242025!$B$3:$B$1315, "&lt;=" &amp; BB$1, DataRegularSeason20242025!$E$3:$E$1315, $A26)</f>
        <v>26</v>
      </c>
      <c r="BC26">
        <f>SUMIFS(DataRegularSeason20242025!$AA$3:$AA$1315,DataRegularSeason20242025!$B$3:$B$1315, "&lt;=" &amp; BC$1, DataRegularSeason20242025!$D$3:$D$1315, $A26)+SUMIFS(DataRegularSeason20242025!$AB$3:$AB$1315,DataRegularSeason20242025!$B$3:$B$1315, "&lt;=" &amp; BC$1, DataRegularSeason20242025!$E$3:$E$1315, $A26)</f>
        <v>28</v>
      </c>
      <c r="BD26">
        <f>SUMIFS(DataRegularSeason20242025!$AA$3:$AA$1315,DataRegularSeason20242025!$B$3:$B$1315, "&lt;=" &amp; BD$1, DataRegularSeason20242025!$D$3:$D$1315, $A26)+SUMIFS(DataRegularSeason20242025!$AB$3:$AB$1315,DataRegularSeason20242025!$B$3:$B$1315, "&lt;=" &amp; BD$1, DataRegularSeason20242025!$E$3:$E$1315, $A26)</f>
        <v>28</v>
      </c>
      <c r="BE26">
        <f>SUMIFS(DataRegularSeason20242025!$AA$3:$AA$1315,DataRegularSeason20242025!$B$3:$B$1315, "&lt;=" &amp; BE$1, DataRegularSeason20242025!$D$3:$D$1315, $A26)+SUMIFS(DataRegularSeason20242025!$AB$3:$AB$1315,DataRegularSeason20242025!$B$3:$B$1315, "&lt;=" &amp; BE$1, DataRegularSeason20242025!$E$3:$E$1315, $A26)</f>
        <v>30</v>
      </c>
      <c r="BF26">
        <f>SUMIFS(DataRegularSeason20242025!$AA$3:$AA$1315,DataRegularSeason20242025!$B$3:$B$1315, "&lt;=" &amp; BF$1, DataRegularSeason20242025!$D$3:$D$1315, $A26)+SUMIFS(DataRegularSeason20242025!$AB$3:$AB$1315,DataRegularSeason20242025!$B$3:$B$1315, "&lt;=" &amp; BF$1, DataRegularSeason20242025!$E$3:$E$1315, $A26)</f>
        <v>30</v>
      </c>
      <c r="BG26">
        <f>SUMIFS(DataRegularSeason20242025!$AA$3:$AA$1315,DataRegularSeason20242025!$B$3:$B$1315, "&lt;=" &amp; BG$1, DataRegularSeason20242025!$D$3:$D$1315, $A26)+SUMIFS(DataRegularSeason20242025!$AB$3:$AB$1315,DataRegularSeason20242025!$B$3:$B$1315, "&lt;=" &amp; BG$1, DataRegularSeason20242025!$E$3:$E$1315, $A26)</f>
        <v>31</v>
      </c>
      <c r="BH26">
        <f>SUMIFS(DataRegularSeason20242025!$AA$3:$AA$1315,DataRegularSeason20242025!$B$3:$B$1315, "&lt;=" &amp; BH$1, DataRegularSeason20242025!$D$3:$D$1315, $A26)+SUMIFS(DataRegularSeason20242025!$AB$3:$AB$1315,DataRegularSeason20242025!$B$3:$B$1315, "&lt;=" &amp; BH$1, DataRegularSeason20242025!$E$3:$E$1315, $A26)</f>
        <v>31</v>
      </c>
      <c r="BI26">
        <f>SUMIFS(DataRegularSeason20242025!$AA$3:$AA$1315,DataRegularSeason20242025!$B$3:$B$1315, "&lt;=" &amp; BI$1, DataRegularSeason20242025!$D$3:$D$1315, $A26)+SUMIFS(DataRegularSeason20242025!$AB$3:$AB$1315,DataRegularSeason20242025!$B$3:$B$1315, "&lt;=" &amp; BI$1, DataRegularSeason20242025!$E$3:$E$1315, $A26)</f>
        <v>33</v>
      </c>
      <c r="BJ26">
        <f>SUMIFS(DataRegularSeason20242025!$AA$3:$AA$1315,DataRegularSeason20242025!$B$3:$B$1315, "&lt;=" &amp; BJ$1, DataRegularSeason20242025!$D$3:$D$1315, $A26)+SUMIFS(DataRegularSeason20242025!$AB$3:$AB$1315,DataRegularSeason20242025!$B$3:$B$1315, "&lt;=" &amp; BJ$1, DataRegularSeason20242025!$E$3:$E$1315, $A26)</f>
        <v>33</v>
      </c>
      <c r="BK26">
        <f>SUMIFS(DataRegularSeason20242025!$AA$3:$AA$1315,DataRegularSeason20242025!$B$3:$B$1315, "&lt;=" &amp; BK$1, DataRegularSeason20242025!$D$3:$D$1315, $A26)+SUMIFS(DataRegularSeason20242025!$AB$3:$AB$1315,DataRegularSeason20242025!$B$3:$B$1315, "&lt;=" &amp; BK$1, DataRegularSeason20242025!$E$3:$E$1315, $A26)</f>
        <v>33</v>
      </c>
      <c r="BL26">
        <f>SUMIFS(DataRegularSeason20242025!$AA$3:$AA$1315,DataRegularSeason20242025!$B$3:$B$1315, "&lt;=" &amp; BL$1, DataRegularSeason20242025!$D$3:$D$1315, $A26)+SUMIFS(DataRegularSeason20242025!$AB$3:$AB$1315,DataRegularSeason20242025!$B$3:$B$1315, "&lt;=" &amp; BL$1, DataRegularSeason20242025!$E$3:$E$1315, $A26)</f>
        <v>33</v>
      </c>
      <c r="BM26">
        <f>SUMIFS(DataRegularSeason20242025!$AA$3:$AA$1315,DataRegularSeason20242025!$B$3:$B$1315, "&lt;=" &amp; BM$1, DataRegularSeason20242025!$D$3:$D$1315, $A26)+SUMIFS(DataRegularSeason20242025!$AB$3:$AB$1315,DataRegularSeason20242025!$B$3:$B$1315, "&lt;=" &amp; BM$1, DataRegularSeason20242025!$E$3:$E$1315, $A26)</f>
        <v>35</v>
      </c>
      <c r="BN26">
        <f>SUMIFS(DataRegularSeason20242025!$AA$3:$AA$1315,DataRegularSeason20242025!$B$3:$B$1315, "&lt;=" &amp; BN$1, DataRegularSeason20242025!$D$3:$D$1315, $A26)+SUMIFS(DataRegularSeason20242025!$AB$3:$AB$1315,DataRegularSeason20242025!$B$3:$B$1315, "&lt;=" &amp; BN$1, DataRegularSeason20242025!$E$3:$E$1315, $A26)</f>
        <v>37</v>
      </c>
      <c r="BO26">
        <f>SUMIFS(DataRegularSeason20242025!$AA$3:$AA$1315,DataRegularSeason20242025!$B$3:$B$1315, "&lt;=" &amp; BO$1, DataRegularSeason20242025!$D$3:$D$1315, $A26)+SUMIFS(DataRegularSeason20242025!$AB$3:$AB$1315,DataRegularSeason20242025!$B$3:$B$1315, "&lt;=" &amp; BO$1, DataRegularSeason20242025!$E$3:$E$1315, $A26)</f>
        <v>37</v>
      </c>
      <c r="BP26">
        <f>SUMIFS(DataRegularSeason20242025!$AA$3:$AA$1315,DataRegularSeason20242025!$B$3:$B$1315, "&lt;=" &amp; BP$1, DataRegularSeason20242025!$D$3:$D$1315, $A26)+SUMIFS(DataRegularSeason20242025!$AB$3:$AB$1315,DataRegularSeason20242025!$B$3:$B$1315, "&lt;=" &amp; BP$1, DataRegularSeason20242025!$E$3:$E$1315, $A26)</f>
        <v>39</v>
      </c>
      <c r="BQ26">
        <f>SUMIFS(DataRegularSeason20242025!$AA$3:$AA$1315,DataRegularSeason20242025!$B$3:$B$1315, "&lt;=" &amp; BQ$1, DataRegularSeason20242025!$D$3:$D$1315, $A26)+SUMIFS(DataRegularSeason20242025!$AB$3:$AB$1315,DataRegularSeason20242025!$B$3:$B$1315, "&lt;=" &amp; BQ$1, DataRegularSeason20242025!$E$3:$E$1315, $A26)</f>
        <v>39</v>
      </c>
      <c r="BR26">
        <f>SUMIFS(DataRegularSeason20242025!$AA$3:$AA$1315,DataRegularSeason20242025!$B$3:$B$1315, "&lt;=" &amp; BR$1, DataRegularSeason20242025!$D$3:$D$1315, $A26)+SUMIFS(DataRegularSeason20242025!$AB$3:$AB$1315,DataRegularSeason20242025!$B$3:$B$1315, "&lt;=" &amp; BR$1, DataRegularSeason20242025!$E$3:$E$1315, $A26)</f>
        <v>39</v>
      </c>
      <c r="BS26">
        <f>SUMIFS(DataRegularSeason20242025!$AA$3:$AA$1315,DataRegularSeason20242025!$B$3:$B$1315, "&lt;=" &amp; BS$1, DataRegularSeason20242025!$D$3:$D$1315, $A26)+SUMIFS(DataRegularSeason20242025!$AB$3:$AB$1315,DataRegularSeason20242025!$B$3:$B$1315, "&lt;=" &amp; BS$1, DataRegularSeason20242025!$E$3:$E$1315, $A26)</f>
        <v>39</v>
      </c>
      <c r="BT26">
        <f>SUMIFS(DataRegularSeason20242025!$AA$3:$AA$1315,DataRegularSeason20242025!$B$3:$B$1315, "&lt;=" &amp; BT$1, DataRegularSeason20242025!$D$3:$D$1315, $A26)+SUMIFS(DataRegularSeason20242025!$AB$3:$AB$1315,DataRegularSeason20242025!$B$3:$B$1315, "&lt;=" &amp; BT$1, DataRegularSeason20242025!$E$3:$E$1315, $A26)</f>
        <v>39</v>
      </c>
      <c r="BU26">
        <f>SUMIFS(DataRegularSeason20242025!$AA$3:$AA$1315,DataRegularSeason20242025!$B$3:$B$1315, "&lt;=" &amp; BU$1, DataRegularSeason20242025!$D$3:$D$1315, $A26)+SUMIFS(DataRegularSeason20242025!$AB$3:$AB$1315,DataRegularSeason20242025!$B$3:$B$1315, "&lt;=" &amp; BU$1, DataRegularSeason20242025!$E$3:$E$1315, $A26)</f>
        <v>39</v>
      </c>
      <c r="BV26">
        <f>SUMIFS(DataRegularSeason20242025!$AA$3:$AA$1315,DataRegularSeason20242025!$B$3:$B$1315, "&lt;=" &amp; BV$1, DataRegularSeason20242025!$D$3:$D$1315, $A26)+SUMIFS(DataRegularSeason20242025!$AB$3:$AB$1315,DataRegularSeason20242025!$B$3:$B$1315, "&lt;=" &amp; BV$1, DataRegularSeason20242025!$E$3:$E$1315, $A26)</f>
        <v>41</v>
      </c>
      <c r="BW26">
        <f>SUMIFS(DataRegularSeason20242025!$AA$3:$AA$1315,DataRegularSeason20242025!$B$3:$B$1315, "&lt;=" &amp; BW$1, DataRegularSeason20242025!$D$3:$D$1315, $A26)+SUMIFS(DataRegularSeason20242025!$AB$3:$AB$1315,DataRegularSeason20242025!$B$3:$B$1315, "&lt;=" &amp; BW$1, DataRegularSeason20242025!$E$3:$E$1315, $A26)</f>
        <v>41</v>
      </c>
      <c r="BX26">
        <f>SUMIFS(DataRegularSeason20242025!$AA$3:$AA$1315,DataRegularSeason20242025!$B$3:$B$1315, "&lt;=" &amp; BX$1, DataRegularSeason20242025!$D$3:$D$1315, $A26)+SUMIFS(DataRegularSeason20242025!$AB$3:$AB$1315,DataRegularSeason20242025!$B$3:$B$1315, "&lt;=" &amp; BX$1, DataRegularSeason20242025!$E$3:$E$1315, $A26)</f>
        <v>41</v>
      </c>
      <c r="BY26">
        <f>SUMIFS(DataRegularSeason20242025!$AA$3:$AA$1315,DataRegularSeason20242025!$B$3:$B$1315, "&lt;=" &amp; BY$1, DataRegularSeason20242025!$D$3:$D$1315, $A26)+SUMIFS(DataRegularSeason20242025!$AB$3:$AB$1315,DataRegularSeason20242025!$B$3:$B$1315, "&lt;=" &amp; BY$1, DataRegularSeason20242025!$E$3:$E$1315, $A26)</f>
        <v>43</v>
      </c>
      <c r="BZ26">
        <f>SUMIFS(DataRegularSeason20242025!$AA$3:$AA$1315,DataRegularSeason20242025!$B$3:$B$1315, "&lt;=" &amp; BZ$1, DataRegularSeason20242025!$D$3:$D$1315, $A26)+SUMIFS(DataRegularSeason20242025!$AB$3:$AB$1315,DataRegularSeason20242025!$B$3:$B$1315, "&lt;=" &amp; BZ$1, DataRegularSeason20242025!$E$3:$E$1315, $A26)</f>
        <v>43</v>
      </c>
      <c r="CA26">
        <f>SUMIFS(DataRegularSeason20242025!$AA$3:$AA$1315,DataRegularSeason20242025!$B$3:$B$1315, "&lt;=" &amp; CA$1, DataRegularSeason20242025!$D$3:$D$1315, $A26)+SUMIFS(DataRegularSeason20242025!$AB$3:$AB$1315,DataRegularSeason20242025!$B$3:$B$1315, "&lt;=" &amp; CA$1, DataRegularSeason20242025!$E$3:$E$1315, $A26)</f>
        <v>43</v>
      </c>
      <c r="CB26">
        <f>SUMIFS(DataRegularSeason20242025!$AA$3:$AA$1315,DataRegularSeason20242025!$B$3:$B$1315, "&lt;=" &amp; CB$1, DataRegularSeason20242025!$D$3:$D$1315, $A26)+SUMIFS(DataRegularSeason20242025!$AB$3:$AB$1315,DataRegularSeason20242025!$B$3:$B$1315, "&lt;=" &amp; CB$1, DataRegularSeason20242025!$E$3:$E$1315, $A26)</f>
        <v>43</v>
      </c>
      <c r="CC26">
        <f>SUMIFS(DataRegularSeason20242025!$AA$3:$AA$1315,DataRegularSeason20242025!$B$3:$B$1315, "&lt;=" &amp; CC$1, DataRegularSeason20242025!$D$3:$D$1315, $A26)+SUMIFS(DataRegularSeason20242025!$AB$3:$AB$1315,DataRegularSeason20242025!$B$3:$B$1315, "&lt;=" &amp; CC$1, DataRegularSeason20242025!$E$3:$E$1315, $A26)</f>
        <v>45</v>
      </c>
      <c r="CD26">
        <f>SUMIFS(DataRegularSeason20242025!$AA$3:$AA$1315,DataRegularSeason20242025!$B$3:$B$1315, "&lt;=" &amp; CD$1, DataRegularSeason20242025!$D$3:$D$1315, $A26)+SUMIFS(DataRegularSeason20242025!$AB$3:$AB$1315,DataRegularSeason20242025!$B$3:$B$1315, "&lt;=" &amp; CD$1, DataRegularSeason20242025!$E$3:$E$1315, $A26)</f>
        <v>45</v>
      </c>
      <c r="CE26">
        <f>SUMIFS(DataRegularSeason20242025!$AA$3:$AA$1315,DataRegularSeason20242025!$B$3:$B$1315, "&lt;=" &amp; CE$1, DataRegularSeason20242025!$D$3:$D$1315, $A26)+SUMIFS(DataRegularSeason20242025!$AB$3:$AB$1315,DataRegularSeason20242025!$B$3:$B$1315, "&lt;=" &amp; CE$1, DataRegularSeason20242025!$E$3:$E$1315, $A26)</f>
        <v>47</v>
      </c>
      <c r="CF26">
        <f>SUMIFS(DataRegularSeason20242025!$AA$3:$AA$1315,DataRegularSeason20242025!$B$3:$B$1315, "&lt;=" &amp; CF$1, DataRegularSeason20242025!$D$3:$D$1315, $A26)+SUMIFS(DataRegularSeason20242025!$AB$3:$AB$1315,DataRegularSeason20242025!$B$3:$B$1315, "&lt;=" &amp; CF$1, DataRegularSeason20242025!$E$3:$E$1315, $A26)</f>
        <v>47</v>
      </c>
      <c r="CG26">
        <f>SUMIFS(DataRegularSeason20242025!$AA$3:$AA$1315,DataRegularSeason20242025!$B$3:$B$1315, "&lt;=" &amp; CG$1, DataRegularSeason20242025!$D$3:$D$1315, $A26)+SUMIFS(DataRegularSeason20242025!$AB$3:$AB$1315,DataRegularSeason20242025!$B$3:$B$1315, "&lt;=" &amp; CG$1, DataRegularSeason20242025!$E$3:$E$1315, $A26)</f>
        <v>49</v>
      </c>
      <c r="CH26">
        <f>SUMIFS(DataRegularSeason20242025!$AA$3:$AA$1315,DataRegularSeason20242025!$B$3:$B$1315, "&lt;=" &amp; CH$1, DataRegularSeason20242025!$D$3:$D$1315, $A26)+SUMIFS(DataRegularSeason20242025!$AB$3:$AB$1315,DataRegularSeason20242025!$B$3:$B$1315, "&lt;=" &amp; CH$1, DataRegularSeason20242025!$E$3:$E$1315, $A26)</f>
        <v>49</v>
      </c>
      <c r="CI26">
        <f>SUMIFS(DataRegularSeason20242025!$AA$3:$AA$1315,DataRegularSeason20242025!$B$3:$B$1315, "&lt;=" &amp; CI$1, DataRegularSeason20242025!$D$3:$D$1315, $A26)+SUMIFS(DataRegularSeason20242025!$AB$3:$AB$1315,DataRegularSeason20242025!$B$3:$B$1315, "&lt;=" &amp; CI$1, DataRegularSeason20242025!$E$3:$E$1315, $A26)</f>
        <v>49</v>
      </c>
      <c r="CJ26">
        <f>SUMIFS(DataRegularSeason20242025!$AA$3:$AA$1315,DataRegularSeason20242025!$B$3:$B$1315, "&lt;=" &amp; CJ$1, DataRegularSeason20242025!$D$3:$D$1315, $A26)+SUMIFS(DataRegularSeason20242025!$AB$3:$AB$1315,DataRegularSeason20242025!$B$3:$B$1315, "&lt;=" &amp; CJ$1, DataRegularSeason20242025!$E$3:$E$1315, $A26)</f>
        <v>49</v>
      </c>
      <c r="CK26">
        <f>SUMIFS(DataRegularSeason20242025!$AA$3:$AA$1315,DataRegularSeason20242025!$B$3:$B$1315, "&lt;=" &amp; CK$1, DataRegularSeason20242025!$D$3:$D$1315, $A26)+SUMIFS(DataRegularSeason20242025!$AB$3:$AB$1315,DataRegularSeason20242025!$B$3:$B$1315, "&lt;=" &amp; CK$1, DataRegularSeason20242025!$E$3:$E$1315, $A26)</f>
        <v>51</v>
      </c>
      <c r="CL26">
        <f>SUMIFS(DataRegularSeason20242025!$AA$3:$AA$1315,DataRegularSeason20242025!$B$3:$B$1315, "&lt;=" &amp; CL$1, DataRegularSeason20242025!$D$3:$D$1315, $A26)+SUMIFS(DataRegularSeason20242025!$AB$3:$AB$1315,DataRegularSeason20242025!$B$3:$B$1315, "&lt;=" &amp; CL$1, DataRegularSeason20242025!$E$3:$E$1315, $A26)</f>
        <v>51</v>
      </c>
      <c r="CM26">
        <f>SUMIFS(DataRegularSeason20242025!$AA$3:$AA$1315,DataRegularSeason20242025!$B$3:$B$1315, "&lt;=" &amp; CM$1, DataRegularSeason20242025!$D$3:$D$1315, $A26)+SUMIFS(DataRegularSeason20242025!$AB$3:$AB$1315,DataRegularSeason20242025!$B$3:$B$1315, "&lt;=" &amp; CM$1, DataRegularSeason20242025!$E$3:$E$1315, $A26)</f>
        <v>53</v>
      </c>
      <c r="CN26">
        <f>SUMIFS(DataRegularSeason20242025!$AA$3:$AA$1315,DataRegularSeason20242025!$B$3:$B$1315, "&lt;=" &amp; CN$1, DataRegularSeason20242025!$D$3:$D$1315, $A26)+SUMIFS(DataRegularSeason20242025!$AB$3:$AB$1315,DataRegularSeason20242025!$B$3:$B$1315, "&lt;=" &amp; CN$1, DataRegularSeason20242025!$E$3:$E$1315, $A26)</f>
        <v>53</v>
      </c>
      <c r="CO26">
        <f>SUMIFS(DataRegularSeason20242025!$AA$3:$AA$1315,DataRegularSeason20242025!$B$3:$B$1315, "&lt;=" &amp; CO$1, DataRegularSeason20242025!$D$3:$D$1315, $A26)+SUMIFS(DataRegularSeason20242025!$AB$3:$AB$1315,DataRegularSeason20242025!$B$3:$B$1315, "&lt;=" &amp; CO$1, DataRegularSeason20242025!$E$3:$E$1315, $A26)</f>
        <v>53</v>
      </c>
      <c r="CP26">
        <f>SUMIFS(DataRegularSeason20242025!$AA$3:$AA$1315,DataRegularSeason20242025!$B$3:$B$1315, "&lt;=" &amp; CP$1, DataRegularSeason20242025!$D$3:$D$1315, $A26)+SUMIFS(DataRegularSeason20242025!$AB$3:$AB$1315,DataRegularSeason20242025!$B$3:$B$1315, "&lt;=" &amp; CP$1, DataRegularSeason20242025!$E$3:$E$1315, $A26)</f>
        <v>53</v>
      </c>
      <c r="CQ26">
        <f>SUMIFS(DataRegularSeason20242025!$AA$3:$AA$1315,DataRegularSeason20242025!$B$3:$B$1315, "&lt;=" &amp; CQ$1, DataRegularSeason20242025!$D$3:$D$1315, $A26)+SUMIFS(DataRegularSeason20242025!$AB$3:$AB$1315,DataRegularSeason20242025!$B$3:$B$1315, "&lt;=" &amp; CQ$1, DataRegularSeason20242025!$E$3:$E$1315, $A26)</f>
        <v>55</v>
      </c>
      <c r="CR26">
        <f>SUMIFS(DataRegularSeason20242025!$AA$3:$AA$1315,DataRegularSeason20242025!$B$3:$B$1315, "&lt;=" &amp; CR$1, DataRegularSeason20242025!$D$3:$D$1315, $A26)+SUMIFS(DataRegularSeason20242025!$AB$3:$AB$1315,DataRegularSeason20242025!$B$3:$B$1315, "&lt;=" &amp; CR$1, DataRegularSeason20242025!$E$3:$E$1315, $A26)</f>
        <v>55</v>
      </c>
      <c r="CS26">
        <f>SUMIFS(DataRegularSeason20242025!$AA$3:$AA$1315,DataRegularSeason20242025!$B$3:$B$1315, "&lt;=" &amp; CS$1, DataRegularSeason20242025!$D$3:$D$1315, $A26)+SUMIFS(DataRegularSeason20242025!$AB$3:$AB$1315,DataRegularSeason20242025!$B$3:$B$1315, "&lt;=" &amp; CS$1, DataRegularSeason20242025!$E$3:$E$1315, $A26)</f>
        <v>57</v>
      </c>
      <c r="CT26">
        <f>SUMIFS(DataRegularSeason20242025!$AA$3:$AA$1315,DataRegularSeason20242025!$B$3:$B$1315, "&lt;=" &amp; CT$1, DataRegularSeason20242025!$D$3:$D$1315, $A26)+SUMIFS(DataRegularSeason20242025!$AB$3:$AB$1315,DataRegularSeason20242025!$B$3:$B$1315, "&lt;=" &amp; CT$1, DataRegularSeason20242025!$E$3:$E$1315, $A26)</f>
        <v>57</v>
      </c>
      <c r="CU26">
        <f>SUMIFS(DataRegularSeason20242025!$AA$3:$AA$1315,DataRegularSeason20242025!$B$3:$B$1315, "&lt;=" &amp; CU$1, DataRegularSeason20242025!$D$3:$D$1315, $A26)+SUMIFS(DataRegularSeason20242025!$AB$3:$AB$1315,DataRegularSeason20242025!$B$3:$B$1315, "&lt;=" &amp; CU$1, DataRegularSeason20242025!$E$3:$E$1315, $A26)</f>
        <v>57</v>
      </c>
      <c r="CV26">
        <f>SUMIFS(DataRegularSeason20242025!$AA$3:$AA$1315,DataRegularSeason20242025!$B$3:$B$1315, "&lt;=" &amp; CV$1, DataRegularSeason20242025!$D$3:$D$1315, $A26)+SUMIFS(DataRegularSeason20242025!$AB$3:$AB$1315,DataRegularSeason20242025!$B$3:$B$1315, "&lt;=" &amp; CV$1, DataRegularSeason20242025!$E$3:$E$1315, $A26)</f>
        <v>59</v>
      </c>
      <c r="CW26">
        <f>SUMIFS(DataRegularSeason20242025!$AA$3:$AA$1315,DataRegularSeason20242025!$B$3:$B$1315, "&lt;=" &amp; CW$1, DataRegularSeason20242025!$D$3:$D$1315, $A26)+SUMIFS(DataRegularSeason20242025!$AB$3:$AB$1315,DataRegularSeason20242025!$B$3:$B$1315, "&lt;=" &amp; CW$1, DataRegularSeason20242025!$E$3:$E$1315, $A26)</f>
        <v>59</v>
      </c>
      <c r="CX26">
        <f>SUMIFS(DataRegularSeason20242025!$AA$3:$AA$1315,DataRegularSeason20242025!$B$3:$B$1315, "&lt;=" &amp; CX$1, DataRegularSeason20242025!$D$3:$D$1315, $A26)+SUMIFS(DataRegularSeason20242025!$AB$3:$AB$1315,DataRegularSeason20242025!$B$3:$B$1315, "&lt;=" &amp; CX$1, DataRegularSeason20242025!$E$3:$E$1315, $A26)</f>
        <v>59</v>
      </c>
      <c r="CY26">
        <f>SUMIFS(DataRegularSeason20242025!$AA$3:$AA$1315,DataRegularSeason20242025!$B$3:$B$1315, "&lt;=" &amp; CY$1, DataRegularSeason20242025!$D$3:$D$1315, $A26)+SUMIFS(DataRegularSeason20242025!$AB$3:$AB$1315,DataRegularSeason20242025!$B$3:$B$1315, "&lt;=" &amp; CY$1, DataRegularSeason20242025!$E$3:$E$1315, $A26)</f>
        <v>59</v>
      </c>
      <c r="CZ26">
        <f>SUMIFS(DataRegularSeason20242025!$AA$3:$AA$1315,DataRegularSeason20242025!$B$3:$B$1315, "&lt;=" &amp; CZ$1, DataRegularSeason20242025!$D$3:$D$1315, $A26)+SUMIFS(DataRegularSeason20242025!$AB$3:$AB$1315,DataRegularSeason20242025!$B$3:$B$1315, "&lt;=" &amp; CZ$1, DataRegularSeason20242025!$E$3:$E$1315, $A26)</f>
        <v>59</v>
      </c>
      <c r="DA26">
        <f>SUMIFS(DataRegularSeason20242025!$AA$3:$AA$1315,DataRegularSeason20242025!$B$3:$B$1315, "&lt;=" &amp; DA$1, DataRegularSeason20242025!$D$3:$D$1315, $A26)+SUMIFS(DataRegularSeason20242025!$AB$3:$AB$1315,DataRegularSeason20242025!$B$3:$B$1315, "&lt;=" &amp; DA$1, DataRegularSeason20242025!$E$3:$E$1315, $A26)</f>
        <v>61</v>
      </c>
      <c r="DB26">
        <f>SUMIFS(DataRegularSeason20242025!$AA$3:$AA$1315,DataRegularSeason20242025!$B$3:$B$1315, "&lt;=" &amp; DB$1, DataRegularSeason20242025!$D$3:$D$1315, $A26)+SUMIFS(DataRegularSeason20242025!$AB$3:$AB$1315,DataRegularSeason20242025!$B$3:$B$1315, "&lt;=" &amp; DB$1, DataRegularSeason20242025!$E$3:$E$1315, $A26)</f>
        <v>61</v>
      </c>
      <c r="DC26">
        <f>SUMIFS(DataRegularSeason20242025!$AA$3:$AA$1315,DataRegularSeason20242025!$B$3:$B$1315, "&lt;=" &amp; DC$1, DataRegularSeason20242025!$D$3:$D$1315, $A26)+SUMIFS(DataRegularSeason20242025!$AB$3:$AB$1315,DataRegularSeason20242025!$B$3:$B$1315, "&lt;=" &amp; DC$1, DataRegularSeason20242025!$E$3:$E$1315, $A26)</f>
        <v>61</v>
      </c>
      <c r="DD26">
        <f>SUMIFS(DataRegularSeason20242025!$AA$3:$AA$1315,DataRegularSeason20242025!$B$3:$B$1315, "&lt;=" &amp; DD$1, DataRegularSeason20242025!$D$3:$D$1315, $A26)+SUMIFS(DataRegularSeason20242025!$AB$3:$AB$1315,DataRegularSeason20242025!$B$3:$B$1315, "&lt;=" &amp; DD$1, DataRegularSeason20242025!$E$3:$E$1315, $A26)</f>
        <v>61</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62</v>
      </c>
      <c r="DJ26">
        <f>SUMIFS(DataRegularSeason20242025!$AA$3:$AA$1315,DataRegularSeason20242025!$B$3:$B$1315, "&lt;=" &amp; DJ$1, DataRegularSeason20242025!$D$3:$D$1315, $A26)+SUMIFS(DataRegularSeason20242025!$AB$3:$AB$1315,DataRegularSeason20242025!$B$3:$B$1315, "&lt;=" &amp; DJ$1, DataRegularSeason20242025!$E$3:$E$1315, $A26)</f>
        <v>62</v>
      </c>
      <c r="DK26">
        <f>SUMIFS(DataRegularSeason20242025!$AA$3:$AA$1315,DataRegularSeason20242025!$B$3:$B$1315, "&lt;=" &amp; DK$1, DataRegularSeason20242025!$D$3:$D$1315, $A26)+SUMIFS(DataRegularSeason20242025!$AB$3:$AB$1315,DataRegularSeason20242025!$B$3:$B$1315, "&lt;=" &amp; DK$1, DataRegularSeason20242025!$E$3:$E$1315, $A26)</f>
        <v>62</v>
      </c>
      <c r="DL26">
        <f>SUMIFS(DataRegularSeason20242025!$AA$3:$AA$1315,DataRegularSeason20242025!$B$3:$B$1315, "&lt;=" &amp; DL$1, DataRegularSeason20242025!$D$3:$D$1315, $A26)+SUMIFS(DataRegularSeason20242025!$AB$3:$AB$1315,DataRegularSeason20242025!$B$3:$B$1315, "&lt;=" &amp; DL$1, DataRegularSeason20242025!$E$3:$E$1315, $A26)</f>
        <v>64</v>
      </c>
      <c r="DM26">
        <f>SUMIFS(DataRegularSeason20242025!$AA$3:$AA$1315,DataRegularSeason20242025!$B$3:$B$1315, "&lt;=" &amp; DM$1, DataRegularSeason20242025!$D$3:$D$1315, $A26)+SUMIFS(DataRegularSeason20242025!$AB$3:$AB$1315,DataRegularSeason20242025!$B$3:$B$1315, "&lt;=" &amp; DM$1, DataRegularSeason20242025!$E$3:$E$1315, $A26)</f>
        <v>64</v>
      </c>
      <c r="DN26">
        <f>SUMIFS(DataRegularSeason20242025!$AA$3:$AA$1315,DataRegularSeason20242025!$B$3:$B$1315, "&lt;=" &amp; DN$1, DataRegularSeason20242025!$D$3:$D$1315, $A26)+SUMIFS(DataRegularSeason20242025!$AB$3:$AB$1315,DataRegularSeason20242025!$B$3:$B$1315, "&lt;=" &amp; DN$1, DataRegularSeason20242025!$E$3:$E$1315, $A26)</f>
        <v>64</v>
      </c>
      <c r="DO26">
        <f>SUMIFS(DataRegularSeason20242025!$AA$3:$AA$1315,DataRegularSeason20242025!$B$3:$B$1315, "&lt;=" &amp; DO$1, DataRegularSeason20242025!$D$3:$D$1315, $A26)+SUMIFS(DataRegularSeason20242025!$AB$3:$AB$1315,DataRegularSeason20242025!$B$3:$B$1315, "&lt;=" &amp; DO$1, DataRegularSeason20242025!$E$3:$E$1315, $A26)</f>
        <v>66</v>
      </c>
      <c r="DP26">
        <f>SUMIFS(DataRegularSeason20242025!$AA$3:$AA$1315,DataRegularSeason20242025!$B$3:$B$1315, "&lt;=" &amp; DP$1, DataRegularSeason20242025!$D$3:$D$1315, $A26)+SUMIFS(DataRegularSeason20242025!$AB$3:$AB$1315,DataRegularSeason20242025!$B$3:$B$1315, "&lt;=" &amp; DP$1, DataRegularSeason20242025!$E$3:$E$1315, $A26)</f>
        <v>66</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68</v>
      </c>
      <c r="DY26">
        <f>SUMIFS(DataRegularSeason20242025!$AA$3:$AA$1315,DataRegularSeason20242025!$B$3:$B$1315, "&lt;=" &amp; DY$1, DataRegularSeason20242025!$D$3:$D$1315, $A26)+SUMIFS(DataRegularSeason20242025!$AB$3:$AB$1315,DataRegularSeason20242025!$B$3:$B$1315, "&lt;=" &amp; DY$1, DataRegularSeason20242025!$E$3:$E$1315, $A26)</f>
        <v>68</v>
      </c>
      <c r="DZ26">
        <f>SUMIFS(DataRegularSeason20242025!$AA$3:$AA$1315,DataRegularSeason20242025!$B$3:$B$1315, "&lt;=" &amp; DZ$1, DataRegularSeason20242025!$D$3:$D$1315, $A26)+SUMIFS(DataRegularSeason20242025!$AB$3:$AB$1315,DataRegularSeason20242025!$B$3:$B$1315, "&lt;=" &amp; DZ$1, DataRegularSeason20242025!$E$3:$E$1315, $A26)</f>
        <v>70</v>
      </c>
      <c r="EA26">
        <f>SUMIFS(DataRegularSeason20242025!$AA$3:$AA$1315,DataRegularSeason20242025!$B$3:$B$1315, "&lt;=" &amp; EA$1, DataRegularSeason20242025!$D$3:$D$1315, $A26)+SUMIFS(DataRegularSeason20242025!$AB$3:$AB$1315,DataRegularSeason20242025!$B$3:$B$1315, "&lt;=" &amp; EA$1, DataRegularSeason20242025!$E$3:$E$1315, $A26)</f>
        <v>70</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74</v>
      </c>
      <c r="EQ26">
        <f>SUMIFS(DataRegularSeason20242025!$AA$3:$AA$1315,DataRegularSeason20242025!$B$3:$B$1315, "&lt;=" &amp; EQ$1, DataRegularSeason20242025!$D$3:$D$1315, $A26)+SUMIFS(DataRegularSeason20242025!$AB$3:$AB$1315,DataRegularSeason20242025!$B$3:$B$1315, "&lt;=" &amp; EQ$1, DataRegularSeason20242025!$E$3:$E$1315, $A26)</f>
        <v>74</v>
      </c>
      <c r="ER26">
        <f>SUMIFS(DataRegularSeason20242025!$AA$3:$AA$1315,DataRegularSeason20242025!$B$3:$B$1315, "&lt;=" &amp; ER$1, DataRegularSeason20242025!$D$3:$D$1315, $A26)+SUMIFS(DataRegularSeason20242025!$AB$3:$AB$1315,DataRegularSeason20242025!$B$3:$B$1315, "&lt;=" &amp; ER$1, DataRegularSeason20242025!$E$3:$E$1315, $A26)</f>
        <v>74</v>
      </c>
      <c r="ES26">
        <f>SUMIFS(DataRegularSeason20242025!$AA$3:$AA$1315,DataRegularSeason20242025!$B$3:$B$1315, "&lt;=" &amp; ES$1, DataRegularSeason20242025!$D$3:$D$1315, $A26)+SUMIFS(DataRegularSeason20242025!$AB$3:$AB$1315,DataRegularSeason20242025!$B$3:$B$1315, "&lt;=" &amp; ES$1, DataRegularSeason20242025!$E$3:$E$1315, $A26)</f>
        <v>74</v>
      </c>
      <c r="ET26">
        <f>SUMIFS(DataRegularSeason20242025!$AA$3:$AA$1315,DataRegularSeason20242025!$B$3:$B$1315, "&lt;=" &amp; ET$1, DataRegularSeason20242025!$D$3:$D$1315, $A26)+SUMIFS(DataRegularSeason20242025!$AB$3:$AB$1315,DataRegularSeason20242025!$B$3:$B$1315, "&lt;=" &amp; ET$1, DataRegularSeason20242025!$E$3:$E$1315, $A26)</f>
        <v>74</v>
      </c>
      <c r="EU26">
        <f>SUMIFS(DataRegularSeason20242025!$AA$3:$AA$1315,DataRegularSeason20242025!$B$3:$B$1315, "&lt;=" &amp; EU$1, DataRegularSeason20242025!$D$3:$D$1315, $A26)+SUMIFS(DataRegularSeason20242025!$AB$3:$AB$1315,DataRegularSeason20242025!$B$3:$B$1315, "&lt;=" &amp; EU$1, DataRegularSeason20242025!$E$3:$E$1315, $A26)</f>
        <v>76</v>
      </c>
      <c r="EV26">
        <f>SUMIFS(DataRegularSeason20242025!$AA$3:$AA$1315,DataRegularSeason20242025!$B$3:$B$1315, "&lt;=" &amp; EV$1, DataRegularSeason20242025!$D$3:$D$1315, $A26)+SUMIFS(DataRegularSeason20242025!$AB$3:$AB$1315,DataRegularSeason20242025!$B$3:$B$1315, "&lt;=" &amp; EV$1, DataRegularSeason20242025!$E$3:$E$1315, $A26)</f>
        <v>76</v>
      </c>
      <c r="EW26">
        <f>SUMIFS(DataRegularSeason20242025!$AA$3:$AA$1315,DataRegularSeason20242025!$B$3:$B$1315, "&lt;=" &amp; EW$1, DataRegularSeason20242025!$D$3:$D$1315, $A26)+SUMIFS(DataRegularSeason20242025!$AB$3:$AB$1315,DataRegularSeason20242025!$B$3:$B$1315, "&lt;=" &amp; EW$1, DataRegularSeason20242025!$E$3:$E$1315, $A26)</f>
        <v>76</v>
      </c>
      <c r="EX26">
        <f>SUMIFS(DataRegularSeason20242025!$AA$3:$AA$1315,DataRegularSeason20242025!$B$3:$B$1315, "&lt;=" &amp; EX$1, DataRegularSeason20242025!$D$3:$D$1315, $A26)+SUMIFS(DataRegularSeason20242025!$AB$3:$AB$1315,DataRegularSeason20242025!$B$3:$B$1315, "&lt;=" &amp; EX$1, DataRegularSeason20242025!$E$3:$E$1315, $A26)</f>
        <v>78</v>
      </c>
      <c r="EY26">
        <f>SUMIFS(DataRegularSeason20242025!$AA$3:$AA$1315,DataRegularSeason20242025!$B$3:$B$1315, "&lt;=" &amp; EY$1, DataRegularSeason20242025!$D$3:$D$1315, $A26)+SUMIFS(DataRegularSeason20242025!$AB$3:$AB$1315,DataRegularSeason20242025!$B$3:$B$1315, "&lt;=" &amp; EY$1, DataRegularSeason20242025!$E$3:$E$1315, $A26)</f>
        <v>78</v>
      </c>
      <c r="EZ26">
        <f>SUMIFS(DataRegularSeason20242025!$AA$3:$AA$1315,DataRegularSeason20242025!$B$3:$B$1315, "&lt;=" &amp; EZ$1, DataRegularSeason20242025!$D$3:$D$1315, $A26)+SUMIFS(DataRegularSeason20242025!$AB$3:$AB$1315,DataRegularSeason20242025!$B$3:$B$1315, "&lt;=" &amp; EZ$1, DataRegularSeason20242025!$E$3:$E$1315, $A26)</f>
        <v>78</v>
      </c>
      <c r="FA26">
        <f>SUMIFS(DataRegularSeason20242025!$AA$3:$AA$1315,DataRegularSeason20242025!$B$3:$B$1315, "&lt;=" &amp; FA$1, DataRegularSeason20242025!$D$3:$D$1315, $A26)+SUMIFS(DataRegularSeason20242025!$AB$3:$AB$1315,DataRegularSeason20242025!$B$3:$B$1315, "&lt;=" &amp; FA$1, DataRegularSeason20242025!$E$3:$E$1315, $A26)</f>
        <v>80</v>
      </c>
      <c r="FB26">
        <f>SUMIFS(DataRegularSeason20242025!$AA$3:$AA$1315,DataRegularSeason20242025!$B$3:$B$1315, "&lt;=" &amp; FB$1, DataRegularSeason20242025!$D$3:$D$1315, $A26)+SUMIFS(DataRegularSeason20242025!$AB$3:$AB$1315,DataRegularSeason20242025!$B$3:$B$1315, "&lt;=" &amp; FB$1, DataRegularSeason20242025!$E$3:$E$1315, $A26)</f>
        <v>80</v>
      </c>
      <c r="FC26">
        <f>SUMIFS(DataRegularSeason20242025!$AA$3:$AA$1315,DataRegularSeason20242025!$B$3:$B$1315, "&lt;=" &amp; FC$1, DataRegularSeason20242025!$D$3:$D$1315, $A26)+SUMIFS(DataRegularSeason20242025!$AB$3:$AB$1315,DataRegularSeason20242025!$B$3:$B$1315, "&lt;=" &amp; FC$1, DataRegularSeason20242025!$E$3:$E$1315, $A26)</f>
        <v>82</v>
      </c>
      <c r="FD26">
        <f>SUMIFS(DataRegularSeason20242025!$AA$3:$AA$1315,DataRegularSeason20242025!$B$3:$B$1315, "&lt;=" &amp; FD$1, DataRegularSeason20242025!$D$3:$D$1315, $A26)+SUMIFS(DataRegularSeason20242025!$AB$3:$AB$1315,DataRegularSeason20242025!$B$3:$B$1315, "&lt;=" &amp; FD$1, DataRegularSeason20242025!$E$3:$E$1315, $A26)</f>
        <v>82</v>
      </c>
      <c r="FE26">
        <f>SUMIFS(DataRegularSeason20242025!$AA$3:$AA$1315,DataRegularSeason20242025!$B$3:$B$1315, "&lt;=" &amp; FE$1, DataRegularSeason20242025!$D$3:$D$1315, $A26)+SUMIFS(DataRegularSeason20242025!$AB$3:$AB$1315,DataRegularSeason20242025!$B$3:$B$1315, "&lt;=" &amp; FE$1, DataRegularSeason20242025!$E$3:$E$1315, $A26)</f>
        <v>82</v>
      </c>
      <c r="FF26">
        <f>SUMIFS(DataRegularSeason20242025!$AA$3:$AA$1315,DataRegularSeason20242025!$B$3:$B$1315, "&lt;=" &amp; FF$1, DataRegularSeason20242025!$D$3:$D$1315, $A26)+SUMIFS(DataRegularSeason20242025!$AB$3:$AB$1315,DataRegularSeason20242025!$B$3:$B$1315, "&lt;=" &amp; FF$1, DataRegularSeason20242025!$E$3:$E$1315, $A26)</f>
        <v>82</v>
      </c>
      <c r="FG26">
        <f>SUMIFS(DataRegularSeason20242025!$AA$3:$AA$1315,DataRegularSeason20242025!$B$3:$B$1315, "&lt;=" &amp; FG$1, DataRegularSeason20242025!$D$3:$D$1315, $A26)+SUMIFS(DataRegularSeason20242025!$AB$3:$AB$1315,DataRegularSeason20242025!$B$3:$B$1315, "&lt;=" &amp; FG$1, DataRegularSeason20242025!$E$3:$E$1315, $A26)</f>
        <v>83</v>
      </c>
      <c r="FH26">
        <f>SUMIFS(DataRegularSeason20242025!$AA$3:$AA$1315,DataRegularSeason20242025!$B$3:$B$1315, "&lt;=" &amp; FH$1, DataRegularSeason20242025!$D$3:$D$1315, $A26)+SUMIFS(DataRegularSeason20242025!$AB$3:$AB$1315,DataRegularSeason20242025!$B$3:$B$1315, "&lt;=" &amp; FH$1, DataRegularSeason20242025!$E$3:$E$1315, $A26)</f>
        <v>83</v>
      </c>
      <c r="FI26">
        <f>SUMIFS(DataRegularSeason20242025!$AA$3:$AA$1315,DataRegularSeason20242025!$B$3:$B$1315, "&lt;=" &amp; FI$1, DataRegularSeason20242025!$D$3:$D$1315, $A26)+SUMIFS(DataRegularSeason20242025!$AB$3:$AB$1315,DataRegularSeason20242025!$B$3:$B$1315, "&lt;=" &amp; FI$1, DataRegularSeason20242025!$E$3:$E$1315, $A26)</f>
        <v>83</v>
      </c>
      <c r="FJ26">
        <f>SUMIFS(DataRegularSeason20242025!$AA$3:$AA$1315,DataRegularSeason20242025!$B$3:$B$1315, "&lt;=" &amp; FJ$1, DataRegularSeason20242025!$D$3:$D$1315, $A26)+SUMIFS(DataRegularSeason20242025!$AB$3:$AB$1315,DataRegularSeason20242025!$B$3:$B$1315, "&lt;=" &amp; FJ$1, DataRegularSeason20242025!$E$3:$E$1315, $A26)</f>
        <v>83</v>
      </c>
      <c r="FK26">
        <f>SUMIFS(DataRegularSeason20242025!$AA$3:$AA$1315,DataRegularSeason20242025!$B$3:$B$1315, "&lt;=" &amp; FK$1, DataRegularSeason20242025!$D$3:$D$1315, $A26)+SUMIFS(DataRegularSeason20242025!$AB$3:$AB$1315,DataRegularSeason20242025!$B$3:$B$1315, "&lt;=" &amp; FK$1, DataRegularSeason20242025!$E$3:$E$1315, $A26)</f>
        <v>83</v>
      </c>
      <c r="FL26">
        <f>SUMIFS(DataRegularSeason20242025!$AA$3:$AA$1315,DataRegularSeason20242025!$B$3:$B$1315, "&lt;=" &amp; FL$1, DataRegularSeason20242025!$D$3:$D$1315, $A26)+SUMIFS(DataRegularSeason20242025!$AB$3:$AB$1315,DataRegularSeason20242025!$B$3:$B$1315, "&lt;=" &amp; FL$1, DataRegularSeason20242025!$E$3:$E$1315, $A26)</f>
        <v>83</v>
      </c>
      <c r="FM26">
        <f>SUMIFS(DataRegularSeason20242025!$AA$3:$AA$1315,DataRegularSeason20242025!$B$3:$B$1315, "&lt;=" &amp; FM$1, DataRegularSeason20242025!$D$3:$D$1315, $A26)+SUMIFS(DataRegularSeason20242025!$AB$3:$AB$1315,DataRegularSeason20242025!$B$3:$B$1315, "&lt;=" &amp; FM$1, DataRegularSeason20242025!$E$3:$E$1315, $A26)</f>
        <v>83</v>
      </c>
      <c r="FN26">
        <f>SUMIFS(DataRegularSeason20242025!$AA$3:$AA$1315,DataRegularSeason20242025!$B$3:$B$1315, "&lt;=" &amp; FN$1, DataRegularSeason20242025!$D$3:$D$1315, $A26)+SUMIFS(DataRegularSeason20242025!$AB$3:$AB$1315,DataRegularSeason20242025!$B$3:$B$1315, "&lt;=" &amp; FN$1, DataRegularSeason20242025!$E$3:$E$1315, $A26)</f>
        <v>83</v>
      </c>
      <c r="FO26">
        <f>SUMIFS(DataRegularSeason20242025!$AA$3:$AA$1315,DataRegularSeason20242025!$B$3:$B$1315, "&lt;=" &amp; FO$1, DataRegularSeason20242025!$D$3:$D$1315, $A26)+SUMIFS(DataRegularSeason20242025!$AB$3:$AB$1315,DataRegularSeason20242025!$B$3:$B$1315, "&lt;=" &amp; FO$1, DataRegularSeason20242025!$E$3:$E$1315, $A26)</f>
        <v>83</v>
      </c>
      <c r="FP26">
        <f>SUMIFS(DataRegularSeason20242025!$AA$3:$AA$1315,DataRegularSeason20242025!$B$3:$B$1315, "&lt;=" &amp; FP$1, DataRegularSeason20242025!$D$3:$D$1315, $A26)+SUMIFS(DataRegularSeason20242025!$AB$3:$AB$1315,DataRegularSeason20242025!$B$3:$B$1315, "&lt;=" &amp; FP$1, DataRegularSeason20242025!$E$3:$E$1315, $A26)</f>
        <v>83</v>
      </c>
      <c r="FQ26">
        <f>SUMIFS(DataRegularSeason20242025!$AA$3:$AA$1315,DataRegularSeason20242025!$B$3:$B$1315, "&lt;=" &amp; FQ$1, DataRegularSeason20242025!$D$3:$D$1315, $A26)+SUMIFS(DataRegularSeason20242025!$AB$3:$AB$1315,DataRegularSeason20242025!$B$3:$B$1315, "&lt;=" &amp; FQ$1, DataRegularSeason20242025!$E$3:$E$1315, $A26)</f>
        <v>83</v>
      </c>
      <c r="FR26">
        <f>SUMIFS(DataRegularSeason20242025!$AA$3:$AA$1315,DataRegularSeason20242025!$B$3:$B$1315, "&lt;=" &amp; FR$1, DataRegularSeason20242025!$D$3:$D$1315, $A26)+SUMIFS(DataRegularSeason20242025!$AB$3:$AB$1315,DataRegularSeason20242025!$B$3:$B$1315, "&lt;=" &amp; FR$1, DataRegularSeason20242025!$E$3:$E$1315, $A26)</f>
        <v>83</v>
      </c>
      <c r="FS26">
        <f>SUMIFS(DataRegularSeason20242025!$AA$3:$AA$1315,DataRegularSeason20242025!$B$3:$B$1315, "&lt;=" &amp; FS$1, DataRegularSeason20242025!$D$3:$D$1315, $A26)+SUMIFS(DataRegularSeason20242025!$AB$3:$AB$1315,DataRegularSeason20242025!$B$3:$B$1315, "&lt;=" &amp; FS$1, DataRegularSeason20242025!$E$3:$E$1315, $A26)</f>
        <v>83</v>
      </c>
      <c r="FT26">
        <f>SUMIFS(DataRegularSeason20242025!$AA$3:$AA$1315,DataRegularSeason20242025!$B$3:$B$1315, "&lt;=" &amp; FT$1, DataRegularSeason20242025!$D$3:$D$1315, $A26)+SUMIFS(DataRegularSeason20242025!$AB$3:$AB$1315,DataRegularSeason20242025!$B$3:$B$1315, "&lt;=" &amp; FT$1, DataRegularSeason20242025!$E$3:$E$1315, $A26)</f>
        <v>83</v>
      </c>
      <c r="FU26">
        <f>SUMIFS(DataRegularSeason20242025!$AA$3:$AA$1315,DataRegularSeason20242025!$B$3:$B$1315, "&lt;=" &amp; FU$1, DataRegularSeason20242025!$D$3:$D$1315, $A26)+SUMIFS(DataRegularSeason20242025!$AB$3:$AB$1315,DataRegularSeason20242025!$B$3:$B$1315, "&lt;=" &amp; FU$1, DataRegularSeason20242025!$E$3:$E$1315, $A26)</f>
        <v>83</v>
      </c>
      <c r="FV26">
        <f>SUMIFS(DataRegularSeason20242025!$AA$3:$AA$1315,DataRegularSeason20242025!$B$3:$B$1315, "&lt;=" &amp; FV$1, DataRegularSeason20242025!$D$3:$D$1315, $A26)+SUMIFS(DataRegularSeason20242025!$AB$3:$AB$1315,DataRegularSeason20242025!$B$3:$B$1315, "&lt;=" &amp; FV$1, DataRegularSeason20242025!$E$3:$E$1315, $A26)</f>
        <v>83</v>
      </c>
      <c r="FW26">
        <f>SUMIFS(DataRegularSeason20242025!$AA$3:$AA$1315,DataRegularSeason20242025!$B$3:$B$1315, "&lt;=" &amp; FW$1, DataRegularSeason20242025!$D$3:$D$1315, $A26)+SUMIFS(DataRegularSeason20242025!$AB$3:$AB$1315,DataRegularSeason20242025!$B$3:$B$1315, "&lt;=" &amp; FW$1, DataRegularSeason20242025!$E$3:$E$1315, $A26)</f>
        <v>83</v>
      </c>
      <c r="FX26">
        <f>SUMIFS(DataRegularSeason20242025!$AA$3:$AA$1315,DataRegularSeason20242025!$B$3:$B$1315, "&lt;=" &amp; FX$1, DataRegularSeason20242025!$D$3:$D$1315, $A26)+SUMIFS(DataRegularSeason20242025!$AB$3:$AB$1315,DataRegularSeason20242025!$B$3:$B$1315, "&lt;=" &amp; FX$1, DataRegularSeason20242025!$E$3:$E$1315, $A26)</f>
        <v>83</v>
      </c>
      <c r="FY26">
        <f>SUMIFS(DataRegularSeason20242025!$AA$3:$AA$1315,DataRegularSeason20242025!$B$3:$B$1315, "&lt;=" &amp; FY$1, DataRegularSeason20242025!$D$3:$D$1315, $A26)+SUMIFS(DataRegularSeason20242025!$AB$3:$AB$1315,DataRegularSeason20242025!$B$3:$B$1315, "&lt;=" &amp; FY$1, DataRegularSeason20242025!$E$3:$E$1315, $A26)</f>
        <v>83</v>
      </c>
      <c r="FZ26">
        <f>SUMIFS(DataRegularSeason20242025!$AA$3:$AA$1315,DataRegularSeason20242025!$B$3:$B$1315, "&lt;=" &amp; FZ$1, DataRegularSeason20242025!$D$3:$D$1315, $A26)+SUMIFS(DataRegularSeason20242025!$AB$3:$AB$1315,DataRegularSeason20242025!$B$3:$B$1315, "&lt;=" &amp; FZ$1, DataRegularSeason20242025!$E$3:$E$1315, $A26)</f>
        <v>83</v>
      </c>
      <c r="GA26">
        <f>SUMIFS(DataRegularSeason20242025!$AA$3:$AA$1315,DataRegularSeason20242025!$B$3:$B$1315, "&lt;=" &amp; GA$1, DataRegularSeason20242025!$D$3:$D$1315, $A26)+SUMIFS(DataRegularSeason20242025!$AB$3:$AB$1315,DataRegularSeason20242025!$B$3:$B$1315, "&lt;=" &amp; GA$1, DataRegularSeason20242025!$E$3:$E$1315, $A26)</f>
        <v>83</v>
      </c>
      <c r="GB26">
        <f>SUMIFS(DataRegularSeason20242025!$AA$3:$AA$1315,DataRegularSeason20242025!$B$3:$B$1315, "&lt;=" &amp; GB$1, DataRegularSeason20242025!$D$3:$D$1315, $A26)+SUMIFS(DataRegularSeason20242025!$AB$3:$AB$1315,DataRegularSeason20242025!$B$3:$B$1315, "&lt;=" &amp; GB$1, DataRegularSeason20242025!$E$3:$E$1315, $A26)</f>
        <v>83</v>
      </c>
      <c r="GC26">
        <f>SUMIFS(DataRegularSeason20242025!$AA$3:$AA$1315,DataRegularSeason20242025!$B$3:$B$1315, "&lt;=" &amp; GC$1, DataRegularSeason20242025!$D$3:$D$1315, $A26)+SUMIFS(DataRegularSeason20242025!$AB$3:$AB$1315,DataRegularSeason20242025!$B$3:$B$1315, "&lt;=" &amp; GC$1, DataRegularSeason20242025!$E$3:$E$1315, $A26)</f>
        <v>83</v>
      </c>
      <c r="GD26">
        <f>SUMIFS(DataRegularSeason20242025!$AA$3:$AA$1315,DataRegularSeason20242025!$B$3:$B$1315, "&lt;=" &amp; GD$1, DataRegularSeason20242025!$D$3:$D$1315, $A26)+SUMIFS(DataRegularSeason20242025!$AB$3:$AB$1315,DataRegularSeason20242025!$B$3:$B$1315, "&lt;=" &amp; GD$1, DataRegularSeason20242025!$E$3:$E$1315, $A26)</f>
        <v>83</v>
      </c>
      <c r="GE26">
        <f>SUMIFS(DataRegularSeason20242025!$AA$3:$AA$1315,DataRegularSeason20242025!$B$3:$B$1315, "&lt;=" &amp; GE$1, DataRegularSeason20242025!$D$3:$D$1315, $A26)+SUMIFS(DataRegularSeason20242025!$AB$3:$AB$1315,DataRegularSeason20242025!$B$3:$B$1315, "&lt;=" &amp; GE$1, DataRegularSeason20242025!$E$3:$E$1315, $A26)</f>
        <v>83</v>
      </c>
      <c r="GF26">
        <f>SUMIFS(DataRegularSeason20242025!$AA$3:$AA$1315,DataRegularSeason20242025!$B$3:$B$1315, "&lt;=" &amp; GF$1, DataRegularSeason20242025!$D$3:$D$1315, $A26)+SUMIFS(DataRegularSeason20242025!$AB$3:$AB$1315,DataRegularSeason20242025!$B$3:$B$1315, "&lt;=" &amp; GF$1, DataRegularSeason20242025!$E$3:$E$1315, $A26)</f>
        <v>83</v>
      </c>
      <c r="GG26">
        <f>SUMIFS(DataRegularSeason20242025!$AA$3:$AA$1315,DataRegularSeason20242025!$B$3:$B$1315, "&lt;=" &amp; GG$1, DataRegularSeason20242025!$D$3:$D$1315, $A26)+SUMIFS(DataRegularSeason20242025!$AB$3:$AB$1315,DataRegularSeason20242025!$B$3:$B$1315, "&lt;=" &amp; GG$1, DataRegularSeason20242025!$E$3:$E$1315, $A26)</f>
        <v>83</v>
      </c>
      <c r="GH26">
        <f>SUMIFS(DataRegularSeason20242025!$AA$3:$AA$1315,DataRegularSeason20242025!$B$3:$B$1315, "&lt;=" &amp; GH$1, DataRegularSeason20242025!$D$3:$D$1315, $A26)+SUMIFS(DataRegularSeason20242025!$AB$3:$AB$1315,DataRegularSeason20242025!$B$3:$B$1315, "&lt;=" &amp; GH$1, DataRegularSeason20242025!$E$3:$E$1315, $A26)</f>
        <v>83</v>
      </c>
      <c r="GI26">
        <f>SUMIFS(DataRegularSeason20242025!$AA$3:$AA$1315,DataRegularSeason20242025!$B$3:$B$1315, "&lt;=" &amp; GI$1, DataRegularSeason20242025!$D$3:$D$1315, $A26)+SUMIFS(DataRegularSeason20242025!$AB$3:$AB$1315,DataRegularSeason20242025!$B$3:$B$1315, "&lt;=" &amp; GI$1, DataRegularSeason20242025!$E$3:$E$1315, $A26)</f>
        <v>83</v>
      </c>
      <c r="GJ26">
        <f>SUMIFS(DataRegularSeason20242025!$AA$3:$AA$1315,DataRegularSeason20242025!$B$3:$B$1315, "&lt;=" &amp; GJ$1, DataRegularSeason20242025!$D$3:$D$1315, $A26)+SUMIFS(DataRegularSeason20242025!$AB$3:$AB$1315,DataRegularSeason20242025!$B$3:$B$1315, "&lt;=" &amp; GJ$1, DataRegularSeason20242025!$E$3:$E$1315, $A26)</f>
        <v>83</v>
      </c>
      <c r="GK26">
        <f>SUMIFS(DataRegularSeason20242025!$AA$3:$AA$1315,DataRegularSeason20242025!$B$3:$B$1315, "&lt;=" &amp; GK$1, DataRegularSeason20242025!$D$3:$D$1315, $A26)+SUMIFS(DataRegularSeason20242025!$AB$3:$AB$1315,DataRegularSeason20242025!$B$3:$B$1315, "&lt;=" &amp; GK$1, DataRegularSeason20242025!$E$3:$E$1315, $A26)</f>
        <v>83</v>
      </c>
      <c r="GL26">
        <f>SUMIFS(DataRegularSeason20242025!$AA$3:$AA$1315,DataRegularSeason20242025!$B$3:$B$1315, "&lt;=" &amp; GL$1, DataRegularSeason20242025!$D$3:$D$1315, $A26)+SUMIFS(DataRegularSeason20242025!$AB$3:$AB$1315,DataRegularSeason20242025!$B$3:$B$1315, "&lt;=" &amp; GL$1, DataRegularSeason20242025!$E$3:$E$1315, $A26)</f>
        <v>83</v>
      </c>
      <c r="GM26">
        <f>SUMIFS(DataRegularSeason20242025!$AA$3:$AA$1315,DataRegularSeason20242025!$B$3:$B$1315, "&lt;=" &amp; GM$1, DataRegularSeason20242025!$D$3:$D$1315, $A26)+SUMIFS(DataRegularSeason20242025!$AB$3:$AB$1315,DataRegularSeason20242025!$B$3:$B$1315, "&lt;=" &amp; GM$1, DataRegularSeason20242025!$E$3:$E$1315, $A26)</f>
        <v>83</v>
      </c>
      <c r="GN26">
        <f>SUMIFS(DataRegularSeason20242025!$AA$3:$AA$1315,DataRegularSeason20242025!$B$3:$B$1315, "&lt;=" &amp; GN$1, DataRegularSeason20242025!$D$3:$D$1315, $A26)+SUMIFS(DataRegularSeason20242025!$AB$3:$AB$1315,DataRegularSeason20242025!$B$3:$B$1315, "&lt;=" &amp; GN$1, DataRegularSeason20242025!$E$3:$E$1315, $A26)</f>
        <v>83</v>
      </c>
      <c r="GO26">
        <f>SUMIFS(DataRegularSeason20242025!$AA$3:$AA$1315,DataRegularSeason20242025!$B$3:$B$1315, "&lt;=" &amp; GO$1, DataRegularSeason20242025!$D$3:$D$1315, $A26)+SUMIFS(DataRegularSeason20242025!$AB$3:$AB$1315,DataRegularSeason20242025!$B$3:$B$1315, "&lt;=" &amp; GO$1, DataRegularSeason20242025!$E$3:$E$1315, $A26)</f>
        <v>83</v>
      </c>
      <c r="GP26">
        <f>SUMIFS(DataRegularSeason20242025!$AA$3:$AA$1315,DataRegularSeason20242025!$B$3:$B$1315, "&lt;=" &amp; GP$1, DataRegularSeason20242025!$D$3:$D$1315, $A26)+SUMIFS(DataRegularSeason20242025!$AB$3:$AB$1315,DataRegularSeason20242025!$B$3:$B$1315, "&lt;=" &amp; GP$1, DataRegularSeason20242025!$E$3:$E$1315, $A26)</f>
        <v>83</v>
      </c>
      <c r="GQ26">
        <f>SUMIFS(DataRegularSeason20242025!$AA$3:$AA$1315,DataRegularSeason20242025!$B$3:$B$1315, "&lt;=" &amp; GQ$1, DataRegularSeason20242025!$D$3:$D$1315, $A26)+SUMIFS(DataRegularSeason20242025!$AB$3:$AB$1315,DataRegularSeason20242025!$B$3:$B$1315, "&lt;=" &amp; GQ$1, DataRegularSeason20242025!$E$3:$E$1315, $A26)</f>
        <v>83</v>
      </c>
      <c r="GR26">
        <f>SUMIFS(DataRegularSeason20242025!$AA$3:$AA$1315,DataRegularSeason20242025!$B$3:$B$1315, "&lt;=" &amp; GR$1, DataRegularSeason20242025!$D$3:$D$1315, $A26)+SUMIFS(DataRegularSeason20242025!$AB$3:$AB$1315,DataRegularSeason20242025!$B$3:$B$1315, "&lt;=" &amp; GR$1, DataRegularSeason20242025!$E$3:$E$1315, $A26)</f>
        <v>83</v>
      </c>
      <c r="GS26">
        <f>SUMIFS(DataRegularSeason20242025!$AA$3:$AA$1315,DataRegularSeason20242025!$B$3:$B$1315, "&lt;=" &amp; GS$1, DataRegularSeason20242025!$D$3:$D$1315, $A26)+SUMIFS(DataRegularSeason20242025!$AB$3:$AB$1315,DataRegularSeason20242025!$B$3:$B$1315, "&lt;=" &amp; GS$1, DataRegularSeason20242025!$E$3:$E$1315, $A26)</f>
        <v>83</v>
      </c>
      <c r="GT26">
        <f>SUMIFS(DataRegularSeason20242025!$AA$3:$AA$1315,DataRegularSeason20242025!$B$3:$B$1315, "&lt;=" &amp; GT$1, DataRegularSeason20242025!$D$3:$D$1315, $A26)+SUMIFS(DataRegularSeason20242025!$AB$3:$AB$1315,DataRegularSeason20242025!$B$3:$B$1315, "&lt;=" &amp; GT$1, DataRegularSeason20242025!$E$3:$E$1315, $A26)</f>
        <v>83</v>
      </c>
      <c r="GU26">
        <f>SUMIFS(DataRegularSeason20242025!$AA$3:$AA$1315,DataRegularSeason20242025!$B$3:$B$1315, "&lt;=" &amp; GU$1, DataRegularSeason20242025!$D$3:$D$1315, $A26)+SUMIFS(DataRegularSeason20242025!$AB$3:$AB$1315,DataRegularSeason20242025!$B$3:$B$1315, "&lt;=" &amp; GU$1, DataRegularSeason20242025!$E$3:$E$1315, $A26)</f>
        <v>83</v>
      </c>
    </row>
    <row r="27" spans="1:203" x14ac:dyDescent="0.25">
      <c r="A27" t="s">
        <v>22</v>
      </c>
      <c r="B27" t="s">
        <v>96</v>
      </c>
      <c r="C27" s="121" t="s">
        <v>99</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0</v>
      </c>
      <c r="K27">
        <f>SUMIFS(DataRegularSeason20242025!$AA$3:$AA$1315,DataRegularSeason20242025!$B$3:$B$1315, "&lt;=" &amp; K$1, DataRegularSeason20242025!$D$3:$D$1315, $A27)+SUMIFS(DataRegularSeason20242025!$AB$3:$AB$1315,DataRegularSeason20242025!$B$3:$B$1315, "&lt;=" &amp; K$1, DataRegularSeason20242025!$E$3:$E$1315, $A27)</f>
        <v>0</v>
      </c>
      <c r="L27">
        <f>SUMIFS(DataRegularSeason20242025!$AA$3:$AA$1315,DataRegularSeason20242025!$B$3:$B$1315, "&lt;=" &amp; L$1, DataRegularSeason20242025!$D$3:$D$1315, $A27)+SUMIFS(DataRegularSeason20242025!$AB$3:$AB$1315,DataRegularSeason20242025!$B$3:$B$1315, "&lt;=" &amp; L$1, DataRegularSeason20242025!$E$3:$E$1315, $A27)</f>
        <v>0</v>
      </c>
      <c r="M27">
        <f>SUMIFS(DataRegularSeason20242025!$AA$3:$AA$1315,DataRegularSeason20242025!$B$3:$B$1315, "&lt;=" &amp; M$1, DataRegularSeason20242025!$D$3:$D$1315, $A27)+SUMIFS(DataRegularSeason20242025!$AB$3:$AB$1315,DataRegularSeason20242025!$B$3:$B$1315, "&lt;=" &amp; M$1, DataRegularSeason20242025!$E$3:$E$1315, $A27)</f>
        <v>0</v>
      </c>
      <c r="N27">
        <f>SUMIFS(DataRegularSeason20242025!$AA$3:$AA$1315,DataRegularSeason20242025!$B$3:$B$1315, "&lt;=" &amp; N$1, DataRegularSeason20242025!$D$3:$D$1315, $A27)+SUMIFS(DataRegularSeason20242025!$AB$3:$AB$1315,DataRegularSeason20242025!$B$3:$B$1315, "&lt;=" &amp; N$1, DataRegularSeason20242025!$E$3:$E$1315, $A27)</f>
        <v>0</v>
      </c>
      <c r="O27">
        <f>SUMIFS(DataRegularSeason20242025!$AA$3:$AA$1315,DataRegularSeason20242025!$B$3:$B$1315, "&lt;=" &amp; O$1, DataRegularSeason20242025!$D$3:$D$1315, $A27)+SUMIFS(DataRegularSeason20242025!$AB$3:$AB$1315,DataRegularSeason20242025!$B$3:$B$1315, "&lt;=" &amp; O$1, DataRegularSeason20242025!$E$3:$E$1315, $A27)</f>
        <v>0</v>
      </c>
      <c r="P27">
        <f>SUMIFS(DataRegularSeason20242025!$AA$3:$AA$1315,DataRegularSeason20242025!$B$3:$B$1315, "&lt;=" &amp; P$1, DataRegularSeason20242025!$D$3:$D$1315, $A27)+SUMIFS(DataRegularSeason20242025!$AB$3:$AB$1315,DataRegularSeason20242025!$B$3:$B$1315, "&lt;=" &amp; P$1, DataRegularSeason20242025!$E$3:$E$1315, $A27)</f>
        <v>2</v>
      </c>
      <c r="Q27">
        <f>SUMIFS(DataRegularSeason20242025!$AA$3:$AA$1315,DataRegularSeason20242025!$B$3:$B$1315, "&lt;=" &amp; Q$1, DataRegularSeason20242025!$D$3:$D$1315, $A27)+SUMIFS(DataRegularSeason20242025!$AB$3:$AB$1315,DataRegularSeason20242025!$B$3:$B$1315, "&lt;=" &amp; Q$1, DataRegularSeason20242025!$E$3:$E$1315, $A27)</f>
        <v>2</v>
      </c>
      <c r="R27">
        <f>SUMIFS(DataRegularSeason20242025!$AA$3:$AA$1315,DataRegularSeason20242025!$B$3:$B$1315, "&lt;=" &amp; R$1, DataRegularSeason20242025!$D$3:$D$1315, $A27)+SUMIFS(DataRegularSeason20242025!$AB$3:$AB$1315,DataRegularSeason20242025!$B$3:$B$1315, "&lt;=" &amp; R$1, DataRegularSeason20242025!$E$3:$E$1315, $A27)</f>
        <v>4</v>
      </c>
      <c r="S27">
        <f>SUMIFS(DataRegularSeason20242025!$AA$3:$AA$1315,DataRegularSeason20242025!$B$3:$B$1315, "&lt;=" &amp; S$1, DataRegularSeason20242025!$D$3:$D$1315, $A27)+SUMIFS(DataRegularSeason20242025!$AB$3:$AB$1315,DataRegularSeason20242025!$B$3:$B$1315, "&lt;=" &amp; S$1, DataRegularSeason20242025!$E$3:$E$1315, $A27)</f>
        <v>4</v>
      </c>
      <c r="T27">
        <f>SUMIFS(DataRegularSeason20242025!$AA$3:$AA$1315,DataRegularSeason20242025!$B$3:$B$1315, "&lt;=" &amp; T$1, DataRegularSeason20242025!$D$3:$D$1315, $A27)+SUMIFS(DataRegularSeason20242025!$AB$3:$AB$1315,DataRegularSeason20242025!$B$3:$B$1315, "&lt;=" &amp; T$1, DataRegularSeason20242025!$E$3:$E$1315, $A27)</f>
        <v>4</v>
      </c>
      <c r="U27">
        <f>SUMIFS(DataRegularSeason20242025!$AA$3:$AA$1315,DataRegularSeason20242025!$B$3:$B$1315, "&lt;=" &amp; U$1, DataRegularSeason20242025!$D$3:$D$1315, $A27)+SUMIFS(DataRegularSeason20242025!$AB$3:$AB$1315,DataRegularSeason20242025!$B$3:$B$1315, "&lt;=" &amp; U$1, DataRegularSeason20242025!$E$3:$E$1315, $A27)</f>
        <v>4</v>
      </c>
      <c r="V27">
        <f>SUMIFS(DataRegularSeason20242025!$AA$3:$AA$1315,DataRegularSeason20242025!$B$3:$B$1315, "&lt;=" &amp; V$1, DataRegularSeason20242025!$D$3:$D$1315, $A27)+SUMIFS(DataRegularSeason20242025!$AB$3:$AB$1315,DataRegularSeason20242025!$B$3:$B$1315, "&lt;=" &amp; V$1, DataRegularSeason20242025!$E$3:$E$1315, $A27)</f>
        <v>4</v>
      </c>
      <c r="W27">
        <f>SUMIFS(DataRegularSeason20242025!$AA$3:$AA$1315,DataRegularSeason20242025!$B$3:$B$1315, "&lt;=" &amp; W$1, DataRegularSeason20242025!$D$3:$D$1315, $A27)+SUMIFS(DataRegularSeason20242025!$AB$3:$AB$1315,DataRegularSeason20242025!$B$3:$B$1315, "&lt;=" &amp; W$1, DataRegularSeason20242025!$E$3:$E$1315, $A27)</f>
        <v>5</v>
      </c>
      <c r="X27">
        <f>SUMIFS(DataRegularSeason20242025!$AA$3:$AA$1315,DataRegularSeason20242025!$B$3:$B$1315, "&lt;=" &amp; X$1, DataRegularSeason20242025!$D$3:$D$1315, $A27)+SUMIFS(DataRegularSeason20242025!$AB$3:$AB$1315,DataRegularSeason20242025!$B$3:$B$1315, "&lt;=" &amp; X$1, DataRegularSeason20242025!$E$3:$E$1315, $A27)</f>
        <v>5</v>
      </c>
      <c r="Y27">
        <f>SUMIFS(DataRegularSeason20242025!$AA$3:$AA$1315,DataRegularSeason20242025!$B$3:$B$1315, "&lt;=" &amp; Y$1, DataRegularSeason20242025!$D$3:$D$1315, $A27)+SUMIFS(DataRegularSeason20242025!$AB$3:$AB$1315,DataRegularSeason20242025!$B$3:$B$1315, "&lt;=" &amp; Y$1, DataRegularSeason20242025!$E$3:$E$1315, $A27)</f>
        <v>5</v>
      </c>
      <c r="Z27">
        <f>SUMIFS(DataRegularSeason20242025!$AA$3:$AA$1315,DataRegularSeason20242025!$B$3:$B$1315, "&lt;=" &amp; Z$1, DataRegularSeason20242025!$D$3:$D$1315, $A27)+SUMIFS(DataRegularSeason20242025!$AB$3:$AB$1315,DataRegularSeason20242025!$B$3:$B$1315, "&lt;=" &amp; Z$1, DataRegularSeason20242025!$E$3:$E$1315, $A27)</f>
        <v>7</v>
      </c>
      <c r="AA27">
        <f>SUMIFS(DataRegularSeason20242025!$AA$3:$AA$1315,DataRegularSeason20242025!$B$3:$B$1315, "&lt;=" &amp; AA$1, DataRegularSeason20242025!$D$3:$D$1315, $A27)+SUMIFS(DataRegularSeason20242025!$AB$3:$AB$1315,DataRegularSeason20242025!$B$3:$B$1315, "&lt;=" &amp; AA$1, DataRegularSeason20242025!$E$3:$E$1315, $A27)</f>
        <v>7</v>
      </c>
      <c r="AB27">
        <f>SUMIFS(DataRegularSeason20242025!$AA$3:$AA$1315,DataRegularSeason20242025!$B$3:$B$1315, "&lt;=" &amp; AB$1, DataRegularSeason20242025!$D$3:$D$1315, $A27)+SUMIFS(DataRegularSeason20242025!$AB$3:$AB$1315,DataRegularSeason20242025!$B$3:$B$1315, "&lt;=" &amp; AB$1, DataRegularSeason20242025!$E$3:$E$1315, $A27)</f>
        <v>9</v>
      </c>
      <c r="AC27">
        <f>SUMIFS(DataRegularSeason20242025!$AA$3:$AA$1315,DataRegularSeason20242025!$B$3:$B$1315, "&lt;=" &amp; AC$1, DataRegularSeason20242025!$D$3:$D$1315, $A27)+SUMIFS(DataRegularSeason20242025!$AB$3:$AB$1315,DataRegularSeason20242025!$B$3:$B$1315, "&lt;=" &amp; AC$1, DataRegularSeason20242025!$E$3:$E$1315, $A27)</f>
        <v>9</v>
      </c>
      <c r="AD27">
        <f>SUMIFS(DataRegularSeason20242025!$AA$3:$AA$1315,DataRegularSeason20242025!$B$3:$B$1315, "&lt;=" &amp; AD$1, DataRegularSeason20242025!$D$3:$D$1315, $A27)+SUMIFS(DataRegularSeason20242025!$AB$3:$AB$1315,DataRegularSeason20242025!$B$3:$B$1315, "&lt;=" &amp; AD$1, DataRegularSeason20242025!$E$3:$E$1315, $A27)</f>
        <v>9</v>
      </c>
      <c r="AE27">
        <f>SUMIFS(DataRegularSeason20242025!$AA$3:$AA$1315,DataRegularSeason20242025!$B$3:$B$1315, "&lt;=" &amp; AE$1, DataRegularSeason20242025!$D$3:$D$1315, $A27)+SUMIFS(DataRegularSeason20242025!$AB$3:$AB$1315,DataRegularSeason20242025!$B$3:$B$1315, "&lt;=" &amp; AE$1, DataRegularSeason20242025!$E$3:$E$1315, $A27)</f>
        <v>9</v>
      </c>
      <c r="AF27">
        <f>SUMIFS(DataRegularSeason20242025!$AA$3:$AA$1315,DataRegularSeason20242025!$B$3:$B$1315, "&lt;=" &amp; AF$1, DataRegularSeason20242025!$D$3:$D$1315, $A27)+SUMIFS(DataRegularSeason20242025!$AB$3:$AB$1315,DataRegularSeason20242025!$B$3:$B$1315, "&lt;=" &amp; AF$1, DataRegularSeason20242025!$E$3:$E$1315, $A27)</f>
        <v>11</v>
      </c>
      <c r="AG27">
        <f>SUMIFS(DataRegularSeason20242025!$AA$3:$AA$1315,DataRegularSeason20242025!$B$3:$B$1315, "&lt;=" &amp; AG$1, DataRegularSeason20242025!$D$3:$D$1315, $A27)+SUMIFS(DataRegularSeason20242025!$AB$3:$AB$1315,DataRegularSeason20242025!$B$3:$B$1315, "&lt;=" &amp; AG$1, DataRegularSeason20242025!$E$3:$E$1315, $A27)</f>
        <v>11</v>
      </c>
      <c r="AH27">
        <f>SUMIFS(DataRegularSeason20242025!$AA$3:$AA$1315,DataRegularSeason20242025!$B$3:$B$1315, "&lt;=" &amp; AH$1, DataRegularSeason20242025!$D$3:$D$1315, $A27)+SUMIFS(DataRegularSeason20242025!$AB$3:$AB$1315,DataRegularSeason20242025!$B$3:$B$1315, "&lt;=" &amp; AH$1, DataRegularSeason20242025!$E$3:$E$1315, $A27)</f>
        <v>11</v>
      </c>
      <c r="AI27">
        <f>SUMIFS(DataRegularSeason20242025!$AA$3:$AA$1315,DataRegularSeason20242025!$B$3:$B$1315, "&lt;=" &amp; AI$1, DataRegularSeason20242025!$D$3:$D$1315, $A27)+SUMIFS(DataRegularSeason20242025!$AB$3:$AB$1315,DataRegularSeason20242025!$B$3:$B$1315, "&lt;=" &amp; AI$1, DataRegularSeason20242025!$E$3:$E$1315, $A27)</f>
        <v>13</v>
      </c>
      <c r="AJ27">
        <f>SUMIFS(DataRegularSeason20242025!$AA$3:$AA$1315,DataRegularSeason20242025!$B$3:$B$1315, "&lt;=" &amp; AJ$1, DataRegularSeason20242025!$D$3:$D$1315, $A27)+SUMIFS(DataRegularSeason20242025!$AB$3:$AB$1315,DataRegularSeason20242025!$B$3:$B$1315, "&lt;=" &amp; AJ$1, DataRegularSeason20242025!$E$3:$E$1315, $A27)</f>
        <v>13</v>
      </c>
      <c r="AK27">
        <f>SUMIFS(DataRegularSeason20242025!$AA$3:$AA$1315,DataRegularSeason20242025!$B$3:$B$1315, "&lt;=" &amp; AK$1, DataRegularSeason20242025!$D$3:$D$1315, $A27)+SUMIFS(DataRegularSeason20242025!$AB$3:$AB$1315,DataRegularSeason20242025!$B$3:$B$1315, "&lt;=" &amp; AK$1, DataRegularSeason20242025!$E$3:$E$1315, $A27)</f>
        <v>13</v>
      </c>
      <c r="AL27">
        <f>SUMIFS(DataRegularSeason20242025!$AA$3:$AA$1315,DataRegularSeason20242025!$B$3:$B$1315, "&lt;=" &amp; AL$1, DataRegularSeason20242025!$D$3:$D$1315, $A27)+SUMIFS(DataRegularSeason20242025!$AB$3:$AB$1315,DataRegularSeason20242025!$B$3:$B$1315, "&lt;=" &amp; AL$1, DataRegularSeason20242025!$E$3:$E$1315, $A27)</f>
        <v>13</v>
      </c>
      <c r="AM27">
        <f>SUMIFS(DataRegularSeason20242025!$AA$3:$AA$1315,DataRegularSeason20242025!$B$3:$B$1315, "&lt;=" &amp; AM$1, DataRegularSeason20242025!$D$3:$D$1315, $A27)+SUMIFS(DataRegularSeason20242025!$AB$3:$AB$1315,DataRegularSeason20242025!$B$3:$B$1315, "&lt;=" &amp; AM$1, DataRegularSeason20242025!$E$3:$E$1315, $A27)</f>
        <v>13</v>
      </c>
      <c r="AN27">
        <f>SUMIFS(DataRegularSeason20242025!$AA$3:$AA$1315,DataRegularSeason20242025!$B$3:$B$1315, "&lt;=" &amp; AN$1, DataRegularSeason20242025!$D$3:$D$1315, $A27)+SUMIFS(DataRegularSeason20242025!$AB$3:$AB$1315,DataRegularSeason20242025!$B$3:$B$1315, "&lt;=" &amp; AN$1, DataRegularSeason20242025!$E$3:$E$1315, $A27)</f>
        <v>13</v>
      </c>
      <c r="AO27">
        <f>SUMIFS(DataRegularSeason20242025!$AA$3:$AA$1315,DataRegularSeason20242025!$B$3:$B$1315, "&lt;=" &amp; AO$1, DataRegularSeason20242025!$D$3:$D$1315, $A27)+SUMIFS(DataRegularSeason20242025!$AB$3:$AB$1315,DataRegularSeason20242025!$B$3:$B$1315, "&lt;=" &amp; AO$1, DataRegularSeason20242025!$E$3:$E$1315, $A27)</f>
        <v>15</v>
      </c>
      <c r="AP27">
        <f>SUMIFS(DataRegularSeason20242025!$AA$3:$AA$1315,DataRegularSeason20242025!$B$3:$B$1315, "&lt;=" &amp; AP$1, DataRegularSeason20242025!$D$3:$D$1315, $A27)+SUMIFS(DataRegularSeason20242025!$AB$3:$AB$1315,DataRegularSeason20242025!$B$3:$B$1315, "&lt;=" &amp; AP$1, DataRegularSeason20242025!$E$3:$E$1315, $A27)</f>
        <v>15</v>
      </c>
      <c r="AQ27">
        <f>SUMIFS(DataRegularSeason20242025!$AA$3:$AA$1315,DataRegularSeason20242025!$B$3:$B$1315, "&lt;=" &amp; AQ$1, DataRegularSeason20242025!$D$3:$D$1315, $A27)+SUMIFS(DataRegularSeason20242025!$AB$3:$AB$1315,DataRegularSeason20242025!$B$3:$B$1315, "&lt;=" &amp; AQ$1, DataRegularSeason20242025!$E$3:$E$1315, $A27)</f>
        <v>15</v>
      </c>
      <c r="AR27">
        <f>SUMIFS(DataRegularSeason20242025!$AA$3:$AA$1315,DataRegularSeason20242025!$B$3:$B$1315, "&lt;=" &amp; AR$1, DataRegularSeason20242025!$D$3:$D$1315, $A27)+SUMIFS(DataRegularSeason20242025!$AB$3:$AB$1315,DataRegularSeason20242025!$B$3:$B$1315, "&lt;=" &amp; AR$1, DataRegularSeason20242025!$E$3:$E$1315, $A27)</f>
        <v>17</v>
      </c>
      <c r="AS27">
        <f>SUMIFS(DataRegularSeason20242025!$AA$3:$AA$1315,DataRegularSeason20242025!$B$3:$B$1315, "&lt;=" &amp; AS$1, DataRegularSeason20242025!$D$3:$D$1315, $A27)+SUMIFS(DataRegularSeason20242025!$AB$3:$AB$1315,DataRegularSeason20242025!$B$3:$B$1315, "&lt;=" &amp; AS$1, DataRegularSeason20242025!$E$3:$E$1315, $A27)</f>
        <v>17</v>
      </c>
      <c r="AT27">
        <f>SUMIFS(DataRegularSeason20242025!$AA$3:$AA$1315,DataRegularSeason20242025!$B$3:$B$1315, "&lt;=" &amp; AT$1, DataRegularSeason20242025!$D$3:$D$1315, $A27)+SUMIFS(DataRegularSeason20242025!$AB$3:$AB$1315,DataRegularSeason20242025!$B$3:$B$1315, "&lt;=" &amp; AT$1, DataRegularSeason20242025!$E$3:$E$1315, $A27)</f>
        <v>19</v>
      </c>
      <c r="AU27">
        <f>SUMIFS(DataRegularSeason20242025!$AA$3:$AA$1315,DataRegularSeason20242025!$B$3:$B$1315, "&lt;=" &amp; AU$1, DataRegularSeason20242025!$D$3:$D$1315, $A27)+SUMIFS(DataRegularSeason20242025!$AB$3:$AB$1315,DataRegularSeason20242025!$B$3:$B$1315, "&lt;=" &amp; AU$1, DataRegularSeason20242025!$E$3:$E$1315, $A27)</f>
        <v>19</v>
      </c>
      <c r="AV27">
        <f>SUMIFS(DataRegularSeason20242025!$AA$3:$AA$1315,DataRegularSeason20242025!$B$3:$B$1315, "&lt;=" &amp; AV$1, DataRegularSeason20242025!$D$3:$D$1315, $A27)+SUMIFS(DataRegularSeason20242025!$AB$3:$AB$1315,DataRegularSeason20242025!$B$3:$B$1315, "&lt;=" &amp; AV$1, DataRegularSeason20242025!$E$3:$E$1315, $A27)</f>
        <v>20</v>
      </c>
      <c r="AW27">
        <f>SUMIFS(DataRegularSeason20242025!$AA$3:$AA$1315,DataRegularSeason20242025!$B$3:$B$1315, "&lt;=" &amp; AW$1, DataRegularSeason20242025!$D$3:$D$1315, $A27)+SUMIFS(DataRegularSeason20242025!$AB$3:$AB$1315,DataRegularSeason20242025!$B$3:$B$1315, "&lt;=" &amp; AW$1, DataRegularSeason20242025!$E$3:$E$1315, $A27)</f>
        <v>20</v>
      </c>
      <c r="AX27">
        <f>SUMIFS(DataRegularSeason20242025!$AA$3:$AA$1315,DataRegularSeason20242025!$B$3:$B$1315, "&lt;=" &amp; AX$1, DataRegularSeason20242025!$D$3:$D$1315, $A27)+SUMIFS(DataRegularSeason20242025!$AB$3:$AB$1315,DataRegularSeason20242025!$B$3:$B$1315, "&lt;=" &amp; AX$1, DataRegularSeason20242025!$E$3:$E$1315, $A27)</f>
        <v>20</v>
      </c>
      <c r="AY27">
        <f>SUMIFS(DataRegularSeason20242025!$AA$3:$AA$1315,DataRegularSeason20242025!$B$3:$B$1315, "&lt;=" &amp; AY$1, DataRegularSeason20242025!$D$3:$D$1315, $A27)+SUMIFS(DataRegularSeason20242025!$AB$3:$AB$1315,DataRegularSeason20242025!$B$3:$B$1315, "&lt;=" &amp; AY$1, DataRegularSeason20242025!$E$3:$E$1315, $A27)</f>
        <v>22</v>
      </c>
      <c r="AZ27">
        <f>SUMIFS(DataRegularSeason20242025!$AA$3:$AA$1315,DataRegularSeason20242025!$B$3:$B$1315, "&lt;=" &amp; AZ$1, DataRegularSeason20242025!$D$3:$D$1315, $A27)+SUMIFS(DataRegularSeason20242025!$AB$3:$AB$1315,DataRegularSeason20242025!$B$3:$B$1315, "&lt;=" &amp; AZ$1, DataRegularSeason20242025!$E$3:$E$1315, $A27)</f>
        <v>22</v>
      </c>
      <c r="BA27">
        <f>SUMIFS(DataRegularSeason20242025!$AA$3:$AA$1315,DataRegularSeason20242025!$B$3:$B$1315, "&lt;=" &amp; BA$1, DataRegularSeason20242025!$D$3:$D$1315, $A27)+SUMIFS(DataRegularSeason20242025!$AB$3:$AB$1315,DataRegularSeason20242025!$B$3:$B$1315, "&lt;=" &amp; BA$1, DataRegularSeason20242025!$E$3:$E$1315, $A27)</f>
        <v>22</v>
      </c>
      <c r="BB27">
        <f>SUMIFS(DataRegularSeason20242025!$AA$3:$AA$1315,DataRegularSeason20242025!$B$3:$B$1315, "&lt;=" &amp; BB$1, DataRegularSeason20242025!$D$3:$D$1315, $A27)+SUMIFS(DataRegularSeason20242025!$AB$3:$AB$1315,DataRegularSeason20242025!$B$3:$B$1315, "&lt;=" &amp; BB$1, DataRegularSeason20242025!$E$3:$E$1315, $A27)</f>
        <v>22</v>
      </c>
      <c r="BC27">
        <f>SUMIFS(DataRegularSeason20242025!$AA$3:$AA$1315,DataRegularSeason20242025!$B$3:$B$1315, "&lt;=" &amp; BC$1, DataRegularSeason20242025!$D$3:$D$1315, $A27)+SUMIFS(DataRegularSeason20242025!$AB$3:$AB$1315,DataRegularSeason20242025!$B$3:$B$1315, "&lt;=" &amp; BC$1, DataRegularSeason20242025!$E$3:$E$1315, $A27)</f>
        <v>24</v>
      </c>
      <c r="BD27">
        <f>SUMIFS(DataRegularSeason20242025!$AA$3:$AA$1315,DataRegularSeason20242025!$B$3:$B$1315, "&lt;=" &amp; BD$1, DataRegularSeason20242025!$D$3:$D$1315, $A27)+SUMIFS(DataRegularSeason20242025!$AB$3:$AB$1315,DataRegularSeason20242025!$B$3:$B$1315, "&lt;=" &amp; BD$1, DataRegularSeason20242025!$E$3:$E$1315, $A27)</f>
        <v>24</v>
      </c>
      <c r="BE27">
        <f>SUMIFS(DataRegularSeason20242025!$AA$3:$AA$1315,DataRegularSeason20242025!$B$3:$B$1315, "&lt;=" &amp; BE$1, DataRegularSeason20242025!$D$3:$D$1315, $A27)+SUMIFS(DataRegularSeason20242025!$AB$3:$AB$1315,DataRegularSeason20242025!$B$3:$B$1315, "&lt;=" &amp; BE$1, DataRegularSeason20242025!$E$3:$E$1315, $A27)</f>
        <v>24</v>
      </c>
      <c r="BF27">
        <f>SUMIFS(DataRegularSeason20242025!$AA$3:$AA$1315,DataRegularSeason20242025!$B$3:$B$1315, "&lt;=" &amp; BF$1, DataRegularSeason20242025!$D$3:$D$1315, $A27)+SUMIFS(DataRegularSeason20242025!$AB$3:$AB$1315,DataRegularSeason20242025!$B$3:$B$1315, "&lt;=" &amp; BF$1, DataRegularSeason20242025!$E$3:$E$1315, $A27)</f>
        <v>24</v>
      </c>
      <c r="BG27">
        <f>SUMIFS(DataRegularSeason20242025!$AA$3:$AA$1315,DataRegularSeason20242025!$B$3:$B$1315, "&lt;=" &amp; BG$1, DataRegularSeason20242025!$D$3:$D$1315, $A27)+SUMIFS(DataRegularSeason20242025!$AB$3:$AB$1315,DataRegularSeason20242025!$B$3:$B$1315, "&lt;=" &amp; BG$1, DataRegularSeason20242025!$E$3:$E$1315, $A27)</f>
        <v>24</v>
      </c>
      <c r="BH27">
        <f>SUMIFS(DataRegularSeason20242025!$AA$3:$AA$1315,DataRegularSeason20242025!$B$3:$B$1315, "&lt;=" &amp; BH$1, DataRegularSeason20242025!$D$3:$D$1315, $A27)+SUMIFS(DataRegularSeason20242025!$AB$3:$AB$1315,DataRegularSeason20242025!$B$3:$B$1315, "&lt;=" &amp; BH$1, DataRegularSeason20242025!$E$3:$E$1315, $A27)</f>
        <v>24</v>
      </c>
      <c r="BI27">
        <f>SUMIFS(DataRegularSeason20242025!$AA$3:$AA$1315,DataRegularSeason20242025!$B$3:$B$1315, "&lt;=" &amp; BI$1, DataRegularSeason20242025!$D$3:$D$1315, $A27)+SUMIFS(DataRegularSeason20242025!$AB$3:$AB$1315,DataRegularSeason20242025!$B$3:$B$1315, "&lt;=" &amp; BI$1, DataRegularSeason20242025!$E$3:$E$1315, $A27)</f>
        <v>26</v>
      </c>
      <c r="BJ27">
        <f>SUMIFS(DataRegularSeason20242025!$AA$3:$AA$1315,DataRegularSeason20242025!$B$3:$B$1315, "&lt;=" &amp; BJ$1, DataRegularSeason20242025!$D$3:$D$1315, $A27)+SUMIFS(DataRegularSeason20242025!$AB$3:$AB$1315,DataRegularSeason20242025!$B$3:$B$1315, "&lt;=" &amp; BJ$1, DataRegularSeason20242025!$E$3:$E$1315, $A27)</f>
        <v>28</v>
      </c>
      <c r="BK27">
        <f>SUMIFS(DataRegularSeason20242025!$AA$3:$AA$1315,DataRegularSeason20242025!$B$3:$B$1315, "&lt;=" &amp; BK$1, DataRegularSeason20242025!$D$3:$D$1315, $A27)+SUMIFS(DataRegularSeason20242025!$AB$3:$AB$1315,DataRegularSeason20242025!$B$3:$B$1315, "&lt;=" &amp; BK$1, DataRegularSeason20242025!$E$3:$E$1315, $A27)</f>
        <v>28</v>
      </c>
      <c r="BL27">
        <f>SUMIFS(DataRegularSeason20242025!$AA$3:$AA$1315,DataRegularSeason20242025!$B$3:$B$1315, "&lt;=" &amp; BL$1, DataRegularSeason20242025!$D$3:$D$1315, $A27)+SUMIFS(DataRegularSeason20242025!$AB$3:$AB$1315,DataRegularSeason20242025!$B$3:$B$1315, "&lt;=" &amp; BL$1, DataRegularSeason20242025!$E$3:$E$1315, $A27)</f>
        <v>28</v>
      </c>
      <c r="BM27">
        <f>SUMIFS(DataRegularSeason20242025!$AA$3:$AA$1315,DataRegularSeason20242025!$B$3:$B$1315, "&lt;=" &amp; BM$1, DataRegularSeason20242025!$D$3:$D$1315, $A27)+SUMIFS(DataRegularSeason20242025!$AB$3:$AB$1315,DataRegularSeason20242025!$B$3:$B$1315, "&lt;=" &amp; BM$1, DataRegularSeason20242025!$E$3:$E$1315, $A27)</f>
        <v>28</v>
      </c>
      <c r="BN27">
        <f>SUMIFS(DataRegularSeason20242025!$AA$3:$AA$1315,DataRegularSeason20242025!$B$3:$B$1315, "&lt;=" &amp; BN$1, DataRegularSeason20242025!$D$3:$D$1315, $A27)+SUMIFS(DataRegularSeason20242025!$AB$3:$AB$1315,DataRegularSeason20242025!$B$3:$B$1315, "&lt;=" &amp; BN$1, DataRegularSeason20242025!$E$3:$E$1315, $A27)</f>
        <v>28</v>
      </c>
      <c r="BO27">
        <f>SUMIFS(DataRegularSeason20242025!$AA$3:$AA$1315,DataRegularSeason20242025!$B$3:$B$1315, "&lt;=" &amp; BO$1, DataRegularSeason20242025!$D$3:$D$1315, $A27)+SUMIFS(DataRegularSeason20242025!$AB$3:$AB$1315,DataRegularSeason20242025!$B$3:$B$1315, "&lt;=" &amp; BO$1, DataRegularSeason20242025!$E$3:$E$1315, $A27)</f>
        <v>30</v>
      </c>
      <c r="BP27">
        <f>SUMIFS(DataRegularSeason20242025!$AA$3:$AA$1315,DataRegularSeason20242025!$B$3:$B$1315, "&lt;=" &amp; BP$1, DataRegularSeason20242025!$D$3:$D$1315, $A27)+SUMIFS(DataRegularSeason20242025!$AB$3:$AB$1315,DataRegularSeason20242025!$B$3:$B$1315, "&lt;=" &amp; BP$1, DataRegularSeason20242025!$E$3:$E$1315, $A27)</f>
        <v>30</v>
      </c>
      <c r="BQ27">
        <f>SUMIFS(DataRegularSeason20242025!$AA$3:$AA$1315,DataRegularSeason20242025!$B$3:$B$1315, "&lt;=" &amp; BQ$1, DataRegularSeason20242025!$D$3:$D$1315, $A27)+SUMIFS(DataRegularSeason20242025!$AB$3:$AB$1315,DataRegularSeason20242025!$B$3:$B$1315, "&lt;=" &amp; BQ$1, DataRegularSeason20242025!$E$3:$E$1315, $A27)</f>
        <v>32</v>
      </c>
      <c r="BR27">
        <f>SUMIFS(DataRegularSeason20242025!$AA$3:$AA$1315,DataRegularSeason20242025!$B$3:$B$1315, "&lt;=" &amp; BR$1, DataRegularSeason20242025!$D$3:$D$1315, $A27)+SUMIFS(DataRegularSeason20242025!$AB$3:$AB$1315,DataRegularSeason20242025!$B$3:$B$1315, "&lt;=" &amp; BR$1, DataRegularSeason20242025!$E$3:$E$1315, $A27)</f>
        <v>32</v>
      </c>
      <c r="BS27">
        <f>SUMIFS(DataRegularSeason20242025!$AA$3:$AA$1315,DataRegularSeason20242025!$B$3:$B$1315, "&lt;=" &amp; BS$1, DataRegularSeason20242025!$D$3:$D$1315, $A27)+SUMIFS(DataRegularSeason20242025!$AB$3:$AB$1315,DataRegularSeason20242025!$B$3:$B$1315, "&lt;=" &amp; BS$1, DataRegularSeason20242025!$E$3:$E$1315, $A27)</f>
        <v>32</v>
      </c>
      <c r="BT27">
        <f>SUMIFS(DataRegularSeason20242025!$AA$3:$AA$1315,DataRegularSeason20242025!$B$3:$B$1315, "&lt;=" &amp; BT$1, DataRegularSeason20242025!$D$3:$D$1315, $A27)+SUMIFS(DataRegularSeason20242025!$AB$3:$AB$1315,DataRegularSeason20242025!$B$3:$B$1315, "&lt;=" &amp; BT$1, DataRegularSeason20242025!$E$3:$E$1315, $A27)</f>
        <v>34</v>
      </c>
      <c r="BU27">
        <f>SUMIFS(DataRegularSeason20242025!$AA$3:$AA$1315,DataRegularSeason20242025!$B$3:$B$1315, "&lt;=" &amp; BU$1, DataRegularSeason20242025!$D$3:$D$1315, $A27)+SUMIFS(DataRegularSeason20242025!$AB$3:$AB$1315,DataRegularSeason20242025!$B$3:$B$1315, "&lt;=" &amp; BU$1, DataRegularSeason20242025!$E$3:$E$1315, $A27)</f>
        <v>34</v>
      </c>
      <c r="BV27">
        <f>SUMIFS(DataRegularSeason20242025!$AA$3:$AA$1315,DataRegularSeason20242025!$B$3:$B$1315, "&lt;=" &amp; BV$1, DataRegularSeason20242025!$D$3:$D$1315, $A27)+SUMIFS(DataRegularSeason20242025!$AB$3:$AB$1315,DataRegularSeason20242025!$B$3:$B$1315, "&lt;=" &amp; BV$1, DataRegularSeason20242025!$E$3:$E$1315, $A27)</f>
        <v>36</v>
      </c>
      <c r="BW27">
        <f>SUMIFS(DataRegularSeason20242025!$AA$3:$AA$1315,DataRegularSeason20242025!$B$3:$B$1315, "&lt;=" &amp; BW$1, DataRegularSeason20242025!$D$3:$D$1315, $A27)+SUMIFS(DataRegularSeason20242025!$AB$3:$AB$1315,DataRegularSeason20242025!$B$3:$B$1315, "&lt;=" &amp; BW$1, DataRegularSeason20242025!$E$3:$E$1315, $A27)</f>
        <v>36</v>
      </c>
      <c r="BX27">
        <f>SUMIFS(DataRegularSeason20242025!$AA$3:$AA$1315,DataRegularSeason20242025!$B$3:$B$1315, "&lt;=" &amp; BX$1, DataRegularSeason20242025!$D$3:$D$1315, $A27)+SUMIFS(DataRegularSeason20242025!$AB$3:$AB$1315,DataRegularSeason20242025!$B$3:$B$1315, "&lt;=" &amp; BX$1, DataRegularSeason20242025!$E$3:$E$1315, $A27)</f>
        <v>38</v>
      </c>
      <c r="BY27">
        <f>SUMIFS(DataRegularSeason20242025!$AA$3:$AA$1315,DataRegularSeason20242025!$B$3:$B$1315, "&lt;=" &amp; BY$1, DataRegularSeason20242025!$D$3:$D$1315, $A27)+SUMIFS(DataRegularSeason20242025!$AB$3:$AB$1315,DataRegularSeason20242025!$B$3:$B$1315, "&lt;=" &amp; BY$1, DataRegularSeason20242025!$E$3:$E$1315, $A27)</f>
        <v>38</v>
      </c>
      <c r="BZ27">
        <f>SUMIFS(DataRegularSeason20242025!$AA$3:$AA$1315,DataRegularSeason20242025!$B$3:$B$1315, "&lt;=" &amp; BZ$1, DataRegularSeason20242025!$D$3:$D$1315, $A27)+SUMIFS(DataRegularSeason20242025!$AB$3:$AB$1315,DataRegularSeason20242025!$B$3:$B$1315, "&lt;=" &amp; BZ$1, DataRegularSeason20242025!$E$3:$E$1315, $A27)</f>
        <v>38</v>
      </c>
      <c r="CA27">
        <f>SUMIFS(DataRegularSeason20242025!$AA$3:$AA$1315,DataRegularSeason20242025!$B$3:$B$1315, "&lt;=" &amp; CA$1, DataRegularSeason20242025!$D$3:$D$1315, $A27)+SUMIFS(DataRegularSeason20242025!$AB$3:$AB$1315,DataRegularSeason20242025!$B$3:$B$1315, "&lt;=" &amp; CA$1, DataRegularSeason20242025!$E$3:$E$1315, $A27)</f>
        <v>38</v>
      </c>
      <c r="CB27">
        <f>SUMIFS(DataRegularSeason20242025!$AA$3:$AA$1315,DataRegularSeason20242025!$B$3:$B$1315, "&lt;=" &amp; CB$1, DataRegularSeason20242025!$D$3:$D$1315, $A27)+SUMIFS(DataRegularSeason20242025!$AB$3:$AB$1315,DataRegularSeason20242025!$B$3:$B$1315, "&lt;=" &amp; CB$1, DataRegularSeason20242025!$E$3:$E$1315, $A27)</f>
        <v>38</v>
      </c>
      <c r="CC27">
        <f>SUMIFS(DataRegularSeason20242025!$AA$3:$AA$1315,DataRegularSeason20242025!$B$3:$B$1315, "&lt;=" &amp; CC$1, DataRegularSeason20242025!$D$3:$D$1315, $A27)+SUMIFS(DataRegularSeason20242025!$AB$3:$AB$1315,DataRegularSeason20242025!$B$3:$B$1315, "&lt;=" &amp; CC$1, DataRegularSeason20242025!$E$3:$E$1315, $A27)</f>
        <v>40</v>
      </c>
      <c r="CD27">
        <f>SUMIFS(DataRegularSeason20242025!$AA$3:$AA$1315,DataRegularSeason20242025!$B$3:$B$1315, "&lt;=" &amp; CD$1, DataRegularSeason20242025!$D$3:$D$1315, $A27)+SUMIFS(DataRegularSeason20242025!$AB$3:$AB$1315,DataRegularSeason20242025!$B$3:$B$1315, "&lt;=" &amp; CD$1, DataRegularSeason20242025!$E$3:$E$1315, $A27)</f>
        <v>40</v>
      </c>
      <c r="CE27">
        <f>SUMIFS(DataRegularSeason20242025!$AA$3:$AA$1315,DataRegularSeason20242025!$B$3:$B$1315, "&lt;=" &amp; CE$1, DataRegularSeason20242025!$D$3:$D$1315, $A27)+SUMIFS(DataRegularSeason20242025!$AB$3:$AB$1315,DataRegularSeason20242025!$B$3:$B$1315, "&lt;=" &amp; CE$1, DataRegularSeason20242025!$E$3:$E$1315, $A27)</f>
        <v>42</v>
      </c>
      <c r="CF27">
        <f>SUMIFS(DataRegularSeason20242025!$AA$3:$AA$1315,DataRegularSeason20242025!$B$3:$B$1315, "&lt;=" &amp; CF$1, DataRegularSeason20242025!$D$3:$D$1315, $A27)+SUMIFS(DataRegularSeason20242025!$AB$3:$AB$1315,DataRegularSeason20242025!$B$3:$B$1315, "&lt;=" &amp; CF$1, DataRegularSeason20242025!$E$3:$E$1315, $A27)</f>
        <v>44</v>
      </c>
      <c r="CG27">
        <f>SUMIFS(DataRegularSeason20242025!$AA$3:$AA$1315,DataRegularSeason20242025!$B$3:$B$1315, "&lt;=" &amp; CG$1, DataRegularSeason20242025!$D$3:$D$1315, $A27)+SUMIFS(DataRegularSeason20242025!$AB$3:$AB$1315,DataRegularSeason20242025!$B$3:$B$1315, "&lt;=" &amp; CG$1, DataRegularSeason20242025!$E$3:$E$1315, $A27)</f>
        <v>44</v>
      </c>
      <c r="CH27">
        <f>SUMIFS(DataRegularSeason20242025!$AA$3:$AA$1315,DataRegularSeason20242025!$B$3:$B$1315, "&lt;=" &amp; CH$1, DataRegularSeason20242025!$D$3:$D$1315, $A27)+SUMIFS(DataRegularSeason20242025!$AB$3:$AB$1315,DataRegularSeason20242025!$B$3:$B$1315, "&lt;=" &amp; CH$1, DataRegularSeason20242025!$E$3:$E$1315, $A27)</f>
        <v>44</v>
      </c>
      <c r="CI27">
        <f>SUMIFS(DataRegularSeason20242025!$AA$3:$AA$1315,DataRegularSeason20242025!$B$3:$B$1315, "&lt;=" &amp; CI$1, DataRegularSeason20242025!$D$3:$D$1315, $A27)+SUMIFS(DataRegularSeason20242025!$AB$3:$AB$1315,DataRegularSeason20242025!$B$3:$B$1315, "&lt;=" &amp; CI$1, DataRegularSeason20242025!$E$3:$E$1315, $A27)</f>
        <v>44</v>
      </c>
      <c r="CJ27">
        <f>SUMIFS(DataRegularSeason20242025!$AA$3:$AA$1315,DataRegularSeason20242025!$B$3:$B$1315, "&lt;=" &amp; CJ$1, DataRegularSeason20242025!$D$3:$D$1315, $A27)+SUMIFS(DataRegularSeason20242025!$AB$3:$AB$1315,DataRegularSeason20242025!$B$3:$B$1315, "&lt;=" &amp; CJ$1, DataRegularSeason20242025!$E$3:$E$1315, $A27)</f>
        <v>44</v>
      </c>
      <c r="CK27">
        <f>SUMIFS(DataRegularSeason20242025!$AA$3:$AA$1315,DataRegularSeason20242025!$B$3:$B$1315, "&lt;=" &amp; CK$1, DataRegularSeason20242025!$D$3:$D$1315, $A27)+SUMIFS(DataRegularSeason20242025!$AB$3:$AB$1315,DataRegularSeason20242025!$B$3:$B$1315, "&lt;=" &amp; CK$1, DataRegularSeason20242025!$E$3:$E$1315, $A27)</f>
        <v>44</v>
      </c>
      <c r="CL27">
        <f>SUMIFS(DataRegularSeason20242025!$AA$3:$AA$1315,DataRegularSeason20242025!$B$3:$B$1315, "&lt;=" &amp; CL$1, DataRegularSeason20242025!$D$3:$D$1315, $A27)+SUMIFS(DataRegularSeason20242025!$AB$3:$AB$1315,DataRegularSeason20242025!$B$3:$B$1315, "&lt;=" &amp; CL$1, DataRegularSeason20242025!$E$3:$E$1315, $A27)</f>
        <v>45</v>
      </c>
      <c r="CM27">
        <f>SUMIFS(DataRegularSeason20242025!$AA$3:$AA$1315,DataRegularSeason20242025!$B$3:$B$1315, "&lt;=" &amp; CM$1, DataRegularSeason20242025!$D$3:$D$1315, $A27)+SUMIFS(DataRegularSeason20242025!$AB$3:$AB$1315,DataRegularSeason20242025!$B$3:$B$1315, "&lt;=" &amp; CM$1, DataRegularSeason20242025!$E$3:$E$1315, $A27)</f>
        <v>45</v>
      </c>
      <c r="CN27">
        <f>SUMIFS(DataRegularSeason20242025!$AA$3:$AA$1315,DataRegularSeason20242025!$B$3:$B$1315, "&lt;=" &amp; CN$1, DataRegularSeason20242025!$D$3:$D$1315, $A27)+SUMIFS(DataRegularSeason20242025!$AB$3:$AB$1315,DataRegularSeason20242025!$B$3:$B$1315, "&lt;=" &amp; CN$1, DataRegularSeason20242025!$E$3:$E$1315, $A27)</f>
        <v>45</v>
      </c>
      <c r="CO27">
        <f>SUMIFS(DataRegularSeason20242025!$AA$3:$AA$1315,DataRegularSeason20242025!$B$3:$B$1315, "&lt;=" &amp; CO$1, DataRegularSeason20242025!$D$3:$D$1315, $A27)+SUMIFS(DataRegularSeason20242025!$AB$3:$AB$1315,DataRegularSeason20242025!$B$3:$B$1315, "&lt;=" &amp; CO$1, DataRegularSeason20242025!$E$3:$E$1315, $A27)</f>
        <v>47</v>
      </c>
      <c r="CP27">
        <f>SUMIFS(DataRegularSeason20242025!$AA$3:$AA$1315,DataRegularSeason20242025!$B$3:$B$1315, "&lt;=" &amp; CP$1, DataRegularSeason20242025!$D$3:$D$1315, $A27)+SUMIFS(DataRegularSeason20242025!$AB$3:$AB$1315,DataRegularSeason20242025!$B$3:$B$1315, "&lt;=" &amp; CP$1, DataRegularSeason20242025!$E$3:$E$1315, $A27)</f>
        <v>47</v>
      </c>
      <c r="CQ27">
        <f>SUMIFS(DataRegularSeason20242025!$AA$3:$AA$1315,DataRegularSeason20242025!$B$3:$B$1315, "&lt;=" &amp; CQ$1, DataRegularSeason20242025!$D$3:$D$1315, $A27)+SUMIFS(DataRegularSeason20242025!$AB$3:$AB$1315,DataRegularSeason20242025!$B$3:$B$1315, "&lt;=" &amp; CQ$1, DataRegularSeason20242025!$E$3:$E$1315, $A27)</f>
        <v>47</v>
      </c>
      <c r="CR27">
        <f>SUMIFS(DataRegularSeason20242025!$AA$3:$AA$1315,DataRegularSeason20242025!$B$3:$B$1315, "&lt;=" &amp; CR$1, DataRegularSeason20242025!$D$3:$D$1315, $A27)+SUMIFS(DataRegularSeason20242025!$AB$3:$AB$1315,DataRegularSeason20242025!$B$3:$B$1315, "&lt;=" &amp; CR$1, DataRegularSeason20242025!$E$3:$E$1315, $A27)</f>
        <v>49</v>
      </c>
      <c r="CS27">
        <f>SUMIFS(DataRegularSeason20242025!$AA$3:$AA$1315,DataRegularSeason20242025!$B$3:$B$1315, "&lt;=" &amp; CS$1, DataRegularSeason20242025!$D$3:$D$1315, $A27)+SUMIFS(DataRegularSeason20242025!$AB$3:$AB$1315,DataRegularSeason20242025!$B$3:$B$1315, "&lt;=" &amp; CS$1, DataRegularSeason20242025!$E$3:$E$1315, $A27)</f>
        <v>51</v>
      </c>
      <c r="CT27">
        <f>SUMIFS(DataRegularSeason20242025!$AA$3:$AA$1315,DataRegularSeason20242025!$B$3:$B$1315, "&lt;=" &amp; CT$1, DataRegularSeason20242025!$D$3:$D$1315, $A27)+SUMIFS(DataRegularSeason20242025!$AB$3:$AB$1315,DataRegularSeason20242025!$B$3:$B$1315, "&lt;=" &amp; CT$1, DataRegularSeason20242025!$E$3:$E$1315, $A27)</f>
        <v>51</v>
      </c>
      <c r="CU27">
        <f>SUMIFS(DataRegularSeason20242025!$AA$3:$AA$1315,DataRegularSeason20242025!$B$3:$B$1315, "&lt;=" &amp; CU$1, DataRegularSeason20242025!$D$3:$D$1315, $A27)+SUMIFS(DataRegularSeason20242025!$AB$3:$AB$1315,DataRegularSeason20242025!$B$3:$B$1315, "&lt;=" &amp; CU$1, DataRegularSeason20242025!$E$3:$E$1315, $A27)</f>
        <v>51</v>
      </c>
      <c r="CV27">
        <f>SUMIFS(DataRegularSeason20242025!$AA$3:$AA$1315,DataRegularSeason20242025!$B$3:$B$1315, "&lt;=" &amp; CV$1, DataRegularSeason20242025!$D$3:$D$1315, $A27)+SUMIFS(DataRegularSeason20242025!$AB$3:$AB$1315,DataRegularSeason20242025!$B$3:$B$1315, "&lt;=" &amp; CV$1, DataRegularSeason20242025!$E$3:$E$1315, $A27)</f>
        <v>53</v>
      </c>
      <c r="CW27">
        <f>SUMIFS(DataRegularSeason20242025!$AA$3:$AA$1315,DataRegularSeason20242025!$B$3:$B$1315, "&lt;=" &amp; CW$1, DataRegularSeason20242025!$D$3:$D$1315, $A27)+SUMIFS(DataRegularSeason20242025!$AB$3:$AB$1315,DataRegularSeason20242025!$B$3:$B$1315, "&lt;=" &amp; CW$1, DataRegularSeason20242025!$E$3:$E$1315, $A27)</f>
        <v>53</v>
      </c>
      <c r="CX27">
        <f>SUMIFS(DataRegularSeason20242025!$AA$3:$AA$1315,DataRegularSeason20242025!$B$3:$B$1315, "&lt;=" &amp; CX$1, DataRegularSeason20242025!$D$3:$D$1315, $A27)+SUMIFS(DataRegularSeason20242025!$AB$3:$AB$1315,DataRegularSeason20242025!$B$3:$B$1315, "&lt;=" &amp; CX$1, DataRegularSeason20242025!$E$3:$E$1315, $A27)</f>
        <v>53</v>
      </c>
      <c r="CY27">
        <f>SUMIFS(DataRegularSeason20242025!$AA$3:$AA$1315,DataRegularSeason20242025!$B$3:$B$1315, "&lt;=" &amp; CY$1, DataRegularSeason20242025!$D$3:$D$1315, $A27)+SUMIFS(DataRegularSeason20242025!$AB$3:$AB$1315,DataRegularSeason20242025!$B$3:$B$1315, "&lt;=" &amp; CY$1, DataRegularSeason20242025!$E$3:$E$1315, $A27)</f>
        <v>53</v>
      </c>
      <c r="CZ27">
        <f>SUMIFS(DataRegularSeason20242025!$AA$3:$AA$1315,DataRegularSeason20242025!$B$3:$B$1315, "&lt;=" &amp; CZ$1, DataRegularSeason20242025!$D$3:$D$1315, $A27)+SUMIFS(DataRegularSeason20242025!$AB$3:$AB$1315,DataRegularSeason20242025!$B$3:$B$1315, "&lt;=" &amp; CZ$1, DataRegularSeason20242025!$E$3:$E$1315, $A27)</f>
        <v>55</v>
      </c>
      <c r="DA27">
        <f>SUMIFS(DataRegularSeason20242025!$AA$3:$AA$1315,DataRegularSeason20242025!$B$3:$B$1315, "&lt;=" &amp; DA$1, DataRegularSeason20242025!$D$3:$D$1315, $A27)+SUMIFS(DataRegularSeason20242025!$AB$3:$AB$1315,DataRegularSeason20242025!$B$3:$B$1315, "&lt;=" &amp; DA$1, DataRegularSeason20242025!$E$3:$E$1315, $A27)</f>
        <v>55</v>
      </c>
      <c r="DB27">
        <f>SUMIFS(DataRegularSeason20242025!$AA$3:$AA$1315,DataRegularSeason20242025!$B$3:$B$1315, "&lt;=" &amp; DB$1, DataRegularSeason20242025!$D$3:$D$1315, $A27)+SUMIFS(DataRegularSeason20242025!$AB$3:$AB$1315,DataRegularSeason20242025!$B$3:$B$1315, "&lt;=" &amp; DB$1, DataRegularSeason20242025!$E$3:$E$1315, $A27)</f>
        <v>57</v>
      </c>
      <c r="DC27">
        <f>SUMIFS(DataRegularSeason20242025!$AA$3:$AA$1315,DataRegularSeason20242025!$B$3:$B$1315, "&lt;=" &amp; DC$1, DataRegularSeason20242025!$D$3:$D$1315, $A27)+SUMIFS(DataRegularSeason20242025!$AB$3:$AB$1315,DataRegularSeason20242025!$B$3:$B$1315, "&lt;=" &amp; DC$1, DataRegularSeason20242025!$E$3:$E$1315, $A27)</f>
        <v>57</v>
      </c>
      <c r="DD27">
        <f>SUMIFS(DataRegularSeason20242025!$AA$3:$AA$1315,DataRegularSeason20242025!$B$3:$B$1315, "&lt;=" &amp; DD$1, DataRegularSeason20242025!$D$3:$D$1315, $A27)+SUMIFS(DataRegularSeason20242025!$AB$3:$AB$1315,DataRegularSeason20242025!$B$3:$B$1315, "&lt;=" &amp; DD$1, DataRegularSeason20242025!$E$3:$E$1315, $A27)</f>
        <v>59</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61</v>
      </c>
      <c r="DJ27">
        <f>SUMIFS(DataRegularSeason20242025!$AA$3:$AA$1315,DataRegularSeason20242025!$B$3:$B$1315, "&lt;=" &amp; DJ$1, DataRegularSeason20242025!$D$3:$D$1315, $A27)+SUMIFS(DataRegularSeason20242025!$AB$3:$AB$1315,DataRegularSeason20242025!$B$3:$B$1315, "&lt;=" &amp; DJ$1, DataRegularSeason20242025!$E$3:$E$1315, $A27)</f>
        <v>61</v>
      </c>
      <c r="DK27">
        <f>SUMIFS(DataRegularSeason20242025!$AA$3:$AA$1315,DataRegularSeason20242025!$B$3:$B$1315, "&lt;=" &amp; DK$1, DataRegularSeason20242025!$D$3:$D$1315, $A27)+SUMIFS(DataRegularSeason20242025!$AB$3:$AB$1315,DataRegularSeason20242025!$B$3:$B$1315, "&lt;=" &amp; DK$1, DataRegularSeason20242025!$E$3:$E$1315, $A27)</f>
        <v>61</v>
      </c>
      <c r="DL27">
        <f>SUMIFS(DataRegularSeason20242025!$AA$3:$AA$1315,DataRegularSeason20242025!$B$3:$B$1315, "&lt;=" &amp; DL$1, DataRegularSeason20242025!$D$3:$D$1315, $A27)+SUMIFS(DataRegularSeason20242025!$AB$3:$AB$1315,DataRegularSeason20242025!$B$3:$B$1315, "&lt;=" &amp; DL$1, DataRegularSeason20242025!$E$3:$E$1315, $A27)</f>
        <v>63</v>
      </c>
      <c r="DM27">
        <f>SUMIFS(DataRegularSeason20242025!$AA$3:$AA$1315,DataRegularSeason20242025!$B$3:$B$1315, "&lt;=" &amp; DM$1, DataRegularSeason20242025!$D$3:$D$1315, $A27)+SUMIFS(DataRegularSeason20242025!$AB$3:$AB$1315,DataRegularSeason20242025!$B$3:$B$1315, "&lt;=" &amp; DM$1, DataRegularSeason20242025!$E$3:$E$1315, $A27)</f>
        <v>63</v>
      </c>
      <c r="DN27">
        <f>SUMIFS(DataRegularSeason20242025!$AA$3:$AA$1315,DataRegularSeason20242025!$B$3:$B$1315, "&lt;=" &amp; DN$1, DataRegularSeason20242025!$D$3:$D$1315, $A27)+SUMIFS(DataRegularSeason20242025!$AB$3:$AB$1315,DataRegularSeason20242025!$B$3:$B$1315, "&lt;=" &amp; DN$1, DataRegularSeason20242025!$E$3:$E$1315, $A27)</f>
        <v>65</v>
      </c>
      <c r="DO27">
        <f>SUMIFS(DataRegularSeason20242025!$AA$3:$AA$1315,DataRegularSeason20242025!$B$3:$B$1315, "&lt;=" &amp; DO$1, DataRegularSeason20242025!$D$3:$D$1315, $A27)+SUMIFS(DataRegularSeason20242025!$AB$3:$AB$1315,DataRegularSeason20242025!$B$3:$B$1315, "&lt;=" &amp; DO$1, DataRegularSeason20242025!$E$3:$E$1315, $A27)</f>
        <v>65</v>
      </c>
      <c r="DP27">
        <f>SUMIFS(DataRegularSeason20242025!$AA$3:$AA$1315,DataRegularSeason20242025!$B$3:$B$1315, "&lt;=" &amp; DP$1, DataRegularSeason20242025!$D$3:$D$1315, $A27)+SUMIFS(DataRegularSeason20242025!$AB$3:$AB$1315,DataRegularSeason20242025!$B$3:$B$1315, "&lt;=" &amp; DP$1, DataRegularSeason20242025!$E$3:$E$1315, $A27)</f>
        <v>67</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70</v>
      </c>
      <c r="DY27">
        <f>SUMIFS(DataRegularSeason20242025!$AA$3:$AA$1315,DataRegularSeason20242025!$B$3:$B$1315, "&lt;=" &amp; DY$1, DataRegularSeason20242025!$D$3:$D$1315, $A27)+SUMIFS(DataRegularSeason20242025!$AB$3:$AB$1315,DataRegularSeason20242025!$B$3:$B$1315, "&lt;=" &amp; DY$1, DataRegularSeason20242025!$E$3:$E$1315, $A27)</f>
        <v>72</v>
      </c>
      <c r="DZ27">
        <f>SUMIFS(DataRegularSeason20242025!$AA$3:$AA$1315,DataRegularSeason20242025!$B$3:$B$1315, "&lt;=" &amp; DZ$1, DataRegularSeason20242025!$D$3:$D$1315, $A27)+SUMIFS(DataRegularSeason20242025!$AB$3:$AB$1315,DataRegularSeason20242025!$B$3:$B$1315, "&lt;=" &amp; DZ$1, DataRegularSeason20242025!$E$3:$E$1315, $A27)</f>
        <v>72</v>
      </c>
      <c r="EA27">
        <f>SUMIFS(DataRegularSeason20242025!$AA$3:$AA$1315,DataRegularSeason20242025!$B$3:$B$1315, "&lt;=" &amp; EA$1, DataRegularSeason20242025!$D$3:$D$1315, $A27)+SUMIFS(DataRegularSeason20242025!$AB$3:$AB$1315,DataRegularSeason20242025!$B$3:$B$1315, "&lt;=" &amp; EA$1, DataRegularSeason20242025!$E$3:$E$1315, $A27)</f>
        <v>72</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74</v>
      </c>
      <c r="EX27">
        <f>SUMIFS(DataRegularSeason20242025!$AA$3:$AA$1315,DataRegularSeason20242025!$B$3:$B$1315, "&lt;=" &amp; EX$1, DataRegularSeason20242025!$D$3:$D$1315, $A27)+SUMIFS(DataRegularSeason20242025!$AB$3:$AB$1315,DataRegularSeason20242025!$B$3:$B$1315, "&lt;=" &amp; EX$1, DataRegularSeason20242025!$E$3:$E$1315, $A27)</f>
        <v>74</v>
      </c>
      <c r="EY27">
        <f>SUMIFS(DataRegularSeason20242025!$AA$3:$AA$1315,DataRegularSeason20242025!$B$3:$B$1315, "&lt;=" &amp; EY$1, DataRegularSeason20242025!$D$3:$D$1315, $A27)+SUMIFS(DataRegularSeason20242025!$AB$3:$AB$1315,DataRegularSeason20242025!$B$3:$B$1315, "&lt;=" &amp; EY$1, DataRegularSeason20242025!$E$3:$E$1315, $A27)</f>
        <v>74</v>
      </c>
      <c r="EZ27">
        <f>SUMIFS(DataRegularSeason20242025!$AA$3:$AA$1315,DataRegularSeason20242025!$B$3:$B$1315, "&lt;=" &amp; EZ$1, DataRegularSeason20242025!$D$3:$D$1315, $A27)+SUMIFS(DataRegularSeason20242025!$AB$3:$AB$1315,DataRegularSeason20242025!$B$3:$B$1315, "&lt;=" &amp; EZ$1, DataRegularSeason20242025!$E$3:$E$1315, $A27)</f>
        <v>74</v>
      </c>
      <c r="FA27">
        <f>SUMIFS(DataRegularSeason20242025!$AA$3:$AA$1315,DataRegularSeason20242025!$B$3:$B$1315, "&lt;=" &amp; FA$1, DataRegularSeason20242025!$D$3:$D$1315, $A27)+SUMIFS(DataRegularSeason20242025!$AB$3:$AB$1315,DataRegularSeason20242025!$B$3:$B$1315, "&lt;=" &amp; FA$1, DataRegularSeason20242025!$E$3:$E$1315, $A27)</f>
        <v>74</v>
      </c>
      <c r="FB27">
        <f>SUMIFS(DataRegularSeason20242025!$AA$3:$AA$1315,DataRegularSeason20242025!$B$3:$B$1315, "&lt;=" &amp; FB$1, DataRegularSeason20242025!$D$3:$D$1315, $A27)+SUMIFS(DataRegularSeason20242025!$AB$3:$AB$1315,DataRegularSeason20242025!$B$3:$B$1315, "&lt;=" &amp; FB$1, DataRegularSeason20242025!$E$3:$E$1315, $A27)</f>
        <v>76</v>
      </c>
      <c r="FC27">
        <f>SUMIFS(DataRegularSeason20242025!$AA$3:$AA$1315,DataRegularSeason20242025!$B$3:$B$1315, "&lt;=" &amp; FC$1, DataRegularSeason20242025!$D$3:$D$1315, $A27)+SUMIFS(DataRegularSeason20242025!$AB$3:$AB$1315,DataRegularSeason20242025!$B$3:$B$1315, "&lt;=" &amp; FC$1, DataRegularSeason20242025!$E$3:$E$1315, $A27)</f>
        <v>76</v>
      </c>
      <c r="FD27">
        <f>SUMIFS(DataRegularSeason20242025!$AA$3:$AA$1315,DataRegularSeason20242025!$B$3:$B$1315, "&lt;=" &amp; FD$1, DataRegularSeason20242025!$D$3:$D$1315, $A27)+SUMIFS(DataRegularSeason20242025!$AB$3:$AB$1315,DataRegularSeason20242025!$B$3:$B$1315, "&lt;=" &amp; FD$1, DataRegularSeason20242025!$E$3:$E$1315, $A27)</f>
        <v>78</v>
      </c>
      <c r="FE27">
        <f>SUMIFS(DataRegularSeason20242025!$AA$3:$AA$1315,DataRegularSeason20242025!$B$3:$B$1315, "&lt;=" &amp; FE$1, DataRegularSeason20242025!$D$3:$D$1315, $A27)+SUMIFS(DataRegularSeason20242025!$AB$3:$AB$1315,DataRegularSeason20242025!$B$3:$B$1315, "&lt;=" &amp; FE$1, DataRegularSeason20242025!$E$3:$E$1315, $A27)</f>
        <v>78</v>
      </c>
      <c r="FF27">
        <f>SUMIFS(DataRegularSeason20242025!$AA$3:$AA$1315,DataRegularSeason20242025!$B$3:$B$1315, "&lt;=" &amp; FF$1, DataRegularSeason20242025!$D$3:$D$1315, $A27)+SUMIFS(DataRegularSeason20242025!$AB$3:$AB$1315,DataRegularSeason20242025!$B$3:$B$1315, "&lt;=" &amp; FF$1, DataRegularSeason20242025!$E$3:$E$1315, $A27)</f>
        <v>78</v>
      </c>
      <c r="FG27">
        <f>SUMIFS(DataRegularSeason20242025!$AA$3:$AA$1315,DataRegularSeason20242025!$B$3:$B$1315, "&lt;=" &amp; FG$1, DataRegularSeason20242025!$D$3:$D$1315, $A27)+SUMIFS(DataRegularSeason20242025!$AB$3:$AB$1315,DataRegularSeason20242025!$B$3:$B$1315, "&lt;=" &amp; FG$1, DataRegularSeason20242025!$E$3:$E$1315, $A27)</f>
        <v>78</v>
      </c>
      <c r="FH27">
        <f>SUMIFS(DataRegularSeason20242025!$AA$3:$AA$1315,DataRegularSeason20242025!$B$3:$B$1315, "&lt;=" &amp; FH$1, DataRegularSeason20242025!$D$3:$D$1315, $A27)+SUMIFS(DataRegularSeason20242025!$AB$3:$AB$1315,DataRegularSeason20242025!$B$3:$B$1315, "&lt;=" &amp; FH$1, DataRegularSeason20242025!$E$3:$E$1315, $A27)</f>
        <v>78</v>
      </c>
      <c r="FI27">
        <f>SUMIFS(DataRegularSeason20242025!$AA$3:$AA$1315,DataRegularSeason20242025!$B$3:$B$1315, "&lt;=" &amp; FI$1, DataRegularSeason20242025!$D$3:$D$1315, $A27)+SUMIFS(DataRegularSeason20242025!$AB$3:$AB$1315,DataRegularSeason20242025!$B$3:$B$1315, "&lt;=" &amp; FI$1, DataRegularSeason20242025!$E$3:$E$1315, $A27)</f>
        <v>78</v>
      </c>
      <c r="FJ27">
        <f>SUMIFS(DataRegularSeason20242025!$AA$3:$AA$1315,DataRegularSeason20242025!$B$3:$B$1315, "&lt;=" &amp; FJ$1, DataRegularSeason20242025!$D$3:$D$1315, $A27)+SUMIFS(DataRegularSeason20242025!$AB$3:$AB$1315,DataRegularSeason20242025!$B$3:$B$1315, "&lt;=" &amp; FJ$1, DataRegularSeason20242025!$E$3:$E$1315, $A27)</f>
        <v>78</v>
      </c>
      <c r="FK27">
        <f>SUMIFS(DataRegularSeason20242025!$AA$3:$AA$1315,DataRegularSeason20242025!$B$3:$B$1315, "&lt;=" &amp; FK$1, DataRegularSeason20242025!$D$3:$D$1315, $A27)+SUMIFS(DataRegularSeason20242025!$AB$3:$AB$1315,DataRegularSeason20242025!$B$3:$B$1315, "&lt;=" &amp; FK$1, DataRegularSeason20242025!$E$3:$E$1315, $A27)</f>
        <v>78</v>
      </c>
      <c r="FL27">
        <f>SUMIFS(DataRegularSeason20242025!$AA$3:$AA$1315,DataRegularSeason20242025!$B$3:$B$1315, "&lt;=" &amp; FL$1, DataRegularSeason20242025!$D$3:$D$1315, $A27)+SUMIFS(DataRegularSeason20242025!$AB$3:$AB$1315,DataRegularSeason20242025!$B$3:$B$1315, "&lt;=" &amp; FL$1, DataRegularSeason20242025!$E$3:$E$1315, $A27)</f>
        <v>78</v>
      </c>
      <c r="FM27">
        <f>SUMIFS(DataRegularSeason20242025!$AA$3:$AA$1315,DataRegularSeason20242025!$B$3:$B$1315, "&lt;=" &amp; FM$1, DataRegularSeason20242025!$D$3:$D$1315, $A27)+SUMIFS(DataRegularSeason20242025!$AB$3:$AB$1315,DataRegularSeason20242025!$B$3:$B$1315, "&lt;=" &amp; FM$1, DataRegularSeason20242025!$E$3:$E$1315, $A27)</f>
        <v>78</v>
      </c>
      <c r="FN27">
        <f>SUMIFS(DataRegularSeason20242025!$AA$3:$AA$1315,DataRegularSeason20242025!$B$3:$B$1315, "&lt;=" &amp; FN$1, DataRegularSeason20242025!$D$3:$D$1315, $A27)+SUMIFS(DataRegularSeason20242025!$AB$3:$AB$1315,DataRegularSeason20242025!$B$3:$B$1315, "&lt;=" &amp; FN$1, DataRegularSeason20242025!$E$3:$E$1315, $A27)</f>
        <v>78</v>
      </c>
      <c r="FO27">
        <f>SUMIFS(DataRegularSeason20242025!$AA$3:$AA$1315,DataRegularSeason20242025!$B$3:$B$1315, "&lt;=" &amp; FO$1, DataRegularSeason20242025!$D$3:$D$1315, $A27)+SUMIFS(DataRegularSeason20242025!$AB$3:$AB$1315,DataRegularSeason20242025!$B$3:$B$1315, "&lt;=" &amp; FO$1, DataRegularSeason20242025!$E$3:$E$1315, $A27)</f>
        <v>78</v>
      </c>
      <c r="FP27">
        <f>SUMIFS(DataRegularSeason20242025!$AA$3:$AA$1315,DataRegularSeason20242025!$B$3:$B$1315, "&lt;=" &amp; FP$1, DataRegularSeason20242025!$D$3:$D$1315, $A27)+SUMIFS(DataRegularSeason20242025!$AB$3:$AB$1315,DataRegularSeason20242025!$B$3:$B$1315, "&lt;=" &amp; FP$1, DataRegularSeason20242025!$E$3:$E$1315, $A27)</f>
        <v>78</v>
      </c>
      <c r="FQ27">
        <f>SUMIFS(DataRegularSeason20242025!$AA$3:$AA$1315,DataRegularSeason20242025!$B$3:$B$1315, "&lt;=" &amp; FQ$1, DataRegularSeason20242025!$D$3:$D$1315, $A27)+SUMIFS(DataRegularSeason20242025!$AB$3:$AB$1315,DataRegularSeason20242025!$B$3:$B$1315, "&lt;=" &amp; FQ$1, DataRegularSeason20242025!$E$3:$E$1315, $A27)</f>
        <v>78</v>
      </c>
      <c r="FR27">
        <f>SUMIFS(DataRegularSeason20242025!$AA$3:$AA$1315,DataRegularSeason20242025!$B$3:$B$1315, "&lt;=" &amp; FR$1, DataRegularSeason20242025!$D$3:$D$1315, $A27)+SUMIFS(DataRegularSeason20242025!$AB$3:$AB$1315,DataRegularSeason20242025!$B$3:$B$1315, "&lt;=" &amp; FR$1, DataRegularSeason20242025!$E$3:$E$1315, $A27)</f>
        <v>78</v>
      </c>
      <c r="FS27">
        <f>SUMIFS(DataRegularSeason20242025!$AA$3:$AA$1315,DataRegularSeason20242025!$B$3:$B$1315, "&lt;=" &amp; FS$1, DataRegularSeason20242025!$D$3:$D$1315, $A27)+SUMIFS(DataRegularSeason20242025!$AB$3:$AB$1315,DataRegularSeason20242025!$B$3:$B$1315, "&lt;=" &amp; FS$1, DataRegularSeason20242025!$E$3:$E$1315, $A27)</f>
        <v>78</v>
      </c>
      <c r="FT27">
        <f>SUMIFS(DataRegularSeason20242025!$AA$3:$AA$1315,DataRegularSeason20242025!$B$3:$B$1315, "&lt;=" &amp; FT$1, DataRegularSeason20242025!$D$3:$D$1315, $A27)+SUMIFS(DataRegularSeason20242025!$AB$3:$AB$1315,DataRegularSeason20242025!$B$3:$B$1315, "&lt;=" &amp; FT$1, DataRegularSeason20242025!$E$3:$E$1315, $A27)</f>
        <v>78</v>
      </c>
      <c r="FU27">
        <f>SUMIFS(DataRegularSeason20242025!$AA$3:$AA$1315,DataRegularSeason20242025!$B$3:$B$1315, "&lt;=" &amp; FU$1, DataRegularSeason20242025!$D$3:$D$1315, $A27)+SUMIFS(DataRegularSeason20242025!$AB$3:$AB$1315,DataRegularSeason20242025!$B$3:$B$1315, "&lt;=" &amp; FU$1, DataRegularSeason20242025!$E$3:$E$1315, $A27)</f>
        <v>78</v>
      </c>
      <c r="FV27">
        <f>SUMIFS(DataRegularSeason20242025!$AA$3:$AA$1315,DataRegularSeason20242025!$B$3:$B$1315, "&lt;=" &amp; FV$1, DataRegularSeason20242025!$D$3:$D$1315, $A27)+SUMIFS(DataRegularSeason20242025!$AB$3:$AB$1315,DataRegularSeason20242025!$B$3:$B$1315, "&lt;=" &amp; FV$1, DataRegularSeason20242025!$E$3:$E$1315, $A27)</f>
        <v>78</v>
      </c>
      <c r="FW27">
        <f>SUMIFS(DataRegularSeason20242025!$AA$3:$AA$1315,DataRegularSeason20242025!$B$3:$B$1315, "&lt;=" &amp; FW$1, DataRegularSeason20242025!$D$3:$D$1315, $A27)+SUMIFS(DataRegularSeason20242025!$AB$3:$AB$1315,DataRegularSeason20242025!$B$3:$B$1315, "&lt;=" &amp; FW$1, DataRegularSeason20242025!$E$3:$E$1315, $A27)</f>
        <v>78</v>
      </c>
      <c r="FX27">
        <f>SUMIFS(DataRegularSeason20242025!$AA$3:$AA$1315,DataRegularSeason20242025!$B$3:$B$1315, "&lt;=" &amp; FX$1, DataRegularSeason20242025!$D$3:$D$1315, $A27)+SUMIFS(DataRegularSeason20242025!$AB$3:$AB$1315,DataRegularSeason20242025!$B$3:$B$1315, "&lt;=" &amp; FX$1, DataRegularSeason20242025!$E$3:$E$1315, $A27)</f>
        <v>78</v>
      </c>
      <c r="FY27">
        <f>SUMIFS(DataRegularSeason20242025!$AA$3:$AA$1315,DataRegularSeason20242025!$B$3:$B$1315, "&lt;=" &amp; FY$1, DataRegularSeason20242025!$D$3:$D$1315, $A27)+SUMIFS(DataRegularSeason20242025!$AB$3:$AB$1315,DataRegularSeason20242025!$B$3:$B$1315, "&lt;=" &amp; FY$1, DataRegularSeason20242025!$E$3:$E$1315, $A27)</f>
        <v>78</v>
      </c>
      <c r="FZ27">
        <f>SUMIFS(DataRegularSeason20242025!$AA$3:$AA$1315,DataRegularSeason20242025!$B$3:$B$1315, "&lt;=" &amp; FZ$1, DataRegularSeason20242025!$D$3:$D$1315, $A27)+SUMIFS(DataRegularSeason20242025!$AB$3:$AB$1315,DataRegularSeason20242025!$B$3:$B$1315, "&lt;=" &amp; FZ$1, DataRegularSeason20242025!$E$3:$E$1315, $A27)</f>
        <v>78</v>
      </c>
      <c r="GA27">
        <f>SUMIFS(DataRegularSeason20242025!$AA$3:$AA$1315,DataRegularSeason20242025!$B$3:$B$1315, "&lt;=" &amp; GA$1, DataRegularSeason20242025!$D$3:$D$1315, $A27)+SUMIFS(DataRegularSeason20242025!$AB$3:$AB$1315,DataRegularSeason20242025!$B$3:$B$1315, "&lt;=" &amp; GA$1, DataRegularSeason20242025!$E$3:$E$1315, $A27)</f>
        <v>78</v>
      </c>
      <c r="GB27">
        <f>SUMIFS(DataRegularSeason20242025!$AA$3:$AA$1315,DataRegularSeason20242025!$B$3:$B$1315, "&lt;=" &amp; GB$1, DataRegularSeason20242025!$D$3:$D$1315, $A27)+SUMIFS(DataRegularSeason20242025!$AB$3:$AB$1315,DataRegularSeason20242025!$B$3:$B$1315, "&lt;=" &amp; GB$1, DataRegularSeason20242025!$E$3:$E$1315, $A27)</f>
        <v>78</v>
      </c>
      <c r="GC27">
        <f>SUMIFS(DataRegularSeason20242025!$AA$3:$AA$1315,DataRegularSeason20242025!$B$3:$B$1315, "&lt;=" &amp; GC$1, DataRegularSeason20242025!$D$3:$D$1315, $A27)+SUMIFS(DataRegularSeason20242025!$AB$3:$AB$1315,DataRegularSeason20242025!$B$3:$B$1315, "&lt;=" &amp; GC$1, DataRegularSeason20242025!$E$3:$E$1315, $A27)</f>
        <v>78</v>
      </c>
      <c r="GD27">
        <f>SUMIFS(DataRegularSeason20242025!$AA$3:$AA$1315,DataRegularSeason20242025!$B$3:$B$1315, "&lt;=" &amp; GD$1, DataRegularSeason20242025!$D$3:$D$1315, $A27)+SUMIFS(DataRegularSeason20242025!$AB$3:$AB$1315,DataRegularSeason20242025!$B$3:$B$1315, "&lt;=" &amp; GD$1, DataRegularSeason20242025!$E$3:$E$1315, $A27)</f>
        <v>78</v>
      </c>
      <c r="GE27">
        <f>SUMIFS(DataRegularSeason20242025!$AA$3:$AA$1315,DataRegularSeason20242025!$B$3:$B$1315, "&lt;=" &amp; GE$1, DataRegularSeason20242025!$D$3:$D$1315, $A27)+SUMIFS(DataRegularSeason20242025!$AB$3:$AB$1315,DataRegularSeason20242025!$B$3:$B$1315, "&lt;=" &amp; GE$1, DataRegularSeason20242025!$E$3:$E$1315, $A27)</f>
        <v>78</v>
      </c>
      <c r="GF27">
        <f>SUMIFS(DataRegularSeason20242025!$AA$3:$AA$1315,DataRegularSeason20242025!$B$3:$B$1315, "&lt;=" &amp; GF$1, DataRegularSeason20242025!$D$3:$D$1315, $A27)+SUMIFS(DataRegularSeason20242025!$AB$3:$AB$1315,DataRegularSeason20242025!$B$3:$B$1315, "&lt;=" &amp; GF$1, DataRegularSeason20242025!$E$3:$E$1315, $A27)</f>
        <v>78</v>
      </c>
      <c r="GG27">
        <f>SUMIFS(DataRegularSeason20242025!$AA$3:$AA$1315,DataRegularSeason20242025!$B$3:$B$1315, "&lt;=" &amp; GG$1, DataRegularSeason20242025!$D$3:$D$1315, $A27)+SUMIFS(DataRegularSeason20242025!$AB$3:$AB$1315,DataRegularSeason20242025!$B$3:$B$1315, "&lt;=" &amp; GG$1, DataRegularSeason20242025!$E$3:$E$1315, $A27)</f>
        <v>78</v>
      </c>
      <c r="GH27">
        <f>SUMIFS(DataRegularSeason20242025!$AA$3:$AA$1315,DataRegularSeason20242025!$B$3:$B$1315, "&lt;=" &amp; GH$1, DataRegularSeason20242025!$D$3:$D$1315, $A27)+SUMIFS(DataRegularSeason20242025!$AB$3:$AB$1315,DataRegularSeason20242025!$B$3:$B$1315, "&lt;=" &amp; GH$1, DataRegularSeason20242025!$E$3:$E$1315, $A27)</f>
        <v>78</v>
      </c>
      <c r="GI27">
        <f>SUMIFS(DataRegularSeason20242025!$AA$3:$AA$1315,DataRegularSeason20242025!$B$3:$B$1315, "&lt;=" &amp; GI$1, DataRegularSeason20242025!$D$3:$D$1315, $A27)+SUMIFS(DataRegularSeason20242025!$AB$3:$AB$1315,DataRegularSeason20242025!$B$3:$B$1315, "&lt;=" &amp; GI$1, DataRegularSeason20242025!$E$3:$E$1315, $A27)</f>
        <v>78</v>
      </c>
      <c r="GJ27">
        <f>SUMIFS(DataRegularSeason20242025!$AA$3:$AA$1315,DataRegularSeason20242025!$B$3:$B$1315, "&lt;=" &amp; GJ$1, DataRegularSeason20242025!$D$3:$D$1315, $A27)+SUMIFS(DataRegularSeason20242025!$AB$3:$AB$1315,DataRegularSeason20242025!$B$3:$B$1315, "&lt;=" &amp; GJ$1, DataRegularSeason20242025!$E$3:$E$1315, $A27)</f>
        <v>78</v>
      </c>
      <c r="GK27">
        <f>SUMIFS(DataRegularSeason20242025!$AA$3:$AA$1315,DataRegularSeason20242025!$B$3:$B$1315, "&lt;=" &amp; GK$1, DataRegularSeason20242025!$D$3:$D$1315, $A27)+SUMIFS(DataRegularSeason20242025!$AB$3:$AB$1315,DataRegularSeason20242025!$B$3:$B$1315, "&lt;=" &amp; GK$1, DataRegularSeason20242025!$E$3:$E$1315, $A27)</f>
        <v>78</v>
      </c>
      <c r="GL27">
        <f>SUMIFS(DataRegularSeason20242025!$AA$3:$AA$1315,DataRegularSeason20242025!$B$3:$B$1315, "&lt;=" &amp; GL$1, DataRegularSeason20242025!$D$3:$D$1315, $A27)+SUMIFS(DataRegularSeason20242025!$AB$3:$AB$1315,DataRegularSeason20242025!$B$3:$B$1315, "&lt;=" &amp; GL$1, DataRegularSeason20242025!$E$3:$E$1315, $A27)</f>
        <v>78</v>
      </c>
      <c r="GM27">
        <f>SUMIFS(DataRegularSeason20242025!$AA$3:$AA$1315,DataRegularSeason20242025!$B$3:$B$1315, "&lt;=" &amp; GM$1, DataRegularSeason20242025!$D$3:$D$1315, $A27)+SUMIFS(DataRegularSeason20242025!$AB$3:$AB$1315,DataRegularSeason20242025!$B$3:$B$1315, "&lt;=" &amp; GM$1, DataRegularSeason20242025!$E$3:$E$1315, $A27)</f>
        <v>78</v>
      </c>
      <c r="GN27">
        <f>SUMIFS(DataRegularSeason20242025!$AA$3:$AA$1315,DataRegularSeason20242025!$B$3:$B$1315, "&lt;=" &amp; GN$1, DataRegularSeason20242025!$D$3:$D$1315, $A27)+SUMIFS(DataRegularSeason20242025!$AB$3:$AB$1315,DataRegularSeason20242025!$B$3:$B$1315, "&lt;=" &amp; GN$1, DataRegularSeason20242025!$E$3:$E$1315, $A27)</f>
        <v>78</v>
      </c>
      <c r="GO27">
        <f>SUMIFS(DataRegularSeason20242025!$AA$3:$AA$1315,DataRegularSeason20242025!$B$3:$B$1315, "&lt;=" &amp; GO$1, DataRegularSeason20242025!$D$3:$D$1315, $A27)+SUMIFS(DataRegularSeason20242025!$AB$3:$AB$1315,DataRegularSeason20242025!$B$3:$B$1315, "&lt;=" &amp; GO$1, DataRegularSeason20242025!$E$3:$E$1315, $A27)</f>
        <v>78</v>
      </c>
      <c r="GP27">
        <f>SUMIFS(DataRegularSeason20242025!$AA$3:$AA$1315,DataRegularSeason20242025!$B$3:$B$1315, "&lt;=" &amp; GP$1, DataRegularSeason20242025!$D$3:$D$1315, $A27)+SUMIFS(DataRegularSeason20242025!$AB$3:$AB$1315,DataRegularSeason20242025!$B$3:$B$1315, "&lt;=" &amp; GP$1, DataRegularSeason20242025!$E$3:$E$1315, $A27)</f>
        <v>78</v>
      </c>
      <c r="GQ27">
        <f>SUMIFS(DataRegularSeason20242025!$AA$3:$AA$1315,DataRegularSeason20242025!$B$3:$B$1315, "&lt;=" &amp; GQ$1, DataRegularSeason20242025!$D$3:$D$1315, $A27)+SUMIFS(DataRegularSeason20242025!$AB$3:$AB$1315,DataRegularSeason20242025!$B$3:$B$1315, "&lt;=" &amp; GQ$1, DataRegularSeason20242025!$E$3:$E$1315, $A27)</f>
        <v>78</v>
      </c>
      <c r="GR27">
        <f>SUMIFS(DataRegularSeason20242025!$AA$3:$AA$1315,DataRegularSeason20242025!$B$3:$B$1315, "&lt;=" &amp; GR$1, DataRegularSeason20242025!$D$3:$D$1315, $A27)+SUMIFS(DataRegularSeason20242025!$AB$3:$AB$1315,DataRegularSeason20242025!$B$3:$B$1315, "&lt;=" &amp; GR$1, DataRegularSeason20242025!$E$3:$E$1315, $A27)</f>
        <v>78</v>
      </c>
      <c r="GS27">
        <f>SUMIFS(DataRegularSeason20242025!$AA$3:$AA$1315,DataRegularSeason20242025!$B$3:$B$1315, "&lt;=" &amp; GS$1, DataRegularSeason20242025!$D$3:$D$1315, $A27)+SUMIFS(DataRegularSeason20242025!$AB$3:$AB$1315,DataRegularSeason20242025!$B$3:$B$1315, "&lt;=" &amp; GS$1, DataRegularSeason20242025!$E$3:$E$1315, $A27)</f>
        <v>78</v>
      </c>
      <c r="GT27">
        <f>SUMIFS(DataRegularSeason20242025!$AA$3:$AA$1315,DataRegularSeason20242025!$B$3:$B$1315, "&lt;=" &amp; GT$1, DataRegularSeason20242025!$D$3:$D$1315, $A27)+SUMIFS(DataRegularSeason20242025!$AB$3:$AB$1315,DataRegularSeason20242025!$B$3:$B$1315, "&lt;=" &amp; GT$1, DataRegularSeason20242025!$E$3:$E$1315, $A27)</f>
        <v>78</v>
      </c>
      <c r="GU27">
        <f>SUMIFS(DataRegularSeason20242025!$AA$3:$AA$1315,DataRegularSeason20242025!$B$3:$B$1315, "&lt;=" &amp; GU$1, DataRegularSeason20242025!$D$3:$D$1315, $A27)+SUMIFS(DataRegularSeason20242025!$AB$3:$AB$1315,DataRegularSeason20242025!$B$3:$B$1315, "&lt;=" &amp; GU$1, DataRegularSeason20242025!$E$3:$E$1315, $A27)</f>
        <v>78</v>
      </c>
    </row>
    <row r="28" spans="1:203" x14ac:dyDescent="0.25">
      <c r="A28" t="s">
        <v>27</v>
      </c>
      <c r="B28" t="s">
        <v>96</v>
      </c>
      <c r="C28" s="121" t="s">
        <v>99</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67</v>
      </c>
      <c r="EQ28">
        <f>SUMIFS(DataRegularSeason20242025!$AA$3:$AA$1315,DataRegularSeason20242025!$B$3:$B$1315, "&lt;=" &amp; EQ$1, DataRegularSeason20242025!$D$3:$D$1315, $A28)+SUMIFS(DataRegularSeason20242025!$AB$3:$AB$1315,DataRegularSeason20242025!$B$3:$B$1315, "&lt;=" &amp; EQ$1, DataRegularSeason20242025!$E$3:$E$1315, $A28)</f>
        <v>67</v>
      </c>
      <c r="ER28">
        <f>SUMIFS(DataRegularSeason20242025!$AA$3:$AA$1315,DataRegularSeason20242025!$B$3:$B$1315, "&lt;=" &amp; ER$1, DataRegularSeason20242025!$D$3:$D$1315, $A28)+SUMIFS(DataRegularSeason20242025!$AB$3:$AB$1315,DataRegularSeason20242025!$B$3:$B$1315, "&lt;=" &amp; ER$1, DataRegularSeason20242025!$E$3:$E$1315, $A28)</f>
        <v>69</v>
      </c>
      <c r="ES28">
        <f>SUMIFS(DataRegularSeason20242025!$AA$3:$AA$1315,DataRegularSeason20242025!$B$3:$B$1315, "&lt;=" &amp; ES$1, DataRegularSeason20242025!$D$3:$D$1315, $A28)+SUMIFS(DataRegularSeason20242025!$AB$3:$AB$1315,DataRegularSeason20242025!$B$3:$B$1315, "&lt;=" &amp; ES$1, DataRegularSeason20242025!$E$3:$E$1315, $A28)</f>
        <v>69</v>
      </c>
      <c r="ET28">
        <f>SUMIFS(DataRegularSeason20242025!$AA$3:$AA$1315,DataRegularSeason20242025!$B$3:$B$1315, "&lt;=" &amp; ET$1, DataRegularSeason20242025!$D$3:$D$1315, $A28)+SUMIFS(DataRegularSeason20242025!$AB$3:$AB$1315,DataRegularSeason20242025!$B$3:$B$1315, "&lt;=" &amp; ET$1, DataRegularSeason20242025!$E$3:$E$1315, $A28)</f>
        <v>70</v>
      </c>
      <c r="EU28">
        <f>SUMIFS(DataRegularSeason20242025!$AA$3:$AA$1315,DataRegularSeason20242025!$B$3:$B$1315, "&lt;=" &amp; EU$1, DataRegularSeason20242025!$D$3:$D$1315, $A28)+SUMIFS(DataRegularSeason20242025!$AB$3:$AB$1315,DataRegularSeason20242025!$B$3:$B$1315, "&lt;=" &amp; EU$1, DataRegularSeason20242025!$E$3:$E$1315, $A28)</f>
        <v>70</v>
      </c>
      <c r="EV28">
        <f>SUMIFS(DataRegularSeason20242025!$AA$3:$AA$1315,DataRegularSeason20242025!$B$3:$B$1315, "&lt;=" &amp; EV$1, DataRegularSeason20242025!$D$3:$D$1315, $A28)+SUMIFS(DataRegularSeason20242025!$AB$3:$AB$1315,DataRegularSeason20242025!$B$3:$B$1315, "&lt;=" &amp; EV$1, DataRegularSeason20242025!$E$3:$E$1315, $A28)</f>
        <v>70</v>
      </c>
      <c r="EW28">
        <f>SUMIFS(DataRegularSeason20242025!$AA$3:$AA$1315,DataRegularSeason20242025!$B$3:$B$1315, "&lt;=" &amp; EW$1, DataRegularSeason20242025!$D$3:$D$1315, $A28)+SUMIFS(DataRegularSeason20242025!$AB$3:$AB$1315,DataRegularSeason20242025!$B$3:$B$1315, "&lt;=" &amp; EW$1, DataRegularSeason20242025!$E$3:$E$1315, $A28)</f>
        <v>70</v>
      </c>
      <c r="EX28">
        <f>SUMIFS(DataRegularSeason20242025!$AA$3:$AA$1315,DataRegularSeason20242025!$B$3:$B$1315, "&lt;=" &amp; EX$1, DataRegularSeason20242025!$D$3:$D$1315, $A28)+SUMIFS(DataRegularSeason20242025!$AB$3:$AB$1315,DataRegularSeason20242025!$B$3:$B$1315, "&lt;=" &amp; EX$1, DataRegularSeason20242025!$E$3:$E$1315, $A28)</f>
        <v>70</v>
      </c>
      <c r="EY28">
        <f>SUMIFS(DataRegularSeason20242025!$AA$3:$AA$1315,DataRegularSeason20242025!$B$3:$B$1315, "&lt;=" &amp; EY$1, DataRegularSeason20242025!$D$3:$D$1315, $A28)+SUMIFS(DataRegularSeason20242025!$AB$3:$AB$1315,DataRegularSeason20242025!$B$3:$B$1315, "&lt;=" &amp; EY$1, DataRegularSeason20242025!$E$3:$E$1315, $A28)</f>
        <v>70</v>
      </c>
      <c r="EZ28">
        <f>SUMIFS(DataRegularSeason20242025!$AA$3:$AA$1315,DataRegularSeason20242025!$B$3:$B$1315, "&lt;=" &amp; EZ$1, DataRegularSeason20242025!$D$3:$D$1315, $A28)+SUMIFS(DataRegularSeason20242025!$AB$3:$AB$1315,DataRegularSeason20242025!$B$3:$B$1315, "&lt;=" &amp; EZ$1, DataRegularSeason20242025!$E$3:$E$1315, $A28)</f>
        <v>70</v>
      </c>
      <c r="FA28">
        <f>SUMIFS(DataRegularSeason20242025!$AA$3:$AA$1315,DataRegularSeason20242025!$B$3:$B$1315, "&lt;=" &amp; FA$1, DataRegularSeason20242025!$D$3:$D$1315, $A28)+SUMIFS(DataRegularSeason20242025!$AB$3:$AB$1315,DataRegularSeason20242025!$B$3:$B$1315, "&lt;=" &amp; FA$1, DataRegularSeason20242025!$E$3:$E$1315, $A28)</f>
        <v>71</v>
      </c>
      <c r="FB28">
        <f>SUMIFS(DataRegularSeason20242025!$AA$3:$AA$1315,DataRegularSeason20242025!$B$3:$B$1315, "&lt;=" &amp; FB$1, DataRegularSeason20242025!$D$3:$D$1315, $A28)+SUMIFS(DataRegularSeason20242025!$AB$3:$AB$1315,DataRegularSeason20242025!$B$3:$B$1315, "&lt;=" &amp; FB$1, DataRegularSeason20242025!$E$3:$E$1315, $A28)</f>
        <v>71</v>
      </c>
      <c r="FC28">
        <f>SUMIFS(DataRegularSeason20242025!$AA$3:$AA$1315,DataRegularSeason20242025!$B$3:$B$1315, "&lt;=" &amp; FC$1, DataRegularSeason20242025!$D$3:$D$1315, $A28)+SUMIFS(DataRegularSeason20242025!$AB$3:$AB$1315,DataRegularSeason20242025!$B$3:$B$1315, "&lt;=" &amp; FC$1, DataRegularSeason20242025!$E$3:$E$1315, $A28)</f>
        <v>71</v>
      </c>
      <c r="FD28">
        <f>SUMIFS(DataRegularSeason20242025!$AA$3:$AA$1315,DataRegularSeason20242025!$B$3:$B$1315, "&lt;=" &amp; FD$1, DataRegularSeason20242025!$D$3:$D$1315, $A28)+SUMIFS(DataRegularSeason20242025!$AB$3:$AB$1315,DataRegularSeason20242025!$B$3:$B$1315, "&lt;=" &amp; FD$1, DataRegularSeason20242025!$E$3:$E$1315, $A28)</f>
        <v>73</v>
      </c>
      <c r="FE28">
        <f>SUMIFS(DataRegularSeason20242025!$AA$3:$AA$1315,DataRegularSeason20242025!$B$3:$B$1315, "&lt;=" &amp; FE$1, DataRegularSeason20242025!$D$3:$D$1315, $A28)+SUMIFS(DataRegularSeason20242025!$AB$3:$AB$1315,DataRegularSeason20242025!$B$3:$B$1315, "&lt;=" &amp; FE$1, DataRegularSeason20242025!$E$3:$E$1315, $A28)</f>
        <v>75</v>
      </c>
      <c r="FF28">
        <f>SUMIFS(DataRegularSeason20242025!$AA$3:$AA$1315,DataRegularSeason20242025!$B$3:$B$1315, "&lt;=" &amp; FF$1, DataRegularSeason20242025!$D$3:$D$1315, $A28)+SUMIFS(DataRegularSeason20242025!$AB$3:$AB$1315,DataRegularSeason20242025!$B$3:$B$1315, "&lt;=" &amp; FF$1, DataRegularSeason20242025!$E$3:$E$1315, $A28)</f>
        <v>75</v>
      </c>
      <c r="FG28">
        <f>SUMIFS(DataRegularSeason20242025!$AA$3:$AA$1315,DataRegularSeason20242025!$B$3:$B$1315, "&lt;=" &amp; FG$1, DataRegularSeason20242025!$D$3:$D$1315, $A28)+SUMIFS(DataRegularSeason20242025!$AB$3:$AB$1315,DataRegularSeason20242025!$B$3:$B$1315, "&lt;=" &amp; FG$1, DataRegularSeason20242025!$E$3:$E$1315, $A28)</f>
        <v>77</v>
      </c>
      <c r="FH28">
        <f>SUMIFS(DataRegularSeason20242025!$AA$3:$AA$1315,DataRegularSeason20242025!$B$3:$B$1315, "&lt;=" &amp; FH$1, DataRegularSeason20242025!$D$3:$D$1315, $A28)+SUMIFS(DataRegularSeason20242025!$AB$3:$AB$1315,DataRegularSeason20242025!$B$3:$B$1315, "&lt;=" &amp; FH$1, DataRegularSeason20242025!$E$3:$E$1315, $A28)</f>
        <v>77</v>
      </c>
      <c r="FI28">
        <f>SUMIFS(DataRegularSeason20242025!$AA$3:$AA$1315,DataRegularSeason20242025!$B$3:$B$1315, "&lt;=" &amp; FI$1, DataRegularSeason20242025!$D$3:$D$1315, $A28)+SUMIFS(DataRegularSeason20242025!$AB$3:$AB$1315,DataRegularSeason20242025!$B$3:$B$1315, "&lt;=" &amp; FI$1, DataRegularSeason20242025!$E$3:$E$1315, $A28)</f>
        <v>77</v>
      </c>
      <c r="FJ28">
        <f>SUMIFS(DataRegularSeason20242025!$AA$3:$AA$1315,DataRegularSeason20242025!$B$3:$B$1315, "&lt;=" &amp; FJ$1, DataRegularSeason20242025!$D$3:$D$1315, $A28)+SUMIFS(DataRegularSeason20242025!$AB$3:$AB$1315,DataRegularSeason20242025!$B$3:$B$1315, "&lt;=" &amp; FJ$1, DataRegularSeason20242025!$E$3:$E$1315, $A28)</f>
        <v>77</v>
      </c>
      <c r="FK28">
        <f>SUMIFS(DataRegularSeason20242025!$AA$3:$AA$1315,DataRegularSeason20242025!$B$3:$B$1315, "&lt;=" &amp; FK$1, DataRegularSeason20242025!$D$3:$D$1315, $A28)+SUMIFS(DataRegularSeason20242025!$AB$3:$AB$1315,DataRegularSeason20242025!$B$3:$B$1315, "&lt;=" &amp; FK$1, DataRegularSeason20242025!$E$3:$E$1315, $A28)</f>
        <v>77</v>
      </c>
      <c r="FL28">
        <f>SUMIFS(DataRegularSeason20242025!$AA$3:$AA$1315,DataRegularSeason20242025!$B$3:$B$1315, "&lt;=" &amp; FL$1, DataRegularSeason20242025!$D$3:$D$1315, $A28)+SUMIFS(DataRegularSeason20242025!$AB$3:$AB$1315,DataRegularSeason20242025!$B$3:$B$1315, "&lt;=" &amp; FL$1, DataRegularSeason20242025!$E$3:$E$1315, $A28)</f>
        <v>77</v>
      </c>
      <c r="FM28">
        <f>SUMIFS(DataRegularSeason20242025!$AA$3:$AA$1315,DataRegularSeason20242025!$B$3:$B$1315, "&lt;=" &amp; FM$1, DataRegularSeason20242025!$D$3:$D$1315, $A28)+SUMIFS(DataRegularSeason20242025!$AB$3:$AB$1315,DataRegularSeason20242025!$B$3:$B$1315, "&lt;=" &amp; FM$1, DataRegularSeason20242025!$E$3:$E$1315, $A28)</f>
        <v>77</v>
      </c>
      <c r="FN28">
        <f>SUMIFS(DataRegularSeason20242025!$AA$3:$AA$1315,DataRegularSeason20242025!$B$3:$B$1315, "&lt;=" &amp; FN$1, DataRegularSeason20242025!$D$3:$D$1315, $A28)+SUMIFS(DataRegularSeason20242025!$AB$3:$AB$1315,DataRegularSeason20242025!$B$3:$B$1315, "&lt;=" &amp; FN$1, DataRegularSeason20242025!$E$3:$E$1315, $A28)</f>
        <v>77</v>
      </c>
      <c r="FO28">
        <f>SUMIFS(DataRegularSeason20242025!$AA$3:$AA$1315,DataRegularSeason20242025!$B$3:$B$1315, "&lt;=" &amp; FO$1, DataRegularSeason20242025!$D$3:$D$1315, $A28)+SUMIFS(DataRegularSeason20242025!$AB$3:$AB$1315,DataRegularSeason20242025!$B$3:$B$1315, "&lt;=" &amp; FO$1, DataRegularSeason20242025!$E$3:$E$1315, $A28)</f>
        <v>77</v>
      </c>
      <c r="FP28">
        <f>SUMIFS(DataRegularSeason20242025!$AA$3:$AA$1315,DataRegularSeason20242025!$B$3:$B$1315, "&lt;=" &amp; FP$1, DataRegularSeason20242025!$D$3:$D$1315, $A28)+SUMIFS(DataRegularSeason20242025!$AB$3:$AB$1315,DataRegularSeason20242025!$B$3:$B$1315, "&lt;=" &amp; FP$1, DataRegularSeason20242025!$E$3:$E$1315, $A28)</f>
        <v>77</v>
      </c>
      <c r="FQ28">
        <f>SUMIFS(DataRegularSeason20242025!$AA$3:$AA$1315,DataRegularSeason20242025!$B$3:$B$1315, "&lt;=" &amp; FQ$1, DataRegularSeason20242025!$D$3:$D$1315, $A28)+SUMIFS(DataRegularSeason20242025!$AB$3:$AB$1315,DataRegularSeason20242025!$B$3:$B$1315, "&lt;=" &amp; FQ$1, DataRegularSeason20242025!$E$3:$E$1315, $A28)</f>
        <v>77</v>
      </c>
      <c r="FR28">
        <f>SUMIFS(DataRegularSeason20242025!$AA$3:$AA$1315,DataRegularSeason20242025!$B$3:$B$1315, "&lt;=" &amp; FR$1, DataRegularSeason20242025!$D$3:$D$1315, $A28)+SUMIFS(DataRegularSeason20242025!$AB$3:$AB$1315,DataRegularSeason20242025!$B$3:$B$1315, "&lt;=" &amp; FR$1, DataRegularSeason20242025!$E$3:$E$1315, $A28)</f>
        <v>77</v>
      </c>
      <c r="FS28">
        <f>SUMIFS(DataRegularSeason20242025!$AA$3:$AA$1315,DataRegularSeason20242025!$B$3:$B$1315, "&lt;=" &amp; FS$1, DataRegularSeason20242025!$D$3:$D$1315, $A28)+SUMIFS(DataRegularSeason20242025!$AB$3:$AB$1315,DataRegularSeason20242025!$B$3:$B$1315, "&lt;=" &amp; FS$1, DataRegularSeason20242025!$E$3:$E$1315, $A28)</f>
        <v>77</v>
      </c>
      <c r="FT28">
        <f>SUMIFS(DataRegularSeason20242025!$AA$3:$AA$1315,DataRegularSeason20242025!$B$3:$B$1315, "&lt;=" &amp; FT$1, DataRegularSeason20242025!$D$3:$D$1315, $A28)+SUMIFS(DataRegularSeason20242025!$AB$3:$AB$1315,DataRegularSeason20242025!$B$3:$B$1315, "&lt;=" &amp; FT$1, DataRegularSeason20242025!$E$3:$E$1315, $A28)</f>
        <v>77</v>
      </c>
      <c r="FU28">
        <f>SUMIFS(DataRegularSeason20242025!$AA$3:$AA$1315,DataRegularSeason20242025!$B$3:$B$1315, "&lt;=" &amp; FU$1, DataRegularSeason20242025!$D$3:$D$1315, $A28)+SUMIFS(DataRegularSeason20242025!$AB$3:$AB$1315,DataRegularSeason20242025!$B$3:$B$1315, "&lt;=" &amp; FU$1, DataRegularSeason20242025!$E$3:$E$1315, $A28)</f>
        <v>77</v>
      </c>
      <c r="FV28">
        <f>SUMIFS(DataRegularSeason20242025!$AA$3:$AA$1315,DataRegularSeason20242025!$B$3:$B$1315, "&lt;=" &amp; FV$1, DataRegularSeason20242025!$D$3:$D$1315, $A28)+SUMIFS(DataRegularSeason20242025!$AB$3:$AB$1315,DataRegularSeason20242025!$B$3:$B$1315, "&lt;=" &amp; FV$1, DataRegularSeason20242025!$E$3:$E$1315, $A28)</f>
        <v>77</v>
      </c>
      <c r="FW28">
        <f>SUMIFS(DataRegularSeason20242025!$AA$3:$AA$1315,DataRegularSeason20242025!$B$3:$B$1315, "&lt;=" &amp; FW$1, DataRegularSeason20242025!$D$3:$D$1315, $A28)+SUMIFS(DataRegularSeason20242025!$AB$3:$AB$1315,DataRegularSeason20242025!$B$3:$B$1315, "&lt;=" &amp; FW$1, DataRegularSeason20242025!$E$3:$E$1315, $A28)</f>
        <v>77</v>
      </c>
      <c r="FX28">
        <f>SUMIFS(DataRegularSeason20242025!$AA$3:$AA$1315,DataRegularSeason20242025!$B$3:$B$1315, "&lt;=" &amp; FX$1, DataRegularSeason20242025!$D$3:$D$1315, $A28)+SUMIFS(DataRegularSeason20242025!$AB$3:$AB$1315,DataRegularSeason20242025!$B$3:$B$1315, "&lt;=" &amp; FX$1, DataRegularSeason20242025!$E$3:$E$1315, $A28)</f>
        <v>77</v>
      </c>
      <c r="FY28">
        <f>SUMIFS(DataRegularSeason20242025!$AA$3:$AA$1315,DataRegularSeason20242025!$B$3:$B$1315, "&lt;=" &amp; FY$1, DataRegularSeason20242025!$D$3:$D$1315, $A28)+SUMIFS(DataRegularSeason20242025!$AB$3:$AB$1315,DataRegularSeason20242025!$B$3:$B$1315, "&lt;=" &amp; FY$1, DataRegularSeason20242025!$E$3:$E$1315, $A28)</f>
        <v>77</v>
      </c>
      <c r="FZ28">
        <f>SUMIFS(DataRegularSeason20242025!$AA$3:$AA$1315,DataRegularSeason20242025!$B$3:$B$1315, "&lt;=" &amp; FZ$1, DataRegularSeason20242025!$D$3:$D$1315, $A28)+SUMIFS(DataRegularSeason20242025!$AB$3:$AB$1315,DataRegularSeason20242025!$B$3:$B$1315, "&lt;=" &amp; FZ$1, DataRegularSeason20242025!$E$3:$E$1315, $A28)</f>
        <v>77</v>
      </c>
      <c r="GA28">
        <f>SUMIFS(DataRegularSeason20242025!$AA$3:$AA$1315,DataRegularSeason20242025!$B$3:$B$1315, "&lt;=" &amp; GA$1, DataRegularSeason20242025!$D$3:$D$1315, $A28)+SUMIFS(DataRegularSeason20242025!$AB$3:$AB$1315,DataRegularSeason20242025!$B$3:$B$1315, "&lt;=" &amp; GA$1, DataRegularSeason20242025!$E$3:$E$1315, $A28)</f>
        <v>77</v>
      </c>
      <c r="GB28">
        <f>SUMIFS(DataRegularSeason20242025!$AA$3:$AA$1315,DataRegularSeason20242025!$B$3:$B$1315, "&lt;=" &amp; GB$1, DataRegularSeason20242025!$D$3:$D$1315, $A28)+SUMIFS(DataRegularSeason20242025!$AB$3:$AB$1315,DataRegularSeason20242025!$B$3:$B$1315, "&lt;=" &amp; GB$1, DataRegularSeason20242025!$E$3:$E$1315, $A28)</f>
        <v>77</v>
      </c>
      <c r="GC28">
        <f>SUMIFS(DataRegularSeason20242025!$AA$3:$AA$1315,DataRegularSeason20242025!$B$3:$B$1315, "&lt;=" &amp; GC$1, DataRegularSeason20242025!$D$3:$D$1315, $A28)+SUMIFS(DataRegularSeason20242025!$AB$3:$AB$1315,DataRegularSeason20242025!$B$3:$B$1315, "&lt;=" &amp; GC$1, DataRegularSeason20242025!$E$3:$E$1315, $A28)</f>
        <v>77</v>
      </c>
      <c r="GD28">
        <f>SUMIFS(DataRegularSeason20242025!$AA$3:$AA$1315,DataRegularSeason20242025!$B$3:$B$1315, "&lt;=" &amp; GD$1, DataRegularSeason20242025!$D$3:$D$1315, $A28)+SUMIFS(DataRegularSeason20242025!$AB$3:$AB$1315,DataRegularSeason20242025!$B$3:$B$1315, "&lt;=" &amp; GD$1, DataRegularSeason20242025!$E$3:$E$1315, $A28)</f>
        <v>77</v>
      </c>
      <c r="GE28">
        <f>SUMIFS(DataRegularSeason20242025!$AA$3:$AA$1315,DataRegularSeason20242025!$B$3:$B$1315, "&lt;=" &amp; GE$1, DataRegularSeason20242025!$D$3:$D$1315, $A28)+SUMIFS(DataRegularSeason20242025!$AB$3:$AB$1315,DataRegularSeason20242025!$B$3:$B$1315, "&lt;=" &amp; GE$1, DataRegularSeason20242025!$E$3:$E$1315, $A28)</f>
        <v>77</v>
      </c>
      <c r="GF28">
        <f>SUMIFS(DataRegularSeason20242025!$AA$3:$AA$1315,DataRegularSeason20242025!$B$3:$B$1315, "&lt;=" &amp; GF$1, DataRegularSeason20242025!$D$3:$D$1315, $A28)+SUMIFS(DataRegularSeason20242025!$AB$3:$AB$1315,DataRegularSeason20242025!$B$3:$B$1315, "&lt;=" &amp; GF$1, DataRegularSeason20242025!$E$3:$E$1315, $A28)</f>
        <v>77</v>
      </c>
      <c r="GG28">
        <f>SUMIFS(DataRegularSeason20242025!$AA$3:$AA$1315,DataRegularSeason20242025!$B$3:$B$1315, "&lt;=" &amp; GG$1, DataRegularSeason20242025!$D$3:$D$1315, $A28)+SUMIFS(DataRegularSeason20242025!$AB$3:$AB$1315,DataRegularSeason20242025!$B$3:$B$1315, "&lt;=" &amp; GG$1, DataRegularSeason20242025!$E$3:$E$1315, $A28)</f>
        <v>77</v>
      </c>
      <c r="GH28">
        <f>SUMIFS(DataRegularSeason20242025!$AA$3:$AA$1315,DataRegularSeason20242025!$B$3:$B$1315, "&lt;=" &amp; GH$1, DataRegularSeason20242025!$D$3:$D$1315, $A28)+SUMIFS(DataRegularSeason20242025!$AB$3:$AB$1315,DataRegularSeason20242025!$B$3:$B$1315, "&lt;=" &amp; GH$1, DataRegularSeason20242025!$E$3:$E$1315, $A28)</f>
        <v>77</v>
      </c>
      <c r="GI28">
        <f>SUMIFS(DataRegularSeason20242025!$AA$3:$AA$1315,DataRegularSeason20242025!$B$3:$B$1315, "&lt;=" &amp; GI$1, DataRegularSeason20242025!$D$3:$D$1315, $A28)+SUMIFS(DataRegularSeason20242025!$AB$3:$AB$1315,DataRegularSeason20242025!$B$3:$B$1315, "&lt;=" &amp; GI$1, DataRegularSeason20242025!$E$3:$E$1315, $A28)</f>
        <v>77</v>
      </c>
      <c r="GJ28">
        <f>SUMIFS(DataRegularSeason20242025!$AA$3:$AA$1315,DataRegularSeason20242025!$B$3:$B$1315, "&lt;=" &amp; GJ$1, DataRegularSeason20242025!$D$3:$D$1315, $A28)+SUMIFS(DataRegularSeason20242025!$AB$3:$AB$1315,DataRegularSeason20242025!$B$3:$B$1315, "&lt;=" &amp; GJ$1, DataRegularSeason20242025!$E$3:$E$1315, $A28)</f>
        <v>77</v>
      </c>
      <c r="GK28">
        <f>SUMIFS(DataRegularSeason20242025!$AA$3:$AA$1315,DataRegularSeason20242025!$B$3:$B$1315, "&lt;=" &amp; GK$1, DataRegularSeason20242025!$D$3:$D$1315, $A28)+SUMIFS(DataRegularSeason20242025!$AB$3:$AB$1315,DataRegularSeason20242025!$B$3:$B$1315, "&lt;=" &amp; GK$1, DataRegularSeason20242025!$E$3:$E$1315, $A28)</f>
        <v>77</v>
      </c>
      <c r="GL28">
        <f>SUMIFS(DataRegularSeason20242025!$AA$3:$AA$1315,DataRegularSeason20242025!$B$3:$B$1315, "&lt;=" &amp; GL$1, DataRegularSeason20242025!$D$3:$D$1315, $A28)+SUMIFS(DataRegularSeason20242025!$AB$3:$AB$1315,DataRegularSeason20242025!$B$3:$B$1315, "&lt;=" &amp; GL$1, DataRegularSeason20242025!$E$3:$E$1315, $A28)</f>
        <v>77</v>
      </c>
      <c r="GM28">
        <f>SUMIFS(DataRegularSeason20242025!$AA$3:$AA$1315,DataRegularSeason20242025!$B$3:$B$1315, "&lt;=" &amp; GM$1, DataRegularSeason20242025!$D$3:$D$1315, $A28)+SUMIFS(DataRegularSeason20242025!$AB$3:$AB$1315,DataRegularSeason20242025!$B$3:$B$1315, "&lt;=" &amp; GM$1, DataRegularSeason20242025!$E$3:$E$1315, $A28)</f>
        <v>77</v>
      </c>
      <c r="GN28">
        <f>SUMIFS(DataRegularSeason20242025!$AA$3:$AA$1315,DataRegularSeason20242025!$B$3:$B$1315, "&lt;=" &amp; GN$1, DataRegularSeason20242025!$D$3:$D$1315, $A28)+SUMIFS(DataRegularSeason20242025!$AB$3:$AB$1315,DataRegularSeason20242025!$B$3:$B$1315, "&lt;=" &amp; GN$1, DataRegularSeason20242025!$E$3:$E$1315, $A28)</f>
        <v>77</v>
      </c>
      <c r="GO28">
        <f>SUMIFS(DataRegularSeason20242025!$AA$3:$AA$1315,DataRegularSeason20242025!$B$3:$B$1315, "&lt;=" &amp; GO$1, DataRegularSeason20242025!$D$3:$D$1315, $A28)+SUMIFS(DataRegularSeason20242025!$AB$3:$AB$1315,DataRegularSeason20242025!$B$3:$B$1315, "&lt;=" &amp; GO$1, DataRegularSeason20242025!$E$3:$E$1315, $A28)</f>
        <v>77</v>
      </c>
      <c r="GP28">
        <f>SUMIFS(DataRegularSeason20242025!$AA$3:$AA$1315,DataRegularSeason20242025!$B$3:$B$1315, "&lt;=" &amp; GP$1, DataRegularSeason20242025!$D$3:$D$1315, $A28)+SUMIFS(DataRegularSeason20242025!$AB$3:$AB$1315,DataRegularSeason20242025!$B$3:$B$1315, "&lt;=" &amp; GP$1, DataRegularSeason20242025!$E$3:$E$1315, $A28)</f>
        <v>77</v>
      </c>
      <c r="GQ28">
        <f>SUMIFS(DataRegularSeason20242025!$AA$3:$AA$1315,DataRegularSeason20242025!$B$3:$B$1315, "&lt;=" &amp; GQ$1, DataRegularSeason20242025!$D$3:$D$1315, $A28)+SUMIFS(DataRegularSeason20242025!$AB$3:$AB$1315,DataRegularSeason20242025!$B$3:$B$1315, "&lt;=" &amp; GQ$1, DataRegularSeason20242025!$E$3:$E$1315, $A28)</f>
        <v>77</v>
      </c>
      <c r="GR28">
        <f>SUMIFS(DataRegularSeason20242025!$AA$3:$AA$1315,DataRegularSeason20242025!$B$3:$B$1315, "&lt;=" &amp; GR$1, DataRegularSeason20242025!$D$3:$D$1315, $A28)+SUMIFS(DataRegularSeason20242025!$AB$3:$AB$1315,DataRegularSeason20242025!$B$3:$B$1315, "&lt;=" &amp; GR$1, DataRegularSeason20242025!$E$3:$E$1315, $A28)</f>
        <v>77</v>
      </c>
      <c r="GS28">
        <f>SUMIFS(DataRegularSeason20242025!$AA$3:$AA$1315,DataRegularSeason20242025!$B$3:$B$1315, "&lt;=" &amp; GS$1, DataRegularSeason20242025!$D$3:$D$1315, $A28)+SUMIFS(DataRegularSeason20242025!$AB$3:$AB$1315,DataRegularSeason20242025!$B$3:$B$1315, "&lt;=" &amp; GS$1, DataRegularSeason20242025!$E$3:$E$1315, $A28)</f>
        <v>77</v>
      </c>
      <c r="GT28">
        <f>SUMIFS(DataRegularSeason20242025!$AA$3:$AA$1315,DataRegularSeason20242025!$B$3:$B$1315, "&lt;=" &amp; GT$1, DataRegularSeason20242025!$D$3:$D$1315, $A28)+SUMIFS(DataRegularSeason20242025!$AB$3:$AB$1315,DataRegularSeason20242025!$B$3:$B$1315, "&lt;=" &amp; GT$1, DataRegularSeason20242025!$E$3:$E$1315, $A28)</f>
        <v>77</v>
      </c>
      <c r="GU28">
        <f>SUMIFS(DataRegularSeason20242025!$AA$3:$AA$1315,DataRegularSeason20242025!$B$3:$B$1315, "&lt;=" &amp; GU$1, DataRegularSeason20242025!$D$3:$D$1315, $A28)+SUMIFS(DataRegularSeason20242025!$AB$3:$AB$1315,DataRegularSeason20242025!$B$3:$B$1315, "&lt;=" &amp; GU$1, DataRegularSeason20242025!$E$3:$E$1315, $A28)</f>
        <v>77</v>
      </c>
    </row>
    <row r="29" spans="1:203" x14ac:dyDescent="0.25">
      <c r="A29" t="s">
        <v>23</v>
      </c>
      <c r="B29" t="s">
        <v>96</v>
      </c>
      <c r="C29" s="121" t="s">
        <v>99</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2</v>
      </c>
      <c r="K29">
        <f>SUMIFS(DataRegularSeason20242025!$AA$3:$AA$1315,DataRegularSeason20242025!$B$3:$B$1315, "&lt;=" &amp; K$1, DataRegularSeason20242025!$D$3:$D$1315, $A29)+SUMIFS(DataRegularSeason20242025!$AB$3:$AB$1315,DataRegularSeason20242025!$B$3:$B$1315, "&lt;=" &amp; K$1, DataRegularSeason20242025!$E$3:$E$1315, $A29)</f>
        <v>2</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4</v>
      </c>
      <c r="N29">
        <f>SUMIFS(DataRegularSeason20242025!$AA$3:$AA$1315,DataRegularSeason20242025!$B$3:$B$1315, "&lt;=" &amp; N$1, DataRegularSeason20242025!$D$3:$D$1315, $A29)+SUMIFS(DataRegularSeason20242025!$AB$3:$AB$1315,DataRegularSeason20242025!$B$3:$B$1315, "&lt;=" &amp; N$1, DataRegularSeason20242025!$E$3:$E$1315, $A29)</f>
        <v>6</v>
      </c>
      <c r="O29">
        <f>SUMIFS(DataRegularSeason20242025!$AA$3:$AA$1315,DataRegularSeason20242025!$B$3:$B$1315, "&lt;=" &amp; O$1, DataRegularSeason20242025!$D$3:$D$1315, $A29)+SUMIFS(DataRegularSeason20242025!$AB$3:$AB$1315,DataRegularSeason20242025!$B$3:$B$1315, "&lt;=" &amp; O$1, DataRegularSeason20242025!$E$3:$E$1315, $A29)</f>
        <v>6</v>
      </c>
      <c r="P29">
        <f>SUMIFS(DataRegularSeason20242025!$AA$3:$AA$1315,DataRegularSeason20242025!$B$3:$B$1315, "&lt;=" &amp; P$1, DataRegularSeason20242025!$D$3:$D$1315, $A29)+SUMIFS(DataRegularSeason20242025!$AB$3:$AB$1315,DataRegularSeason20242025!$B$3:$B$1315, "&lt;=" &amp; P$1, DataRegularSeason20242025!$E$3:$E$1315, $A29)</f>
        <v>8</v>
      </c>
      <c r="Q29">
        <f>SUMIFS(DataRegularSeason20242025!$AA$3:$AA$1315,DataRegularSeason20242025!$B$3:$B$1315, "&lt;=" &amp; Q$1, DataRegularSeason20242025!$D$3:$D$1315, $A29)+SUMIFS(DataRegularSeason20242025!$AB$3:$AB$1315,DataRegularSeason20242025!$B$3:$B$1315, "&lt;=" &amp; Q$1, DataRegularSeason20242025!$E$3:$E$1315, $A29)</f>
        <v>8</v>
      </c>
      <c r="R29">
        <f>SUMIFS(DataRegularSeason20242025!$AA$3:$AA$1315,DataRegularSeason20242025!$B$3:$B$1315, "&lt;=" &amp; R$1, DataRegularSeason20242025!$D$3:$D$1315, $A29)+SUMIFS(DataRegularSeason20242025!$AB$3:$AB$1315,DataRegularSeason20242025!$B$3:$B$1315, "&lt;=" &amp; R$1, DataRegularSeason20242025!$E$3:$E$1315, $A29)</f>
        <v>8</v>
      </c>
      <c r="S29">
        <f>SUMIFS(DataRegularSeason20242025!$AA$3:$AA$1315,DataRegularSeason20242025!$B$3:$B$1315, "&lt;=" &amp; S$1, DataRegularSeason20242025!$D$3:$D$1315, $A29)+SUMIFS(DataRegularSeason20242025!$AB$3:$AB$1315,DataRegularSeason20242025!$B$3:$B$1315, "&lt;=" &amp; S$1, DataRegularSeason20242025!$E$3:$E$1315, $A29)</f>
        <v>8</v>
      </c>
      <c r="T29">
        <f>SUMIFS(DataRegularSeason20242025!$AA$3:$AA$1315,DataRegularSeason20242025!$B$3:$B$1315, "&lt;=" &amp; T$1, DataRegularSeason20242025!$D$3:$D$1315, $A29)+SUMIFS(DataRegularSeason20242025!$AB$3:$AB$1315,DataRegularSeason20242025!$B$3:$B$1315, "&lt;=" &amp; T$1, DataRegularSeason20242025!$E$3:$E$1315, $A29)</f>
        <v>9</v>
      </c>
      <c r="U29">
        <f>SUMIFS(DataRegularSeason20242025!$AA$3:$AA$1315,DataRegularSeason20242025!$B$3:$B$1315, "&lt;=" &amp; U$1, DataRegularSeason20242025!$D$3:$D$1315, $A29)+SUMIFS(DataRegularSeason20242025!$AB$3:$AB$1315,DataRegularSeason20242025!$B$3:$B$1315, "&lt;=" &amp; U$1, DataRegularSeason20242025!$E$3:$E$1315, $A29)</f>
        <v>9</v>
      </c>
      <c r="V29">
        <f>SUMIFS(DataRegularSeason20242025!$AA$3:$AA$1315,DataRegularSeason20242025!$B$3:$B$1315, "&lt;=" &amp; V$1, DataRegularSeason20242025!$D$3:$D$1315, $A29)+SUMIFS(DataRegularSeason20242025!$AB$3:$AB$1315,DataRegularSeason20242025!$B$3:$B$1315, "&lt;=" &amp; V$1, DataRegularSeason20242025!$E$3:$E$1315, $A29)</f>
        <v>9</v>
      </c>
      <c r="W29">
        <f>SUMIFS(DataRegularSeason20242025!$AA$3:$AA$1315,DataRegularSeason20242025!$B$3:$B$1315, "&lt;=" &amp; W$1, DataRegularSeason20242025!$D$3:$D$1315, $A29)+SUMIFS(DataRegularSeason20242025!$AB$3:$AB$1315,DataRegularSeason20242025!$B$3:$B$1315, "&lt;=" &amp; W$1, DataRegularSeason20242025!$E$3:$E$1315, $A29)</f>
        <v>11</v>
      </c>
      <c r="X29">
        <f>SUMIFS(DataRegularSeason20242025!$AA$3:$AA$1315,DataRegularSeason20242025!$B$3:$B$1315, "&lt;=" &amp; X$1, DataRegularSeason20242025!$D$3:$D$1315, $A29)+SUMIFS(DataRegularSeason20242025!$AB$3:$AB$1315,DataRegularSeason20242025!$B$3:$B$1315, "&lt;=" &amp; X$1, DataRegularSeason20242025!$E$3:$E$1315, $A29)</f>
        <v>11</v>
      </c>
      <c r="Y29">
        <f>SUMIFS(DataRegularSeason20242025!$AA$3:$AA$1315,DataRegularSeason20242025!$B$3:$B$1315, "&lt;=" &amp; Y$1, DataRegularSeason20242025!$D$3:$D$1315, $A29)+SUMIFS(DataRegularSeason20242025!$AB$3:$AB$1315,DataRegularSeason20242025!$B$3:$B$1315, "&lt;=" &amp; Y$1, DataRegularSeason20242025!$E$3:$E$1315, $A29)</f>
        <v>11</v>
      </c>
      <c r="Z29">
        <f>SUMIFS(DataRegularSeason20242025!$AA$3:$AA$1315,DataRegularSeason20242025!$B$3:$B$1315, "&lt;=" &amp; Z$1, DataRegularSeason20242025!$D$3:$D$1315, $A29)+SUMIFS(DataRegularSeason20242025!$AB$3:$AB$1315,DataRegularSeason20242025!$B$3:$B$1315, "&lt;=" &amp; Z$1, DataRegularSeason20242025!$E$3:$E$1315, $A29)</f>
        <v>11</v>
      </c>
      <c r="AA29">
        <f>SUMIFS(DataRegularSeason20242025!$AA$3:$AA$1315,DataRegularSeason20242025!$B$3:$B$1315, "&lt;=" &amp; AA$1, DataRegularSeason20242025!$D$3:$D$1315, $A29)+SUMIFS(DataRegularSeason20242025!$AB$3:$AB$1315,DataRegularSeason20242025!$B$3:$B$1315, "&lt;=" &amp; AA$1, DataRegularSeason20242025!$E$3:$E$1315, $A29)</f>
        <v>11</v>
      </c>
      <c r="AB29">
        <f>SUMIFS(DataRegularSeason20242025!$AA$3:$AA$1315,DataRegularSeason20242025!$B$3:$B$1315, "&lt;=" &amp; AB$1, DataRegularSeason20242025!$D$3:$D$1315, $A29)+SUMIFS(DataRegularSeason20242025!$AB$3:$AB$1315,DataRegularSeason20242025!$B$3:$B$1315, "&lt;=" &amp; AB$1, DataRegularSeason20242025!$E$3:$E$1315, $A29)</f>
        <v>11</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13</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16</v>
      </c>
      <c r="AN29">
        <f>SUMIFS(DataRegularSeason20242025!$AA$3:$AA$1315,DataRegularSeason20242025!$B$3:$B$1315, "&lt;=" &amp; AN$1, DataRegularSeason20242025!$D$3:$D$1315, $A29)+SUMIFS(DataRegularSeason20242025!$AB$3:$AB$1315,DataRegularSeason20242025!$B$3:$B$1315, "&lt;=" &amp; AN$1, DataRegularSeason20242025!$E$3:$E$1315, $A29)</f>
        <v>16</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19</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21</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23</v>
      </c>
      <c r="AZ29">
        <f>SUMIFS(DataRegularSeason20242025!$AA$3:$AA$1315,DataRegularSeason20242025!$B$3:$B$1315, "&lt;=" &amp; AZ$1, DataRegularSeason20242025!$D$3:$D$1315, $A29)+SUMIFS(DataRegularSeason20242025!$AB$3:$AB$1315,DataRegularSeason20242025!$B$3:$B$1315, "&lt;=" &amp; AZ$1, DataRegularSeason20242025!$E$3:$E$1315, $A29)</f>
        <v>23</v>
      </c>
      <c r="BA29">
        <f>SUMIFS(DataRegularSeason20242025!$AA$3:$AA$1315,DataRegularSeason20242025!$B$3:$B$1315, "&lt;=" &amp; BA$1, DataRegularSeason20242025!$D$3:$D$1315, $A29)+SUMIFS(DataRegularSeason20242025!$AB$3:$AB$1315,DataRegularSeason20242025!$B$3:$B$1315, "&lt;=" &amp; BA$1, DataRegularSeason20242025!$E$3:$E$1315, $A29)</f>
        <v>25</v>
      </c>
      <c r="BB29">
        <f>SUMIFS(DataRegularSeason20242025!$AA$3:$AA$1315,DataRegularSeason20242025!$B$3:$B$1315, "&lt;=" &amp; BB$1, DataRegularSeason20242025!$D$3:$D$1315, $A29)+SUMIFS(DataRegularSeason20242025!$AB$3:$AB$1315,DataRegularSeason20242025!$B$3:$B$1315, "&lt;=" &amp; BB$1, DataRegularSeason20242025!$E$3:$E$1315, $A29)</f>
        <v>25</v>
      </c>
      <c r="BC29">
        <f>SUMIFS(DataRegularSeason20242025!$AA$3:$AA$1315,DataRegularSeason20242025!$B$3:$B$1315, "&lt;=" &amp; BC$1, DataRegularSeason20242025!$D$3:$D$1315, $A29)+SUMIFS(DataRegularSeason20242025!$AB$3:$AB$1315,DataRegularSeason20242025!$B$3:$B$1315, "&lt;=" &amp; BC$1, DataRegularSeason20242025!$E$3:$E$1315, $A29)</f>
        <v>27</v>
      </c>
      <c r="BD29">
        <f>SUMIFS(DataRegularSeason20242025!$AA$3:$AA$1315,DataRegularSeason20242025!$B$3:$B$1315, "&lt;=" &amp; BD$1, DataRegularSeason20242025!$D$3:$D$1315, $A29)+SUMIFS(DataRegularSeason20242025!$AB$3:$AB$1315,DataRegularSeason20242025!$B$3:$B$1315, "&lt;=" &amp; BD$1, DataRegularSeason20242025!$E$3:$E$1315, $A29)</f>
        <v>27</v>
      </c>
      <c r="BE29">
        <f>SUMIFS(DataRegularSeason20242025!$AA$3:$AA$1315,DataRegularSeason20242025!$B$3:$B$1315, "&lt;=" &amp; BE$1, DataRegularSeason20242025!$D$3:$D$1315, $A29)+SUMIFS(DataRegularSeason20242025!$AB$3:$AB$1315,DataRegularSeason20242025!$B$3:$B$1315, "&lt;=" &amp; BE$1, DataRegularSeason20242025!$E$3:$E$1315, $A29)</f>
        <v>27</v>
      </c>
      <c r="BF29">
        <f>SUMIFS(DataRegularSeason20242025!$AA$3:$AA$1315,DataRegularSeason20242025!$B$3:$B$1315, "&lt;=" &amp; BF$1, DataRegularSeason20242025!$D$3:$D$1315, $A29)+SUMIFS(DataRegularSeason20242025!$AB$3:$AB$1315,DataRegularSeason20242025!$B$3:$B$1315, "&lt;=" &amp; BF$1, DataRegularSeason20242025!$E$3:$E$1315, $A29)</f>
        <v>27</v>
      </c>
      <c r="BG29">
        <f>SUMIFS(DataRegularSeason20242025!$AA$3:$AA$1315,DataRegularSeason20242025!$B$3:$B$1315, "&lt;=" &amp; BG$1, DataRegularSeason20242025!$D$3:$D$1315, $A29)+SUMIFS(DataRegularSeason20242025!$AB$3:$AB$1315,DataRegularSeason20242025!$B$3:$B$1315, "&lt;=" &amp; BG$1, DataRegularSeason20242025!$E$3:$E$1315, $A29)</f>
        <v>28</v>
      </c>
      <c r="BH29">
        <f>SUMIFS(DataRegularSeason20242025!$AA$3:$AA$1315,DataRegularSeason20242025!$B$3:$B$1315, "&lt;=" &amp; BH$1, DataRegularSeason20242025!$D$3:$D$1315, $A29)+SUMIFS(DataRegularSeason20242025!$AB$3:$AB$1315,DataRegularSeason20242025!$B$3:$B$1315, "&lt;=" &amp; BH$1, DataRegularSeason20242025!$E$3:$E$1315, $A29)</f>
        <v>28</v>
      </c>
      <c r="BI29">
        <f>SUMIFS(DataRegularSeason20242025!$AA$3:$AA$1315,DataRegularSeason20242025!$B$3:$B$1315, "&lt;=" &amp; BI$1, DataRegularSeason20242025!$D$3:$D$1315, $A29)+SUMIFS(DataRegularSeason20242025!$AB$3:$AB$1315,DataRegularSeason20242025!$B$3:$B$1315, "&lt;=" &amp; BI$1, DataRegularSeason20242025!$E$3:$E$1315, $A29)</f>
        <v>28</v>
      </c>
      <c r="BJ29">
        <f>SUMIFS(DataRegularSeason20242025!$AA$3:$AA$1315,DataRegularSeason20242025!$B$3:$B$1315, "&lt;=" &amp; BJ$1, DataRegularSeason20242025!$D$3:$D$1315, $A29)+SUMIFS(DataRegularSeason20242025!$AB$3:$AB$1315,DataRegularSeason20242025!$B$3:$B$1315, "&lt;=" &amp; BJ$1, DataRegularSeason20242025!$E$3:$E$1315, $A29)</f>
        <v>28</v>
      </c>
      <c r="BK29">
        <f>SUMIFS(DataRegularSeason20242025!$AA$3:$AA$1315,DataRegularSeason20242025!$B$3:$B$1315, "&lt;=" &amp; BK$1, DataRegularSeason20242025!$D$3:$D$1315, $A29)+SUMIFS(DataRegularSeason20242025!$AB$3:$AB$1315,DataRegularSeason20242025!$B$3:$B$1315, "&lt;=" &amp; BK$1, DataRegularSeason20242025!$E$3:$E$1315, $A29)</f>
        <v>28</v>
      </c>
      <c r="BL29">
        <f>SUMIFS(DataRegularSeason20242025!$AA$3:$AA$1315,DataRegularSeason20242025!$B$3:$B$1315, "&lt;=" &amp; BL$1, DataRegularSeason20242025!$D$3:$D$1315, $A29)+SUMIFS(DataRegularSeason20242025!$AB$3:$AB$1315,DataRegularSeason20242025!$B$3:$B$1315, "&lt;=" &amp; BL$1, DataRegularSeason20242025!$E$3:$E$1315, $A29)</f>
        <v>28</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31</v>
      </c>
      <c r="BP29">
        <f>SUMIFS(DataRegularSeason20242025!$AA$3:$AA$1315,DataRegularSeason20242025!$B$3:$B$1315, "&lt;=" &amp; BP$1, DataRegularSeason20242025!$D$3:$D$1315, $A29)+SUMIFS(DataRegularSeason20242025!$AB$3:$AB$1315,DataRegularSeason20242025!$B$3:$B$1315, "&lt;=" &amp; BP$1, DataRegularSeason20242025!$E$3:$E$1315, $A29)</f>
        <v>31</v>
      </c>
      <c r="BQ29">
        <f>SUMIFS(DataRegularSeason20242025!$AA$3:$AA$1315,DataRegularSeason20242025!$B$3:$B$1315, "&lt;=" &amp; BQ$1, DataRegularSeason20242025!$D$3:$D$1315, $A29)+SUMIFS(DataRegularSeason20242025!$AB$3:$AB$1315,DataRegularSeason20242025!$B$3:$B$1315, "&lt;=" &amp; BQ$1, DataRegularSeason20242025!$E$3:$E$1315, $A29)</f>
        <v>31</v>
      </c>
      <c r="BR29">
        <f>SUMIFS(DataRegularSeason20242025!$AA$3:$AA$1315,DataRegularSeason20242025!$B$3:$B$1315, "&lt;=" &amp; BR$1, DataRegularSeason20242025!$D$3:$D$1315, $A29)+SUMIFS(DataRegularSeason20242025!$AB$3:$AB$1315,DataRegularSeason20242025!$B$3:$B$1315, "&lt;=" &amp; BR$1, DataRegularSeason20242025!$E$3:$E$1315, $A29)</f>
        <v>31</v>
      </c>
      <c r="BS29">
        <f>SUMIFS(DataRegularSeason20242025!$AA$3:$AA$1315,DataRegularSeason20242025!$B$3:$B$1315, "&lt;=" &amp; BS$1, DataRegularSeason20242025!$D$3:$D$1315, $A29)+SUMIFS(DataRegularSeason20242025!$AB$3:$AB$1315,DataRegularSeason20242025!$B$3:$B$1315, "&lt;=" &amp; BS$1, DataRegularSeason20242025!$E$3:$E$1315, $A29)</f>
        <v>31</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33</v>
      </c>
      <c r="BW29">
        <f>SUMIFS(DataRegularSeason20242025!$AA$3:$AA$1315,DataRegularSeason20242025!$B$3:$B$1315, "&lt;=" &amp; BW$1, DataRegularSeason20242025!$D$3:$D$1315, $A29)+SUMIFS(DataRegularSeason20242025!$AB$3:$AB$1315,DataRegularSeason20242025!$B$3:$B$1315, "&lt;=" &amp; BW$1, DataRegularSeason20242025!$E$3:$E$1315, $A29)</f>
        <v>33</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35</v>
      </c>
      <c r="CA29">
        <f>SUMIFS(DataRegularSeason20242025!$AA$3:$AA$1315,DataRegularSeason20242025!$B$3:$B$1315, "&lt;=" &amp; CA$1, DataRegularSeason20242025!$D$3:$D$1315, $A29)+SUMIFS(DataRegularSeason20242025!$AB$3:$AB$1315,DataRegularSeason20242025!$B$3:$B$1315, "&lt;=" &amp; CA$1, DataRegularSeason20242025!$E$3:$E$1315, $A29)</f>
        <v>36</v>
      </c>
      <c r="CB29">
        <f>SUMIFS(DataRegularSeason20242025!$AA$3:$AA$1315,DataRegularSeason20242025!$B$3:$B$1315, "&lt;=" &amp; CB$1, DataRegularSeason20242025!$D$3:$D$1315, $A29)+SUMIFS(DataRegularSeason20242025!$AB$3:$AB$1315,DataRegularSeason20242025!$B$3:$B$1315, "&lt;=" &amp; CB$1, DataRegularSeason20242025!$E$3:$E$1315, $A29)</f>
        <v>36</v>
      </c>
      <c r="CC29">
        <f>SUMIFS(DataRegularSeason20242025!$AA$3:$AA$1315,DataRegularSeason20242025!$B$3:$B$1315, "&lt;=" &amp; CC$1, DataRegularSeason20242025!$D$3:$D$1315, $A29)+SUMIFS(DataRegularSeason20242025!$AB$3:$AB$1315,DataRegularSeason20242025!$B$3:$B$1315, "&lt;=" &amp; CC$1, DataRegularSeason20242025!$E$3:$E$1315, $A29)</f>
        <v>37</v>
      </c>
      <c r="CD29">
        <f>SUMIFS(DataRegularSeason20242025!$AA$3:$AA$1315,DataRegularSeason20242025!$B$3:$B$1315, "&lt;=" &amp; CD$1, DataRegularSeason20242025!$D$3:$D$1315, $A29)+SUMIFS(DataRegularSeason20242025!$AB$3:$AB$1315,DataRegularSeason20242025!$B$3:$B$1315, "&lt;=" &amp; CD$1, DataRegularSeason20242025!$E$3:$E$1315, $A29)</f>
        <v>37</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39</v>
      </c>
      <c r="CH29">
        <f>SUMIFS(DataRegularSeason20242025!$AA$3:$AA$1315,DataRegularSeason20242025!$B$3:$B$1315, "&lt;=" &amp; CH$1, DataRegularSeason20242025!$D$3:$D$1315, $A29)+SUMIFS(DataRegularSeason20242025!$AB$3:$AB$1315,DataRegularSeason20242025!$B$3:$B$1315, "&lt;=" &amp; CH$1, DataRegularSeason20242025!$E$3:$E$1315, $A29)</f>
        <v>39</v>
      </c>
      <c r="CI29">
        <f>SUMIFS(DataRegularSeason20242025!$AA$3:$AA$1315,DataRegularSeason20242025!$B$3:$B$1315, "&lt;=" &amp; CI$1, DataRegularSeason20242025!$D$3:$D$1315, $A29)+SUMIFS(DataRegularSeason20242025!$AB$3:$AB$1315,DataRegularSeason20242025!$B$3:$B$1315, "&lt;=" &amp; CI$1, DataRegularSeason20242025!$E$3:$E$1315, $A29)</f>
        <v>39</v>
      </c>
      <c r="CJ29">
        <f>SUMIFS(DataRegularSeason20242025!$AA$3:$AA$1315,DataRegularSeason20242025!$B$3:$B$1315, "&lt;=" &amp; CJ$1, DataRegularSeason20242025!$D$3:$D$1315, $A29)+SUMIFS(DataRegularSeason20242025!$AB$3:$AB$1315,DataRegularSeason20242025!$B$3:$B$1315, "&lt;=" &amp; CJ$1, DataRegularSeason20242025!$E$3:$E$1315, $A29)</f>
        <v>39</v>
      </c>
      <c r="CK29">
        <f>SUMIFS(DataRegularSeason20242025!$AA$3:$AA$1315,DataRegularSeason20242025!$B$3:$B$1315, "&lt;=" &amp; CK$1, DataRegularSeason20242025!$D$3:$D$1315, $A29)+SUMIFS(DataRegularSeason20242025!$AB$3:$AB$1315,DataRegularSeason20242025!$B$3:$B$1315, "&lt;=" &amp; CK$1, DataRegularSeason20242025!$E$3:$E$1315, $A29)</f>
        <v>39</v>
      </c>
      <c r="CL29">
        <f>SUMIFS(DataRegularSeason20242025!$AA$3:$AA$1315,DataRegularSeason20242025!$B$3:$B$1315, "&lt;=" &amp; CL$1, DataRegularSeason20242025!$D$3:$D$1315, $A29)+SUMIFS(DataRegularSeason20242025!$AB$3:$AB$1315,DataRegularSeason20242025!$B$3:$B$1315, "&lt;=" &amp; CL$1, DataRegularSeason20242025!$E$3:$E$1315, $A29)</f>
        <v>41</v>
      </c>
      <c r="CM29">
        <f>SUMIFS(DataRegularSeason20242025!$AA$3:$AA$1315,DataRegularSeason20242025!$B$3:$B$1315, "&lt;=" &amp; CM$1, DataRegularSeason20242025!$D$3:$D$1315, $A29)+SUMIFS(DataRegularSeason20242025!$AB$3:$AB$1315,DataRegularSeason20242025!$B$3:$B$1315, "&lt;=" &amp; CM$1, DataRegularSeason20242025!$E$3:$E$1315, $A29)</f>
        <v>41</v>
      </c>
      <c r="CN29">
        <f>SUMIFS(DataRegularSeason20242025!$AA$3:$AA$1315,DataRegularSeason20242025!$B$3:$B$1315, "&lt;=" &amp; CN$1, DataRegularSeason20242025!$D$3:$D$1315, $A29)+SUMIFS(DataRegularSeason20242025!$AB$3:$AB$1315,DataRegularSeason20242025!$B$3:$B$1315, "&lt;=" &amp; CN$1, DataRegularSeason20242025!$E$3:$E$1315, $A29)</f>
        <v>41</v>
      </c>
      <c r="CO29">
        <f>SUMIFS(DataRegularSeason20242025!$AA$3:$AA$1315,DataRegularSeason20242025!$B$3:$B$1315, "&lt;=" &amp; CO$1, DataRegularSeason20242025!$D$3:$D$1315, $A29)+SUMIFS(DataRegularSeason20242025!$AB$3:$AB$1315,DataRegularSeason20242025!$B$3:$B$1315, "&lt;=" &amp; CO$1, DataRegularSeason20242025!$E$3:$E$1315, $A29)</f>
        <v>43</v>
      </c>
      <c r="CP29">
        <f>SUMIFS(DataRegularSeason20242025!$AA$3:$AA$1315,DataRegularSeason20242025!$B$3:$B$1315, "&lt;=" &amp; CP$1, DataRegularSeason20242025!$D$3:$D$1315, $A29)+SUMIFS(DataRegularSeason20242025!$AB$3:$AB$1315,DataRegularSeason20242025!$B$3:$B$1315, "&lt;=" &amp; CP$1, DataRegularSeason20242025!$E$3:$E$1315, $A29)</f>
        <v>43</v>
      </c>
      <c r="CQ29">
        <f>SUMIFS(DataRegularSeason20242025!$AA$3:$AA$1315,DataRegularSeason20242025!$B$3:$B$1315, "&lt;=" &amp; CQ$1, DataRegularSeason20242025!$D$3:$D$1315, $A29)+SUMIFS(DataRegularSeason20242025!$AB$3:$AB$1315,DataRegularSeason20242025!$B$3:$B$1315, "&lt;=" &amp; CQ$1, DataRegularSeason20242025!$E$3:$E$1315, $A29)</f>
        <v>43</v>
      </c>
      <c r="CR29">
        <f>SUMIFS(DataRegularSeason20242025!$AA$3:$AA$1315,DataRegularSeason20242025!$B$3:$B$1315, "&lt;=" &amp; CR$1, DataRegularSeason20242025!$D$3:$D$1315, $A29)+SUMIFS(DataRegularSeason20242025!$AB$3:$AB$1315,DataRegularSeason20242025!$B$3:$B$1315, "&lt;=" &amp; CR$1, DataRegularSeason20242025!$E$3:$E$1315, $A29)</f>
        <v>43</v>
      </c>
      <c r="CS29">
        <f>SUMIFS(DataRegularSeason20242025!$AA$3:$AA$1315,DataRegularSeason20242025!$B$3:$B$1315, "&lt;=" &amp; CS$1, DataRegularSeason20242025!$D$3:$D$1315, $A29)+SUMIFS(DataRegularSeason20242025!$AB$3:$AB$1315,DataRegularSeason20242025!$B$3:$B$1315, "&lt;=" &amp; CS$1, DataRegularSeason20242025!$E$3:$E$1315, $A29)</f>
        <v>43</v>
      </c>
      <c r="CT29">
        <f>SUMIFS(DataRegularSeason20242025!$AA$3:$AA$1315,DataRegularSeason20242025!$B$3:$B$1315, "&lt;=" &amp; CT$1, DataRegularSeason20242025!$D$3:$D$1315, $A29)+SUMIFS(DataRegularSeason20242025!$AB$3:$AB$1315,DataRegularSeason20242025!$B$3:$B$1315, "&lt;=" &amp; CT$1, DataRegularSeason20242025!$E$3:$E$1315, $A29)</f>
        <v>43</v>
      </c>
      <c r="CU29">
        <f>SUMIFS(DataRegularSeason20242025!$AA$3:$AA$1315,DataRegularSeason20242025!$B$3:$B$1315, "&lt;=" &amp; CU$1, DataRegularSeason20242025!$D$3:$D$1315, $A29)+SUMIFS(DataRegularSeason20242025!$AB$3:$AB$1315,DataRegularSeason20242025!$B$3:$B$1315, "&lt;=" &amp; CU$1, DataRegularSeason20242025!$E$3:$E$1315, $A29)</f>
        <v>43</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45</v>
      </c>
      <c r="CX29">
        <f>SUMIFS(DataRegularSeason20242025!$AA$3:$AA$1315,DataRegularSeason20242025!$B$3:$B$1315, "&lt;=" &amp; CX$1, DataRegularSeason20242025!$D$3:$D$1315, $A29)+SUMIFS(DataRegularSeason20242025!$AB$3:$AB$1315,DataRegularSeason20242025!$B$3:$B$1315, "&lt;=" &amp; CX$1, DataRegularSeason20242025!$E$3:$E$1315, $A29)</f>
        <v>45</v>
      </c>
      <c r="CY29">
        <f>SUMIFS(DataRegularSeason20242025!$AA$3:$AA$1315,DataRegularSeason20242025!$B$3:$B$1315, "&lt;=" &amp; CY$1, DataRegularSeason20242025!$D$3:$D$1315, $A29)+SUMIFS(DataRegularSeason20242025!$AB$3:$AB$1315,DataRegularSeason20242025!$B$3:$B$1315, "&lt;=" &amp; CY$1, DataRegularSeason20242025!$E$3:$E$1315, $A29)</f>
        <v>45</v>
      </c>
      <c r="CZ29">
        <f>SUMIFS(DataRegularSeason20242025!$AA$3:$AA$1315,DataRegularSeason20242025!$B$3:$B$1315, "&lt;=" &amp; CZ$1, DataRegularSeason20242025!$D$3:$D$1315, $A29)+SUMIFS(DataRegularSeason20242025!$AB$3:$AB$1315,DataRegularSeason20242025!$B$3:$B$1315, "&lt;=" &amp; CZ$1, DataRegularSeason20242025!$E$3:$E$1315, $A29)</f>
        <v>47</v>
      </c>
      <c r="DA29">
        <f>SUMIFS(DataRegularSeason20242025!$AA$3:$AA$1315,DataRegularSeason20242025!$B$3:$B$1315, "&lt;=" &amp; DA$1, DataRegularSeason20242025!$D$3:$D$1315, $A29)+SUMIFS(DataRegularSeason20242025!$AB$3:$AB$1315,DataRegularSeason20242025!$B$3:$B$1315, "&lt;=" &amp; DA$1, DataRegularSeason20242025!$E$3:$E$1315, $A29)</f>
        <v>47</v>
      </c>
      <c r="DB29">
        <f>SUMIFS(DataRegularSeason20242025!$AA$3:$AA$1315,DataRegularSeason20242025!$B$3:$B$1315, "&lt;=" &amp; DB$1, DataRegularSeason20242025!$D$3:$D$1315, $A29)+SUMIFS(DataRegularSeason20242025!$AB$3:$AB$1315,DataRegularSeason20242025!$B$3:$B$1315, "&lt;=" &amp; DB$1, DataRegularSeason20242025!$E$3:$E$1315, $A29)</f>
        <v>49</v>
      </c>
      <c r="DC29">
        <f>SUMIFS(DataRegularSeason20242025!$AA$3:$AA$1315,DataRegularSeason20242025!$B$3:$B$1315, "&lt;=" &amp; DC$1, DataRegularSeason20242025!$D$3:$D$1315, $A29)+SUMIFS(DataRegularSeason20242025!$AB$3:$AB$1315,DataRegularSeason20242025!$B$3:$B$1315, "&lt;=" &amp; DC$1, DataRegularSeason20242025!$E$3:$E$1315, $A29)</f>
        <v>49</v>
      </c>
      <c r="DD29">
        <f>SUMIFS(DataRegularSeason20242025!$AA$3:$AA$1315,DataRegularSeason20242025!$B$3:$B$1315, "&lt;=" &amp; DD$1, DataRegularSeason20242025!$D$3:$D$1315, $A29)+SUMIFS(DataRegularSeason20242025!$AB$3:$AB$1315,DataRegularSeason20242025!$B$3:$B$1315, "&lt;=" &amp; DD$1, DataRegularSeason20242025!$E$3:$E$1315, $A29)</f>
        <v>49</v>
      </c>
      <c r="DE29">
        <f>SUMIFS(DataRegularSeason20242025!$AA$3:$AA$1315,DataRegularSeason20242025!$B$3:$B$1315, "&lt;=" &amp; DE$1, DataRegularSeason20242025!$D$3:$D$1315, $A29)+SUMIFS(DataRegularSeason20242025!$AB$3:$AB$1315,DataRegularSeason20242025!$B$3:$B$1315, "&lt;=" &amp; DE$1, DataRegularSeason20242025!$E$3:$E$1315, $A29)</f>
        <v>49</v>
      </c>
      <c r="DF29">
        <f>SUMIFS(DataRegularSeason20242025!$AA$3:$AA$1315,DataRegularSeason20242025!$B$3:$B$1315, "&lt;=" &amp; DF$1, DataRegularSeason20242025!$D$3:$D$1315, $A29)+SUMIFS(DataRegularSeason20242025!$AB$3:$AB$1315,DataRegularSeason20242025!$B$3:$B$1315, "&lt;=" &amp; DF$1, DataRegularSeason20242025!$E$3:$E$1315, $A29)</f>
        <v>49</v>
      </c>
      <c r="DG29">
        <f>SUMIFS(DataRegularSeason20242025!$AA$3:$AA$1315,DataRegularSeason20242025!$B$3:$B$1315, "&lt;=" &amp; DG$1, DataRegularSeason20242025!$D$3:$D$1315, $A29)+SUMIFS(DataRegularSeason20242025!$AB$3:$AB$1315,DataRegularSeason20242025!$B$3:$B$1315, "&lt;=" &amp; DG$1, DataRegularSeason20242025!$E$3:$E$1315, $A29)</f>
        <v>51</v>
      </c>
      <c r="DH29">
        <f>SUMIFS(DataRegularSeason20242025!$AA$3:$AA$1315,DataRegularSeason20242025!$B$3:$B$1315, "&lt;=" &amp; DH$1, DataRegularSeason20242025!$D$3:$D$1315, $A29)+SUMIFS(DataRegularSeason20242025!$AB$3:$AB$1315,DataRegularSeason20242025!$B$3:$B$1315, "&lt;=" &amp; DH$1, DataRegularSeason20242025!$E$3:$E$1315, $A29)</f>
        <v>51</v>
      </c>
      <c r="DI29">
        <f>SUMIFS(DataRegularSeason20242025!$AA$3:$AA$1315,DataRegularSeason20242025!$B$3:$B$1315, "&lt;=" &amp; DI$1, DataRegularSeason20242025!$D$3:$D$1315, $A29)+SUMIFS(DataRegularSeason20242025!$AB$3:$AB$1315,DataRegularSeason20242025!$B$3:$B$1315, "&lt;=" &amp; DI$1, DataRegularSeason20242025!$E$3:$E$1315, $A29)</f>
        <v>51</v>
      </c>
      <c r="DJ29">
        <f>SUMIFS(DataRegularSeason20242025!$AA$3:$AA$1315,DataRegularSeason20242025!$B$3:$B$1315, "&lt;=" &amp; DJ$1, DataRegularSeason20242025!$D$3:$D$1315, $A29)+SUMIFS(DataRegularSeason20242025!$AB$3:$AB$1315,DataRegularSeason20242025!$B$3:$B$1315, "&lt;=" &amp; DJ$1, DataRegularSeason20242025!$E$3:$E$1315, $A29)</f>
        <v>51</v>
      </c>
      <c r="DK29">
        <f>SUMIFS(DataRegularSeason20242025!$AA$3:$AA$1315,DataRegularSeason20242025!$B$3:$B$1315, "&lt;=" &amp; DK$1, DataRegularSeason20242025!$D$3:$D$1315, $A29)+SUMIFS(DataRegularSeason20242025!$AB$3:$AB$1315,DataRegularSeason20242025!$B$3:$B$1315, "&lt;=" &amp; DK$1, DataRegularSeason20242025!$E$3:$E$1315, $A29)</f>
        <v>51</v>
      </c>
      <c r="DL29">
        <f>SUMIFS(DataRegularSeason20242025!$AA$3:$AA$1315,DataRegularSeason20242025!$B$3:$B$1315, "&lt;=" &amp; DL$1, DataRegularSeason20242025!$D$3:$D$1315, $A29)+SUMIFS(DataRegularSeason20242025!$AB$3:$AB$1315,DataRegularSeason20242025!$B$3:$B$1315, "&lt;=" &amp; DL$1, DataRegularSeason20242025!$E$3:$E$1315, $A29)</f>
        <v>53</v>
      </c>
      <c r="DM29">
        <f>SUMIFS(DataRegularSeason20242025!$AA$3:$AA$1315,DataRegularSeason20242025!$B$3:$B$1315, "&lt;=" &amp; DM$1, DataRegularSeason20242025!$D$3:$D$1315, $A29)+SUMIFS(DataRegularSeason20242025!$AB$3:$AB$1315,DataRegularSeason20242025!$B$3:$B$1315, "&lt;=" &amp; DM$1, DataRegularSeason20242025!$E$3:$E$1315, $A29)</f>
        <v>53</v>
      </c>
      <c r="DN29">
        <f>SUMIFS(DataRegularSeason20242025!$AA$3:$AA$1315,DataRegularSeason20242025!$B$3:$B$1315, "&lt;=" &amp; DN$1, DataRegularSeason20242025!$D$3:$D$1315, $A29)+SUMIFS(DataRegularSeason20242025!$AB$3:$AB$1315,DataRegularSeason20242025!$B$3:$B$1315, "&lt;=" &amp; DN$1, DataRegularSeason20242025!$E$3:$E$1315, $A29)</f>
        <v>55</v>
      </c>
      <c r="DO29">
        <f>SUMIFS(DataRegularSeason20242025!$AA$3:$AA$1315,DataRegularSeason20242025!$B$3:$B$1315, "&lt;=" &amp; DO$1, DataRegularSeason20242025!$D$3:$D$1315, $A29)+SUMIFS(DataRegularSeason20242025!$AB$3:$AB$1315,DataRegularSeason20242025!$B$3:$B$1315, "&lt;=" &amp; DO$1, DataRegularSeason20242025!$E$3:$E$1315, $A29)</f>
        <v>55</v>
      </c>
      <c r="DP29">
        <f>SUMIFS(DataRegularSeason20242025!$AA$3:$AA$1315,DataRegularSeason20242025!$B$3:$B$1315, "&lt;=" &amp; DP$1, DataRegularSeason20242025!$D$3:$D$1315, $A29)+SUMIFS(DataRegularSeason20242025!$AB$3:$AB$1315,DataRegularSeason20242025!$B$3:$B$1315, "&lt;=" &amp; DP$1, DataRegularSeason20242025!$E$3:$E$1315, $A29)</f>
        <v>55</v>
      </c>
      <c r="DQ29">
        <f>SUMIFS(DataRegularSeason20242025!$AA$3:$AA$1315,DataRegularSeason20242025!$B$3:$B$1315, "&lt;=" &amp; DQ$1, DataRegularSeason20242025!$D$3:$D$1315, $A29)+SUMIFS(DataRegularSeason20242025!$AB$3:$AB$1315,DataRegularSeason20242025!$B$3:$B$1315, "&lt;=" &amp; DQ$1, DataRegularSeason20242025!$E$3:$E$1315, $A29)</f>
        <v>55</v>
      </c>
      <c r="DR29">
        <f>SUMIFS(DataRegularSeason20242025!$AA$3:$AA$1315,DataRegularSeason20242025!$B$3:$B$1315, "&lt;=" &amp; DR$1, DataRegularSeason20242025!$D$3:$D$1315, $A29)+SUMIFS(DataRegularSeason20242025!$AB$3:$AB$1315,DataRegularSeason20242025!$B$3:$B$1315, "&lt;=" &amp; DR$1, DataRegularSeason20242025!$E$3:$E$1315, $A29)</f>
        <v>55</v>
      </c>
      <c r="DS29">
        <f>SUMIFS(DataRegularSeason20242025!$AA$3:$AA$1315,DataRegularSeason20242025!$B$3:$B$1315, "&lt;=" &amp; DS$1, DataRegularSeason20242025!$D$3:$D$1315, $A29)+SUMIFS(DataRegularSeason20242025!$AB$3:$AB$1315,DataRegularSeason20242025!$B$3:$B$1315, "&lt;=" &amp; DS$1, DataRegularSeason20242025!$E$3:$E$1315, $A29)</f>
        <v>57</v>
      </c>
      <c r="DT29">
        <f>SUMIFS(DataRegularSeason20242025!$AA$3:$AA$1315,DataRegularSeason20242025!$B$3:$B$1315, "&lt;=" &amp; DT$1, DataRegularSeason20242025!$D$3:$D$1315, $A29)+SUMIFS(DataRegularSeason20242025!$AB$3:$AB$1315,DataRegularSeason20242025!$B$3:$B$1315, "&lt;=" &amp; DT$1, DataRegularSeason20242025!$E$3:$E$1315, $A29)</f>
        <v>57</v>
      </c>
      <c r="DU29">
        <f>SUMIFS(DataRegularSeason20242025!$AA$3:$AA$1315,DataRegularSeason20242025!$B$3:$B$1315, "&lt;=" &amp; DU$1, DataRegularSeason20242025!$D$3:$D$1315, $A29)+SUMIFS(DataRegularSeason20242025!$AB$3:$AB$1315,DataRegularSeason20242025!$B$3:$B$1315, "&lt;=" &amp; DU$1, DataRegularSeason20242025!$E$3:$E$1315, $A29)</f>
        <v>57</v>
      </c>
      <c r="DV29">
        <f>SUMIFS(DataRegularSeason20242025!$AA$3:$AA$1315,DataRegularSeason20242025!$B$3:$B$1315, "&lt;=" &amp; DV$1, DataRegularSeason20242025!$D$3:$D$1315, $A29)+SUMIFS(DataRegularSeason20242025!$AB$3:$AB$1315,DataRegularSeason20242025!$B$3:$B$1315, "&lt;=" &amp; DV$1, DataRegularSeason20242025!$E$3:$E$1315, $A29)</f>
        <v>59</v>
      </c>
      <c r="DW29">
        <f>SUMIFS(DataRegularSeason20242025!$AA$3:$AA$1315,DataRegularSeason20242025!$B$3:$B$1315, "&lt;=" &amp; DW$1, DataRegularSeason20242025!$D$3:$D$1315, $A29)+SUMIFS(DataRegularSeason20242025!$AB$3:$AB$1315,DataRegularSeason20242025!$B$3:$B$1315, "&lt;=" &amp; DW$1, DataRegularSeason20242025!$E$3:$E$1315, $A29)</f>
        <v>59</v>
      </c>
      <c r="DX29">
        <f>SUMIFS(DataRegularSeason20242025!$AA$3:$AA$1315,DataRegularSeason20242025!$B$3:$B$1315, "&lt;=" &amp; DX$1, DataRegularSeason20242025!$D$3:$D$1315, $A29)+SUMIFS(DataRegularSeason20242025!$AB$3:$AB$1315,DataRegularSeason20242025!$B$3:$B$1315, "&lt;=" &amp; DX$1, DataRegularSeason20242025!$E$3:$E$1315, $A29)</f>
        <v>59</v>
      </c>
      <c r="DY29">
        <f>SUMIFS(DataRegularSeason20242025!$AA$3:$AA$1315,DataRegularSeason20242025!$B$3:$B$1315, "&lt;=" &amp; DY$1, DataRegularSeason20242025!$D$3:$D$1315, $A29)+SUMIFS(DataRegularSeason20242025!$AB$3:$AB$1315,DataRegularSeason20242025!$B$3:$B$1315, "&lt;=" &amp; DY$1, DataRegularSeason20242025!$E$3:$E$1315, $A29)</f>
        <v>59</v>
      </c>
      <c r="DZ29">
        <f>SUMIFS(DataRegularSeason20242025!$AA$3:$AA$1315,DataRegularSeason20242025!$B$3:$B$1315, "&lt;=" &amp; DZ$1, DataRegularSeason20242025!$D$3:$D$1315, $A29)+SUMIFS(DataRegularSeason20242025!$AB$3:$AB$1315,DataRegularSeason20242025!$B$3:$B$1315, "&lt;=" &amp; DZ$1, DataRegularSeason20242025!$E$3:$E$1315, $A29)</f>
        <v>59</v>
      </c>
      <c r="EA29">
        <f>SUMIFS(DataRegularSeason20242025!$AA$3:$AA$1315,DataRegularSeason20242025!$B$3:$B$1315, "&lt;=" &amp; EA$1, DataRegularSeason20242025!$D$3:$D$1315, $A29)+SUMIFS(DataRegularSeason20242025!$AB$3:$AB$1315,DataRegularSeason20242025!$B$3:$B$1315, "&lt;=" &amp; EA$1, DataRegularSeason20242025!$E$3:$E$1315, $A29)</f>
        <v>59</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62</v>
      </c>
      <c r="ER29">
        <f>SUMIFS(DataRegularSeason20242025!$AA$3:$AA$1315,DataRegularSeason20242025!$B$3:$B$1315, "&lt;=" &amp; ER$1, DataRegularSeason20242025!$D$3:$D$1315, $A29)+SUMIFS(DataRegularSeason20242025!$AB$3:$AB$1315,DataRegularSeason20242025!$B$3:$B$1315, "&lt;=" &amp; ER$1, DataRegularSeason20242025!$E$3:$E$1315, $A29)</f>
        <v>62</v>
      </c>
      <c r="ES29">
        <f>SUMIFS(DataRegularSeason20242025!$AA$3:$AA$1315,DataRegularSeason20242025!$B$3:$B$1315, "&lt;=" &amp; ES$1, DataRegularSeason20242025!$D$3:$D$1315, $A29)+SUMIFS(DataRegularSeason20242025!$AB$3:$AB$1315,DataRegularSeason20242025!$B$3:$B$1315, "&lt;=" &amp; ES$1, DataRegularSeason20242025!$E$3:$E$1315, $A29)</f>
        <v>64</v>
      </c>
      <c r="ET29">
        <f>SUMIFS(DataRegularSeason20242025!$AA$3:$AA$1315,DataRegularSeason20242025!$B$3:$B$1315, "&lt;=" &amp; ET$1, DataRegularSeason20242025!$D$3:$D$1315, $A29)+SUMIFS(DataRegularSeason20242025!$AB$3:$AB$1315,DataRegularSeason20242025!$B$3:$B$1315, "&lt;=" &amp; ET$1, DataRegularSeason20242025!$E$3:$E$1315, $A29)</f>
        <v>64</v>
      </c>
      <c r="EU29">
        <f>SUMIFS(DataRegularSeason20242025!$AA$3:$AA$1315,DataRegularSeason20242025!$B$3:$B$1315, "&lt;=" &amp; EU$1, DataRegularSeason20242025!$D$3:$D$1315, $A29)+SUMIFS(DataRegularSeason20242025!$AB$3:$AB$1315,DataRegularSeason20242025!$B$3:$B$1315, "&lt;=" &amp; EU$1, DataRegularSeason20242025!$E$3:$E$1315, $A29)</f>
        <v>64</v>
      </c>
      <c r="EV29">
        <f>SUMIFS(DataRegularSeason20242025!$AA$3:$AA$1315,DataRegularSeason20242025!$B$3:$B$1315, "&lt;=" &amp; EV$1, DataRegularSeason20242025!$D$3:$D$1315, $A29)+SUMIFS(DataRegularSeason20242025!$AB$3:$AB$1315,DataRegularSeason20242025!$B$3:$B$1315, "&lt;=" &amp; EV$1, DataRegularSeason20242025!$E$3:$E$1315, $A29)</f>
        <v>64</v>
      </c>
      <c r="EW29">
        <f>SUMIFS(DataRegularSeason20242025!$AA$3:$AA$1315,DataRegularSeason20242025!$B$3:$B$1315, "&lt;=" &amp; EW$1, DataRegularSeason20242025!$D$3:$D$1315, $A29)+SUMIFS(DataRegularSeason20242025!$AB$3:$AB$1315,DataRegularSeason20242025!$B$3:$B$1315, "&lt;=" &amp; EW$1, DataRegularSeason20242025!$E$3:$E$1315, $A29)</f>
        <v>64</v>
      </c>
      <c r="EX29">
        <f>SUMIFS(DataRegularSeason20242025!$AA$3:$AA$1315,DataRegularSeason20242025!$B$3:$B$1315, "&lt;=" &amp; EX$1, DataRegularSeason20242025!$D$3:$D$1315, $A29)+SUMIFS(DataRegularSeason20242025!$AB$3:$AB$1315,DataRegularSeason20242025!$B$3:$B$1315, "&lt;=" &amp; EX$1, DataRegularSeason20242025!$E$3:$E$1315, $A29)</f>
        <v>65</v>
      </c>
      <c r="EY29">
        <f>SUMIFS(DataRegularSeason20242025!$AA$3:$AA$1315,DataRegularSeason20242025!$B$3:$B$1315, "&lt;=" &amp; EY$1, DataRegularSeason20242025!$D$3:$D$1315, $A29)+SUMIFS(DataRegularSeason20242025!$AB$3:$AB$1315,DataRegularSeason20242025!$B$3:$B$1315, "&lt;=" &amp; EY$1, DataRegularSeason20242025!$E$3:$E$1315, $A29)</f>
        <v>65</v>
      </c>
      <c r="EZ29">
        <f>SUMIFS(DataRegularSeason20242025!$AA$3:$AA$1315,DataRegularSeason20242025!$B$3:$B$1315, "&lt;=" &amp; EZ$1, DataRegularSeason20242025!$D$3:$D$1315, $A29)+SUMIFS(DataRegularSeason20242025!$AB$3:$AB$1315,DataRegularSeason20242025!$B$3:$B$1315, "&lt;=" &amp; EZ$1, DataRegularSeason20242025!$E$3:$E$1315, $A29)</f>
        <v>67</v>
      </c>
      <c r="FA29">
        <f>SUMIFS(DataRegularSeason20242025!$AA$3:$AA$1315,DataRegularSeason20242025!$B$3:$B$1315, "&lt;=" &amp; FA$1, DataRegularSeason20242025!$D$3:$D$1315, $A29)+SUMIFS(DataRegularSeason20242025!$AB$3:$AB$1315,DataRegularSeason20242025!$B$3:$B$1315, "&lt;=" &amp; FA$1, DataRegularSeason20242025!$E$3:$E$1315, $A29)</f>
        <v>67</v>
      </c>
      <c r="FB29">
        <f>SUMIFS(DataRegularSeason20242025!$AA$3:$AA$1315,DataRegularSeason20242025!$B$3:$B$1315, "&lt;=" &amp; FB$1, DataRegularSeason20242025!$D$3:$D$1315, $A29)+SUMIFS(DataRegularSeason20242025!$AB$3:$AB$1315,DataRegularSeason20242025!$B$3:$B$1315, "&lt;=" &amp; FB$1, DataRegularSeason20242025!$E$3:$E$1315, $A29)</f>
        <v>68</v>
      </c>
      <c r="FC29">
        <f>SUMIFS(DataRegularSeason20242025!$AA$3:$AA$1315,DataRegularSeason20242025!$B$3:$B$1315, "&lt;=" &amp; FC$1, DataRegularSeason20242025!$D$3:$D$1315, $A29)+SUMIFS(DataRegularSeason20242025!$AB$3:$AB$1315,DataRegularSeason20242025!$B$3:$B$1315, "&lt;=" &amp; FC$1, DataRegularSeason20242025!$E$3:$E$1315, $A29)</f>
        <v>68</v>
      </c>
      <c r="FD29">
        <f>SUMIFS(DataRegularSeason20242025!$AA$3:$AA$1315,DataRegularSeason20242025!$B$3:$B$1315, "&lt;=" &amp; FD$1, DataRegularSeason20242025!$D$3:$D$1315, $A29)+SUMIFS(DataRegularSeason20242025!$AB$3:$AB$1315,DataRegularSeason20242025!$B$3:$B$1315, "&lt;=" &amp; FD$1, DataRegularSeason20242025!$E$3:$E$1315, $A29)</f>
        <v>70</v>
      </c>
      <c r="FE29">
        <f>SUMIFS(DataRegularSeason20242025!$AA$3:$AA$1315,DataRegularSeason20242025!$B$3:$B$1315, "&lt;=" &amp; FE$1, DataRegularSeason20242025!$D$3:$D$1315, $A29)+SUMIFS(DataRegularSeason20242025!$AB$3:$AB$1315,DataRegularSeason20242025!$B$3:$B$1315, "&lt;=" &amp; FE$1, DataRegularSeason20242025!$E$3:$E$1315, $A29)</f>
        <v>70</v>
      </c>
      <c r="FF29">
        <f>SUMIFS(DataRegularSeason20242025!$AA$3:$AA$1315,DataRegularSeason20242025!$B$3:$B$1315, "&lt;=" &amp; FF$1, DataRegularSeason20242025!$D$3:$D$1315, $A29)+SUMIFS(DataRegularSeason20242025!$AB$3:$AB$1315,DataRegularSeason20242025!$B$3:$B$1315, "&lt;=" &amp; FF$1, DataRegularSeason20242025!$E$3:$E$1315, $A29)</f>
        <v>70</v>
      </c>
      <c r="FG29">
        <f>SUMIFS(DataRegularSeason20242025!$AA$3:$AA$1315,DataRegularSeason20242025!$B$3:$B$1315, "&lt;=" &amp; FG$1, DataRegularSeason20242025!$D$3:$D$1315, $A29)+SUMIFS(DataRegularSeason20242025!$AB$3:$AB$1315,DataRegularSeason20242025!$B$3:$B$1315, "&lt;=" &amp; FG$1, DataRegularSeason20242025!$E$3:$E$1315, $A29)</f>
        <v>70</v>
      </c>
      <c r="FH29">
        <f>SUMIFS(DataRegularSeason20242025!$AA$3:$AA$1315,DataRegularSeason20242025!$B$3:$B$1315, "&lt;=" &amp; FH$1, DataRegularSeason20242025!$D$3:$D$1315, $A29)+SUMIFS(DataRegularSeason20242025!$AB$3:$AB$1315,DataRegularSeason20242025!$B$3:$B$1315, "&lt;=" &amp; FH$1, DataRegularSeason20242025!$E$3:$E$1315, $A29)</f>
        <v>71</v>
      </c>
      <c r="FI29">
        <f>SUMIFS(DataRegularSeason20242025!$AA$3:$AA$1315,DataRegularSeason20242025!$B$3:$B$1315, "&lt;=" &amp; FI$1, DataRegularSeason20242025!$D$3:$D$1315, $A29)+SUMIFS(DataRegularSeason20242025!$AB$3:$AB$1315,DataRegularSeason20242025!$B$3:$B$1315, "&lt;=" &amp; FI$1, DataRegularSeason20242025!$E$3:$E$1315, $A29)</f>
        <v>71</v>
      </c>
      <c r="FJ29">
        <f>SUMIFS(DataRegularSeason20242025!$AA$3:$AA$1315,DataRegularSeason20242025!$B$3:$B$1315, "&lt;=" &amp; FJ$1, DataRegularSeason20242025!$D$3:$D$1315, $A29)+SUMIFS(DataRegularSeason20242025!$AB$3:$AB$1315,DataRegularSeason20242025!$B$3:$B$1315, "&lt;=" &amp; FJ$1, DataRegularSeason20242025!$E$3:$E$1315, $A29)</f>
        <v>71</v>
      </c>
      <c r="FK29">
        <f>SUMIFS(DataRegularSeason20242025!$AA$3:$AA$1315,DataRegularSeason20242025!$B$3:$B$1315, "&lt;=" &amp; FK$1, DataRegularSeason20242025!$D$3:$D$1315, $A29)+SUMIFS(DataRegularSeason20242025!$AB$3:$AB$1315,DataRegularSeason20242025!$B$3:$B$1315, "&lt;=" &amp; FK$1, DataRegularSeason20242025!$E$3:$E$1315, $A29)</f>
        <v>71</v>
      </c>
      <c r="FL29">
        <f>SUMIFS(DataRegularSeason20242025!$AA$3:$AA$1315,DataRegularSeason20242025!$B$3:$B$1315, "&lt;=" &amp; FL$1, DataRegularSeason20242025!$D$3:$D$1315, $A29)+SUMIFS(DataRegularSeason20242025!$AB$3:$AB$1315,DataRegularSeason20242025!$B$3:$B$1315, "&lt;=" &amp; FL$1, DataRegularSeason20242025!$E$3:$E$1315, $A29)</f>
        <v>71</v>
      </c>
      <c r="FM29">
        <f>SUMIFS(DataRegularSeason20242025!$AA$3:$AA$1315,DataRegularSeason20242025!$B$3:$B$1315, "&lt;=" &amp; FM$1, DataRegularSeason20242025!$D$3:$D$1315, $A29)+SUMIFS(DataRegularSeason20242025!$AB$3:$AB$1315,DataRegularSeason20242025!$B$3:$B$1315, "&lt;=" &amp; FM$1, DataRegularSeason20242025!$E$3:$E$1315, $A29)</f>
        <v>71</v>
      </c>
      <c r="FN29">
        <f>SUMIFS(DataRegularSeason20242025!$AA$3:$AA$1315,DataRegularSeason20242025!$B$3:$B$1315, "&lt;=" &amp; FN$1, DataRegularSeason20242025!$D$3:$D$1315, $A29)+SUMIFS(DataRegularSeason20242025!$AB$3:$AB$1315,DataRegularSeason20242025!$B$3:$B$1315, "&lt;=" &amp; FN$1, DataRegularSeason20242025!$E$3:$E$1315, $A29)</f>
        <v>71</v>
      </c>
      <c r="FO29">
        <f>SUMIFS(DataRegularSeason20242025!$AA$3:$AA$1315,DataRegularSeason20242025!$B$3:$B$1315, "&lt;=" &amp; FO$1, DataRegularSeason20242025!$D$3:$D$1315, $A29)+SUMIFS(DataRegularSeason20242025!$AB$3:$AB$1315,DataRegularSeason20242025!$B$3:$B$1315, "&lt;=" &amp; FO$1, DataRegularSeason20242025!$E$3:$E$1315, $A29)</f>
        <v>71</v>
      </c>
      <c r="FP29">
        <f>SUMIFS(DataRegularSeason20242025!$AA$3:$AA$1315,DataRegularSeason20242025!$B$3:$B$1315, "&lt;=" &amp; FP$1, DataRegularSeason20242025!$D$3:$D$1315, $A29)+SUMIFS(DataRegularSeason20242025!$AB$3:$AB$1315,DataRegularSeason20242025!$B$3:$B$1315, "&lt;=" &amp; FP$1, DataRegularSeason20242025!$E$3:$E$1315, $A29)</f>
        <v>71</v>
      </c>
      <c r="FQ29">
        <f>SUMIFS(DataRegularSeason20242025!$AA$3:$AA$1315,DataRegularSeason20242025!$B$3:$B$1315, "&lt;=" &amp; FQ$1, DataRegularSeason20242025!$D$3:$D$1315, $A29)+SUMIFS(DataRegularSeason20242025!$AB$3:$AB$1315,DataRegularSeason20242025!$B$3:$B$1315, "&lt;=" &amp; FQ$1, DataRegularSeason20242025!$E$3:$E$1315, $A29)</f>
        <v>71</v>
      </c>
      <c r="FR29">
        <f>SUMIFS(DataRegularSeason20242025!$AA$3:$AA$1315,DataRegularSeason20242025!$B$3:$B$1315, "&lt;=" &amp; FR$1, DataRegularSeason20242025!$D$3:$D$1315, $A29)+SUMIFS(DataRegularSeason20242025!$AB$3:$AB$1315,DataRegularSeason20242025!$B$3:$B$1315, "&lt;=" &amp; FR$1, DataRegularSeason20242025!$E$3:$E$1315, $A29)</f>
        <v>71</v>
      </c>
      <c r="FS29">
        <f>SUMIFS(DataRegularSeason20242025!$AA$3:$AA$1315,DataRegularSeason20242025!$B$3:$B$1315, "&lt;=" &amp; FS$1, DataRegularSeason20242025!$D$3:$D$1315, $A29)+SUMIFS(DataRegularSeason20242025!$AB$3:$AB$1315,DataRegularSeason20242025!$B$3:$B$1315, "&lt;=" &amp; FS$1, DataRegularSeason20242025!$E$3:$E$1315, $A29)</f>
        <v>71</v>
      </c>
      <c r="FT29">
        <f>SUMIFS(DataRegularSeason20242025!$AA$3:$AA$1315,DataRegularSeason20242025!$B$3:$B$1315, "&lt;=" &amp; FT$1, DataRegularSeason20242025!$D$3:$D$1315, $A29)+SUMIFS(DataRegularSeason20242025!$AB$3:$AB$1315,DataRegularSeason20242025!$B$3:$B$1315, "&lt;=" &amp; FT$1, DataRegularSeason20242025!$E$3:$E$1315, $A29)</f>
        <v>71</v>
      </c>
      <c r="FU29">
        <f>SUMIFS(DataRegularSeason20242025!$AA$3:$AA$1315,DataRegularSeason20242025!$B$3:$B$1315, "&lt;=" &amp; FU$1, DataRegularSeason20242025!$D$3:$D$1315, $A29)+SUMIFS(DataRegularSeason20242025!$AB$3:$AB$1315,DataRegularSeason20242025!$B$3:$B$1315, "&lt;=" &amp; FU$1, DataRegularSeason20242025!$E$3:$E$1315, $A29)</f>
        <v>71</v>
      </c>
      <c r="FV29">
        <f>SUMIFS(DataRegularSeason20242025!$AA$3:$AA$1315,DataRegularSeason20242025!$B$3:$B$1315, "&lt;=" &amp; FV$1, DataRegularSeason20242025!$D$3:$D$1315, $A29)+SUMIFS(DataRegularSeason20242025!$AB$3:$AB$1315,DataRegularSeason20242025!$B$3:$B$1315, "&lt;=" &amp; FV$1, DataRegularSeason20242025!$E$3:$E$1315, $A29)</f>
        <v>71</v>
      </c>
      <c r="FW29">
        <f>SUMIFS(DataRegularSeason20242025!$AA$3:$AA$1315,DataRegularSeason20242025!$B$3:$B$1315, "&lt;=" &amp; FW$1, DataRegularSeason20242025!$D$3:$D$1315, $A29)+SUMIFS(DataRegularSeason20242025!$AB$3:$AB$1315,DataRegularSeason20242025!$B$3:$B$1315, "&lt;=" &amp; FW$1, DataRegularSeason20242025!$E$3:$E$1315, $A29)</f>
        <v>71</v>
      </c>
      <c r="FX29">
        <f>SUMIFS(DataRegularSeason20242025!$AA$3:$AA$1315,DataRegularSeason20242025!$B$3:$B$1315, "&lt;=" &amp; FX$1, DataRegularSeason20242025!$D$3:$D$1315, $A29)+SUMIFS(DataRegularSeason20242025!$AB$3:$AB$1315,DataRegularSeason20242025!$B$3:$B$1315, "&lt;=" &amp; FX$1, DataRegularSeason20242025!$E$3:$E$1315, $A29)</f>
        <v>71</v>
      </c>
      <c r="FY29">
        <f>SUMIFS(DataRegularSeason20242025!$AA$3:$AA$1315,DataRegularSeason20242025!$B$3:$B$1315, "&lt;=" &amp; FY$1, DataRegularSeason20242025!$D$3:$D$1315, $A29)+SUMIFS(DataRegularSeason20242025!$AB$3:$AB$1315,DataRegularSeason20242025!$B$3:$B$1315, "&lt;=" &amp; FY$1, DataRegularSeason20242025!$E$3:$E$1315, $A29)</f>
        <v>71</v>
      </c>
      <c r="FZ29">
        <f>SUMIFS(DataRegularSeason20242025!$AA$3:$AA$1315,DataRegularSeason20242025!$B$3:$B$1315, "&lt;=" &amp; FZ$1, DataRegularSeason20242025!$D$3:$D$1315, $A29)+SUMIFS(DataRegularSeason20242025!$AB$3:$AB$1315,DataRegularSeason20242025!$B$3:$B$1315, "&lt;=" &amp; FZ$1, DataRegularSeason20242025!$E$3:$E$1315, $A29)</f>
        <v>71</v>
      </c>
      <c r="GA29">
        <f>SUMIFS(DataRegularSeason20242025!$AA$3:$AA$1315,DataRegularSeason20242025!$B$3:$B$1315, "&lt;=" &amp; GA$1, DataRegularSeason20242025!$D$3:$D$1315, $A29)+SUMIFS(DataRegularSeason20242025!$AB$3:$AB$1315,DataRegularSeason20242025!$B$3:$B$1315, "&lt;=" &amp; GA$1, DataRegularSeason20242025!$E$3:$E$1315, $A29)</f>
        <v>71</v>
      </c>
      <c r="GB29">
        <f>SUMIFS(DataRegularSeason20242025!$AA$3:$AA$1315,DataRegularSeason20242025!$B$3:$B$1315, "&lt;=" &amp; GB$1, DataRegularSeason20242025!$D$3:$D$1315, $A29)+SUMIFS(DataRegularSeason20242025!$AB$3:$AB$1315,DataRegularSeason20242025!$B$3:$B$1315, "&lt;=" &amp; GB$1, DataRegularSeason20242025!$E$3:$E$1315, $A29)</f>
        <v>71</v>
      </c>
      <c r="GC29">
        <f>SUMIFS(DataRegularSeason20242025!$AA$3:$AA$1315,DataRegularSeason20242025!$B$3:$B$1315, "&lt;=" &amp; GC$1, DataRegularSeason20242025!$D$3:$D$1315, $A29)+SUMIFS(DataRegularSeason20242025!$AB$3:$AB$1315,DataRegularSeason20242025!$B$3:$B$1315, "&lt;=" &amp; GC$1, DataRegularSeason20242025!$E$3:$E$1315, $A29)</f>
        <v>71</v>
      </c>
      <c r="GD29">
        <f>SUMIFS(DataRegularSeason20242025!$AA$3:$AA$1315,DataRegularSeason20242025!$B$3:$B$1315, "&lt;=" &amp; GD$1, DataRegularSeason20242025!$D$3:$D$1315, $A29)+SUMIFS(DataRegularSeason20242025!$AB$3:$AB$1315,DataRegularSeason20242025!$B$3:$B$1315, "&lt;=" &amp; GD$1, DataRegularSeason20242025!$E$3:$E$1315, $A29)</f>
        <v>71</v>
      </c>
      <c r="GE29">
        <f>SUMIFS(DataRegularSeason20242025!$AA$3:$AA$1315,DataRegularSeason20242025!$B$3:$B$1315, "&lt;=" &amp; GE$1, DataRegularSeason20242025!$D$3:$D$1315, $A29)+SUMIFS(DataRegularSeason20242025!$AB$3:$AB$1315,DataRegularSeason20242025!$B$3:$B$1315, "&lt;=" &amp; GE$1, DataRegularSeason20242025!$E$3:$E$1315, $A29)</f>
        <v>71</v>
      </c>
      <c r="GF29">
        <f>SUMIFS(DataRegularSeason20242025!$AA$3:$AA$1315,DataRegularSeason20242025!$B$3:$B$1315, "&lt;=" &amp; GF$1, DataRegularSeason20242025!$D$3:$D$1315, $A29)+SUMIFS(DataRegularSeason20242025!$AB$3:$AB$1315,DataRegularSeason20242025!$B$3:$B$1315, "&lt;=" &amp; GF$1, DataRegularSeason20242025!$E$3:$E$1315, $A29)</f>
        <v>71</v>
      </c>
      <c r="GG29">
        <f>SUMIFS(DataRegularSeason20242025!$AA$3:$AA$1315,DataRegularSeason20242025!$B$3:$B$1315, "&lt;=" &amp; GG$1, DataRegularSeason20242025!$D$3:$D$1315, $A29)+SUMIFS(DataRegularSeason20242025!$AB$3:$AB$1315,DataRegularSeason20242025!$B$3:$B$1315, "&lt;=" &amp; GG$1, DataRegularSeason20242025!$E$3:$E$1315, $A29)</f>
        <v>71</v>
      </c>
      <c r="GH29">
        <f>SUMIFS(DataRegularSeason20242025!$AA$3:$AA$1315,DataRegularSeason20242025!$B$3:$B$1315, "&lt;=" &amp; GH$1, DataRegularSeason20242025!$D$3:$D$1315, $A29)+SUMIFS(DataRegularSeason20242025!$AB$3:$AB$1315,DataRegularSeason20242025!$B$3:$B$1315, "&lt;=" &amp; GH$1, DataRegularSeason20242025!$E$3:$E$1315, $A29)</f>
        <v>71</v>
      </c>
      <c r="GI29">
        <f>SUMIFS(DataRegularSeason20242025!$AA$3:$AA$1315,DataRegularSeason20242025!$B$3:$B$1315, "&lt;=" &amp; GI$1, DataRegularSeason20242025!$D$3:$D$1315, $A29)+SUMIFS(DataRegularSeason20242025!$AB$3:$AB$1315,DataRegularSeason20242025!$B$3:$B$1315, "&lt;=" &amp; GI$1, DataRegularSeason20242025!$E$3:$E$1315, $A29)</f>
        <v>71</v>
      </c>
      <c r="GJ29">
        <f>SUMIFS(DataRegularSeason20242025!$AA$3:$AA$1315,DataRegularSeason20242025!$B$3:$B$1315, "&lt;=" &amp; GJ$1, DataRegularSeason20242025!$D$3:$D$1315, $A29)+SUMIFS(DataRegularSeason20242025!$AB$3:$AB$1315,DataRegularSeason20242025!$B$3:$B$1315, "&lt;=" &amp; GJ$1, DataRegularSeason20242025!$E$3:$E$1315, $A29)</f>
        <v>71</v>
      </c>
      <c r="GK29">
        <f>SUMIFS(DataRegularSeason20242025!$AA$3:$AA$1315,DataRegularSeason20242025!$B$3:$B$1315, "&lt;=" &amp; GK$1, DataRegularSeason20242025!$D$3:$D$1315, $A29)+SUMIFS(DataRegularSeason20242025!$AB$3:$AB$1315,DataRegularSeason20242025!$B$3:$B$1315, "&lt;=" &amp; GK$1, DataRegularSeason20242025!$E$3:$E$1315, $A29)</f>
        <v>71</v>
      </c>
      <c r="GL29">
        <f>SUMIFS(DataRegularSeason20242025!$AA$3:$AA$1315,DataRegularSeason20242025!$B$3:$B$1315, "&lt;=" &amp; GL$1, DataRegularSeason20242025!$D$3:$D$1315, $A29)+SUMIFS(DataRegularSeason20242025!$AB$3:$AB$1315,DataRegularSeason20242025!$B$3:$B$1315, "&lt;=" &amp; GL$1, DataRegularSeason20242025!$E$3:$E$1315, $A29)</f>
        <v>71</v>
      </c>
      <c r="GM29">
        <f>SUMIFS(DataRegularSeason20242025!$AA$3:$AA$1315,DataRegularSeason20242025!$B$3:$B$1315, "&lt;=" &amp; GM$1, DataRegularSeason20242025!$D$3:$D$1315, $A29)+SUMIFS(DataRegularSeason20242025!$AB$3:$AB$1315,DataRegularSeason20242025!$B$3:$B$1315, "&lt;=" &amp; GM$1, DataRegularSeason20242025!$E$3:$E$1315, $A29)</f>
        <v>71</v>
      </c>
      <c r="GN29">
        <f>SUMIFS(DataRegularSeason20242025!$AA$3:$AA$1315,DataRegularSeason20242025!$B$3:$B$1315, "&lt;=" &amp; GN$1, DataRegularSeason20242025!$D$3:$D$1315, $A29)+SUMIFS(DataRegularSeason20242025!$AB$3:$AB$1315,DataRegularSeason20242025!$B$3:$B$1315, "&lt;=" &amp; GN$1, DataRegularSeason20242025!$E$3:$E$1315, $A29)</f>
        <v>71</v>
      </c>
      <c r="GO29">
        <f>SUMIFS(DataRegularSeason20242025!$AA$3:$AA$1315,DataRegularSeason20242025!$B$3:$B$1315, "&lt;=" &amp; GO$1, DataRegularSeason20242025!$D$3:$D$1315, $A29)+SUMIFS(DataRegularSeason20242025!$AB$3:$AB$1315,DataRegularSeason20242025!$B$3:$B$1315, "&lt;=" &amp; GO$1, DataRegularSeason20242025!$E$3:$E$1315, $A29)</f>
        <v>71</v>
      </c>
      <c r="GP29">
        <f>SUMIFS(DataRegularSeason20242025!$AA$3:$AA$1315,DataRegularSeason20242025!$B$3:$B$1315, "&lt;=" &amp; GP$1, DataRegularSeason20242025!$D$3:$D$1315, $A29)+SUMIFS(DataRegularSeason20242025!$AB$3:$AB$1315,DataRegularSeason20242025!$B$3:$B$1315, "&lt;=" &amp; GP$1, DataRegularSeason20242025!$E$3:$E$1315, $A29)</f>
        <v>71</v>
      </c>
      <c r="GQ29">
        <f>SUMIFS(DataRegularSeason20242025!$AA$3:$AA$1315,DataRegularSeason20242025!$B$3:$B$1315, "&lt;=" &amp; GQ$1, DataRegularSeason20242025!$D$3:$D$1315, $A29)+SUMIFS(DataRegularSeason20242025!$AB$3:$AB$1315,DataRegularSeason20242025!$B$3:$B$1315, "&lt;=" &amp; GQ$1, DataRegularSeason20242025!$E$3:$E$1315, $A29)</f>
        <v>71</v>
      </c>
      <c r="GR29">
        <f>SUMIFS(DataRegularSeason20242025!$AA$3:$AA$1315,DataRegularSeason20242025!$B$3:$B$1315, "&lt;=" &amp; GR$1, DataRegularSeason20242025!$D$3:$D$1315, $A29)+SUMIFS(DataRegularSeason20242025!$AB$3:$AB$1315,DataRegularSeason20242025!$B$3:$B$1315, "&lt;=" &amp; GR$1, DataRegularSeason20242025!$E$3:$E$1315, $A29)</f>
        <v>71</v>
      </c>
      <c r="GS29">
        <f>SUMIFS(DataRegularSeason20242025!$AA$3:$AA$1315,DataRegularSeason20242025!$B$3:$B$1315, "&lt;=" &amp; GS$1, DataRegularSeason20242025!$D$3:$D$1315, $A29)+SUMIFS(DataRegularSeason20242025!$AB$3:$AB$1315,DataRegularSeason20242025!$B$3:$B$1315, "&lt;=" &amp; GS$1, DataRegularSeason20242025!$E$3:$E$1315, $A29)</f>
        <v>71</v>
      </c>
      <c r="GT29">
        <f>SUMIFS(DataRegularSeason20242025!$AA$3:$AA$1315,DataRegularSeason20242025!$B$3:$B$1315, "&lt;=" &amp; GT$1, DataRegularSeason20242025!$D$3:$D$1315, $A29)+SUMIFS(DataRegularSeason20242025!$AB$3:$AB$1315,DataRegularSeason20242025!$B$3:$B$1315, "&lt;=" &amp; GT$1, DataRegularSeason20242025!$E$3:$E$1315, $A29)</f>
        <v>71</v>
      </c>
      <c r="GU29">
        <f>SUMIFS(DataRegularSeason20242025!$AA$3:$AA$1315,DataRegularSeason20242025!$B$3:$B$1315, "&lt;=" &amp; GU$1, DataRegularSeason20242025!$D$3:$D$1315, $A29)+SUMIFS(DataRegularSeason20242025!$AB$3:$AB$1315,DataRegularSeason20242025!$B$3:$B$1315, "&lt;=" &amp; GU$1, DataRegularSeason20242025!$E$3:$E$1315, $A29)</f>
        <v>71</v>
      </c>
    </row>
    <row r="30" spans="1:203" x14ac:dyDescent="0.25">
      <c r="A30" t="s">
        <v>24</v>
      </c>
      <c r="B30" t="s">
        <v>96</v>
      </c>
      <c r="C30" s="121" t="s">
        <v>99</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1</v>
      </c>
      <c r="K30">
        <f>SUMIFS(DataRegularSeason20242025!$AA$3:$AA$1315,DataRegularSeason20242025!$B$3:$B$1315, "&lt;=" &amp; K$1, DataRegularSeason20242025!$D$3:$D$1315, $A30)+SUMIFS(DataRegularSeason20242025!$AB$3:$AB$1315,DataRegularSeason20242025!$B$3:$B$1315, "&lt;=" &amp; K$1, DataRegularSeason20242025!$E$3:$E$1315, $A30)</f>
        <v>1</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2</v>
      </c>
      <c r="N30">
        <f>SUMIFS(DataRegularSeason20242025!$AA$3:$AA$1315,DataRegularSeason20242025!$B$3:$B$1315, "&lt;=" &amp; N$1, DataRegularSeason20242025!$D$3:$D$1315, $A30)+SUMIFS(DataRegularSeason20242025!$AB$3:$AB$1315,DataRegularSeason20242025!$B$3:$B$1315, "&lt;=" &amp; N$1, DataRegularSeason20242025!$E$3:$E$1315, $A30)</f>
        <v>2</v>
      </c>
      <c r="O30">
        <f>SUMIFS(DataRegularSeason20242025!$AA$3:$AA$1315,DataRegularSeason20242025!$B$3:$B$1315, "&lt;=" &amp; O$1, DataRegularSeason20242025!$D$3:$D$1315, $A30)+SUMIFS(DataRegularSeason20242025!$AB$3:$AB$1315,DataRegularSeason20242025!$B$3:$B$1315, "&lt;=" &amp; O$1, DataRegularSeason20242025!$E$3:$E$1315, $A30)</f>
        <v>2</v>
      </c>
      <c r="P30">
        <f>SUMIFS(DataRegularSeason20242025!$AA$3:$AA$1315,DataRegularSeason20242025!$B$3:$B$1315, "&lt;=" &amp; P$1, DataRegularSeason20242025!$D$3:$D$1315, $A30)+SUMIFS(DataRegularSeason20242025!$AB$3:$AB$1315,DataRegularSeason20242025!$B$3:$B$1315, "&lt;=" &amp; P$1, DataRegularSeason20242025!$E$3:$E$1315, $A30)</f>
        <v>2</v>
      </c>
      <c r="Q30">
        <f>SUMIFS(DataRegularSeason20242025!$AA$3:$AA$1315,DataRegularSeason20242025!$B$3:$B$1315, "&lt;=" &amp; Q$1, DataRegularSeason20242025!$D$3:$D$1315, $A30)+SUMIFS(DataRegularSeason20242025!$AB$3:$AB$1315,DataRegularSeason20242025!$B$3:$B$1315, "&lt;=" &amp; Q$1, DataRegularSeason20242025!$E$3:$E$1315, $A30)</f>
        <v>2</v>
      </c>
      <c r="R30">
        <f>SUMIFS(DataRegularSeason20242025!$AA$3:$AA$1315,DataRegularSeason20242025!$B$3:$B$1315, "&lt;=" &amp; R$1, DataRegularSeason20242025!$D$3:$D$1315, $A30)+SUMIFS(DataRegularSeason20242025!$AB$3:$AB$1315,DataRegularSeason20242025!$B$3:$B$1315, "&lt;=" &amp; R$1, DataRegularSeason20242025!$E$3:$E$1315, $A30)</f>
        <v>4</v>
      </c>
      <c r="S30">
        <f>SUMIFS(DataRegularSeason20242025!$AA$3:$AA$1315,DataRegularSeason20242025!$B$3:$B$1315, "&lt;=" &amp; S$1, DataRegularSeason20242025!$D$3:$D$1315, $A30)+SUMIFS(DataRegularSeason20242025!$AB$3:$AB$1315,DataRegularSeason20242025!$B$3:$B$1315, "&lt;=" &amp; S$1, DataRegularSeason20242025!$E$3:$E$1315, $A30)</f>
        <v>4</v>
      </c>
      <c r="T30">
        <f>SUMIFS(DataRegularSeason20242025!$AA$3:$AA$1315,DataRegularSeason20242025!$B$3:$B$1315, "&lt;=" &amp; T$1, DataRegularSeason20242025!$D$3:$D$1315, $A30)+SUMIFS(DataRegularSeason20242025!$AB$3:$AB$1315,DataRegularSeason20242025!$B$3:$B$1315, "&lt;=" &amp; T$1, DataRegularSeason20242025!$E$3:$E$1315, $A30)</f>
        <v>6</v>
      </c>
      <c r="U30">
        <f>SUMIFS(DataRegularSeason20242025!$AA$3:$AA$1315,DataRegularSeason20242025!$B$3:$B$1315, "&lt;=" &amp; U$1, DataRegularSeason20242025!$D$3:$D$1315, $A30)+SUMIFS(DataRegularSeason20242025!$AB$3:$AB$1315,DataRegularSeason20242025!$B$3:$B$1315, "&lt;=" &amp; U$1, DataRegularSeason20242025!$E$3:$E$1315, $A30)</f>
        <v>6</v>
      </c>
      <c r="V30">
        <f>SUMIFS(DataRegularSeason20242025!$AA$3:$AA$1315,DataRegularSeason20242025!$B$3:$B$1315, "&lt;=" &amp; V$1, DataRegularSeason20242025!$D$3:$D$1315, $A30)+SUMIFS(DataRegularSeason20242025!$AB$3:$AB$1315,DataRegularSeason20242025!$B$3:$B$1315, "&lt;=" &amp; V$1, DataRegularSeason20242025!$E$3:$E$1315, $A30)</f>
        <v>6</v>
      </c>
      <c r="W30">
        <f>SUMIFS(DataRegularSeason20242025!$AA$3:$AA$1315,DataRegularSeason20242025!$B$3:$B$1315, "&lt;=" &amp; W$1, DataRegularSeason20242025!$D$3:$D$1315, $A30)+SUMIFS(DataRegularSeason20242025!$AB$3:$AB$1315,DataRegularSeason20242025!$B$3:$B$1315, "&lt;=" &amp; W$1, DataRegularSeason20242025!$E$3:$E$1315, $A30)</f>
        <v>8</v>
      </c>
      <c r="X30">
        <f>SUMIFS(DataRegularSeason20242025!$AA$3:$AA$1315,DataRegularSeason20242025!$B$3:$B$1315, "&lt;=" &amp; X$1, DataRegularSeason20242025!$D$3:$D$1315, $A30)+SUMIFS(DataRegularSeason20242025!$AB$3:$AB$1315,DataRegularSeason20242025!$B$3:$B$1315, "&lt;=" &amp; X$1, DataRegularSeason20242025!$E$3:$E$1315, $A30)</f>
        <v>8</v>
      </c>
      <c r="Y30">
        <f>SUMIFS(DataRegularSeason20242025!$AA$3:$AA$1315,DataRegularSeason20242025!$B$3:$B$1315, "&lt;=" &amp; Y$1, DataRegularSeason20242025!$D$3:$D$1315, $A30)+SUMIFS(DataRegularSeason20242025!$AB$3:$AB$1315,DataRegularSeason20242025!$B$3:$B$1315, "&lt;=" &amp; Y$1, DataRegularSeason20242025!$E$3:$E$1315, $A30)</f>
        <v>8</v>
      </c>
      <c r="Z30">
        <f>SUMIFS(DataRegularSeason20242025!$AA$3:$AA$1315,DataRegularSeason20242025!$B$3:$B$1315, "&lt;=" &amp; Z$1, DataRegularSeason20242025!$D$3:$D$1315, $A30)+SUMIFS(DataRegularSeason20242025!$AB$3:$AB$1315,DataRegularSeason20242025!$B$3:$B$1315, "&lt;=" &amp; Z$1, DataRegularSeason20242025!$E$3:$E$1315, $A30)</f>
        <v>8</v>
      </c>
      <c r="AA30">
        <f>SUMIFS(DataRegularSeason20242025!$AA$3:$AA$1315,DataRegularSeason20242025!$B$3:$B$1315, "&lt;=" &amp; AA$1, DataRegularSeason20242025!$D$3:$D$1315, $A30)+SUMIFS(DataRegularSeason20242025!$AB$3:$AB$1315,DataRegularSeason20242025!$B$3:$B$1315, "&lt;=" &amp; AA$1, DataRegularSeason20242025!$E$3:$E$1315, $A30)</f>
        <v>10</v>
      </c>
      <c r="AB30">
        <f>SUMIFS(DataRegularSeason20242025!$AA$3:$AA$1315,DataRegularSeason20242025!$B$3:$B$1315, "&lt;=" &amp; AB$1, DataRegularSeason20242025!$D$3:$D$1315, $A30)+SUMIFS(DataRegularSeason20242025!$AB$3:$AB$1315,DataRegularSeason20242025!$B$3:$B$1315, "&lt;=" &amp; AB$1, DataRegularSeason20242025!$E$3:$E$1315, $A30)</f>
        <v>10</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11</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17</v>
      </c>
      <c r="AN30">
        <f>SUMIFS(DataRegularSeason20242025!$AA$3:$AA$1315,DataRegularSeason20242025!$B$3:$B$1315, "&lt;=" &amp; AN$1, DataRegularSeason20242025!$D$3:$D$1315, $A30)+SUMIFS(DataRegularSeason20242025!$AB$3:$AB$1315,DataRegularSeason20242025!$B$3:$B$1315, "&lt;=" &amp; AN$1, DataRegularSeason20242025!$E$3:$E$1315, $A30)</f>
        <v>17</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17</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19</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21</v>
      </c>
      <c r="AZ30">
        <f>SUMIFS(DataRegularSeason20242025!$AA$3:$AA$1315,DataRegularSeason20242025!$B$3:$B$1315, "&lt;=" &amp; AZ$1, DataRegularSeason20242025!$D$3:$D$1315, $A30)+SUMIFS(DataRegularSeason20242025!$AB$3:$AB$1315,DataRegularSeason20242025!$B$3:$B$1315, "&lt;=" &amp; AZ$1, DataRegularSeason20242025!$E$3:$E$1315, $A30)</f>
        <v>21</v>
      </c>
      <c r="BA30">
        <f>SUMIFS(DataRegularSeason20242025!$AA$3:$AA$1315,DataRegularSeason20242025!$B$3:$B$1315, "&lt;=" &amp; BA$1, DataRegularSeason20242025!$D$3:$D$1315, $A30)+SUMIFS(DataRegularSeason20242025!$AB$3:$AB$1315,DataRegularSeason20242025!$B$3:$B$1315, "&lt;=" &amp; BA$1, DataRegularSeason20242025!$E$3:$E$1315, $A30)</f>
        <v>21</v>
      </c>
      <c r="BB30">
        <f>SUMIFS(DataRegularSeason20242025!$AA$3:$AA$1315,DataRegularSeason20242025!$B$3:$B$1315, "&lt;=" &amp; BB$1, DataRegularSeason20242025!$D$3:$D$1315, $A30)+SUMIFS(DataRegularSeason20242025!$AB$3:$AB$1315,DataRegularSeason20242025!$B$3:$B$1315, "&lt;=" &amp; BB$1, DataRegularSeason20242025!$E$3:$E$1315, $A30)</f>
        <v>21</v>
      </c>
      <c r="BC30">
        <f>SUMIFS(DataRegularSeason20242025!$AA$3:$AA$1315,DataRegularSeason20242025!$B$3:$B$1315, "&lt;=" &amp; BC$1, DataRegularSeason20242025!$D$3:$D$1315, $A30)+SUMIFS(DataRegularSeason20242025!$AB$3:$AB$1315,DataRegularSeason20242025!$B$3:$B$1315, "&lt;=" &amp; BC$1, DataRegularSeason20242025!$E$3:$E$1315, $A30)</f>
        <v>23</v>
      </c>
      <c r="BD30">
        <f>SUMIFS(DataRegularSeason20242025!$AA$3:$AA$1315,DataRegularSeason20242025!$B$3:$B$1315, "&lt;=" &amp; BD$1, DataRegularSeason20242025!$D$3:$D$1315, $A30)+SUMIFS(DataRegularSeason20242025!$AB$3:$AB$1315,DataRegularSeason20242025!$B$3:$B$1315, "&lt;=" &amp; BD$1, DataRegularSeason20242025!$E$3:$E$1315, $A30)</f>
        <v>23</v>
      </c>
      <c r="BE30">
        <f>SUMIFS(DataRegularSeason20242025!$AA$3:$AA$1315,DataRegularSeason20242025!$B$3:$B$1315, "&lt;=" &amp; BE$1, DataRegularSeason20242025!$D$3:$D$1315, $A30)+SUMIFS(DataRegularSeason20242025!$AB$3:$AB$1315,DataRegularSeason20242025!$B$3:$B$1315, "&lt;=" &amp; BE$1, DataRegularSeason20242025!$E$3:$E$1315, $A30)</f>
        <v>23</v>
      </c>
      <c r="BF30">
        <f>SUMIFS(DataRegularSeason20242025!$AA$3:$AA$1315,DataRegularSeason20242025!$B$3:$B$1315, "&lt;=" &amp; BF$1, DataRegularSeason20242025!$D$3:$D$1315, $A30)+SUMIFS(DataRegularSeason20242025!$AB$3:$AB$1315,DataRegularSeason20242025!$B$3:$B$1315, "&lt;=" &amp; BF$1, DataRegularSeason20242025!$E$3:$E$1315, $A30)</f>
        <v>25</v>
      </c>
      <c r="BG30">
        <f>SUMIFS(DataRegularSeason20242025!$AA$3:$AA$1315,DataRegularSeason20242025!$B$3:$B$1315, "&lt;=" &amp; BG$1, DataRegularSeason20242025!$D$3:$D$1315, $A30)+SUMIFS(DataRegularSeason20242025!$AB$3:$AB$1315,DataRegularSeason20242025!$B$3:$B$1315, "&lt;=" &amp; BG$1, DataRegularSeason20242025!$E$3:$E$1315, $A30)</f>
        <v>25</v>
      </c>
      <c r="BH30">
        <f>SUMIFS(DataRegularSeason20242025!$AA$3:$AA$1315,DataRegularSeason20242025!$B$3:$B$1315, "&lt;=" &amp; BH$1, DataRegularSeason20242025!$D$3:$D$1315, $A30)+SUMIFS(DataRegularSeason20242025!$AB$3:$AB$1315,DataRegularSeason20242025!$B$3:$B$1315, "&lt;=" &amp; BH$1, DataRegularSeason20242025!$E$3:$E$1315, $A30)</f>
        <v>25</v>
      </c>
      <c r="BI30">
        <f>SUMIFS(DataRegularSeason20242025!$AA$3:$AA$1315,DataRegularSeason20242025!$B$3:$B$1315, "&lt;=" &amp; BI$1, DataRegularSeason20242025!$D$3:$D$1315, $A30)+SUMIFS(DataRegularSeason20242025!$AB$3:$AB$1315,DataRegularSeason20242025!$B$3:$B$1315, "&lt;=" &amp; BI$1, DataRegularSeason20242025!$E$3:$E$1315, $A30)</f>
        <v>27</v>
      </c>
      <c r="BJ30">
        <f>SUMIFS(DataRegularSeason20242025!$AA$3:$AA$1315,DataRegularSeason20242025!$B$3:$B$1315, "&lt;=" &amp; BJ$1, DataRegularSeason20242025!$D$3:$D$1315, $A30)+SUMIFS(DataRegularSeason20242025!$AB$3:$AB$1315,DataRegularSeason20242025!$B$3:$B$1315, "&lt;=" &amp; BJ$1, DataRegularSeason20242025!$E$3:$E$1315, $A30)</f>
        <v>27</v>
      </c>
      <c r="BK30">
        <f>SUMIFS(DataRegularSeason20242025!$AA$3:$AA$1315,DataRegularSeason20242025!$B$3:$B$1315, "&lt;=" &amp; BK$1, DataRegularSeason20242025!$D$3:$D$1315, $A30)+SUMIFS(DataRegularSeason20242025!$AB$3:$AB$1315,DataRegularSeason20242025!$B$3:$B$1315, "&lt;=" &amp; BK$1, DataRegularSeason20242025!$E$3:$E$1315, $A30)</f>
        <v>29</v>
      </c>
      <c r="BL30">
        <f>SUMIFS(DataRegularSeason20242025!$AA$3:$AA$1315,DataRegularSeason20242025!$B$3:$B$1315, "&lt;=" &amp; BL$1, DataRegularSeason20242025!$D$3:$D$1315, $A30)+SUMIFS(DataRegularSeason20242025!$AB$3:$AB$1315,DataRegularSeason20242025!$B$3:$B$1315, "&lt;=" &amp; BL$1, DataRegularSeason20242025!$E$3:$E$1315, $A30)</f>
        <v>29</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30</v>
      </c>
      <c r="BP30">
        <f>SUMIFS(DataRegularSeason20242025!$AA$3:$AA$1315,DataRegularSeason20242025!$B$3:$B$1315, "&lt;=" &amp; BP$1, DataRegularSeason20242025!$D$3:$D$1315, $A30)+SUMIFS(DataRegularSeason20242025!$AB$3:$AB$1315,DataRegularSeason20242025!$B$3:$B$1315, "&lt;=" &amp; BP$1, DataRegularSeason20242025!$E$3:$E$1315, $A30)</f>
        <v>32</v>
      </c>
      <c r="BQ30">
        <f>SUMIFS(DataRegularSeason20242025!$AA$3:$AA$1315,DataRegularSeason20242025!$B$3:$B$1315, "&lt;=" &amp; BQ$1, DataRegularSeason20242025!$D$3:$D$1315, $A30)+SUMIFS(DataRegularSeason20242025!$AB$3:$AB$1315,DataRegularSeason20242025!$B$3:$B$1315, "&lt;=" &amp; BQ$1, DataRegularSeason20242025!$E$3:$E$1315, $A30)</f>
        <v>32</v>
      </c>
      <c r="BR30">
        <f>SUMIFS(DataRegularSeason20242025!$AA$3:$AA$1315,DataRegularSeason20242025!$B$3:$B$1315, "&lt;=" &amp; BR$1, DataRegularSeason20242025!$D$3:$D$1315, $A30)+SUMIFS(DataRegularSeason20242025!$AB$3:$AB$1315,DataRegularSeason20242025!$B$3:$B$1315, "&lt;=" &amp; BR$1, DataRegularSeason20242025!$E$3:$E$1315, $A30)</f>
        <v>32</v>
      </c>
      <c r="BS30">
        <f>SUMIFS(DataRegularSeason20242025!$AA$3:$AA$1315,DataRegularSeason20242025!$B$3:$B$1315, "&lt;=" &amp; BS$1, DataRegularSeason20242025!$D$3:$D$1315, $A30)+SUMIFS(DataRegularSeason20242025!$AB$3:$AB$1315,DataRegularSeason20242025!$B$3:$B$1315, "&lt;=" &amp; BS$1, DataRegularSeason20242025!$E$3:$E$1315, $A30)</f>
        <v>32</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35</v>
      </c>
      <c r="BW30">
        <f>SUMIFS(DataRegularSeason20242025!$AA$3:$AA$1315,DataRegularSeason20242025!$B$3:$B$1315, "&lt;=" &amp; BW$1, DataRegularSeason20242025!$D$3:$D$1315, $A30)+SUMIFS(DataRegularSeason20242025!$AB$3:$AB$1315,DataRegularSeason20242025!$B$3:$B$1315, "&lt;=" &amp; BW$1, DataRegularSeason20242025!$E$3:$E$1315, $A30)</f>
        <v>35</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37</v>
      </c>
      <c r="CA30">
        <f>SUMIFS(DataRegularSeason20242025!$AA$3:$AA$1315,DataRegularSeason20242025!$B$3:$B$1315, "&lt;=" &amp; CA$1, DataRegularSeason20242025!$D$3:$D$1315, $A30)+SUMIFS(DataRegularSeason20242025!$AB$3:$AB$1315,DataRegularSeason20242025!$B$3:$B$1315, "&lt;=" &amp; CA$1, DataRegularSeason20242025!$E$3:$E$1315, $A30)</f>
        <v>37</v>
      </c>
      <c r="CB30">
        <f>SUMIFS(DataRegularSeason20242025!$AA$3:$AA$1315,DataRegularSeason20242025!$B$3:$B$1315, "&lt;=" &amp; CB$1, DataRegularSeason20242025!$D$3:$D$1315, $A30)+SUMIFS(DataRegularSeason20242025!$AB$3:$AB$1315,DataRegularSeason20242025!$B$3:$B$1315, "&lt;=" &amp; CB$1, DataRegularSeason20242025!$E$3:$E$1315, $A30)</f>
        <v>38</v>
      </c>
      <c r="CC30">
        <f>SUMIFS(DataRegularSeason20242025!$AA$3:$AA$1315,DataRegularSeason20242025!$B$3:$B$1315, "&lt;=" &amp; CC$1, DataRegularSeason20242025!$D$3:$D$1315, $A30)+SUMIFS(DataRegularSeason20242025!$AB$3:$AB$1315,DataRegularSeason20242025!$B$3:$B$1315, "&lt;=" &amp; CC$1, DataRegularSeason20242025!$E$3:$E$1315, $A30)</f>
        <v>38</v>
      </c>
      <c r="CD30">
        <f>SUMIFS(DataRegularSeason20242025!$AA$3:$AA$1315,DataRegularSeason20242025!$B$3:$B$1315, "&lt;=" &amp; CD$1, DataRegularSeason20242025!$D$3:$D$1315, $A30)+SUMIFS(DataRegularSeason20242025!$AB$3:$AB$1315,DataRegularSeason20242025!$B$3:$B$1315, "&lt;=" &amp; CD$1, DataRegularSeason20242025!$E$3:$E$1315, $A30)</f>
        <v>38</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41</v>
      </c>
      <c r="CH30">
        <f>SUMIFS(DataRegularSeason20242025!$AA$3:$AA$1315,DataRegularSeason20242025!$B$3:$B$1315, "&lt;=" &amp; CH$1, DataRegularSeason20242025!$D$3:$D$1315, $A30)+SUMIFS(DataRegularSeason20242025!$AB$3:$AB$1315,DataRegularSeason20242025!$B$3:$B$1315, "&lt;=" &amp; CH$1, DataRegularSeason20242025!$E$3:$E$1315, $A30)</f>
        <v>41</v>
      </c>
      <c r="CI30">
        <f>SUMIFS(DataRegularSeason20242025!$AA$3:$AA$1315,DataRegularSeason20242025!$B$3:$B$1315, "&lt;=" &amp; CI$1, DataRegularSeason20242025!$D$3:$D$1315, $A30)+SUMIFS(DataRegularSeason20242025!$AB$3:$AB$1315,DataRegularSeason20242025!$B$3:$B$1315, "&lt;=" &amp; CI$1, DataRegularSeason20242025!$E$3:$E$1315, $A30)</f>
        <v>41</v>
      </c>
      <c r="CJ30">
        <f>SUMIFS(DataRegularSeason20242025!$AA$3:$AA$1315,DataRegularSeason20242025!$B$3:$B$1315, "&lt;=" &amp; CJ$1, DataRegularSeason20242025!$D$3:$D$1315, $A30)+SUMIFS(DataRegularSeason20242025!$AB$3:$AB$1315,DataRegularSeason20242025!$B$3:$B$1315, "&lt;=" &amp; CJ$1, DataRegularSeason20242025!$E$3:$E$1315, $A30)</f>
        <v>41</v>
      </c>
      <c r="CK30">
        <f>SUMIFS(DataRegularSeason20242025!$AA$3:$AA$1315,DataRegularSeason20242025!$B$3:$B$1315, "&lt;=" &amp; CK$1, DataRegularSeason20242025!$D$3:$D$1315, $A30)+SUMIFS(DataRegularSeason20242025!$AB$3:$AB$1315,DataRegularSeason20242025!$B$3:$B$1315, "&lt;=" &amp; CK$1, DataRegularSeason20242025!$E$3:$E$1315, $A30)</f>
        <v>41</v>
      </c>
      <c r="CL30">
        <f>SUMIFS(DataRegularSeason20242025!$AA$3:$AA$1315,DataRegularSeason20242025!$B$3:$B$1315, "&lt;=" &amp; CL$1, DataRegularSeason20242025!$D$3:$D$1315, $A30)+SUMIFS(DataRegularSeason20242025!$AB$3:$AB$1315,DataRegularSeason20242025!$B$3:$B$1315, "&lt;=" &amp; CL$1, DataRegularSeason20242025!$E$3:$E$1315, $A30)</f>
        <v>42</v>
      </c>
      <c r="CM30">
        <f>SUMIFS(DataRegularSeason20242025!$AA$3:$AA$1315,DataRegularSeason20242025!$B$3:$B$1315, "&lt;=" &amp; CM$1, DataRegularSeason20242025!$D$3:$D$1315, $A30)+SUMIFS(DataRegularSeason20242025!$AB$3:$AB$1315,DataRegularSeason20242025!$B$3:$B$1315, "&lt;=" &amp; CM$1, DataRegularSeason20242025!$E$3:$E$1315, $A30)</f>
        <v>42</v>
      </c>
      <c r="CN30">
        <f>SUMIFS(DataRegularSeason20242025!$AA$3:$AA$1315,DataRegularSeason20242025!$B$3:$B$1315, "&lt;=" &amp; CN$1, DataRegularSeason20242025!$D$3:$D$1315, $A30)+SUMIFS(DataRegularSeason20242025!$AB$3:$AB$1315,DataRegularSeason20242025!$B$3:$B$1315, "&lt;=" &amp; CN$1, DataRegularSeason20242025!$E$3:$E$1315, $A30)</f>
        <v>42</v>
      </c>
      <c r="CO30">
        <f>SUMIFS(DataRegularSeason20242025!$AA$3:$AA$1315,DataRegularSeason20242025!$B$3:$B$1315, "&lt;=" &amp; CO$1, DataRegularSeason20242025!$D$3:$D$1315, $A30)+SUMIFS(DataRegularSeason20242025!$AB$3:$AB$1315,DataRegularSeason20242025!$B$3:$B$1315, "&lt;=" &amp; CO$1, DataRegularSeason20242025!$E$3:$E$1315, $A30)</f>
        <v>42</v>
      </c>
      <c r="CP30">
        <f>SUMIFS(DataRegularSeason20242025!$AA$3:$AA$1315,DataRegularSeason20242025!$B$3:$B$1315, "&lt;=" &amp; CP$1, DataRegularSeason20242025!$D$3:$D$1315, $A30)+SUMIFS(DataRegularSeason20242025!$AB$3:$AB$1315,DataRegularSeason20242025!$B$3:$B$1315, "&lt;=" &amp; CP$1, DataRegularSeason20242025!$E$3:$E$1315, $A30)</f>
        <v>42</v>
      </c>
      <c r="CQ30">
        <f>SUMIFS(DataRegularSeason20242025!$AA$3:$AA$1315,DataRegularSeason20242025!$B$3:$B$1315, "&lt;=" &amp; CQ$1, DataRegularSeason20242025!$D$3:$D$1315, $A30)+SUMIFS(DataRegularSeason20242025!$AB$3:$AB$1315,DataRegularSeason20242025!$B$3:$B$1315, "&lt;=" &amp; CQ$1, DataRegularSeason20242025!$E$3:$E$1315, $A30)</f>
        <v>44</v>
      </c>
      <c r="CR30">
        <f>SUMIFS(DataRegularSeason20242025!$AA$3:$AA$1315,DataRegularSeason20242025!$B$3:$B$1315, "&lt;=" &amp; CR$1, DataRegularSeason20242025!$D$3:$D$1315, $A30)+SUMIFS(DataRegularSeason20242025!$AB$3:$AB$1315,DataRegularSeason20242025!$B$3:$B$1315, "&lt;=" &amp; CR$1, DataRegularSeason20242025!$E$3:$E$1315, $A30)</f>
        <v>44</v>
      </c>
      <c r="CS30">
        <f>SUMIFS(DataRegularSeason20242025!$AA$3:$AA$1315,DataRegularSeason20242025!$B$3:$B$1315, "&lt;=" &amp; CS$1, DataRegularSeason20242025!$D$3:$D$1315, $A30)+SUMIFS(DataRegularSeason20242025!$AB$3:$AB$1315,DataRegularSeason20242025!$B$3:$B$1315, "&lt;=" &amp; CS$1, DataRegularSeason20242025!$E$3:$E$1315, $A30)</f>
        <v>44</v>
      </c>
      <c r="CT30">
        <f>SUMIFS(DataRegularSeason20242025!$AA$3:$AA$1315,DataRegularSeason20242025!$B$3:$B$1315, "&lt;=" &amp; CT$1, DataRegularSeason20242025!$D$3:$D$1315, $A30)+SUMIFS(DataRegularSeason20242025!$AB$3:$AB$1315,DataRegularSeason20242025!$B$3:$B$1315, "&lt;=" &amp; CT$1, DataRegularSeason20242025!$E$3:$E$1315, $A30)</f>
        <v>44</v>
      </c>
      <c r="CU30">
        <f>SUMIFS(DataRegularSeason20242025!$AA$3:$AA$1315,DataRegularSeason20242025!$B$3:$B$1315, "&lt;=" &amp; CU$1, DataRegularSeason20242025!$D$3:$D$1315, $A30)+SUMIFS(DataRegularSeason20242025!$AB$3:$AB$1315,DataRegularSeason20242025!$B$3:$B$1315, "&lt;=" &amp; CU$1, DataRegularSeason20242025!$E$3:$E$1315, $A30)</f>
        <v>45</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46</v>
      </c>
      <c r="CX30">
        <f>SUMIFS(DataRegularSeason20242025!$AA$3:$AA$1315,DataRegularSeason20242025!$B$3:$B$1315, "&lt;=" &amp; CX$1, DataRegularSeason20242025!$D$3:$D$1315, $A30)+SUMIFS(DataRegularSeason20242025!$AB$3:$AB$1315,DataRegularSeason20242025!$B$3:$B$1315, "&lt;=" &amp; CX$1, DataRegularSeason20242025!$E$3:$E$1315, $A30)</f>
        <v>46</v>
      </c>
      <c r="CY30">
        <f>SUMIFS(DataRegularSeason20242025!$AA$3:$AA$1315,DataRegularSeason20242025!$B$3:$B$1315, "&lt;=" &amp; CY$1, DataRegularSeason20242025!$D$3:$D$1315, $A30)+SUMIFS(DataRegularSeason20242025!$AB$3:$AB$1315,DataRegularSeason20242025!$B$3:$B$1315, "&lt;=" &amp; CY$1, DataRegularSeason20242025!$E$3:$E$1315, $A30)</f>
        <v>46</v>
      </c>
      <c r="CZ30">
        <f>SUMIFS(DataRegularSeason20242025!$AA$3:$AA$1315,DataRegularSeason20242025!$B$3:$B$1315, "&lt;=" &amp; CZ$1, DataRegularSeason20242025!$D$3:$D$1315, $A30)+SUMIFS(DataRegularSeason20242025!$AB$3:$AB$1315,DataRegularSeason20242025!$B$3:$B$1315, "&lt;=" &amp; CZ$1, DataRegularSeason20242025!$E$3:$E$1315, $A30)</f>
        <v>48</v>
      </c>
      <c r="DA30">
        <f>SUMIFS(DataRegularSeason20242025!$AA$3:$AA$1315,DataRegularSeason20242025!$B$3:$B$1315, "&lt;=" &amp; DA$1, DataRegularSeason20242025!$D$3:$D$1315, $A30)+SUMIFS(DataRegularSeason20242025!$AB$3:$AB$1315,DataRegularSeason20242025!$B$3:$B$1315, "&lt;=" &amp; DA$1, DataRegularSeason20242025!$E$3:$E$1315, $A30)</f>
        <v>48</v>
      </c>
      <c r="DB30">
        <f>SUMIFS(DataRegularSeason20242025!$AA$3:$AA$1315,DataRegularSeason20242025!$B$3:$B$1315, "&lt;=" &amp; DB$1, DataRegularSeason20242025!$D$3:$D$1315, $A30)+SUMIFS(DataRegularSeason20242025!$AB$3:$AB$1315,DataRegularSeason20242025!$B$3:$B$1315, "&lt;=" &amp; DB$1, DataRegularSeason20242025!$E$3:$E$1315, $A30)</f>
        <v>48</v>
      </c>
      <c r="DC30">
        <f>SUMIFS(DataRegularSeason20242025!$AA$3:$AA$1315,DataRegularSeason20242025!$B$3:$B$1315, "&lt;=" &amp; DC$1, DataRegularSeason20242025!$D$3:$D$1315, $A30)+SUMIFS(DataRegularSeason20242025!$AB$3:$AB$1315,DataRegularSeason20242025!$B$3:$B$1315, "&lt;=" &amp; DC$1, DataRegularSeason20242025!$E$3:$E$1315, $A30)</f>
        <v>48</v>
      </c>
      <c r="DD30">
        <f>SUMIFS(DataRegularSeason20242025!$AA$3:$AA$1315,DataRegularSeason20242025!$B$3:$B$1315, "&lt;=" &amp; DD$1, DataRegularSeason20242025!$D$3:$D$1315, $A30)+SUMIFS(DataRegularSeason20242025!$AB$3:$AB$1315,DataRegularSeason20242025!$B$3:$B$1315, "&lt;=" &amp; DD$1, DataRegularSeason20242025!$E$3:$E$1315, $A30)</f>
        <v>48</v>
      </c>
      <c r="DE30">
        <f>SUMIFS(DataRegularSeason20242025!$AA$3:$AA$1315,DataRegularSeason20242025!$B$3:$B$1315, "&lt;=" &amp; DE$1, DataRegularSeason20242025!$D$3:$D$1315, $A30)+SUMIFS(DataRegularSeason20242025!$AB$3:$AB$1315,DataRegularSeason20242025!$B$3:$B$1315, "&lt;=" &amp; DE$1, DataRegularSeason20242025!$E$3:$E$1315, $A30)</f>
        <v>48</v>
      </c>
      <c r="DF30">
        <f>SUMIFS(DataRegularSeason20242025!$AA$3:$AA$1315,DataRegularSeason20242025!$B$3:$B$1315, "&lt;=" &amp; DF$1, DataRegularSeason20242025!$D$3:$D$1315, $A30)+SUMIFS(DataRegularSeason20242025!$AB$3:$AB$1315,DataRegularSeason20242025!$B$3:$B$1315, "&lt;=" &amp; DF$1, DataRegularSeason20242025!$E$3:$E$1315, $A30)</f>
        <v>48</v>
      </c>
      <c r="DG30">
        <f>SUMIFS(DataRegularSeason20242025!$AA$3:$AA$1315,DataRegularSeason20242025!$B$3:$B$1315, "&lt;=" &amp; DG$1, DataRegularSeason20242025!$D$3:$D$1315, $A30)+SUMIFS(DataRegularSeason20242025!$AB$3:$AB$1315,DataRegularSeason20242025!$B$3:$B$1315, "&lt;=" &amp; DG$1, DataRegularSeason20242025!$E$3:$E$1315, $A30)</f>
        <v>50</v>
      </c>
      <c r="DH30">
        <f>SUMIFS(DataRegularSeason20242025!$AA$3:$AA$1315,DataRegularSeason20242025!$B$3:$B$1315, "&lt;=" &amp; DH$1, DataRegularSeason20242025!$D$3:$D$1315, $A30)+SUMIFS(DataRegularSeason20242025!$AB$3:$AB$1315,DataRegularSeason20242025!$B$3:$B$1315, "&lt;=" &amp; DH$1, DataRegularSeason20242025!$E$3:$E$1315, $A30)</f>
        <v>50</v>
      </c>
      <c r="DI30">
        <f>SUMIFS(DataRegularSeason20242025!$AA$3:$AA$1315,DataRegularSeason20242025!$B$3:$B$1315, "&lt;=" &amp; DI$1, DataRegularSeason20242025!$D$3:$D$1315, $A30)+SUMIFS(DataRegularSeason20242025!$AB$3:$AB$1315,DataRegularSeason20242025!$B$3:$B$1315, "&lt;=" &amp; DI$1, DataRegularSeason20242025!$E$3:$E$1315, $A30)</f>
        <v>50</v>
      </c>
      <c r="DJ30">
        <f>SUMIFS(DataRegularSeason20242025!$AA$3:$AA$1315,DataRegularSeason20242025!$B$3:$B$1315, "&lt;=" &amp; DJ$1, DataRegularSeason20242025!$D$3:$D$1315, $A30)+SUMIFS(DataRegularSeason20242025!$AB$3:$AB$1315,DataRegularSeason20242025!$B$3:$B$1315, "&lt;=" &amp; DJ$1, DataRegularSeason20242025!$E$3:$E$1315, $A30)</f>
        <v>50</v>
      </c>
      <c r="DK30">
        <f>SUMIFS(DataRegularSeason20242025!$AA$3:$AA$1315,DataRegularSeason20242025!$B$3:$B$1315, "&lt;=" &amp; DK$1, DataRegularSeason20242025!$D$3:$D$1315, $A30)+SUMIFS(DataRegularSeason20242025!$AB$3:$AB$1315,DataRegularSeason20242025!$B$3:$B$1315, "&lt;=" &amp; DK$1, DataRegularSeason20242025!$E$3:$E$1315, $A30)</f>
        <v>50</v>
      </c>
      <c r="DL30">
        <f>SUMIFS(DataRegularSeason20242025!$AA$3:$AA$1315,DataRegularSeason20242025!$B$3:$B$1315, "&lt;=" &amp; DL$1, DataRegularSeason20242025!$D$3:$D$1315, $A30)+SUMIFS(DataRegularSeason20242025!$AB$3:$AB$1315,DataRegularSeason20242025!$B$3:$B$1315, "&lt;=" &amp; DL$1, DataRegularSeason20242025!$E$3:$E$1315, $A30)</f>
        <v>50</v>
      </c>
      <c r="DM30">
        <f>SUMIFS(DataRegularSeason20242025!$AA$3:$AA$1315,DataRegularSeason20242025!$B$3:$B$1315, "&lt;=" &amp; DM$1, DataRegularSeason20242025!$D$3:$D$1315, $A30)+SUMIFS(DataRegularSeason20242025!$AB$3:$AB$1315,DataRegularSeason20242025!$B$3:$B$1315, "&lt;=" &amp; DM$1, DataRegularSeason20242025!$E$3:$E$1315, $A30)</f>
        <v>50</v>
      </c>
      <c r="DN30">
        <f>SUMIFS(DataRegularSeason20242025!$AA$3:$AA$1315,DataRegularSeason20242025!$B$3:$B$1315, "&lt;=" &amp; DN$1, DataRegularSeason20242025!$D$3:$D$1315, $A30)+SUMIFS(DataRegularSeason20242025!$AB$3:$AB$1315,DataRegularSeason20242025!$B$3:$B$1315, "&lt;=" &amp; DN$1, DataRegularSeason20242025!$E$3:$E$1315, $A30)</f>
        <v>52</v>
      </c>
      <c r="DO30">
        <f>SUMIFS(DataRegularSeason20242025!$AA$3:$AA$1315,DataRegularSeason20242025!$B$3:$B$1315, "&lt;=" &amp; DO$1, DataRegularSeason20242025!$D$3:$D$1315, $A30)+SUMIFS(DataRegularSeason20242025!$AB$3:$AB$1315,DataRegularSeason20242025!$B$3:$B$1315, "&lt;=" &amp; DO$1, DataRegularSeason20242025!$E$3:$E$1315, $A30)</f>
        <v>52</v>
      </c>
      <c r="DP30">
        <f>SUMIFS(DataRegularSeason20242025!$AA$3:$AA$1315,DataRegularSeason20242025!$B$3:$B$1315, "&lt;=" &amp; DP$1, DataRegularSeason20242025!$D$3:$D$1315, $A30)+SUMIFS(DataRegularSeason20242025!$AB$3:$AB$1315,DataRegularSeason20242025!$B$3:$B$1315, "&lt;=" &amp; DP$1, DataRegularSeason20242025!$E$3:$E$1315, $A30)</f>
        <v>54</v>
      </c>
      <c r="DQ30">
        <f>SUMIFS(DataRegularSeason20242025!$AA$3:$AA$1315,DataRegularSeason20242025!$B$3:$B$1315, "&lt;=" &amp; DQ$1, DataRegularSeason20242025!$D$3:$D$1315, $A30)+SUMIFS(DataRegularSeason20242025!$AB$3:$AB$1315,DataRegularSeason20242025!$B$3:$B$1315, "&lt;=" &amp; DQ$1, DataRegularSeason20242025!$E$3:$E$1315, $A30)</f>
        <v>54</v>
      </c>
      <c r="DR30">
        <f>SUMIFS(DataRegularSeason20242025!$AA$3:$AA$1315,DataRegularSeason20242025!$B$3:$B$1315, "&lt;=" &amp; DR$1, DataRegularSeason20242025!$D$3:$D$1315, $A30)+SUMIFS(DataRegularSeason20242025!$AB$3:$AB$1315,DataRegularSeason20242025!$B$3:$B$1315, "&lt;=" &amp; DR$1, DataRegularSeason20242025!$E$3:$E$1315, $A30)</f>
        <v>56</v>
      </c>
      <c r="DS30">
        <f>SUMIFS(DataRegularSeason20242025!$AA$3:$AA$1315,DataRegularSeason20242025!$B$3:$B$1315, "&lt;=" &amp; DS$1, DataRegularSeason20242025!$D$3:$D$1315, $A30)+SUMIFS(DataRegularSeason20242025!$AB$3:$AB$1315,DataRegularSeason20242025!$B$3:$B$1315, "&lt;=" &amp; DS$1, DataRegularSeason20242025!$E$3:$E$1315, $A30)</f>
        <v>56</v>
      </c>
      <c r="DT30">
        <f>SUMIFS(DataRegularSeason20242025!$AA$3:$AA$1315,DataRegularSeason20242025!$B$3:$B$1315, "&lt;=" &amp; DT$1, DataRegularSeason20242025!$D$3:$D$1315, $A30)+SUMIFS(DataRegularSeason20242025!$AB$3:$AB$1315,DataRegularSeason20242025!$B$3:$B$1315, "&lt;=" &amp; DT$1, DataRegularSeason20242025!$E$3:$E$1315, $A30)</f>
        <v>56</v>
      </c>
      <c r="DU30">
        <f>SUMIFS(DataRegularSeason20242025!$AA$3:$AA$1315,DataRegularSeason20242025!$B$3:$B$1315, "&lt;=" &amp; DU$1, DataRegularSeason20242025!$D$3:$D$1315, $A30)+SUMIFS(DataRegularSeason20242025!$AB$3:$AB$1315,DataRegularSeason20242025!$B$3:$B$1315, "&lt;=" &amp; DU$1, DataRegularSeason20242025!$E$3:$E$1315, $A30)</f>
        <v>56</v>
      </c>
      <c r="DV30">
        <f>SUMIFS(DataRegularSeason20242025!$AA$3:$AA$1315,DataRegularSeason20242025!$B$3:$B$1315, "&lt;=" &amp; DV$1, DataRegularSeason20242025!$D$3:$D$1315, $A30)+SUMIFS(DataRegularSeason20242025!$AB$3:$AB$1315,DataRegularSeason20242025!$B$3:$B$1315, "&lt;=" &amp; DV$1, DataRegularSeason20242025!$E$3:$E$1315, $A30)</f>
        <v>56</v>
      </c>
      <c r="DW30">
        <f>SUMIFS(DataRegularSeason20242025!$AA$3:$AA$1315,DataRegularSeason20242025!$B$3:$B$1315, "&lt;=" &amp; DW$1, DataRegularSeason20242025!$D$3:$D$1315, $A30)+SUMIFS(DataRegularSeason20242025!$AB$3:$AB$1315,DataRegularSeason20242025!$B$3:$B$1315, "&lt;=" &amp; DW$1, DataRegularSeason20242025!$E$3:$E$1315, $A30)</f>
        <v>56</v>
      </c>
      <c r="DX30">
        <f>SUMIFS(DataRegularSeason20242025!$AA$3:$AA$1315,DataRegularSeason20242025!$B$3:$B$1315, "&lt;=" &amp; DX$1, DataRegularSeason20242025!$D$3:$D$1315, $A30)+SUMIFS(DataRegularSeason20242025!$AB$3:$AB$1315,DataRegularSeason20242025!$B$3:$B$1315, "&lt;=" &amp; DX$1, DataRegularSeason20242025!$E$3:$E$1315, $A30)</f>
        <v>58</v>
      </c>
      <c r="DY30">
        <f>SUMIFS(DataRegularSeason20242025!$AA$3:$AA$1315,DataRegularSeason20242025!$B$3:$B$1315, "&lt;=" &amp; DY$1, DataRegularSeason20242025!$D$3:$D$1315, $A30)+SUMIFS(DataRegularSeason20242025!$AB$3:$AB$1315,DataRegularSeason20242025!$B$3:$B$1315, "&lt;=" &amp; DY$1, DataRegularSeason20242025!$E$3:$E$1315, $A30)</f>
        <v>58</v>
      </c>
      <c r="DZ30">
        <f>SUMIFS(DataRegularSeason20242025!$AA$3:$AA$1315,DataRegularSeason20242025!$B$3:$B$1315, "&lt;=" &amp; DZ$1, DataRegularSeason20242025!$D$3:$D$1315, $A30)+SUMIFS(DataRegularSeason20242025!$AB$3:$AB$1315,DataRegularSeason20242025!$B$3:$B$1315, "&lt;=" &amp; DZ$1, DataRegularSeason20242025!$E$3:$E$1315, $A30)</f>
        <v>60</v>
      </c>
      <c r="EA30">
        <f>SUMIFS(DataRegularSeason20242025!$AA$3:$AA$1315,DataRegularSeason20242025!$B$3:$B$1315, "&lt;=" &amp; EA$1, DataRegularSeason20242025!$D$3:$D$1315, $A30)+SUMIFS(DataRegularSeason20242025!$AB$3:$AB$1315,DataRegularSeason20242025!$B$3:$B$1315, "&lt;=" &amp; EA$1, DataRegularSeason20242025!$E$3:$E$1315, $A30)</f>
        <v>60</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62</v>
      </c>
      <c r="EU30">
        <f>SUMIFS(DataRegularSeason20242025!$AA$3:$AA$1315,DataRegularSeason20242025!$B$3:$B$1315, "&lt;=" &amp; EU$1, DataRegularSeason20242025!$D$3:$D$1315, $A30)+SUMIFS(DataRegularSeason20242025!$AB$3:$AB$1315,DataRegularSeason20242025!$B$3:$B$1315, "&lt;=" &amp; EU$1, DataRegularSeason20242025!$E$3:$E$1315, $A30)</f>
        <v>62</v>
      </c>
      <c r="EV30">
        <f>SUMIFS(DataRegularSeason20242025!$AA$3:$AA$1315,DataRegularSeason20242025!$B$3:$B$1315, "&lt;=" &amp; EV$1, DataRegularSeason20242025!$D$3:$D$1315, $A30)+SUMIFS(DataRegularSeason20242025!$AB$3:$AB$1315,DataRegularSeason20242025!$B$3:$B$1315, "&lt;=" &amp; EV$1, DataRegularSeason20242025!$E$3:$E$1315, $A30)</f>
        <v>62</v>
      </c>
      <c r="EW30">
        <f>SUMIFS(DataRegularSeason20242025!$AA$3:$AA$1315,DataRegularSeason20242025!$B$3:$B$1315, "&lt;=" &amp; EW$1, DataRegularSeason20242025!$D$3:$D$1315, $A30)+SUMIFS(DataRegularSeason20242025!$AB$3:$AB$1315,DataRegularSeason20242025!$B$3:$B$1315, "&lt;=" &amp; EW$1, DataRegularSeason20242025!$E$3:$E$1315, $A30)</f>
        <v>62</v>
      </c>
      <c r="EX30">
        <f>SUMIFS(DataRegularSeason20242025!$AA$3:$AA$1315,DataRegularSeason20242025!$B$3:$B$1315, "&lt;=" &amp; EX$1, DataRegularSeason20242025!$D$3:$D$1315, $A30)+SUMIFS(DataRegularSeason20242025!$AB$3:$AB$1315,DataRegularSeason20242025!$B$3:$B$1315, "&lt;=" &amp; EX$1, DataRegularSeason20242025!$E$3:$E$1315, $A30)</f>
        <v>62</v>
      </c>
      <c r="EY30">
        <f>SUMIFS(DataRegularSeason20242025!$AA$3:$AA$1315,DataRegularSeason20242025!$B$3:$B$1315, "&lt;=" &amp; EY$1, DataRegularSeason20242025!$D$3:$D$1315, $A30)+SUMIFS(DataRegularSeason20242025!$AB$3:$AB$1315,DataRegularSeason20242025!$B$3:$B$1315, "&lt;=" &amp; EY$1, DataRegularSeason20242025!$E$3:$E$1315, $A30)</f>
        <v>62</v>
      </c>
      <c r="EZ30">
        <f>SUMIFS(DataRegularSeason20242025!$AA$3:$AA$1315,DataRegularSeason20242025!$B$3:$B$1315, "&lt;=" &amp; EZ$1, DataRegularSeason20242025!$D$3:$D$1315, $A30)+SUMIFS(DataRegularSeason20242025!$AB$3:$AB$1315,DataRegularSeason20242025!$B$3:$B$1315, "&lt;=" &amp; EZ$1, DataRegularSeason20242025!$E$3:$E$1315, $A30)</f>
        <v>62</v>
      </c>
      <c r="FA30">
        <f>SUMIFS(DataRegularSeason20242025!$AA$3:$AA$1315,DataRegularSeason20242025!$B$3:$B$1315, "&lt;=" &amp; FA$1, DataRegularSeason20242025!$D$3:$D$1315, $A30)+SUMIFS(DataRegularSeason20242025!$AB$3:$AB$1315,DataRegularSeason20242025!$B$3:$B$1315, "&lt;=" &amp; FA$1, DataRegularSeason20242025!$E$3:$E$1315, $A30)</f>
        <v>64</v>
      </c>
      <c r="FB30">
        <f>SUMIFS(DataRegularSeason20242025!$AA$3:$AA$1315,DataRegularSeason20242025!$B$3:$B$1315, "&lt;=" &amp; FB$1, DataRegularSeason20242025!$D$3:$D$1315, $A30)+SUMIFS(DataRegularSeason20242025!$AB$3:$AB$1315,DataRegularSeason20242025!$B$3:$B$1315, "&lt;=" &amp; FB$1, DataRegularSeason20242025!$E$3:$E$1315, $A30)</f>
        <v>64</v>
      </c>
      <c r="FC30">
        <f>SUMIFS(DataRegularSeason20242025!$AA$3:$AA$1315,DataRegularSeason20242025!$B$3:$B$1315, "&lt;=" &amp; FC$1, DataRegularSeason20242025!$D$3:$D$1315, $A30)+SUMIFS(DataRegularSeason20242025!$AB$3:$AB$1315,DataRegularSeason20242025!$B$3:$B$1315, "&lt;=" &amp; FC$1, DataRegularSeason20242025!$E$3:$E$1315, $A30)</f>
        <v>66</v>
      </c>
      <c r="FD30">
        <f>SUMIFS(DataRegularSeason20242025!$AA$3:$AA$1315,DataRegularSeason20242025!$B$3:$B$1315, "&lt;=" &amp; FD$1, DataRegularSeason20242025!$D$3:$D$1315, $A30)+SUMIFS(DataRegularSeason20242025!$AB$3:$AB$1315,DataRegularSeason20242025!$B$3:$B$1315, "&lt;=" &amp; FD$1, DataRegularSeason20242025!$E$3:$E$1315, $A30)</f>
        <v>66</v>
      </c>
      <c r="FE30">
        <f>SUMIFS(DataRegularSeason20242025!$AA$3:$AA$1315,DataRegularSeason20242025!$B$3:$B$1315, "&lt;=" &amp; FE$1, DataRegularSeason20242025!$D$3:$D$1315, $A30)+SUMIFS(DataRegularSeason20242025!$AB$3:$AB$1315,DataRegularSeason20242025!$B$3:$B$1315, "&lt;=" &amp; FE$1, DataRegularSeason20242025!$E$3:$E$1315, $A30)</f>
        <v>66</v>
      </c>
      <c r="FF30">
        <f>SUMIFS(DataRegularSeason20242025!$AA$3:$AA$1315,DataRegularSeason20242025!$B$3:$B$1315, "&lt;=" &amp; FF$1, DataRegularSeason20242025!$D$3:$D$1315, $A30)+SUMIFS(DataRegularSeason20242025!$AB$3:$AB$1315,DataRegularSeason20242025!$B$3:$B$1315, "&lt;=" &amp; FF$1, DataRegularSeason20242025!$E$3:$E$1315, $A30)</f>
        <v>66</v>
      </c>
      <c r="FG30">
        <f>SUMIFS(DataRegularSeason20242025!$AA$3:$AA$1315,DataRegularSeason20242025!$B$3:$B$1315, "&lt;=" &amp; FG$1, DataRegularSeason20242025!$D$3:$D$1315, $A30)+SUMIFS(DataRegularSeason20242025!$AB$3:$AB$1315,DataRegularSeason20242025!$B$3:$B$1315, "&lt;=" &amp; FG$1, DataRegularSeason20242025!$E$3:$E$1315, $A30)</f>
        <v>66</v>
      </c>
      <c r="FH30">
        <f>SUMIFS(DataRegularSeason20242025!$AA$3:$AA$1315,DataRegularSeason20242025!$B$3:$B$1315, "&lt;=" &amp; FH$1, DataRegularSeason20242025!$D$3:$D$1315, $A30)+SUMIFS(DataRegularSeason20242025!$AB$3:$AB$1315,DataRegularSeason20242025!$B$3:$B$1315, "&lt;=" &amp; FH$1, DataRegularSeason20242025!$E$3:$E$1315, $A30)</f>
        <v>68</v>
      </c>
      <c r="FI30">
        <f>SUMIFS(DataRegularSeason20242025!$AA$3:$AA$1315,DataRegularSeason20242025!$B$3:$B$1315, "&lt;=" &amp; FI$1, DataRegularSeason20242025!$D$3:$D$1315, $A30)+SUMIFS(DataRegularSeason20242025!$AB$3:$AB$1315,DataRegularSeason20242025!$B$3:$B$1315, "&lt;=" &amp; FI$1, DataRegularSeason20242025!$E$3:$E$1315, $A30)</f>
        <v>68</v>
      </c>
      <c r="FJ30">
        <f>SUMIFS(DataRegularSeason20242025!$AA$3:$AA$1315,DataRegularSeason20242025!$B$3:$B$1315, "&lt;=" &amp; FJ$1, DataRegularSeason20242025!$D$3:$D$1315, $A30)+SUMIFS(DataRegularSeason20242025!$AB$3:$AB$1315,DataRegularSeason20242025!$B$3:$B$1315, "&lt;=" &amp; FJ$1, DataRegularSeason20242025!$E$3:$E$1315, $A30)</f>
        <v>68</v>
      </c>
      <c r="FK30">
        <f>SUMIFS(DataRegularSeason20242025!$AA$3:$AA$1315,DataRegularSeason20242025!$B$3:$B$1315, "&lt;=" &amp; FK$1, DataRegularSeason20242025!$D$3:$D$1315, $A30)+SUMIFS(DataRegularSeason20242025!$AB$3:$AB$1315,DataRegularSeason20242025!$B$3:$B$1315, "&lt;=" &amp; FK$1, DataRegularSeason20242025!$E$3:$E$1315, $A30)</f>
        <v>68</v>
      </c>
      <c r="FL30">
        <f>SUMIFS(DataRegularSeason20242025!$AA$3:$AA$1315,DataRegularSeason20242025!$B$3:$B$1315, "&lt;=" &amp; FL$1, DataRegularSeason20242025!$D$3:$D$1315, $A30)+SUMIFS(DataRegularSeason20242025!$AB$3:$AB$1315,DataRegularSeason20242025!$B$3:$B$1315, "&lt;=" &amp; FL$1, DataRegularSeason20242025!$E$3:$E$1315, $A30)</f>
        <v>68</v>
      </c>
      <c r="FM30">
        <f>SUMIFS(DataRegularSeason20242025!$AA$3:$AA$1315,DataRegularSeason20242025!$B$3:$B$1315, "&lt;=" &amp; FM$1, DataRegularSeason20242025!$D$3:$D$1315, $A30)+SUMIFS(DataRegularSeason20242025!$AB$3:$AB$1315,DataRegularSeason20242025!$B$3:$B$1315, "&lt;=" &amp; FM$1, DataRegularSeason20242025!$E$3:$E$1315, $A30)</f>
        <v>68</v>
      </c>
      <c r="FN30">
        <f>SUMIFS(DataRegularSeason20242025!$AA$3:$AA$1315,DataRegularSeason20242025!$B$3:$B$1315, "&lt;=" &amp; FN$1, DataRegularSeason20242025!$D$3:$D$1315, $A30)+SUMIFS(DataRegularSeason20242025!$AB$3:$AB$1315,DataRegularSeason20242025!$B$3:$B$1315, "&lt;=" &amp; FN$1, DataRegularSeason20242025!$E$3:$E$1315, $A30)</f>
        <v>68</v>
      </c>
      <c r="FO30">
        <f>SUMIFS(DataRegularSeason20242025!$AA$3:$AA$1315,DataRegularSeason20242025!$B$3:$B$1315, "&lt;=" &amp; FO$1, DataRegularSeason20242025!$D$3:$D$1315, $A30)+SUMIFS(DataRegularSeason20242025!$AB$3:$AB$1315,DataRegularSeason20242025!$B$3:$B$1315, "&lt;=" &amp; FO$1, DataRegularSeason20242025!$E$3:$E$1315, $A30)</f>
        <v>68</v>
      </c>
      <c r="FP30">
        <f>SUMIFS(DataRegularSeason20242025!$AA$3:$AA$1315,DataRegularSeason20242025!$B$3:$B$1315, "&lt;=" &amp; FP$1, DataRegularSeason20242025!$D$3:$D$1315, $A30)+SUMIFS(DataRegularSeason20242025!$AB$3:$AB$1315,DataRegularSeason20242025!$B$3:$B$1315, "&lt;=" &amp; FP$1, DataRegularSeason20242025!$E$3:$E$1315, $A30)</f>
        <v>68</v>
      </c>
      <c r="FQ30">
        <f>SUMIFS(DataRegularSeason20242025!$AA$3:$AA$1315,DataRegularSeason20242025!$B$3:$B$1315, "&lt;=" &amp; FQ$1, DataRegularSeason20242025!$D$3:$D$1315, $A30)+SUMIFS(DataRegularSeason20242025!$AB$3:$AB$1315,DataRegularSeason20242025!$B$3:$B$1315, "&lt;=" &amp; FQ$1, DataRegularSeason20242025!$E$3:$E$1315, $A30)</f>
        <v>68</v>
      </c>
      <c r="FR30">
        <f>SUMIFS(DataRegularSeason20242025!$AA$3:$AA$1315,DataRegularSeason20242025!$B$3:$B$1315, "&lt;=" &amp; FR$1, DataRegularSeason20242025!$D$3:$D$1315, $A30)+SUMIFS(DataRegularSeason20242025!$AB$3:$AB$1315,DataRegularSeason20242025!$B$3:$B$1315, "&lt;=" &amp; FR$1, DataRegularSeason20242025!$E$3:$E$1315, $A30)</f>
        <v>68</v>
      </c>
      <c r="FS30">
        <f>SUMIFS(DataRegularSeason20242025!$AA$3:$AA$1315,DataRegularSeason20242025!$B$3:$B$1315, "&lt;=" &amp; FS$1, DataRegularSeason20242025!$D$3:$D$1315, $A30)+SUMIFS(DataRegularSeason20242025!$AB$3:$AB$1315,DataRegularSeason20242025!$B$3:$B$1315, "&lt;=" &amp; FS$1, DataRegularSeason20242025!$E$3:$E$1315, $A30)</f>
        <v>68</v>
      </c>
      <c r="FT30">
        <f>SUMIFS(DataRegularSeason20242025!$AA$3:$AA$1315,DataRegularSeason20242025!$B$3:$B$1315, "&lt;=" &amp; FT$1, DataRegularSeason20242025!$D$3:$D$1315, $A30)+SUMIFS(DataRegularSeason20242025!$AB$3:$AB$1315,DataRegularSeason20242025!$B$3:$B$1315, "&lt;=" &amp; FT$1, DataRegularSeason20242025!$E$3:$E$1315, $A30)</f>
        <v>68</v>
      </c>
      <c r="FU30">
        <f>SUMIFS(DataRegularSeason20242025!$AA$3:$AA$1315,DataRegularSeason20242025!$B$3:$B$1315, "&lt;=" &amp; FU$1, DataRegularSeason20242025!$D$3:$D$1315, $A30)+SUMIFS(DataRegularSeason20242025!$AB$3:$AB$1315,DataRegularSeason20242025!$B$3:$B$1315, "&lt;=" &amp; FU$1, DataRegularSeason20242025!$E$3:$E$1315, $A30)</f>
        <v>68</v>
      </c>
      <c r="FV30">
        <f>SUMIFS(DataRegularSeason20242025!$AA$3:$AA$1315,DataRegularSeason20242025!$B$3:$B$1315, "&lt;=" &amp; FV$1, DataRegularSeason20242025!$D$3:$D$1315, $A30)+SUMIFS(DataRegularSeason20242025!$AB$3:$AB$1315,DataRegularSeason20242025!$B$3:$B$1315, "&lt;=" &amp; FV$1, DataRegularSeason20242025!$E$3:$E$1315, $A30)</f>
        <v>68</v>
      </c>
      <c r="FW30">
        <f>SUMIFS(DataRegularSeason20242025!$AA$3:$AA$1315,DataRegularSeason20242025!$B$3:$B$1315, "&lt;=" &amp; FW$1, DataRegularSeason20242025!$D$3:$D$1315, $A30)+SUMIFS(DataRegularSeason20242025!$AB$3:$AB$1315,DataRegularSeason20242025!$B$3:$B$1315, "&lt;=" &amp; FW$1, DataRegularSeason20242025!$E$3:$E$1315, $A30)</f>
        <v>68</v>
      </c>
      <c r="FX30">
        <f>SUMIFS(DataRegularSeason20242025!$AA$3:$AA$1315,DataRegularSeason20242025!$B$3:$B$1315, "&lt;=" &amp; FX$1, DataRegularSeason20242025!$D$3:$D$1315, $A30)+SUMIFS(DataRegularSeason20242025!$AB$3:$AB$1315,DataRegularSeason20242025!$B$3:$B$1315, "&lt;=" &amp; FX$1, DataRegularSeason20242025!$E$3:$E$1315, $A30)</f>
        <v>68</v>
      </c>
      <c r="FY30">
        <f>SUMIFS(DataRegularSeason20242025!$AA$3:$AA$1315,DataRegularSeason20242025!$B$3:$B$1315, "&lt;=" &amp; FY$1, DataRegularSeason20242025!$D$3:$D$1315, $A30)+SUMIFS(DataRegularSeason20242025!$AB$3:$AB$1315,DataRegularSeason20242025!$B$3:$B$1315, "&lt;=" &amp; FY$1, DataRegularSeason20242025!$E$3:$E$1315, $A30)</f>
        <v>68</v>
      </c>
      <c r="FZ30">
        <f>SUMIFS(DataRegularSeason20242025!$AA$3:$AA$1315,DataRegularSeason20242025!$B$3:$B$1315, "&lt;=" &amp; FZ$1, DataRegularSeason20242025!$D$3:$D$1315, $A30)+SUMIFS(DataRegularSeason20242025!$AB$3:$AB$1315,DataRegularSeason20242025!$B$3:$B$1315, "&lt;=" &amp; FZ$1, DataRegularSeason20242025!$E$3:$E$1315, $A30)</f>
        <v>68</v>
      </c>
      <c r="GA30">
        <f>SUMIFS(DataRegularSeason20242025!$AA$3:$AA$1315,DataRegularSeason20242025!$B$3:$B$1315, "&lt;=" &amp; GA$1, DataRegularSeason20242025!$D$3:$D$1315, $A30)+SUMIFS(DataRegularSeason20242025!$AB$3:$AB$1315,DataRegularSeason20242025!$B$3:$B$1315, "&lt;=" &amp; GA$1, DataRegularSeason20242025!$E$3:$E$1315, $A30)</f>
        <v>68</v>
      </c>
      <c r="GB30">
        <f>SUMIFS(DataRegularSeason20242025!$AA$3:$AA$1315,DataRegularSeason20242025!$B$3:$B$1315, "&lt;=" &amp; GB$1, DataRegularSeason20242025!$D$3:$D$1315, $A30)+SUMIFS(DataRegularSeason20242025!$AB$3:$AB$1315,DataRegularSeason20242025!$B$3:$B$1315, "&lt;=" &amp; GB$1, DataRegularSeason20242025!$E$3:$E$1315, $A30)</f>
        <v>68</v>
      </c>
      <c r="GC30">
        <f>SUMIFS(DataRegularSeason20242025!$AA$3:$AA$1315,DataRegularSeason20242025!$B$3:$B$1315, "&lt;=" &amp; GC$1, DataRegularSeason20242025!$D$3:$D$1315, $A30)+SUMIFS(DataRegularSeason20242025!$AB$3:$AB$1315,DataRegularSeason20242025!$B$3:$B$1315, "&lt;=" &amp; GC$1, DataRegularSeason20242025!$E$3:$E$1315, $A30)</f>
        <v>68</v>
      </c>
      <c r="GD30">
        <f>SUMIFS(DataRegularSeason20242025!$AA$3:$AA$1315,DataRegularSeason20242025!$B$3:$B$1315, "&lt;=" &amp; GD$1, DataRegularSeason20242025!$D$3:$D$1315, $A30)+SUMIFS(DataRegularSeason20242025!$AB$3:$AB$1315,DataRegularSeason20242025!$B$3:$B$1315, "&lt;=" &amp; GD$1, DataRegularSeason20242025!$E$3:$E$1315, $A30)</f>
        <v>68</v>
      </c>
      <c r="GE30">
        <f>SUMIFS(DataRegularSeason20242025!$AA$3:$AA$1315,DataRegularSeason20242025!$B$3:$B$1315, "&lt;=" &amp; GE$1, DataRegularSeason20242025!$D$3:$D$1315, $A30)+SUMIFS(DataRegularSeason20242025!$AB$3:$AB$1315,DataRegularSeason20242025!$B$3:$B$1315, "&lt;=" &amp; GE$1, DataRegularSeason20242025!$E$3:$E$1315, $A30)</f>
        <v>68</v>
      </c>
      <c r="GF30">
        <f>SUMIFS(DataRegularSeason20242025!$AA$3:$AA$1315,DataRegularSeason20242025!$B$3:$B$1315, "&lt;=" &amp; GF$1, DataRegularSeason20242025!$D$3:$D$1315, $A30)+SUMIFS(DataRegularSeason20242025!$AB$3:$AB$1315,DataRegularSeason20242025!$B$3:$B$1315, "&lt;=" &amp; GF$1, DataRegularSeason20242025!$E$3:$E$1315, $A30)</f>
        <v>68</v>
      </c>
      <c r="GG30">
        <f>SUMIFS(DataRegularSeason20242025!$AA$3:$AA$1315,DataRegularSeason20242025!$B$3:$B$1315, "&lt;=" &amp; GG$1, DataRegularSeason20242025!$D$3:$D$1315, $A30)+SUMIFS(DataRegularSeason20242025!$AB$3:$AB$1315,DataRegularSeason20242025!$B$3:$B$1315, "&lt;=" &amp; GG$1, DataRegularSeason20242025!$E$3:$E$1315, $A30)</f>
        <v>68</v>
      </c>
      <c r="GH30">
        <f>SUMIFS(DataRegularSeason20242025!$AA$3:$AA$1315,DataRegularSeason20242025!$B$3:$B$1315, "&lt;=" &amp; GH$1, DataRegularSeason20242025!$D$3:$D$1315, $A30)+SUMIFS(DataRegularSeason20242025!$AB$3:$AB$1315,DataRegularSeason20242025!$B$3:$B$1315, "&lt;=" &amp; GH$1, DataRegularSeason20242025!$E$3:$E$1315, $A30)</f>
        <v>68</v>
      </c>
      <c r="GI30">
        <f>SUMIFS(DataRegularSeason20242025!$AA$3:$AA$1315,DataRegularSeason20242025!$B$3:$B$1315, "&lt;=" &amp; GI$1, DataRegularSeason20242025!$D$3:$D$1315, $A30)+SUMIFS(DataRegularSeason20242025!$AB$3:$AB$1315,DataRegularSeason20242025!$B$3:$B$1315, "&lt;=" &amp; GI$1, DataRegularSeason20242025!$E$3:$E$1315, $A30)</f>
        <v>68</v>
      </c>
      <c r="GJ30">
        <f>SUMIFS(DataRegularSeason20242025!$AA$3:$AA$1315,DataRegularSeason20242025!$B$3:$B$1315, "&lt;=" &amp; GJ$1, DataRegularSeason20242025!$D$3:$D$1315, $A30)+SUMIFS(DataRegularSeason20242025!$AB$3:$AB$1315,DataRegularSeason20242025!$B$3:$B$1315, "&lt;=" &amp; GJ$1, DataRegularSeason20242025!$E$3:$E$1315, $A30)</f>
        <v>68</v>
      </c>
      <c r="GK30">
        <f>SUMIFS(DataRegularSeason20242025!$AA$3:$AA$1315,DataRegularSeason20242025!$B$3:$B$1315, "&lt;=" &amp; GK$1, DataRegularSeason20242025!$D$3:$D$1315, $A30)+SUMIFS(DataRegularSeason20242025!$AB$3:$AB$1315,DataRegularSeason20242025!$B$3:$B$1315, "&lt;=" &amp; GK$1, DataRegularSeason20242025!$E$3:$E$1315, $A30)</f>
        <v>68</v>
      </c>
      <c r="GL30">
        <f>SUMIFS(DataRegularSeason20242025!$AA$3:$AA$1315,DataRegularSeason20242025!$B$3:$B$1315, "&lt;=" &amp; GL$1, DataRegularSeason20242025!$D$3:$D$1315, $A30)+SUMIFS(DataRegularSeason20242025!$AB$3:$AB$1315,DataRegularSeason20242025!$B$3:$B$1315, "&lt;=" &amp; GL$1, DataRegularSeason20242025!$E$3:$E$1315, $A30)</f>
        <v>68</v>
      </c>
      <c r="GM30">
        <f>SUMIFS(DataRegularSeason20242025!$AA$3:$AA$1315,DataRegularSeason20242025!$B$3:$B$1315, "&lt;=" &amp; GM$1, DataRegularSeason20242025!$D$3:$D$1315, $A30)+SUMIFS(DataRegularSeason20242025!$AB$3:$AB$1315,DataRegularSeason20242025!$B$3:$B$1315, "&lt;=" &amp; GM$1, DataRegularSeason20242025!$E$3:$E$1315, $A30)</f>
        <v>68</v>
      </c>
      <c r="GN30">
        <f>SUMIFS(DataRegularSeason20242025!$AA$3:$AA$1315,DataRegularSeason20242025!$B$3:$B$1315, "&lt;=" &amp; GN$1, DataRegularSeason20242025!$D$3:$D$1315, $A30)+SUMIFS(DataRegularSeason20242025!$AB$3:$AB$1315,DataRegularSeason20242025!$B$3:$B$1315, "&lt;=" &amp; GN$1, DataRegularSeason20242025!$E$3:$E$1315, $A30)</f>
        <v>68</v>
      </c>
      <c r="GO30">
        <f>SUMIFS(DataRegularSeason20242025!$AA$3:$AA$1315,DataRegularSeason20242025!$B$3:$B$1315, "&lt;=" &amp; GO$1, DataRegularSeason20242025!$D$3:$D$1315, $A30)+SUMIFS(DataRegularSeason20242025!$AB$3:$AB$1315,DataRegularSeason20242025!$B$3:$B$1315, "&lt;=" &amp; GO$1, DataRegularSeason20242025!$E$3:$E$1315, $A30)</f>
        <v>68</v>
      </c>
      <c r="GP30">
        <f>SUMIFS(DataRegularSeason20242025!$AA$3:$AA$1315,DataRegularSeason20242025!$B$3:$B$1315, "&lt;=" &amp; GP$1, DataRegularSeason20242025!$D$3:$D$1315, $A30)+SUMIFS(DataRegularSeason20242025!$AB$3:$AB$1315,DataRegularSeason20242025!$B$3:$B$1315, "&lt;=" &amp; GP$1, DataRegularSeason20242025!$E$3:$E$1315, $A30)</f>
        <v>68</v>
      </c>
      <c r="GQ30">
        <f>SUMIFS(DataRegularSeason20242025!$AA$3:$AA$1315,DataRegularSeason20242025!$B$3:$B$1315, "&lt;=" &amp; GQ$1, DataRegularSeason20242025!$D$3:$D$1315, $A30)+SUMIFS(DataRegularSeason20242025!$AB$3:$AB$1315,DataRegularSeason20242025!$B$3:$B$1315, "&lt;=" &amp; GQ$1, DataRegularSeason20242025!$E$3:$E$1315, $A30)</f>
        <v>68</v>
      </c>
      <c r="GR30">
        <f>SUMIFS(DataRegularSeason20242025!$AA$3:$AA$1315,DataRegularSeason20242025!$B$3:$B$1315, "&lt;=" &amp; GR$1, DataRegularSeason20242025!$D$3:$D$1315, $A30)+SUMIFS(DataRegularSeason20242025!$AB$3:$AB$1315,DataRegularSeason20242025!$B$3:$B$1315, "&lt;=" &amp; GR$1, DataRegularSeason20242025!$E$3:$E$1315, $A30)</f>
        <v>68</v>
      </c>
      <c r="GS30">
        <f>SUMIFS(DataRegularSeason20242025!$AA$3:$AA$1315,DataRegularSeason20242025!$B$3:$B$1315, "&lt;=" &amp; GS$1, DataRegularSeason20242025!$D$3:$D$1315, $A30)+SUMIFS(DataRegularSeason20242025!$AB$3:$AB$1315,DataRegularSeason20242025!$B$3:$B$1315, "&lt;=" &amp; GS$1, DataRegularSeason20242025!$E$3:$E$1315, $A30)</f>
        <v>68</v>
      </c>
      <c r="GT30">
        <f>SUMIFS(DataRegularSeason20242025!$AA$3:$AA$1315,DataRegularSeason20242025!$B$3:$B$1315, "&lt;=" &amp; GT$1, DataRegularSeason20242025!$D$3:$D$1315, $A30)+SUMIFS(DataRegularSeason20242025!$AB$3:$AB$1315,DataRegularSeason20242025!$B$3:$B$1315, "&lt;=" &amp; GT$1, DataRegularSeason20242025!$E$3:$E$1315, $A30)</f>
        <v>68</v>
      </c>
      <c r="GU30">
        <f>SUMIFS(DataRegularSeason20242025!$AA$3:$AA$1315,DataRegularSeason20242025!$B$3:$B$1315, "&lt;=" &amp; GU$1, DataRegularSeason20242025!$D$3:$D$1315, $A30)+SUMIFS(DataRegularSeason20242025!$AB$3:$AB$1315,DataRegularSeason20242025!$B$3:$B$1315, "&lt;=" &amp; GU$1, DataRegularSeason20242025!$E$3:$E$1315, $A30)</f>
        <v>68</v>
      </c>
    </row>
    <row r="31" spans="1:203" x14ac:dyDescent="0.25">
      <c r="A31" t="s">
        <v>46</v>
      </c>
      <c r="B31" t="s">
        <v>96</v>
      </c>
      <c r="C31" s="121" t="s">
        <v>99</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56</v>
      </c>
      <c r="EQ31">
        <f>SUMIFS(DataRegularSeason20242025!$AA$3:$AA$1315,DataRegularSeason20242025!$B$3:$B$1315, "&lt;=" &amp; EQ$1, DataRegularSeason20242025!$D$3:$D$1315, $A31)+SUMIFS(DataRegularSeason20242025!$AB$3:$AB$1315,DataRegularSeason20242025!$B$3:$B$1315, "&lt;=" &amp; EQ$1, DataRegularSeason20242025!$E$3:$E$1315, $A31)</f>
        <v>57</v>
      </c>
      <c r="ER31">
        <f>SUMIFS(DataRegularSeason20242025!$AA$3:$AA$1315,DataRegularSeason20242025!$B$3:$B$1315, "&lt;=" &amp; ER$1, DataRegularSeason20242025!$D$3:$D$1315, $A31)+SUMIFS(DataRegularSeason20242025!$AB$3:$AB$1315,DataRegularSeason20242025!$B$3:$B$1315, "&lt;=" &amp; ER$1, DataRegularSeason20242025!$E$3:$E$1315, $A31)</f>
        <v>57</v>
      </c>
      <c r="ES31">
        <f>SUMIFS(DataRegularSeason20242025!$AA$3:$AA$1315,DataRegularSeason20242025!$B$3:$B$1315, "&lt;=" &amp; ES$1, DataRegularSeason20242025!$D$3:$D$1315, $A31)+SUMIFS(DataRegularSeason20242025!$AB$3:$AB$1315,DataRegularSeason20242025!$B$3:$B$1315, "&lt;=" &amp; ES$1, DataRegularSeason20242025!$E$3:$E$1315, $A31)</f>
        <v>57</v>
      </c>
      <c r="ET31">
        <f>SUMIFS(DataRegularSeason20242025!$AA$3:$AA$1315,DataRegularSeason20242025!$B$3:$B$1315, "&lt;=" &amp; ET$1, DataRegularSeason20242025!$D$3:$D$1315, $A31)+SUMIFS(DataRegularSeason20242025!$AB$3:$AB$1315,DataRegularSeason20242025!$B$3:$B$1315, "&lt;=" &amp; ET$1, DataRegularSeason20242025!$E$3:$E$1315, $A31)</f>
        <v>57</v>
      </c>
      <c r="EU31">
        <f>SUMIFS(DataRegularSeason20242025!$AA$3:$AA$1315,DataRegularSeason20242025!$B$3:$B$1315, "&lt;=" &amp; EU$1, DataRegularSeason20242025!$D$3:$D$1315, $A31)+SUMIFS(DataRegularSeason20242025!$AB$3:$AB$1315,DataRegularSeason20242025!$B$3:$B$1315, "&lt;=" &amp; EU$1, DataRegularSeason20242025!$E$3:$E$1315, $A31)</f>
        <v>59</v>
      </c>
      <c r="EV31">
        <f>SUMIFS(DataRegularSeason20242025!$AA$3:$AA$1315,DataRegularSeason20242025!$B$3:$B$1315, "&lt;=" &amp; EV$1, DataRegularSeason20242025!$D$3:$D$1315, $A31)+SUMIFS(DataRegularSeason20242025!$AB$3:$AB$1315,DataRegularSeason20242025!$B$3:$B$1315, "&lt;=" &amp; EV$1, DataRegularSeason20242025!$E$3:$E$1315, $A31)</f>
        <v>59</v>
      </c>
      <c r="EW31">
        <f>SUMIFS(DataRegularSeason20242025!$AA$3:$AA$1315,DataRegularSeason20242025!$B$3:$B$1315, "&lt;=" &amp; EW$1, DataRegularSeason20242025!$D$3:$D$1315, $A31)+SUMIFS(DataRegularSeason20242025!$AB$3:$AB$1315,DataRegularSeason20242025!$B$3:$B$1315, "&lt;=" &amp; EW$1, DataRegularSeason20242025!$E$3:$E$1315, $A31)</f>
        <v>59</v>
      </c>
      <c r="EX31">
        <f>SUMIFS(DataRegularSeason20242025!$AA$3:$AA$1315,DataRegularSeason20242025!$B$3:$B$1315, "&lt;=" &amp; EX$1, DataRegularSeason20242025!$D$3:$D$1315, $A31)+SUMIFS(DataRegularSeason20242025!$AB$3:$AB$1315,DataRegularSeason20242025!$B$3:$B$1315, "&lt;=" &amp; EX$1, DataRegularSeason20242025!$E$3:$E$1315, $A31)</f>
        <v>59</v>
      </c>
      <c r="EY31">
        <f>SUMIFS(DataRegularSeason20242025!$AA$3:$AA$1315,DataRegularSeason20242025!$B$3:$B$1315, "&lt;=" &amp; EY$1, DataRegularSeason20242025!$D$3:$D$1315, $A31)+SUMIFS(DataRegularSeason20242025!$AB$3:$AB$1315,DataRegularSeason20242025!$B$3:$B$1315, "&lt;=" &amp; EY$1, DataRegularSeason20242025!$E$3:$E$1315, $A31)</f>
        <v>59</v>
      </c>
      <c r="EZ31">
        <f>SUMIFS(DataRegularSeason20242025!$AA$3:$AA$1315,DataRegularSeason20242025!$B$3:$B$1315, "&lt;=" &amp; EZ$1, DataRegularSeason20242025!$D$3:$D$1315, $A31)+SUMIFS(DataRegularSeason20242025!$AB$3:$AB$1315,DataRegularSeason20242025!$B$3:$B$1315, "&lt;=" &amp; EZ$1, DataRegularSeason20242025!$E$3:$E$1315, $A31)</f>
        <v>61</v>
      </c>
      <c r="FA31">
        <f>SUMIFS(DataRegularSeason20242025!$AA$3:$AA$1315,DataRegularSeason20242025!$B$3:$B$1315, "&lt;=" &amp; FA$1, DataRegularSeason20242025!$D$3:$D$1315, $A31)+SUMIFS(DataRegularSeason20242025!$AB$3:$AB$1315,DataRegularSeason20242025!$B$3:$B$1315, "&lt;=" &amp; FA$1, DataRegularSeason20242025!$E$3:$E$1315, $A31)</f>
        <v>61</v>
      </c>
      <c r="FB31">
        <f>SUMIFS(DataRegularSeason20242025!$AA$3:$AA$1315,DataRegularSeason20242025!$B$3:$B$1315, "&lt;=" &amp; FB$1, DataRegularSeason20242025!$D$3:$D$1315, $A31)+SUMIFS(DataRegularSeason20242025!$AB$3:$AB$1315,DataRegularSeason20242025!$B$3:$B$1315, "&lt;=" &amp; FB$1, DataRegularSeason20242025!$E$3:$E$1315, $A31)</f>
        <v>61</v>
      </c>
      <c r="FC31">
        <f>SUMIFS(DataRegularSeason20242025!$AA$3:$AA$1315,DataRegularSeason20242025!$B$3:$B$1315, "&lt;=" &amp; FC$1, DataRegularSeason20242025!$D$3:$D$1315, $A31)+SUMIFS(DataRegularSeason20242025!$AB$3:$AB$1315,DataRegularSeason20242025!$B$3:$B$1315, "&lt;=" &amp; FC$1, DataRegularSeason20242025!$E$3:$E$1315, $A31)</f>
        <v>61</v>
      </c>
      <c r="FD31">
        <f>SUMIFS(DataRegularSeason20242025!$AA$3:$AA$1315,DataRegularSeason20242025!$B$3:$B$1315, "&lt;=" &amp; FD$1, DataRegularSeason20242025!$D$3:$D$1315, $A31)+SUMIFS(DataRegularSeason20242025!$AB$3:$AB$1315,DataRegularSeason20242025!$B$3:$B$1315, "&lt;=" &amp; FD$1, DataRegularSeason20242025!$E$3:$E$1315, $A31)</f>
        <v>61</v>
      </c>
      <c r="FE31">
        <f>SUMIFS(DataRegularSeason20242025!$AA$3:$AA$1315,DataRegularSeason20242025!$B$3:$B$1315, "&lt;=" &amp; FE$1, DataRegularSeason20242025!$D$3:$D$1315, $A31)+SUMIFS(DataRegularSeason20242025!$AB$3:$AB$1315,DataRegularSeason20242025!$B$3:$B$1315, "&lt;=" &amp; FE$1, DataRegularSeason20242025!$E$3:$E$1315, $A31)</f>
        <v>63</v>
      </c>
      <c r="FF31">
        <f>SUMIFS(DataRegularSeason20242025!$AA$3:$AA$1315,DataRegularSeason20242025!$B$3:$B$1315, "&lt;=" &amp; FF$1, DataRegularSeason20242025!$D$3:$D$1315, $A31)+SUMIFS(DataRegularSeason20242025!$AB$3:$AB$1315,DataRegularSeason20242025!$B$3:$B$1315, "&lt;=" &amp; FF$1, DataRegularSeason20242025!$E$3:$E$1315, $A31)</f>
        <v>63</v>
      </c>
      <c r="FG31">
        <f>SUMIFS(DataRegularSeason20242025!$AA$3:$AA$1315,DataRegularSeason20242025!$B$3:$B$1315, "&lt;=" &amp; FG$1, DataRegularSeason20242025!$D$3:$D$1315, $A31)+SUMIFS(DataRegularSeason20242025!$AB$3:$AB$1315,DataRegularSeason20242025!$B$3:$B$1315, "&lt;=" &amp; FG$1, DataRegularSeason20242025!$E$3:$E$1315, $A31)</f>
        <v>63</v>
      </c>
      <c r="FH31">
        <f>SUMIFS(DataRegularSeason20242025!$AA$3:$AA$1315,DataRegularSeason20242025!$B$3:$B$1315, "&lt;=" &amp; FH$1, DataRegularSeason20242025!$D$3:$D$1315, $A31)+SUMIFS(DataRegularSeason20242025!$AB$3:$AB$1315,DataRegularSeason20242025!$B$3:$B$1315, "&lt;=" &amp; FH$1, DataRegularSeason20242025!$E$3:$E$1315, $A31)</f>
        <v>63</v>
      </c>
      <c r="FI31">
        <f>SUMIFS(DataRegularSeason20242025!$AA$3:$AA$1315,DataRegularSeason20242025!$B$3:$B$1315, "&lt;=" &amp; FI$1, DataRegularSeason20242025!$D$3:$D$1315, $A31)+SUMIFS(DataRegularSeason20242025!$AB$3:$AB$1315,DataRegularSeason20242025!$B$3:$B$1315, "&lt;=" &amp; FI$1, DataRegularSeason20242025!$E$3:$E$1315, $A31)</f>
        <v>63</v>
      </c>
      <c r="FJ31">
        <f>SUMIFS(DataRegularSeason20242025!$AA$3:$AA$1315,DataRegularSeason20242025!$B$3:$B$1315, "&lt;=" &amp; FJ$1, DataRegularSeason20242025!$D$3:$D$1315, $A31)+SUMIFS(DataRegularSeason20242025!$AB$3:$AB$1315,DataRegularSeason20242025!$B$3:$B$1315, "&lt;=" &amp; FJ$1, DataRegularSeason20242025!$E$3:$E$1315, $A31)</f>
        <v>63</v>
      </c>
      <c r="FK31">
        <f>SUMIFS(DataRegularSeason20242025!$AA$3:$AA$1315,DataRegularSeason20242025!$B$3:$B$1315, "&lt;=" &amp; FK$1, DataRegularSeason20242025!$D$3:$D$1315, $A31)+SUMIFS(DataRegularSeason20242025!$AB$3:$AB$1315,DataRegularSeason20242025!$B$3:$B$1315, "&lt;=" &amp; FK$1, DataRegularSeason20242025!$E$3:$E$1315, $A31)</f>
        <v>63</v>
      </c>
      <c r="FL31">
        <f>SUMIFS(DataRegularSeason20242025!$AA$3:$AA$1315,DataRegularSeason20242025!$B$3:$B$1315, "&lt;=" &amp; FL$1, DataRegularSeason20242025!$D$3:$D$1315, $A31)+SUMIFS(DataRegularSeason20242025!$AB$3:$AB$1315,DataRegularSeason20242025!$B$3:$B$1315, "&lt;=" &amp; FL$1, DataRegularSeason20242025!$E$3:$E$1315, $A31)</f>
        <v>63</v>
      </c>
      <c r="FM31">
        <f>SUMIFS(DataRegularSeason20242025!$AA$3:$AA$1315,DataRegularSeason20242025!$B$3:$B$1315, "&lt;=" &amp; FM$1, DataRegularSeason20242025!$D$3:$D$1315, $A31)+SUMIFS(DataRegularSeason20242025!$AB$3:$AB$1315,DataRegularSeason20242025!$B$3:$B$1315, "&lt;=" &amp; FM$1, DataRegularSeason20242025!$E$3:$E$1315, $A31)</f>
        <v>63</v>
      </c>
      <c r="FN31">
        <f>SUMIFS(DataRegularSeason20242025!$AA$3:$AA$1315,DataRegularSeason20242025!$B$3:$B$1315, "&lt;=" &amp; FN$1, DataRegularSeason20242025!$D$3:$D$1315, $A31)+SUMIFS(DataRegularSeason20242025!$AB$3:$AB$1315,DataRegularSeason20242025!$B$3:$B$1315, "&lt;=" &amp; FN$1, DataRegularSeason20242025!$E$3:$E$1315, $A31)</f>
        <v>63</v>
      </c>
      <c r="FO31">
        <f>SUMIFS(DataRegularSeason20242025!$AA$3:$AA$1315,DataRegularSeason20242025!$B$3:$B$1315, "&lt;=" &amp; FO$1, DataRegularSeason20242025!$D$3:$D$1315, $A31)+SUMIFS(DataRegularSeason20242025!$AB$3:$AB$1315,DataRegularSeason20242025!$B$3:$B$1315, "&lt;=" &amp; FO$1, DataRegularSeason20242025!$E$3:$E$1315, $A31)</f>
        <v>63</v>
      </c>
      <c r="FP31">
        <f>SUMIFS(DataRegularSeason20242025!$AA$3:$AA$1315,DataRegularSeason20242025!$B$3:$B$1315, "&lt;=" &amp; FP$1, DataRegularSeason20242025!$D$3:$D$1315, $A31)+SUMIFS(DataRegularSeason20242025!$AB$3:$AB$1315,DataRegularSeason20242025!$B$3:$B$1315, "&lt;=" &amp; FP$1, DataRegularSeason20242025!$E$3:$E$1315, $A31)</f>
        <v>63</v>
      </c>
      <c r="FQ31">
        <f>SUMIFS(DataRegularSeason20242025!$AA$3:$AA$1315,DataRegularSeason20242025!$B$3:$B$1315, "&lt;=" &amp; FQ$1, DataRegularSeason20242025!$D$3:$D$1315, $A31)+SUMIFS(DataRegularSeason20242025!$AB$3:$AB$1315,DataRegularSeason20242025!$B$3:$B$1315, "&lt;=" &amp; FQ$1, DataRegularSeason20242025!$E$3:$E$1315, $A31)</f>
        <v>63</v>
      </c>
      <c r="FR31">
        <f>SUMIFS(DataRegularSeason20242025!$AA$3:$AA$1315,DataRegularSeason20242025!$B$3:$B$1315, "&lt;=" &amp; FR$1, DataRegularSeason20242025!$D$3:$D$1315, $A31)+SUMIFS(DataRegularSeason20242025!$AB$3:$AB$1315,DataRegularSeason20242025!$B$3:$B$1315, "&lt;=" &amp; FR$1, DataRegularSeason20242025!$E$3:$E$1315, $A31)</f>
        <v>63</v>
      </c>
      <c r="FS31">
        <f>SUMIFS(DataRegularSeason20242025!$AA$3:$AA$1315,DataRegularSeason20242025!$B$3:$B$1315, "&lt;=" &amp; FS$1, DataRegularSeason20242025!$D$3:$D$1315, $A31)+SUMIFS(DataRegularSeason20242025!$AB$3:$AB$1315,DataRegularSeason20242025!$B$3:$B$1315, "&lt;=" &amp; FS$1, DataRegularSeason20242025!$E$3:$E$1315, $A31)</f>
        <v>63</v>
      </c>
      <c r="FT31">
        <f>SUMIFS(DataRegularSeason20242025!$AA$3:$AA$1315,DataRegularSeason20242025!$B$3:$B$1315, "&lt;=" &amp; FT$1, DataRegularSeason20242025!$D$3:$D$1315, $A31)+SUMIFS(DataRegularSeason20242025!$AB$3:$AB$1315,DataRegularSeason20242025!$B$3:$B$1315, "&lt;=" &amp; FT$1, DataRegularSeason20242025!$E$3:$E$1315, $A31)</f>
        <v>63</v>
      </c>
      <c r="FU31">
        <f>SUMIFS(DataRegularSeason20242025!$AA$3:$AA$1315,DataRegularSeason20242025!$B$3:$B$1315, "&lt;=" &amp; FU$1, DataRegularSeason20242025!$D$3:$D$1315, $A31)+SUMIFS(DataRegularSeason20242025!$AB$3:$AB$1315,DataRegularSeason20242025!$B$3:$B$1315, "&lt;=" &amp; FU$1, DataRegularSeason20242025!$E$3:$E$1315, $A31)</f>
        <v>63</v>
      </c>
      <c r="FV31">
        <f>SUMIFS(DataRegularSeason20242025!$AA$3:$AA$1315,DataRegularSeason20242025!$B$3:$B$1315, "&lt;=" &amp; FV$1, DataRegularSeason20242025!$D$3:$D$1315, $A31)+SUMIFS(DataRegularSeason20242025!$AB$3:$AB$1315,DataRegularSeason20242025!$B$3:$B$1315, "&lt;=" &amp; FV$1, DataRegularSeason20242025!$E$3:$E$1315, $A31)</f>
        <v>63</v>
      </c>
      <c r="FW31">
        <f>SUMIFS(DataRegularSeason20242025!$AA$3:$AA$1315,DataRegularSeason20242025!$B$3:$B$1315, "&lt;=" &amp; FW$1, DataRegularSeason20242025!$D$3:$D$1315, $A31)+SUMIFS(DataRegularSeason20242025!$AB$3:$AB$1315,DataRegularSeason20242025!$B$3:$B$1315, "&lt;=" &amp; FW$1, DataRegularSeason20242025!$E$3:$E$1315, $A31)</f>
        <v>63</v>
      </c>
      <c r="FX31">
        <f>SUMIFS(DataRegularSeason20242025!$AA$3:$AA$1315,DataRegularSeason20242025!$B$3:$B$1315, "&lt;=" &amp; FX$1, DataRegularSeason20242025!$D$3:$D$1315, $A31)+SUMIFS(DataRegularSeason20242025!$AB$3:$AB$1315,DataRegularSeason20242025!$B$3:$B$1315, "&lt;=" &amp; FX$1, DataRegularSeason20242025!$E$3:$E$1315, $A31)</f>
        <v>63</v>
      </c>
      <c r="FY31">
        <f>SUMIFS(DataRegularSeason20242025!$AA$3:$AA$1315,DataRegularSeason20242025!$B$3:$B$1315, "&lt;=" &amp; FY$1, DataRegularSeason20242025!$D$3:$D$1315, $A31)+SUMIFS(DataRegularSeason20242025!$AB$3:$AB$1315,DataRegularSeason20242025!$B$3:$B$1315, "&lt;=" &amp; FY$1, DataRegularSeason20242025!$E$3:$E$1315, $A31)</f>
        <v>63</v>
      </c>
      <c r="FZ31">
        <f>SUMIFS(DataRegularSeason20242025!$AA$3:$AA$1315,DataRegularSeason20242025!$B$3:$B$1315, "&lt;=" &amp; FZ$1, DataRegularSeason20242025!$D$3:$D$1315, $A31)+SUMIFS(DataRegularSeason20242025!$AB$3:$AB$1315,DataRegularSeason20242025!$B$3:$B$1315, "&lt;=" &amp; FZ$1, DataRegularSeason20242025!$E$3:$E$1315, $A31)</f>
        <v>63</v>
      </c>
      <c r="GA31">
        <f>SUMIFS(DataRegularSeason20242025!$AA$3:$AA$1315,DataRegularSeason20242025!$B$3:$B$1315, "&lt;=" &amp; GA$1, DataRegularSeason20242025!$D$3:$D$1315, $A31)+SUMIFS(DataRegularSeason20242025!$AB$3:$AB$1315,DataRegularSeason20242025!$B$3:$B$1315, "&lt;=" &amp; GA$1, DataRegularSeason20242025!$E$3:$E$1315, $A31)</f>
        <v>63</v>
      </c>
      <c r="GB31">
        <f>SUMIFS(DataRegularSeason20242025!$AA$3:$AA$1315,DataRegularSeason20242025!$B$3:$B$1315, "&lt;=" &amp; GB$1, DataRegularSeason20242025!$D$3:$D$1315, $A31)+SUMIFS(DataRegularSeason20242025!$AB$3:$AB$1315,DataRegularSeason20242025!$B$3:$B$1315, "&lt;=" &amp; GB$1, DataRegularSeason20242025!$E$3:$E$1315, $A31)</f>
        <v>63</v>
      </c>
      <c r="GC31">
        <f>SUMIFS(DataRegularSeason20242025!$AA$3:$AA$1315,DataRegularSeason20242025!$B$3:$B$1315, "&lt;=" &amp; GC$1, DataRegularSeason20242025!$D$3:$D$1315, $A31)+SUMIFS(DataRegularSeason20242025!$AB$3:$AB$1315,DataRegularSeason20242025!$B$3:$B$1315, "&lt;=" &amp; GC$1, DataRegularSeason20242025!$E$3:$E$1315, $A31)</f>
        <v>63</v>
      </c>
      <c r="GD31">
        <f>SUMIFS(DataRegularSeason20242025!$AA$3:$AA$1315,DataRegularSeason20242025!$B$3:$B$1315, "&lt;=" &amp; GD$1, DataRegularSeason20242025!$D$3:$D$1315, $A31)+SUMIFS(DataRegularSeason20242025!$AB$3:$AB$1315,DataRegularSeason20242025!$B$3:$B$1315, "&lt;=" &amp; GD$1, DataRegularSeason20242025!$E$3:$E$1315, $A31)</f>
        <v>63</v>
      </c>
      <c r="GE31">
        <f>SUMIFS(DataRegularSeason20242025!$AA$3:$AA$1315,DataRegularSeason20242025!$B$3:$B$1315, "&lt;=" &amp; GE$1, DataRegularSeason20242025!$D$3:$D$1315, $A31)+SUMIFS(DataRegularSeason20242025!$AB$3:$AB$1315,DataRegularSeason20242025!$B$3:$B$1315, "&lt;=" &amp; GE$1, DataRegularSeason20242025!$E$3:$E$1315, $A31)</f>
        <v>63</v>
      </c>
      <c r="GF31">
        <f>SUMIFS(DataRegularSeason20242025!$AA$3:$AA$1315,DataRegularSeason20242025!$B$3:$B$1315, "&lt;=" &amp; GF$1, DataRegularSeason20242025!$D$3:$D$1315, $A31)+SUMIFS(DataRegularSeason20242025!$AB$3:$AB$1315,DataRegularSeason20242025!$B$3:$B$1315, "&lt;=" &amp; GF$1, DataRegularSeason20242025!$E$3:$E$1315, $A31)</f>
        <v>63</v>
      </c>
      <c r="GG31">
        <f>SUMIFS(DataRegularSeason20242025!$AA$3:$AA$1315,DataRegularSeason20242025!$B$3:$B$1315, "&lt;=" &amp; GG$1, DataRegularSeason20242025!$D$3:$D$1315, $A31)+SUMIFS(DataRegularSeason20242025!$AB$3:$AB$1315,DataRegularSeason20242025!$B$3:$B$1315, "&lt;=" &amp; GG$1, DataRegularSeason20242025!$E$3:$E$1315, $A31)</f>
        <v>63</v>
      </c>
      <c r="GH31">
        <f>SUMIFS(DataRegularSeason20242025!$AA$3:$AA$1315,DataRegularSeason20242025!$B$3:$B$1315, "&lt;=" &amp; GH$1, DataRegularSeason20242025!$D$3:$D$1315, $A31)+SUMIFS(DataRegularSeason20242025!$AB$3:$AB$1315,DataRegularSeason20242025!$B$3:$B$1315, "&lt;=" &amp; GH$1, DataRegularSeason20242025!$E$3:$E$1315, $A31)</f>
        <v>63</v>
      </c>
      <c r="GI31">
        <f>SUMIFS(DataRegularSeason20242025!$AA$3:$AA$1315,DataRegularSeason20242025!$B$3:$B$1315, "&lt;=" &amp; GI$1, DataRegularSeason20242025!$D$3:$D$1315, $A31)+SUMIFS(DataRegularSeason20242025!$AB$3:$AB$1315,DataRegularSeason20242025!$B$3:$B$1315, "&lt;=" &amp; GI$1, DataRegularSeason20242025!$E$3:$E$1315, $A31)</f>
        <v>63</v>
      </c>
      <c r="GJ31">
        <f>SUMIFS(DataRegularSeason20242025!$AA$3:$AA$1315,DataRegularSeason20242025!$B$3:$B$1315, "&lt;=" &amp; GJ$1, DataRegularSeason20242025!$D$3:$D$1315, $A31)+SUMIFS(DataRegularSeason20242025!$AB$3:$AB$1315,DataRegularSeason20242025!$B$3:$B$1315, "&lt;=" &amp; GJ$1, DataRegularSeason20242025!$E$3:$E$1315, $A31)</f>
        <v>63</v>
      </c>
      <c r="GK31">
        <f>SUMIFS(DataRegularSeason20242025!$AA$3:$AA$1315,DataRegularSeason20242025!$B$3:$B$1315, "&lt;=" &amp; GK$1, DataRegularSeason20242025!$D$3:$D$1315, $A31)+SUMIFS(DataRegularSeason20242025!$AB$3:$AB$1315,DataRegularSeason20242025!$B$3:$B$1315, "&lt;=" &amp; GK$1, DataRegularSeason20242025!$E$3:$E$1315, $A31)</f>
        <v>63</v>
      </c>
      <c r="GL31">
        <f>SUMIFS(DataRegularSeason20242025!$AA$3:$AA$1315,DataRegularSeason20242025!$B$3:$B$1315, "&lt;=" &amp; GL$1, DataRegularSeason20242025!$D$3:$D$1315, $A31)+SUMIFS(DataRegularSeason20242025!$AB$3:$AB$1315,DataRegularSeason20242025!$B$3:$B$1315, "&lt;=" &amp; GL$1, DataRegularSeason20242025!$E$3:$E$1315, $A31)</f>
        <v>63</v>
      </c>
      <c r="GM31">
        <f>SUMIFS(DataRegularSeason20242025!$AA$3:$AA$1315,DataRegularSeason20242025!$B$3:$B$1315, "&lt;=" &amp; GM$1, DataRegularSeason20242025!$D$3:$D$1315, $A31)+SUMIFS(DataRegularSeason20242025!$AB$3:$AB$1315,DataRegularSeason20242025!$B$3:$B$1315, "&lt;=" &amp; GM$1, DataRegularSeason20242025!$E$3:$E$1315, $A31)</f>
        <v>63</v>
      </c>
      <c r="GN31">
        <f>SUMIFS(DataRegularSeason20242025!$AA$3:$AA$1315,DataRegularSeason20242025!$B$3:$B$1315, "&lt;=" &amp; GN$1, DataRegularSeason20242025!$D$3:$D$1315, $A31)+SUMIFS(DataRegularSeason20242025!$AB$3:$AB$1315,DataRegularSeason20242025!$B$3:$B$1315, "&lt;=" &amp; GN$1, DataRegularSeason20242025!$E$3:$E$1315, $A31)</f>
        <v>63</v>
      </c>
      <c r="GO31">
        <f>SUMIFS(DataRegularSeason20242025!$AA$3:$AA$1315,DataRegularSeason20242025!$B$3:$B$1315, "&lt;=" &amp; GO$1, DataRegularSeason20242025!$D$3:$D$1315, $A31)+SUMIFS(DataRegularSeason20242025!$AB$3:$AB$1315,DataRegularSeason20242025!$B$3:$B$1315, "&lt;=" &amp; GO$1, DataRegularSeason20242025!$E$3:$E$1315, $A31)</f>
        <v>63</v>
      </c>
      <c r="GP31">
        <f>SUMIFS(DataRegularSeason20242025!$AA$3:$AA$1315,DataRegularSeason20242025!$B$3:$B$1315, "&lt;=" &amp; GP$1, DataRegularSeason20242025!$D$3:$D$1315, $A31)+SUMIFS(DataRegularSeason20242025!$AB$3:$AB$1315,DataRegularSeason20242025!$B$3:$B$1315, "&lt;=" &amp; GP$1, DataRegularSeason20242025!$E$3:$E$1315, $A31)</f>
        <v>63</v>
      </c>
      <c r="GQ31">
        <f>SUMIFS(DataRegularSeason20242025!$AA$3:$AA$1315,DataRegularSeason20242025!$B$3:$B$1315, "&lt;=" &amp; GQ$1, DataRegularSeason20242025!$D$3:$D$1315, $A31)+SUMIFS(DataRegularSeason20242025!$AB$3:$AB$1315,DataRegularSeason20242025!$B$3:$B$1315, "&lt;=" &amp; GQ$1, DataRegularSeason20242025!$E$3:$E$1315, $A31)</f>
        <v>63</v>
      </c>
      <c r="GR31">
        <f>SUMIFS(DataRegularSeason20242025!$AA$3:$AA$1315,DataRegularSeason20242025!$B$3:$B$1315, "&lt;=" &amp; GR$1, DataRegularSeason20242025!$D$3:$D$1315, $A31)+SUMIFS(DataRegularSeason20242025!$AB$3:$AB$1315,DataRegularSeason20242025!$B$3:$B$1315, "&lt;=" &amp; GR$1, DataRegularSeason20242025!$E$3:$E$1315, $A31)</f>
        <v>63</v>
      </c>
      <c r="GS31">
        <f>SUMIFS(DataRegularSeason20242025!$AA$3:$AA$1315,DataRegularSeason20242025!$B$3:$B$1315, "&lt;=" &amp; GS$1, DataRegularSeason20242025!$D$3:$D$1315, $A31)+SUMIFS(DataRegularSeason20242025!$AB$3:$AB$1315,DataRegularSeason20242025!$B$3:$B$1315, "&lt;=" &amp; GS$1, DataRegularSeason20242025!$E$3:$E$1315, $A31)</f>
        <v>63</v>
      </c>
      <c r="GT31">
        <f>SUMIFS(DataRegularSeason20242025!$AA$3:$AA$1315,DataRegularSeason20242025!$B$3:$B$1315, "&lt;=" &amp; GT$1, DataRegularSeason20242025!$D$3:$D$1315, $A31)+SUMIFS(DataRegularSeason20242025!$AB$3:$AB$1315,DataRegularSeason20242025!$B$3:$B$1315, "&lt;=" &amp; GT$1, DataRegularSeason20242025!$E$3:$E$1315, $A31)</f>
        <v>63</v>
      </c>
      <c r="GU31">
        <f>SUMIFS(DataRegularSeason20242025!$AA$3:$AA$1315,DataRegularSeason20242025!$B$3:$B$1315, "&lt;=" &amp; GU$1, DataRegularSeason20242025!$D$3:$D$1315, $A31)+SUMIFS(DataRegularSeason20242025!$AB$3:$AB$1315,DataRegularSeason20242025!$B$3:$B$1315, "&lt;=" &amp; GU$1, DataRegularSeason20242025!$E$3:$E$1315, $A31)</f>
        <v>63</v>
      </c>
    </row>
    <row r="32" spans="1:203" x14ac:dyDescent="0.25">
      <c r="A32" t="s">
        <v>11</v>
      </c>
      <c r="B32" t="s">
        <v>96</v>
      </c>
      <c r="C32" s="121" t="s">
        <v>99</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54</v>
      </c>
      <c r="EQ32">
        <f>SUMIFS(DataRegularSeason20242025!$AA$3:$AA$1315,DataRegularSeason20242025!$B$3:$B$1315, "&lt;=" &amp; EQ$1, DataRegularSeason20242025!$D$3:$D$1315, $A32)+SUMIFS(DataRegularSeason20242025!$AB$3:$AB$1315,DataRegularSeason20242025!$B$3:$B$1315, "&lt;=" &amp; EQ$1, DataRegularSeason20242025!$E$3:$E$1315, $A32)</f>
        <v>54</v>
      </c>
      <c r="ER32">
        <f>SUMIFS(DataRegularSeason20242025!$AA$3:$AA$1315,DataRegularSeason20242025!$B$3:$B$1315, "&lt;=" &amp; ER$1, DataRegularSeason20242025!$D$3:$D$1315, $A32)+SUMIFS(DataRegularSeason20242025!$AB$3:$AB$1315,DataRegularSeason20242025!$B$3:$B$1315, "&lt;=" &amp; ER$1, DataRegularSeason20242025!$E$3:$E$1315, $A32)</f>
        <v>54</v>
      </c>
      <c r="ES32">
        <f>SUMIFS(DataRegularSeason20242025!$AA$3:$AA$1315,DataRegularSeason20242025!$B$3:$B$1315, "&lt;=" &amp; ES$1, DataRegularSeason20242025!$D$3:$D$1315, $A32)+SUMIFS(DataRegularSeason20242025!$AB$3:$AB$1315,DataRegularSeason20242025!$B$3:$B$1315, "&lt;=" &amp; ES$1, DataRegularSeason20242025!$E$3:$E$1315, $A32)</f>
        <v>54</v>
      </c>
      <c r="ET32">
        <f>SUMIFS(DataRegularSeason20242025!$AA$3:$AA$1315,DataRegularSeason20242025!$B$3:$B$1315, "&lt;=" &amp; ET$1, DataRegularSeason20242025!$D$3:$D$1315, $A32)+SUMIFS(DataRegularSeason20242025!$AB$3:$AB$1315,DataRegularSeason20242025!$B$3:$B$1315, "&lt;=" &amp; ET$1, DataRegularSeason20242025!$E$3:$E$1315, $A32)</f>
        <v>54</v>
      </c>
      <c r="EU32">
        <f>SUMIFS(DataRegularSeason20242025!$AA$3:$AA$1315,DataRegularSeason20242025!$B$3:$B$1315, "&lt;=" &amp; EU$1, DataRegularSeason20242025!$D$3:$D$1315, $A32)+SUMIFS(DataRegularSeason20242025!$AB$3:$AB$1315,DataRegularSeason20242025!$B$3:$B$1315, "&lt;=" &amp; EU$1, DataRegularSeason20242025!$E$3:$E$1315, $A32)</f>
        <v>54</v>
      </c>
      <c r="EV32">
        <f>SUMIFS(DataRegularSeason20242025!$AA$3:$AA$1315,DataRegularSeason20242025!$B$3:$B$1315, "&lt;=" &amp; EV$1, DataRegularSeason20242025!$D$3:$D$1315, $A32)+SUMIFS(DataRegularSeason20242025!$AB$3:$AB$1315,DataRegularSeason20242025!$B$3:$B$1315, "&lt;=" &amp; EV$1, DataRegularSeason20242025!$E$3:$E$1315, $A32)</f>
        <v>54</v>
      </c>
      <c r="EW32">
        <f>SUMIFS(DataRegularSeason20242025!$AA$3:$AA$1315,DataRegularSeason20242025!$B$3:$B$1315, "&lt;=" &amp; EW$1, DataRegularSeason20242025!$D$3:$D$1315, $A32)+SUMIFS(DataRegularSeason20242025!$AB$3:$AB$1315,DataRegularSeason20242025!$B$3:$B$1315, "&lt;=" &amp; EW$1, DataRegularSeason20242025!$E$3:$E$1315, $A32)</f>
        <v>56</v>
      </c>
      <c r="EX32">
        <f>SUMIFS(DataRegularSeason20242025!$AA$3:$AA$1315,DataRegularSeason20242025!$B$3:$B$1315, "&lt;=" &amp; EX$1, DataRegularSeason20242025!$D$3:$D$1315, $A32)+SUMIFS(DataRegularSeason20242025!$AB$3:$AB$1315,DataRegularSeason20242025!$B$3:$B$1315, "&lt;=" &amp; EX$1, DataRegularSeason20242025!$E$3:$E$1315, $A32)</f>
        <v>56</v>
      </c>
      <c r="EY32">
        <f>SUMIFS(DataRegularSeason20242025!$AA$3:$AA$1315,DataRegularSeason20242025!$B$3:$B$1315, "&lt;=" &amp; EY$1, DataRegularSeason20242025!$D$3:$D$1315, $A32)+SUMIFS(DataRegularSeason20242025!$AB$3:$AB$1315,DataRegularSeason20242025!$B$3:$B$1315, "&lt;=" &amp; EY$1, DataRegularSeason20242025!$E$3:$E$1315, $A32)</f>
        <v>56</v>
      </c>
      <c r="EZ32">
        <f>SUMIFS(DataRegularSeason20242025!$AA$3:$AA$1315,DataRegularSeason20242025!$B$3:$B$1315, "&lt;=" &amp; EZ$1, DataRegularSeason20242025!$D$3:$D$1315, $A32)+SUMIFS(DataRegularSeason20242025!$AB$3:$AB$1315,DataRegularSeason20242025!$B$3:$B$1315, "&lt;=" &amp; EZ$1, DataRegularSeason20242025!$E$3:$E$1315, $A32)</f>
        <v>56</v>
      </c>
      <c r="FA32">
        <f>SUMIFS(DataRegularSeason20242025!$AA$3:$AA$1315,DataRegularSeason20242025!$B$3:$B$1315, "&lt;=" &amp; FA$1, DataRegularSeason20242025!$D$3:$D$1315, $A32)+SUMIFS(DataRegularSeason20242025!$AB$3:$AB$1315,DataRegularSeason20242025!$B$3:$B$1315, "&lt;=" &amp; FA$1, DataRegularSeason20242025!$E$3:$E$1315, $A32)</f>
        <v>56</v>
      </c>
      <c r="FB32">
        <f>SUMIFS(DataRegularSeason20242025!$AA$3:$AA$1315,DataRegularSeason20242025!$B$3:$B$1315, "&lt;=" &amp; FB$1, DataRegularSeason20242025!$D$3:$D$1315, $A32)+SUMIFS(DataRegularSeason20242025!$AB$3:$AB$1315,DataRegularSeason20242025!$B$3:$B$1315, "&lt;=" &amp; FB$1, DataRegularSeason20242025!$E$3:$E$1315, $A32)</f>
        <v>56</v>
      </c>
      <c r="FC32">
        <f>SUMIFS(DataRegularSeason20242025!$AA$3:$AA$1315,DataRegularSeason20242025!$B$3:$B$1315, "&lt;=" &amp; FC$1, DataRegularSeason20242025!$D$3:$D$1315, $A32)+SUMIFS(DataRegularSeason20242025!$AB$3:$AB$1315,DataRegularSeason20242025!$B$3:$B$1315, "&lt;=" &amp; FC$1, DataRegularSeason20242025!$E$3:$E$1315, $A32)</f>
        <v>56</v>
      </c>
      <c r="FD32">
        <f>SUMIFS(DataRegularSeason20242025!$AA$3:$AA$1315,DataRegularSeason20242025!$B$3:$B$1315, "&lt;=" &amp; FD$1, DataRegularSeason20242025!$D$3:$D$1315, $A32)+SUMIFS(DataRegularSeason20242025!$AB$3:$AB$1315,DataRegularSeason20242025!$B$3:$B$1315, "&lt;=" &amp; FD$1, DataRegularSeason20242025!$E$3:$E$1315, $A32)</f>
        <v>58</v>
      </c>
      <c r="FE32">
        <f>SUMIFS(DataRegularSeason20242025!$AA$3:$AA$1315,DataRegularSeason20242025!$B$3:$B$1315, "&lt;=" &amp; FE$1, DataRegularSeason20242025!$D$3:$D$1315, $A32)+SUMIFS(DataRegularSeason20242025!$AB$3:$AB$1315,DataRegularSeason20242025!$B$3:$B$1315, "&lt;=" &amp; FE$1, DataRegularSeason20242025!$E$3:$E$1315, $A32)</f>
        <v>58</v>
      </c>
      <c r="FF32">
        <f>SUMIFS(DataRegularSeason20242025!$AA$3:$AA$1315,DataRegularSeason20242025!$B$3:$B$1315, "&lt;=" &amp; FF$1, DataRegularSeason20242025!$D$3:$D$1315, $A32)+SUMIFS(DataRegularSeason20242025!$AB$3:$AB$1315,DataRegularSeason20242025!$B$3:$B$1315, "&lt;=" &amp; FF$1, DataRegularSeason20242025!$E$3:$E$1315, $A32)</f>
        <v>58</v>
      </c>
      <c r="FG32">
        <f>SUMIFS(DataRegularSeason20242025!$AA$3:$AA$1315,DataRegularSeason20242025!$B$3:$B$1315, "&lt;=" &amp; FG$1, DataRegularSeason20242025!$D$3:$D$1315, $A32)+SUMIFS(DataRegularSeason20242025!$AB$3:$AB$1315,DataRegularSeason20242025!$B$3:$B$1315, "&lt;=" &amp; FG$1, DataRegularSeason20242025!$E$3:$E$1315, $A32)</f>
        <v>58</v>
      </c>
      <c r="FH32">
        <f>SUMIFS(DataRegularSeason20242025!$AA$3:$AA$1315,DataRegularSeason20242025!$B$3:$B$1315, "&lt;=" &amp; FH$1, DataRegularSeason20242025!$D$3:$D$1315, $A32)+SUMIFS(DataRegularSeason20242025!$AB$3:$AB$1315,DataRegularSeason20242025!$B$3:$B$1315, "&lt;=" &amp; FH$1, DataRegularSeason20242025!$E$3:$E$1315, $A32)</f>
        <v>60</v>
      </c>
      <c r="FI32">
        <f>SUMIFS(DataRegularSeason20242025!$AA$3:$AA$1315,DataRegularSeason20242025!$B$3:$B$1315, "&lt;=" &amp; FI$1, DataRegularSeason20242025!$D$3:$D$1315, $A32)+SUMIFS(DataRegularSeason20242025!$AB$3:$AB$1315,DataRegularSeason20242025!$B$3:$B$1315, "&lt;=" &amp; FI$1, DataRegularSeason20242025!$E$3:$E$1315, $A32)</f>
        <v>60</v>
      </c>
      <c r="FJ32">
        <f>SUMIFS(DataRegularSeason20242025!$AA$3:$AA$1315,DataRegularSeason20242025!$B$3:$B$1315, "&lt;=" &amp; FJ$1, DataRegularSeason20242025!$D$3:$D$1315, $A32)+SUMIFS(DataRegularSeason20242025!$AB$3:$AB$1315,DataRegularSeason20242025!$B$3:$B$1315, "&lt;=" &amp; FJ$1, DataRegularSeason20242025!$E$3:$E$1315, $A32)</f>
        <v>60</v>
      </c>
      <c r="FK32">
        <f>SUMIFS(DataRegularSeason20242025!$AA$3:$AA$1315,DataRegularSeason20242025!$B$3:$B$1315, "&lt;=" &amp; FK$1, DataRegularSeason20242025!$D$3:$D$1315, $A32)+SUMIFS(DataRegularSeason20242025!$AB$3:$AB$1315,DataRegularSeason20242025!$B$3:$B$1315, "&lt;=" &amp; FK$1, DataRegularSeason20242025!$E$3:$E$1315, $A32)</f>
        <v>60</v>
      </c>
      <c r="FL32">
        <f>SUMIFS(DataRegularSeason20242025!$AA$3:$AA$1315,DataRegularSeason20242025!$B$3:$B$1315, "&lt;=" &amp; FL$1, DataRegularSeason20242025!$D$3:$D$1315, $A32)+SUMIFS(DataRegularSeason20242025!$AB$3:$AB$1315,DataRegularSeason20242025!$B$3:$B$1315, "&lt;=" &amp; FL$1, DataRegularSeason20242025!$E$3:$E$1315, $A32)</f>
        <v>60</v>
      </c>
      <c r="FM32">
        <f>SUMIFS(DataRegularSeason20242025!$AA$3:$AA$1315,DataRegularSeason20242025!$B$3:$B$1315, "&lt;=" &amp; FM$1, DataRegularSeason20242025!$D$3:$D$1315, $A32)+SUMIFS(DataRegularSeason20242025!$AB$3:$AB$1315,DataRegularSeason20242025!$B$3:$B$1315, "&lt;=" &amp; FM$1, DataRegularSeason20242025!$E$3:$E$1315, $A32)</f>
        <v>60</v>
      </c>
      <c r="FN32">
        <f>SUMIFS(DataRegularSeason20242025!$AA$3:$AA$1315,DataRegularSeason20242025!$B$3:$B$1315, "&lt;=" &amp; FN$1, DataRegularSeason20242025!$D$3:$D$1315, $A32)+SUMIFS(DataRegularSeason20242025!$AB$3:$AB$1315,DataRegularSeason20242025!$B$3:$B$1315, "&lt;=" &amp; FN$1, DataRegularSeason20242025!$E$3:$E$1315, $A32)</f>
        <v>60</v>
      </c>
      <c r="FO32">
        <f>SUMIFS(DataRegularSeason20242025!$AA$3:$AA$1315,DataRegularSeason20242025!$B$3:$B$1315, "&lt;=" &amp; FO$1, DataRegularSeason20242025!$D$3:$D$1315, $A32)+SUMIFS(DataRegularSeason20242025!$AB$3:$AB$1315,DataRegularSeason20242025!$B$3:$B$1315, "&lt;=" &amp; FO$1, DataRegularSeason20242025!$E$3:$E$1315, $A32)</f>
        <v>60</v>
      </c>
      <c r="FP32">
        <f>SUMIFS(DataRegularSeason20242025!$AA$3:$AA$1315,DataRegularSeason20242025!$B$3:$B$1315, "&lt;=" &amp; FP$1, DataRegularSeason20242025!$D$3:$D$1315, $A32)+SUMIFS(DataRegularSeason20242025!$AB$3:$AB$1315,DataRegularSeason20242025!$B$3:$B$1315, "&lt;=" &amp; FP$1, DataRegularSeason20242025!$E$3:$E$1315, $A32)</f>
        <v>60</v>
      </c>
      <c r="FQ32">
        <f>SUMIFS(DataRegularSeason20242025!$AA$3:$AA$1315,DataRegularSeason20242025!$B$3:$B$1315, "&lt;=" &amp; FQ$1, DataRegularSeason20242025!$D$3:$D$1315, $A32)+SUMIFS(DataRegularSeason20242025!$AB$3:$AB$1315,DataRegularSeason20242025!$B$3:$B$1315, "&lt;=" &amp; FQ$1, DataRegularSeason20242025!$E$3:$E$1315, $A32)</f>
        <v>60</v>
      </c>
      <c r="FR32">
        <f>SUMIFS(DataRegularSeason20242025!$AA$3:$AA$1315,DataRegularSeason20242025!$B$3:$B$1315, "&lt;=" &amp; FR$1, DataRegularSeason20242025!$D$3:$D$1315, $A32)+SUMIFS(DataRegularSeason20242025!$AB$3:$AB$1315,DataRegularSeason20242025!$B$3:$B$1315, "&lt;=" &amp; FR$1, DataRegularSeason20242025!$E$3:$E$1315, $A32)</f>
        <v>60</v>
      </c>
      <c r="FS32">
        <f>SUMIFS(DataRegularSeason20242025!$AA$3:$AA$1315,DataRegularSeason20242025!$B$3:$B$1315, "&lt;=" &amp; FS$1, DataRegularSeason20242025!$D$3:$D$1315, $A32)+SUMIFS(DataRegularSeason20242025!$AB$3:$AB$1315,DataRegularSeason20242025!$B$3:$B$1315, "&lt;=" &amp; FS$1, DataRegularSeason20242025!$E$3:$E$1315, $A32)</f>
        <v>60</v>
      </c>
      <c r="FT32">
        <f>SUMIFS(DataRegularSeason20242025!$AA$3:$AA$1315,DataRegularSeason20242025!$B$3:$B$1315, "&lt;=" &amp; FT$1, DataRegularSeason20242025!$D$3:$D$1315, $A32)+SUMIFS(DataRegularSeason20242025!$AB$3:$AB$1315,DataRegularSeason20242025!$B$3:$B$1315, "&lt;=" &amp; FT$1, DataRegularSeason20242025!$E$3:$E$1315, $A32)</f>
        <v>60</v>
      </c>
      <c r="FU32">
        <f>SUMIFS(DataRegularSeason20242025!$AA$3:$AA$1315,DataRegularSeason20242025!$B$3:$B$1315, "&lt;=" &amp; FU$1, DataRegularSeason20242025!$D$3:$D$1315, $A32)+SUMIFS(DataRegularSeason20242025!$AB$3:$AB$1315,DataRegularSeason20242025!$B$3:$B$1315, "&lt;=" &amp; FU$1, DataRegularSeason20242025!$E$3:$E$1315, $A32)</f>
        <v>60</v>
      </c>
      <c r="FV32">
        <f>SUMIFS(DataRegularSeason20242025!$AA$3:$AA$1315,DataRegularSeason20242025!$B$3:$B$1315, "&lt;=" &amp; FV$1, DataRegularSeason20242025!$D$3:$D$1315, $A32)+SUMIFS(DataRegularSeason20242025!$AB$3:$AB$1315,DataRegularSeason20242025!$B$3:$B$1315, "&lt;=" &amp; FV$1, DataRegularSeason20242025!$E$3:$E$1315, $A32)</f>
        <v>60</v>
      </c>
      <c r="FW32">
        <f>SUMIFS(DataRegularSeason20242025!$AA$3:$AA$1315,DataRegularSeason20242025!$B$3:$B$1315, "&lt;=" &amp; FW$1, DataRegularSeason20242025!$D$3:$D$1315, $A32)+SUMIFS(DataRegularSeason20242025!$AB$3:$AB$1315,DataRegularSeason20242025!$B$3:$B$1315, "&lt;=" &amp; FW$1, DataRegularSeason20242025!$E$3:$E$1315, $A32)</f>
        <v>60</v>
      </c>
      <c r="FX32">
        <f>SUMIFS(DataRegularSeason20242025!$AA$3:$AA$1315,DataRegularSeason20242025!$B$3:$B$1315, "&lt;=" &amp; FX$1, DataRegularSeason20242025!$D$3:$D$1315, $A32)+SUMIFS(DataRegularSeason20242025!$AB$3:$AB$1315,DataRegularSeason20242025!$B$3:$B$1315, "&lt;=" &amp; FX$1, DataRegularSeason20242025!$E$3:$E$1315, $A32)</f>
        <v>60</v>
      </c>
      <c r="FY32">
        <f>SUMIFS(DataRegularSeason20242025!$AA$3:$AA$1315,DataRegularSeason20242025!$B$3:$B$1315, "&lt;=" &amp; FY$1, DataRegularSeason20242025!$D$3:$D$1315, $A32)+SUMIFS(DataRegularSeason20242025!$AB$3:$AB$1315,DataRegularSeason20242025!$B$3:$B$1315, "&lt;=" &amp; FY$1, DataRegularSeason20242025!$E$3:$E$1315, $A32)</f>
        <v>60</v>
      </c>
      <c r="FZ32">
        <f>SUMIFS(DataRegularSeason20242025!$AA$3:$AA$1315,DataRegularSeason20242025!$B$3:$B$1315, "&lt;=" &amp; FZ$1, DataRegularSeason20242025!$D$3:$D$1315, $A32)+SUMIFS(DataRegularSeason20242025!$AB$3:$AB$1315,DataRegularSeason20242025!$B$3:$B$1315, "&lt;=" &amp; FZ$1, DataRegularSeason20242025!$E$3:$E$1315, $A32)</f>
        <v>60</v>
      </c>
      <c r="GA32">
        <f>SUMIFS(DataRegularSeason20242025!$AA$3:$AA$1315,DataRegularSeason20242025!$B$3:$B$1315, "&lt;=" &amp; GA$1, DataRegularSeason20242025!$D$3:$D$1315, $A32)+SUMIFS(DataRegularSeason20242025!$AB$3:$AB$1315,DataRegularSeason20242025!$B$3:$B$1315, "&lt;=" &amp; GA$1, DataRegularSeason20242025!$E$3:$E$1315, $A32)</f>
        <v>60</v>
      </c>
      <c r="GB32">
        <f>SUMIFS(DataRegularSeason20242025!$AA$3:$AA$1315,DataRegularSeason20242025!$B$3:$B$1315, "&lt;=" &amp; GB$1, DataRegularSeason20242025!$D$3:$D$1315, $A32)+SUMIFS(DataRegularSeason20242025!$AB$3:$AB$1315,DataRegularSeason20242025!$B$3:$B$1315, "&lt;=" &amp; GB$1, DataRegularSeason20242025!$E$3:$E$1315, $A32)</f>
        <v>60</v>
      </c>
      <c r="GC32">
        <f>SUMIFS(DataRegularSeason20242025!$AA$3:$AA$1315,DataRegularSeason20242025!$B$3:$B$1315, "&lt;=" &amp; GC$1, DataRegularSeason20242025!$D$3:$D$1315, $A32)+SUMIFS(DataRegularSeason20242025!$AB$3:$AB$1315,DataRegularSeason20242025!$B$3:$B$1315, "&lt;=" &amp; GC$1, DataRegularSeason20242025!$E$3:$E$1315, $A32)</f>
        <v>60</v>
      </c>
      <c r="GD32">
        <f>SUMIFS(DataRegularSeason20242025!$AA$3:$AA$1315,DataRegularSeason20242025!$B$3:$B$1315, "&lt;=" &amp; GD$1, DataRegularSeason20242025!$D$3:$D$1315, $A32)+SUMIFS(DataRegularSeason20242025!$AB$3:$AB$1315,DataRegularSeason20242025!$B$3:$B$1315, "&lt;=" &amp; GD$1, DataRegularSeason20242025!$E$3:$E$1315, $A32)</f>
        <v>60</v>
      </c>
      <c r="GE32">
        <f>SUMIFS(DataRegularSeason20242025!$AA$3:$AA$1315,DataRegularSeason20242025!$B$3:$B$1315, "&lt;=" &amp; GE$1, DataRegularSeason20242025!$D$3:$D$1315, $A32)+SUMIFS(DataRegularSeason20242025!$AB$3:$AB$1315,DataRegularSeason20242025!$B$3:$B$1315, "&lt;=" &amp; GE$1, DataRegularSeason20242025!$E$3:$E$1315, $A32)</f>
        <v>60</v>
      </c>
      <c r="GF32">
        <f>SUMIFS(DataRegularSeason20242025!$AA$3:$AA$1315,DataRegularSeason20242025!$B$3:$B$1315, "&lt;=" &amp; GF$1, DataRegularSeason20242025!$D$3:$D$1315, $A32)+SUMIFS(DataRegularSeason20242025!$AB$3:$AB$1315,DataRegularSeason20242025!$B$3:$B$1315, "&lt;=" &amp; GF$1, DataRegularSeason20242025!$E$3:$E$1315, $A32)</f>
        <v>60</v>
      </c>
      <c r="GG32">
        <f>SUMIFS(DataRegularSeason20242025!$AA$3:$AA$1315,DataRegularSeason20242025!$B$3:$B$1315, "&lt;=" &amp; GG$1, DataRegularSeason20242025!$D$3:$D$1315, $A32)+SUMIFS(DataRegularSeason20242025!$AB$3:$AB$1315,DataRegularSeason20242025!$B$3:$B$1315, "&lt;=" &amp; GG$1, DataRegularSeason20242025!$E$3:$E$1315, $A32)</f>
        <v>60</v>
      </c>
      <c r="GH32">
        <f>SUMIFS(DataRegularSeason20242025!$AA$3:$AA$1315,DataRegularSeason20242025!$B$3:$B$1315, "&lt;=" &amp; GH$1, DataRegularSeason20242025!$D$3:$D$1315, $A32)+SUMIFS(DataRegularSeason20242025!$AB$3:$AB$1315,DataRegularSeason20242025!$B$3:$B$1315, "&lt;=" &amp; GH$1, DataRegularSeason20242025!$E$3:$E$1315, $A32)</f>
        <v>60</v>
      </c>
      <c r="GI32">
        <f>SUMIFS(DataRegularSeason20242025!$AA$3:$AA$1315,DataRegularSeason20242025!$B$3:$B$1315, "&lt;=" &amp; GI$1, DataRegularSeason20242025!$D$3:$D$1315, $A32)+SUMIFS(DataRegularSeason20242025!$AB$3:$AB$1315,DataRegularSeason20242025!$B$3:$B$1315, "&lt;=" &amp; GI$1, DataRegularSeason20242025!$E$3:$E$1315, $A32)</f>
        <v>60</v>
      </c>
      <c r="GJ32">
        <f>SUMIFS(DataRegularSeason20242025!$AA$3:$AA$1315,DataRegularSeason20242025!$B$3:$B$1315, "&lt;=" &amp; GJ$1, DataRegularSeason20242025!$D$3:$D$1315, $A32)+SUMIFS(DataRegularSeason20242025!$AB$3:$AB$1315,DataRegularSeason20242025!$B$3:$B$1315, "&lt;=" &amp; GJ$1, DataRegularSeason20242025!$E$3:$E$1315, $A32)</f>
        <v>60</v>
      </c>
      <c r="GK32">
        <f>SUMIFS(DataRegularSeason20242025!$AA$3:$AA$1315,DataRegularSeason20242025!$B$3:$B$1315, "&lt;=" &amp; GK$1, DataRegularSeason20242025!$D$3:$D$1315, $A32)+SUMIFS(DataRegularSeason20242025!$AB$3:$AB$1315,DataRegularSeason20242025!$B$3:$B$1315, "&lt;=" &amp; GK$1, DataRegularSeason20242025!$E$3:$E$1315, $A32)</f>
        <v>60</v>
      </c>
      <c r="GL32">
        <f>SUMIFS(DataRegularSeason20242025!$AA$3:$AA$1315,DataRegularSeason20242025!$B$3:$B$1315, "&lt;=" &amp; GL$1, DataRegularSeason20242025!$D$3:$D$1315, $A32)+SUMIFS(DataRegularSeason20242025!$AB$3:$AB$1315,DataRegularSeason20242025!$B$3:$B$1315, "&lt;=" &amp; GL$1, DataRegularSeason20242025!$E$3:$E$1315, $A32)</f>
        <v>60</v>
      </c>
      <c r="GM32">
        <f>SUMIFS(DataRegularSeason20242025!$AA$3:$AA$1315,DataRegularSeason20242025!$B$3:$B$1315, "&lt;=" &amp; GM$1, DataRegularSeason20242025!$D$3:$D$1315, $A32)+SUMIFS(DataRegularSeason20242025!$AB$3:$AB$1315,DataRegularSeason20242025!$B$3:$B$1315, "&lt;=" &amp; GM$1, DataRegularSeason20242025!$E$3:$E$1315, $A32)</f>
        <v>60</v>
      </c>
      <c r="GN32">
        <f>SUMIFS(DataRegularSeason20242025!$AA$3:$AA$1315,DataRegularSeason20242025!$B$3:$B$1315, "&lt;=" &amp; GN$1, DataRegularSeason20242025!$D$3:$D$1315, $A32)+SUMIFS(DataRegularSeason20242025!$AB$3:$AB$1315,DataRegularSeason20242025!$B$3:$B$1315, "&lt;=" &amp; GN$1, DataRegularSeason20242025!$E$3:$E$1315, $A32)</f>
        <v>60</v>
      </c>
      <c r="GO32">
        <f>SUMIFS(DataRegularSeason20242025!$AA$3:$AA$1315,DataRegularSeason20242025!$B$3:$B$1315, "&lt;=" &amp; GO$1, DataRegularSeason20242025!$D$3:$D$1315, $A32)+SUMIFS(DataRegularSeason20242025!$AB$3:$AB$1315,DataRegularSeason20242025!$B$3:$B$1315, "&lt;=" &amp; GO$1, DataRegularSeason20242025!$E$3:$E$1315, $A32)</f>
        <v>60</v>
      </c>
      <c r="GP32">
        <f>SUMIFS(DataRegularSeason20242025!$AA$3:$AA$1315,DataRegularSeason20242025!$B$3:$B$1315, "&lt;=" &amp; GP$1, DataRegularSeason20242025!$D$3:$D$1315, $A32)+SUMIFS(DataRegularSeason20242025!$AB$3:$AB$1315,DataRegularSeason20242025!$B$3:$B$1315, "&lt;=" &amp; GP$1, DataRegularSeason20242025!$E$3:$E$1315, $A32)</f>
        <v>60</v>
      </c>
      <c r="GQ32">
        <f>SUMIFS(DataRegularSeason20242025!$AA$3:$AA$1315,DataRegularSeason20242025!$B$3:$B$1315, "&lt;=" &amp; GQ$1, DataRegularSeason20242025!$D$3:$D$1315, $A32)+SUMIFS(DataRegularSeason20242025!$AB$3:$AB$1315,DataRegularSeason20242025!$B$3:$B$1315, "&lt;=" &amp; GQ$1, DataRegularSeason20242025!$E$3:$E$1315, $A32)</f>
        <v>60</v>
      </c>
      <c r="GR32">
        <f>SUMIFS(DataRegularSeason20242025!$AA$3:$AA$1315,DataRegularSeason20242025!$B$3:$B$1315, "&lt;=" &amp; GR$1, DataRegularSeason20242025!$D$3:$D$1315, $A32)+SUMIFS(DataRegularSeason20242025!$AB$3:$AB$1315,DataRegularSeason20242025!$B$3:$B$1315, "&lt;=" &amp; GR$1, DataRegularSeason20242025!$E$3:$E$1315, $A32)</f>
        <v>60</v>
      </c>
      <c r="GS32">
        <f>SUMIFS(DataRegularSeason20242025!$AA$3:$AA$1315,DataRegularSeason20242025!$B$3:$B$1315, "&lt;=" &amp; GS$1, DataRegularSeason20242025!$D$3:$D$1315, $A32)+SUMIFS(DataRegularSeason20242025!$AB$3:$AB$1315,DataRegularSeason20242025!$B$3:$B$1315, "&lt;=" &amp; GS$1, DataRegularSeason20242025!$E$3:$E$1315, $A32)</f>
        <v>60</v>
      </c>
      <c r="GT32">
        <f>SUMIFS(DataRegularSeason20242025!$AA$3:$AA$1315,DataRegularSeason20242025!$B$3:$B$1315, "&lt;=" &amp; GT$1, DataRegularSeason20242025!$D$3:$D$1315, $A32)+SUMIFS(DataRegularSeason20242025!$AB$3:$AB$1315,DataRegularSeason20242025!$B$3:$B$1315, "&lt;=" &amp; GT$1, DataRegularSeason20242025!$E$3:$E$1315, $A32)</f>
        <v>60</v>
      </c>
      <c r="GU32">
        <f>SUMIFS(DataRegularSeason20242025!$AA$3:$AA$1315,DataRegularSeason20242025!$B$3:$B$1315, "&lt;=" &amp; GU$1, DataRegularSeason20242025!$D$3:$D$1315, $A32)+SUMIFS(DataRegularSeason20242025!$AB$3:$AB$1315,DataRegularSeason20242025!$B$3:$B$1315, "&lt;=" &amp; GU$1, DataRegularSeason20242025!$E$3:$E$1315, $A32)</f>
        <v>60</v>
      </c>
    </row>
    <row r="33" spans="1:275" x14ac:dyDescent="0.25">
      <c r="A33" t="s">
        <v>37</v>
      </c>
      <c r="B33" t="s">
        <v>96</v>
      </c>
      <c r="C33" s="121" t="s">
        <v>99</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38</v>
      </c>
      <c r="ES33">
        <f>SUMIFS(DataRegularSeason20242025!$AA$3:$AA$1315,DataRegularSeason20242025!$B$3:$B$1315, "&lt;=" &amp; ES$1, DataRegularSeason20242025!$D$3:$D$1315, $A33)+SUMIFS(DataRegularSeason20242025!$AB$3:$AB$1315,DataRegularSeason20242025!$B$3:$B$1315, "&lt;=" &amp; ES$1, DataRegularSeason20242025!$E$3:$E$1315, $A33)</f>
        <v>38</v>
      </c>
      <c r="ET33">
        <f>SUMIFS(DataRegularSeason20242025!$AA$3:$AA$1315,DataRegularSeason20242025!$B$3:$B$1315, "&lt;=" &amp; ET$1, DataRegularSeason20242025!$D$3:$D$1315, $A33)+SUMIFS(DataRegularSeason20242025!$AB$3:$AB$1315,DataRegularSeason20242025!$B$3:$B$1315, "&lt;=" &amp; ET$1, DataRegularSeason20242025!$E$3:$E$1315, $A33)</f>
        <v>38</v>
      </c>
      <c r="EU33">
        <f>SUMIFS(DataRegularSeason20242025!$AA$3:$AA$1315,DataRegularSeason20242025!$B$3:$B$1315, "&lt;=" &amp; EU$1, DataRegularSeason20242025!$D$3:$D$1315, $A33)+SUMIFS(DataRegularSeason20242025!$AB$3:$AB$1315,DataRegularSeason20242025!$B$3:$B$1315, "&lt;=" &amp; EU$1, DataRegularSeason20242025!$E$3:$E$1315, $A33)</f>
        <v>39</v>
      </c>
      <c r="EV33">
        <f>SUMIFS(DataRegularSeason20242025!$AA$3:$AA$1315,DataRegularSeason20242025!$B$3:$B$1315, "&lt;=" &amp; EV$1, DataRegularSeason20242025!$D$3:$D$1315, $A33)+SUMIFS(DataRegularSeason20242025!$AB$3:$AB$1315,DataRegularSeason20242025!$B$3:$B$1315, "&lt;=" &amp; EV$1, DataRegularSeason20242025!$E$3:$E$1315, $A33)</f>
        <v>39</v>
      </c>
      <c r="EW33">
        <f>SUMIFS(DataRegularSeason20242025!$AA$3:$AA$1315,DataRegularSeason20242025!$B$3:$B$1315, "&lt;=" &amp; EW$1, DataRegularSeason20242025!$D$3:$D$1315, $A33)+SUMIFS(DataRegularSeason20242025!$AB$3:$AB$1315,DataRegularSeason20242025!$B$3:$B$1315, "&lt;=" &amp; EW$1, DataRegularSeason20242025!$E$3:$E$1315, $A33)</f>
        <v>39</v>
      </c>
      <c r="EX33">
        <f>SUMIFS(DataRegularSeason20242025!$AA$3:$AA$1315,DataRegularSeason20242025!$B$3:$B$1315, "&lt;=" &amp; EX$1, DataRegularSeason20242025!$D$3:$D$1315, $A33)+SUMIFS(DataRegularSeason20242025!$AB$3:$AB$1315,DataRegularSeason20242025!$B$3:$B$1315, "&lt;=" &amp; EX$1, DataRegularSeason20242025!$E$3:$E$1315, $A33)</f>
        <v>39</v>
      </c>
      <c r="EY33">
        <f>SUMIFS(DataRegularSeason20242025!$AA$3:$AA$1315,DataRegularSeason20242025!$B$3:$B$1315, "&lt;=" &amp; EY$1, DataRegularSeason20242025!$D$3:$D$1315, $A33)+SUMIFS(DataRegularSeason20242025!$AB$3:$AB$1315,DataRegularSeason20242025!$B$3:$B$1315, "&lt;=" &amp; EY$1, DataRegularSeason20242025!$E$3:$E$1315, $A33)</f>
        <v>41</v>
      </c>
      <c r="EZ33">
        <f>SUMIFS(DataRegularSeason20242025!$AA$3:$AA$1315,DataRegularSeason20242025!$B$3:$B$1315, "&lt;=" &amp; EZ$1, DataRegularSeason20242025!$D$3:$D$1315, $A33)+SUMIFS(DataRegularSeason20242025!$AB$3:$AB$1315,DataRegularSeason20242025!$B$3:$B$1315, "&lt;=" &amp; EZ$1, DataRegularSeason20242025!$E$3:$E$1315, $A33)</f>
        <v>43</v>
      </c>
      <c r="FA33">
        <f>SUMIFS(DataRegularSeason20242025!$AA$3:$AA$1315,DataRegularSeason20242025!$B$3:$B$1315, "&lt;=" &amp; FA$1, DataRegularSeason20242025!$D$3:$D$1315, $A33)+SUMIFS(DataRegularSeason20242025!$AB$3:$AB$1315,DataRegularSeason20242025!$B$3:$B$1315, "&lt;=" &amp; FA$1, DataRegularSeason20242025!$E$3:$E$1315, $A33)</f>
        <v>43</v>
      </c>
      <c r="FB33">
        <f>SUMIFS(DataRegularSeason20242025!$AA$3:$AA$1315,DataRegularSeason20242025!$B$3:$B$1315, "&lt;=" &amp; FB$1, DataRegularSeason20242025!$D$3:$D$1315, $A33)+SUMIFS(DataRegularSeason20242025!$AB$3:$AB$1315,DataRegularSeason20242025!$B$3:$B$1315, "&lt;=" &amp; FB$1, DataRegularSeason20242025!$E$3:$E$1315, $A33)</f>
        <v>43</v>
      </c>
      <c r="FC33">
        <f>SUMIFS(DataRegularSeason20242025!$AA$3:$AA$1315,DataRegularSeason20242025!$B$3:$B$1315, "&lt;=" &amp; FC$1, DataRegularSeason20242025!$D$3:$D$1315, $A33)+SUMIFS(DataRegularSeason20242025!$AB$3:$AB$1315,DataRegularSeason20242025!$B$3:$B$1315, "&lt;=" &amp; FC$1, DataRegularSeason20242025!$E$3:$E$1315, $A33)</f>
        <v>43</v>
      </c>
      <c r="FD33">
        <f>SUMIFS(DataRegularSeason20242025!$AA$3:$AA$1315,DataRegularSeason20242025!$B$3:$B$1315, "&lt;=" &amp; FD$1, DataRegularSeason20242025!$D$3:$D$1315, $A33)+SUMIFS(DataRegularSeason20242025!$AB$3:$AB$1315,DataRegularSeason20242025!$B$3:$B$1315, "&lt;=" &amp; FD$1, DataRegularSeason20242025!$E$3:$E$1315, $A33)</f>
        <v>43</v>
      </c>
      <c r="FE33">
        <f>SUMIFS(DataRegularSeason20242025!$AA$3:$AA$1315,DataRegularSeason20242025!$B$3:$B$1315, "&lt;=" &amp; FE$1, DataRegularSeason20242025!$D$3:$D$1315, $A33)+SUMIFS(DataRegularSeason20242025!$AB$3:$AB$1315,DataRegularSeason20242025!$B$3:$B$1315, "&lt;=" &amp; FE$1, DataRegularSeason20242025!$E$3:$E$1315, $A33)</f>
        <v>43</v>
      </c>
      <c r="FF33">
        <f>SUMIFS(DataRegularSeason20242025!$AA$3:$AA$1315,DataRegularSeason20242025!$B$3:$B$1315, "&lt;=" &amp; FF$1, DataRegularSeason20242025!$D$3:$D$1315, $A33)+SUMIFS(DataRegularSeason20242025!$AB$3:$AB$1315,DataRegularSeason20242025!$B$3:$B$1315, "&lt;=" &amp; FF$1, DataRegularSeason20242025!$E$3:$E$1315, $A33)</f>
        <v>43</v>
      </c>
      <c r="FG33">
        <f>SUMIFS(DataRegularSeason20242025!$AA$3:$AA$1315,DataRegularSeason20242025!$B$3:$B$1315, "&lt;=" &amp; FG$1, DataRegularSeason20242025!$D$3:$D$1315, $A33)+SUMIFS(DataRegularSeason20242025!$AB$3:$AB$1315,DataRegularSeason20242025!$B$3:$B$1315, "&lt;=" &amp; FG$1, DataRegularSeason20242025!$E$3:$E$1315, $A33)</f>
        <v>43</v>
      </c>
      <c r="FH33">
        <f>SUMIFS(DataRegularSeason20242025!$AA$3:$AA$1315,DataRegularSeason20242025!$B$3:$B$1315, "&lt;=" &amp; FH$1, DataRegularSeason20242025!$D$3:$D$1315, $A33)+SUMIFS(DataRegularSeason20242025!$AB$3:$AB$1315,DataRegularSeason20242025!$B$3:$B$1315, "&lt;=" &amp; FH$1, DataRegularSeason20242025!$E$3:$E$1315, $A33)</f>
        <v>43</v>
      </c>
      <c r="FI33">
        <f>SUMIFS(DataRegularSeason20242025!$AA$3:$AA$1315,DataRegularSeason20242025!$B$3:$B$1315, "&lt;=" &amp; FI$1, DataRegularSeason20242025!$D$3:$D$1315, $A33)+SUMIFS(DataRegularSeason20242025!$AB$3:$AB$1315,DataRegularSeason20242025!$B$3:$B$1315, "&lt;=" &amp; FI$1, DataRegularSeason20242025!$E$3:$E$1315, $A33)</f>
        <v>43</v>
      </c>
      <c r="FJ33">
        <f>SUMIFS(DataRegularSeason20242025!$AA$3:$AA$1315,DataRegularSeason20242025!$B$3:$B$1315, "&lt;=" &amp; FJ$1, DataRegularSeason20242025!$D$3:$D$1315, $A33)+SUMIFS(DataRegularSeason20242025!$AB$3:$AB$1315,DataRegularSeason20242025!$B$3:$B$1315, "&lt;=" &amp; FJ$1, DataRegularSeason20242025!$E$3:$E$1315, $A33)</f>
        <v>43</v>
      </c>
      <c r="FK33">
        <f>SUMIFS(DataRegularSeason20242025!$AA$3:$AA$1315,DataRegularSeason20242025!$B$3:$B$1315, "&lt;=" &amp; FK$1, DataRegularSeason20242025!$D$3:$D$1315, $A33)+SUMIFS(DataRegularSeason20242025!$AB$3:$AB$1315,DataRegularSeason20242025!$B$3:$B$1315, "&lt;=" &amp; FK$1, DataRegularSeason20242025!$E$3:$E$1315, $A33)</f>
        <v>43</v>
      </c>
      <c r="FL33">
        <f>SUMIFS(DataRegularSeason20242025!$AA$3:$AA$1315,DataRegularSeason20242025!$B$3:$B$1315, "&lt;=" &amp; FL$1, DataRegularSeason20242025!$D$3:$D$1315, $A33)+SUMIFS(DataRegularSeason20242025!$AB$3:$AB$1315,DataRegularSeason20242025!$B$3:$B$1315, "&lt;=" &amp; FL$1, DataRegularSeason20242025!$E$3:$E$1315, $A33)</f>
        <v>43</v>
      </c>
      <c r="FM33">
        <f>SUMIFS(DataRegularSeason20242025!$AA$3:$AA$1315,DataRegularSeason20242025!$B$3:$B$1315, "&lt;=" &amp; FM$1, DataRegularSeason20242025!$D$3:$D$1315, $A33)+SUMIFS(DataRegularSeason20242025!$AB$3:$AB$1315,DataRegularSeason20242025!$B$3:$B$1315, "&lt;=" &amp; FM$1, DataRegularSeason20242025!$E$3:$E$1315, $A33)</f>
        <v>43</v>
      </c>
      <c r="FN33">
        <f>SUMIFS(DataRegularSeason20242025!$AA$3:$AA$1315,DataRegularSeason20242025!$B$3:$B$1315, "&lt;=" &amp; FN$1, DataRegularSeason20242025!$D$3:$D$1315, $A33)+SUMIFS(DataRegularSeason20242025!$AB$3:$AB$1315,DataRegularSeason20242025!$B$3:$B$1315, "&lt;=" &amp; FN$1, DataRegularSeason20242025!$E$3:$E$1315, $A33)</f>
        <v>43</v>
      </c>
      <c r="FO33">
        <f>SUMIFS(DataRegularSeason20242025!$AA$3:$AA$1315,DataRegularSeason20242025!$B$3:$B$1315, "&lt;=" &amp; FO$1, DataRegularSeason20242025!$D$3:$D$1315, $A33)+SUMIFS(DataRegularSeason20242025!$AB$3:$AB$1315,DataRegularSeason20242025!$B$3:$B$1315, "&lt;=" &amp; FO$1, DataRegularSeason20242025!$E$3:$E$1315, $A33)</f>
        <v>43</v>
      </c>
      <c r="FP33">
        <f>SUMIFS(DataRegularSeason20242025!$AA$3:$AA$1315,DataRegularSeason20242025!$B$3:$B$1315, "&lt;=" &amp; FP$1, DataRegularSeason20242025!$D$3:$D$1315, $A33)+SUMIFS(DataRegularSeason20242025!$AB$3:$AB$1315,DataRegularSeason20242025!$B$3:$B$1315, "&lt;=" &amp; FP$1, DataRegularSeason20242025!$E$3:$E$1315, $A33)</f>
        <v>43</v>
      </c>
      <c r="FQ33">
        <f>SUMIFS(DataRegularSeason20242025!$AA$3:$AA$1315,DataRegularSeason20242025!$B$3:$B$1315, "&lt;=" &amp; FQ$1, DataRegularSeason20242025!$D$3:$D$1315, $A33)+SUMIFS(DataRegularSeason20242025!$AB$3:$AB$1315,DataRegularSeason20242025!$B$3:$B$1315, "&lt;=" &amp; FQ$1, DataRegularSeason20242025!$E$3:$E$1315, $A33)</f>
        <v>43</v>
      </c>
      <c r="FR33">
        <f>SUMIFS(DataRegularSeason20242025!$AA$3:$AA$1315,DataRegularSeason20242025!$B$3:$B$1315, "&lt;=" &amp; FR$1, DataRegularSeason20242025!$D$3:$D$1315, $A33)+SUMIFS(DataRegularSeason20242025!$AB$3:$AB$1315,DataRegularSeason20242025!$B$3:$B$1315, "&lt;=" &amp; FR$1, DataRegularSeason20242025!$E$3:$E$1315, $A33)</f>
        <v>43</v>
      </c>
      <c r="FS33">
        <f>SUMIFS(DataRegularSeason20242025!$AA$3:$AA$1315,DataRegularSeason20242025!$B$3:$B$1315, "&lt;=" &amp; FS$1, DataRegularSeason20242025!$D$3:$D$1315, $A33)+SUMIFS(DataRegularSeason20242025!$AB$3:$AB$1315,DataRegularSeason20242025!$B$3:$B$1315, "&lt;=" &amp; FS$1, DataRegularSeason20242025!$E$3:$E$1315, $A33)</f>
        <v>43</v>
      </c>
      <c r="FT33">
        <f>SUMIFS(DataRegularSeason20242025!$AA$3:$AA$1315,DataRegularSeason20242025!$B$3:$B$1315, "&lt;=" &amp; FT$1, DataRegularSeason20242025!$D$3:$D$1315, $A33)+SUMIFS(DataRegularSeason20242025!$AB$3:$AB$1315,DataRegularSeason20242025!$B$3:$B$1315, "&lt;=" &amp; FT$1, DataRegularSeason20242025!$E$3:$E$1315, $A33)</f>
        <v>43</v>
      </c>
      <c r="FU33">
        <f>SUMIFS(DataRegularSeason20242025!$AA$3:$AA$1315,DataRegularSeason20242025!$B$3:$B$1315, "&lt;=" &amp; FU$1, DataRegularSeason20242025!$D$3:$D$1315, $A33)+SUMIFS(DataRegularSeason20242025!$AB$3:$AB$1315,DataRegularSeason20242025!$B$3:$B$1315, "&lt;=" &amp; FU$1, DataRegularSeason20242025!$E$3:$E$1315, $A33)</f>
        <v>43</v>
      </c>
      <c r="FV33">
        <f>SUMIFS(DataRegularSeason20242025!$AA$3:$AA$1315,DataRegularSeason20242025!$B$3:$B$1315, "&lt;=" &amp; FV$1, DataRegularSeason20242025!$D$3:$D$1315, $A33)+SUMIFS(DataRegularSeason20242025!$AB$3:$AB$1315,DataRegularSeason20242025!$B$3:$B$1315, "&lt;=" &amp; FV$1, DataRegularSeason20242025!$E$3:$E$1315, $A33)</f>
        <v>43</v>
      </c>
      <c r="FW33">
        <f>SUMIFS(DataRegularSeason20242025!$AA$3:$AA$1315,DataRegularSeason20242025!$B$3:$B$1315, "&lt;=" &amp; FW$1, DataRegularSeason20242025!$D$3:$D$1315, $A33)+SUMIFS(DataRegularSeason20242025!$AB$3:$AB$1315,DataRegularSeason20242025!$B$3:$B$1315, "&lt;=" &amp; FW$1, DataRegularSeason20242025!$E$3:$E$1315, $A33)</f>
        <v>43</v>
      </c>
      <c r="FX33">
        <f>SUMIFS(DataRegularSeason20242025!$AA$3:$AA$1315,DataRegularSeason20242025!$B$3:$B$1315, "&lt;=" &amp; FX$1, DataRegularSeason20242025!$D$3:$D$1315, $A33)+SUMIFS(DataRegularSeason20242025!$AB$3:$AB$1315,DataRegularSeason20242025!$B$3:$B$1315, "&lt;=" &amp; FX$1, DataRegularSeason20242025!$E$3:$E$1315, $A33)</f>
        <v>43</v>
      </c>
      <c r="FY33">
        <f>SUMIFS(DataRegularSeason20242025!$AA$3:$AA$1315,DataRegularSeason20242025!$B$3:$B$1315, "&lt;=" &amp; FY$1, DataRegularSeason20242025!$D$3:$D$1315, $A33)+SUMIFS(DataRegularSeason20242025!$AB$3:$AB$1315,DataRegularSeason20242025!$B$3:$B$1315, "&lt;=" &amp; FY$1, DataRegularSeason20242025!$E$3:$E$1315, $A33)</f>
        <v>43</v>
      </c>
      <c r="FZ33">
        <f>SUMIFS(DataRegularSeason20242025!$AA$3:$AA$1315,DataRegularSeason20242025!$B$3:$B$1315, "&lt;=" &amp; FZ$1, DataRegularSeason20242025!$D$3:$D$1315, $A33)+SUMIFS(DataRegularSeason20242025!$AB$3:$AB$1315,DataRegularSeason20242025!$B$3:$B$1315, "&lt;=" &amp; FZ$1, DataRegularSeason20242025!$E$3:$E$1315, $A33)</f>
        <v>43</v>
      </c>
      <c r="GA33">
        <f>SUMIFS(DataRegularSeason20242025!$AA$3:$AA$1315,DataRegularSeason20242025!$B$3:$B$1315, "&lt;=" &amp; GA$1, DataRegularSeason20242025!$D$3:$D$1315, $A33)+SUMIFS(DataRegularSeason20242025!$AB$3:$AB$1315,DataRegularSeason20242025!$B$3:$B$1315, "&lt;=" &amp; GA$1, DataRegularSeason20242025!$E$3:$E$1315, $A33)</f>
        <v>43</v>
      </c>
      <c r="GB33">
        <f>SUMIFS(DataRegularSeason20242025!$AA$3:$AA$1315,DataRegularSeason20242025!$B$3:$B$1315, "&lt;=" &amp; GB$1, DataRegularSeason20242025!$D$3:$D$1315, $A33)+SUMIFS(DataRegularSeason20242025!$AB$3:$AB$1315,DataRegularSeason20242025!$B$3:$B$1315, "&lt;=" &amp; GB$1, DataRegularSeason20242025!$E$3:$E$1315, $A33)</f>
        <v>43</v>
      </c>
      <c r="GC33">
        <f>SUMIFS(DataRegularSeason20242025!$AA$3:$AA$1315,DataRegularSeason20242025!$B$3:$B$1315, "&lt;=" &amp; GC$1, DataRegularSeason20242025!$D$3:$D$1315, $A33)+SUMIFS(DataRegularSeason20242025!$AB$3:$AB$1315,DataRegularSeason20242025!$B$3:$B$1315, "&lt;=" &amp; GC$1, DataRegularSeason20242025!$E$3:$E$1315, $A33)</f>
        <v>43</v>
      </c>
      <c r="GD33">
        <f>SUMIFS(DataRegularSeason20242025!$AA$3:$AA$1315,DataRegularSeason20242025!$B$3:$B$1315, "&lt;=" &amp; GD$1, DataRegularSeason20242025!$D$3:$D$1315, $A33)+SUMIFS(DataRegularSeason20242025!$AB$3:$AB$1315,DataRegularSeason20242025!$B$3:$B$1315, "&lt;=" &amp; GD$1, DataRegularSeason20242025!$E$3:$E$1315, $A33)</f>
        <v>43</v>
      </c>
      <c r="GE33">
        <f>SUMIFS(DataRegularSeason20242025!$AA$3:$AA$1315,DataRegularSeason20242025!$B$3:$B$1315, "&lt;=" &amp; GE$1, DataRegularSeason20242025!$D$3:$D$1315, $A33)+SUMIFS(DataRegularSeason20242025!$AB$3:$AB$1315,DataRegularSeason20242025!$B$3:$B$1315, "&lt;=" &amp; GE$1, DataRegularSeason20242025!$E$3:$E$1315, $A33)</f>
        <v>43</v>
      </c>
      <c r="GF33">
        <f>SUMIFS(DataRegularSeason20242025!$AA$3:$AA$1315,DataRegularSeason20242025!$B$3:$B$1315, "&lt;=" &amp; GF$1, DataRegularSeason20242025!$D$3:$D$1315, $A33)+SUMIFS(DataRegularSeason20242025!$AB$3:$AB$1315,DataRegularSeason20242025!$B$3:$B$1315, "&lt;=" &amp; GF$1, DataRegularSeason20242025!$E$3:$E$1315, $A33)</f>
        <v>43</v>
      </c>
      <c r="GG33">
        <f>SUMIFS(DataRegularSeason20242025!$AA$3:$AA$1315,DataRegularSeason20242025!$B$3:$B$1315, "&lt;=" &amp; GG$1, DataRegularSeason20242025!$D$3:$D$1315, $A33)+SUMIFS(DataRegularSeason20242025!$AB$3:$AB$1315,DataRegularSeason20242025!$B$3:$B$1315, "&lt;=" &amp; GG$1, DataRegularSeason20242025!$E$3:$E$1315, $A33)</f>
        <v>43</v>
      </c>
      <c r="GH33">
        <f>SUMIFS(DataRegularSeason20242025!$AA$3:$AA$1315,DataRegularSeason20242025!$B$3:$B$1315, "&lt;=" &amp; GH$1, DataRegularSeason20242025!$D$3:$D$1315, $A33)+SUMIFS(DataRegularSeason20242025!$AB$3:$AB$1315,DataRegularSeason20242025!$B$3:$B$1315, "&lt;=" &amp; GH$1, DataRegularSeason20242025!$E$3:$E$1315, $A33)</f>
        <v>43</v>
      </c>
      <c r="GI33">
        <f>SUMIFS(DataRegularSeason20242025!$AA$3:$AA$1315,DataRegularSeason20242025!$B$3:$B$1315, "&lt;=" &amp; GI$1, DataRegularSeason20242025!$D$3:$D$1315, $A33)+SUMIFS(DataRegularSeason20242025!$AB$3:$AB$1315,DataRegularSeason20242025!$B$3:$B$1315, "&lt;=" &amp; GI$1, DataRegularSeason20242025!$E$3:$E$1315, $A33)</f>
        <v>43</v>
      </c>
      <c r="GJ33">
        <f>SUMIFS(DataRegularSeason20242025!$AA$3:$AA$1315,DataRegularSeason20242025!$B$3:$B$1315, "&lt;=" &amp; GJ$1, DataRegularSeason20242025!$D$3:$D$1315, $A33)+SUMIFS(DataRegularSeason20242025!$AB$3:$AB$1315,DataRegularSeason20242025!$B$3:$B$1315, "&lt;=" &amp; GJ$1, DataRegularSeason20242025!$E$3:$E$1315, $A33)</f>
        <v>43</v>
      </c>
      <c r="GK33">
        <f>SUMIFS(DataRegularSeason20242025!$AA$3:$AA$1315,DataRegularSeason20242025!$B$3:$B$1315, "&lt;=" &amp; GK$1, DataRegularSeason20242025!$D$3:$D$1315, $A33)+SUMIFS(DataRegularSeason20242025!$AB$3:$AB$1315,DataRegularSeason20242025!$B$3:$B$1315, "&lt;=" &amp; GK$1, DataRegularSeason20242025!$E$3:$E$1315, $A33)</f>
        <v>43</v>
      </c>
      <c r="GL33">
        <f>SUMIFS(DataRegularSeason20242025!$AA$3:$AA$1315,DataRegularSeason20242025!$B$3:$B$1315, "&lt;=" &amp; GL$1, DataRegularSeason20242025!$D$3:$D$1315, $A33)+SUMIFS(DataRegularSeason20242025!$AB$3:$AB$1315,DataRegularSeason20242025!$B$3:$B$1315, "&lt;=" &amp; GL$1, DataRegularSeason20242025!$E$3:$E$1315, $A33)</f>
        <v>43</v>
      </c>
      <c r="GM33">
        <f>SUMIFS(DataRegularSeason20242025!$AA$3:$AA$1315,DataRegularSeason20242025!$B$3:$B$1315, "&lt;=" &amp; GM$1, DataRegularSeason20242025!$D$3:$D$1315, $A33)+SUMIFS(DataRegularSeason20242025!$AB$3:$AB$1315,DataRegularSeason20242025!$B$3:$B$1315, "&lt;=" &amp; GM$1, DataRegularSeason20242025!$E$3:$E$1315, $A33)</f>
        <v>43</v>
      </c>
      <c r="GN33">
        <f>SUMIFS(DataRegularSeason20242025!$AA$3:$AA$1315,DataRegularSeason20242025!$B$3:$B$1315, "&lt;=" &amp; GN$1, DataRegularSeason20242025!$D$3:$D$1315, $A33)+SUMIFS(DataRegularSeason20242025!$AB$3:$AB$1315,DataRegularSeason20242025!$B$3:$B$1315, "&lt;=" &amp; GN$1, DataRegularSeason20242025!$E$3:$E$1315, $A33)</f>
        <v>43</v>
      </c>
      <c r="GO33">
        <f>SUMIFS(DataRegularSeason20242025!$AA$3:$AA$1315,DataRegularSeason20242025!$B$3:$B$1315, "&lt;=" &amp; GO$1, DataRegularSeason20242025!$D$3:$D$1315, $A33)+SUMIFS(DataRegularSeason20242025!$AB$3:$AB$1315,DataRegularSeason20242025!$B$3:$B$1315, "&lt;=" &amp; GO$1, DataRegularSeason20242025!$E$3:$E$1315, $A33)</f>
        <v>43</v>
      </c>
      <c r="GP33">
        <f>SUMIFS(DataRegularSeason20242025!$AA$3:$AA$1315,DataRegularSeason20242025!$B$3:$B$1315, "&lt;=" &amp; GP$1, DataRegularSeason20242025!$D$3:$D$1315, $A33)+SUMIFS(DataRegularSeason20242025!$AB$3:$AB$1315,DataRegularSeason20242025!$B$3:$B$1315, "&lt;=" &amp; GP$1, DataRegularSeason20242025!$E$3:$E$1315, $A33)</f>
        <v>43</v>
      </c>
      <c r="GQ33">
        <f>SUMIFS(DataRegularSeason20242025!$AA$3:$AA$1315,DataRegularSeason20242025!$B$3:$B$1315, "&lt;=" &amp; GQ$1, DataRegularSeason20242025!$D$3:$D$1315, $A33)+SUMIFS(DataRegularSeason20242025!$AB$3:$AB$1315,DataRegularSeason20242025!$B$3:$B$1315, "&lt;=" &amp; GQ$1, DataRegularSeason20242025!$E$3:$E$1315, $A33)</f>
        <v>43</v>
      </c>
      <c r="GR33">
        <f>SUMIFS(DataRegularSeason20242025!$AA$3:$AA$1315,DataRegularSeason20242025!$B$3:$B$1315, "&lt;=" &amp; GR$1, DataRegularSeason20242025!$D$3:$D$1315, $A33)+SUMIFS(DataRegularSeason20242025!$AB$3:$AB$1315,DataRegularSeason20242025!$B$3:$B$1315, "&lt;=" &amp; GR$1, DataRegularSeason20242025!$E$3:$E$1315, $A33)</f>
        <v>43</v>
      </c>
      <c r="GS33">
        <f>SUMIFS(DataRegularSeason20242025!$AA$3:$AA$1315,DataRegularSeason20242025!$B$3:$B$1315, "&lt;=" &amp; GS$1, DataRegularSeason20242025!$D$3:$D$1315, $A33)+SUMIFS(DataRegularSeason20242025!$AB$3:$AB$1315,DataRegularSeason20242025!$B$3:$B$1315, "&lt;=" &amp; GS$1, DataRegularSeason20242025!$E$3:$E$1315, $A33)</f>
        <v>43</v>
      </c>
      <c r="GT33">
        <f>SUMIFS(DataRegularSeason20242025!$AA$3:$AA$1315,DataRegularSeason20242025!$B$3:$B$1315, "&lt;=" &amp; GT$1, DataRegularSeason20242025!$D$3:$D$1315, $A33)+SUMIFS(DataRegularSeason20242025!$AB$3:$AB$1315,DataRegularSeason20242025!$B$3:$B$1315, "&lt;=" &amp; GT$1, DataRegularSeason20242025!$E$3:$E$1315, $A33)</f>
        <v>43</v>
      </c>
      <c r="GU33">
        <f>SUMIFS(DataRegularSeason20242025!$AA$3:$AA$1315,DataRegularSeason20242025!$B$3:$B$1315, "&lt;=" &amp; GU$1, DataRegularSeason20242025!$D$3:$D$1315, $A33)+SUMIFS(DataRegularSeason20242025!$AB$3:$AB$1315,DataRegularSeason20242025!$B$3:$B$1315, "&lt;=" &amp; GU$1, DataRegularSeason20242025!$E$3:$E$1315, $A33)</f>
        <v>43</v>
      </c>
    </row>
    <row r="34" spans="1:275" x14ac:dyDescent="0.25">
      <c r="A34" t="s">
        <v>1759</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62.15625</v>
      </c>
      <c r="EQ34">
        <f>SUBTOTAL(101,Table4[2025-02-23])</f>
        <v>62.8125</v>
      </c>
      <c r="ER34">
        <f>SUBTOTAL(101,Table4[2025-02-24])</f>
        <v>62.96875</v>
      </c>
      <c r="ES34">
        <f>SUBTOTAL(101,Table4[2025-02-25])</f>
        <v>63.75</v>
      </c>
      <c r="ET34">
        <f>SUBTOTAL(101,Table4[2025-02-26])</f>
        <v>63.96875</v>
      </c>
      <c r="EU34">
        <f>SUBTOTAL(101,Table4[2025-02-27])</f>
        <v>64.78125</v>
      </c>
      <c r="EV34">
        <f>SUBTOTAL(101,Table4[2025-02-28])</f>
        <v>64.96875</v>
      </c>
      <c r="EW34">
        <f>SUBTOTAL(101,Table4[2025-03-01])</f>
        <v>65.8125</v>
      </c>
      <c r="EX34">
        <f>SUBTOTAL(101,Table4[2025-03-02])</f>
        <v>66.25</v>
      </c>
      <c r="EY34">
        <f>SUBTOTAL(101,Table4[2025-03-03])</f>
        <v>66.71875</v>
      </c>
      <c r="EZ34">
        <f>SUBTOTAL(101,Table4[2025-03-04])</f>
        <v>67.34375</v>
      </c>
      <c r="FA34">
        <f>SUBTOTAL(101,Table4[2025-03-05])</f>
        <v>67.75</v>
      </c>
      <c r="FB34">
        <f>SUBTOTAL(101,Table4[2025-03-06])</f>
        <v>68.375</v>
      </c>
      <c r="FC34">
        <f>SUBTOTAL(101,Table4[2025-03-07])</f>
        <v>68.78125</v>
      </c>
      <c r="FD34">
        <f>SUBTOTAL(101,Table4[2025-03-08])</f>
        <v>69.5</v>
      </c>
      <c r="FE34">
        <f>SUBTOTAL(101,Table4[2025-03-09])</f>
        <v>70</v>
      </c>
      <c r="FF34">
        <f>SUBTOTAL(101,Table4[2025-03-10])</f>
        <v>70.28125</v>
      </c>
      <c r="FG34">
        <f>SUBTOTAL(101,Table4[2025-03-11])</f>
        <v>71.03125</v>
      </c>
      <c r="FH34">
        <f>SUBTOTAL(101,Table4[2025-03-12])</f>
        <v>71.34375</v>
      </c>
      <c r="FI34">
        <f>SUBTOTAL(101,Table4[2025-03-13])</f>
        <v>71.40625</v>
      </c>
      <c r="FJ34">
        <f>SUBTOTAL(101,Table4[2025-03-14])</f>
        <v>71.40625</v>
      </c>
      <c r="FK34">
        <f>SUBTOTAL(101,Table4[2025-03-15])</f>
        <v>71.40625</v>
      </c>
      <c r="FL34">
        <f>SUBTOTAL(101,Table4[2025-03-16])</f>
        <v>71.40625</v>
      </c>
      <c r="FM34">
        <f>SUBTOTAL(101,Table4[2025-03-17])</f>
        <v>71.40625</v>
      </c>
      <c r="FN34">
        <f>SUBTOTAL(101,Table4[2025-03-18])</f>
        <v>71.40625</v>
      </c>
      <c r="FO34">
        <f>SUBTOTAL(101,Table4[2025-03-19])</f>
        <v>71.40625</v>
      </c>
      <c r="FP34">
        <f>SUBTOTAL(101,Table4[2025-03-20])</f>
        <v>71.40625</v>
      </c>
      <c r="FQ34">
        <f>SUBTOTAL(101,Table4[2025-03-21])</f>
        <v>71.40625</v>
      </c>
      <c r="FR34">
        <f>SUBTOTAL(101,Table4[2025-03-22])</f>
        <v>71.40625</v>
      </c>
      <c r="FS34">
        <f>SUBTOTAL(101,Table4[2025-03-23])</f>
        <v>71.40625</v>
      </c>
      <c r="FT34">
        <f>SUBTOTAL(101,Table4[2025-03-24])</f>
        <v>71.40625</v>
      </c>
      <c r="FU34">
        <f>SUBTOTAL(101,Table4[2025-03-25])</f>
        <v>71.40625</v>
      </c>
      <c r="FV34">
        <f>SUBTOTAL(101,Table4[2025-03-26])</f>
        <v>71.40625</v>
      </c>
      <c r="FW34">
        <f>SUBTOTAL(101,Table4[2025-03-27])</f>
        <v>71.40625</v>
      </c>
      <c r="FX34">
        <f>SUBTOTAL(101,Table4[2025-03-28])</f>
        <v>71.40625</v>
      </c>
      <c r="FY34">
        <f>SUBTOTAL(101,Table4[2025-03-29])</f>
        <v>71.40625</v>
      </c>
      <c r="FZ34">
        <f>SUBTOTAL(101,Table4[2025-03-30])</f>
        <v>71.40625</v>
      </c>
      <c r="GA34">
        <f>SUBTOTAL(101,Table4[2025-03-31])</f>
        <v>71.40625</v>
      </c>
      <c r="GB34">
        <f>SUBTOTAL(101,Table4[2025-04-01])</f>
        <v>71.40625</v>
      </c>
      <c r="GC34">
        <f>SUBTOTAL(101,Table4[2025-04-02])</f>
        <v>71.40625</v>
      </c>
      <c r="GD34">
        <f>SUBTOTAL(101,Table4[2025-04-03])</f>
        <v>71.40625</v>
      </c>
      <c r="GE34">
        <f>SUBTOTAL(101,Table4[2025-04-04])</f>
        <v>71.40625</v>
      </c>
      <c r="GF34">
        <f>SUBTOTAL(101,Table4[2025-04-05])</f>
        <v>71.40625</v>
      </c>
      <c r="GG34">
        <f>SUBTOTAL(101,Table4[2025-04-06])</f>
        <v>71.40625</v>
      </c>
      <c r="GH34">
        <f>SUBTOTAL(101,Table4[2025-04-07])</f>
        <v>71.40625</v>
      </c>
      <c r="GI34">
        <f>SUBTOTAL(101,Table4[2025-04-08])</f>
        <v>71.40625</v>
      </c>
      <c r="GJ34">
        <f>SUBTOTAL(101,Table4[2025-04-09])</f>
        <v>71.40625</v>
      </c>
      <c r="GK34">
        <f>SUBTOTAL(101,Table4[2025-04-10])</f>
        <v>71.40625</v>
      </c>
      <c r="GL34">
        <f>SUBTOTAL(101,Table4[2025-04-11])</f>
        <v>71.40625</v>
      </c>
      <c r="GM34">
        <f>SUBTOTAL(101,Table4[2025-04-12])</f>
        <v>71.40625</v>
      </c>
      <c r="GN34">
        <f>SUBTOTAL(101,Table4[2025-04-13])</f>
        <v>71.40625</v>
      </c>
      <c r="GO34">
        <f>SUBTOTAL(101,Table4[2025-04-14])</f>
        <v>71.40625</v>
      </c>
      <c r="GP34">
        <f>SUBTOTAL(101,Table4[2025-04-15])</f>
        <v>71.40625</v>
      </c>
      <c r="GQ34">
        <f>SUBTOTAL(101,Table4[2025-04-16])</f>
        <v>71.40625</v>
      </c>
      <c r="GR34">
        <f>SUBTOTAL(101,Table4[2025-04-17])</f>
        <v>71.40625</v>
      </c>
      <c r="GS34">
        <f>SUBTOTAL(101,Table4[2025-04-18])</f>
        <v>71.40625</v>
      </c>
      <c r="GT34">
        <f>SUBTOTAL(101,Table4[2025-04-19])</f>
        <v>71.40625</v>
      </c>
      <c r="GU34">
        <f>SUBTOTAL(101,Table4[2025-04-20])</f>
        <v>71.40625</v>
      </c>
      <c r="JO34">
        <f>SUBTOTAL(103,Table4[2025-07-01])</f>
        <v>0</v>
      </c>
    </row>
    <row r="37" spans="1:275" ht="54.75" x14ac:dyDescent="0.25">
      <c r="A37" s="27" t="s">
        <v>1756</v>
      </c>
      <c r="B37" s="27" t="s">
        <v>1757</v>
      </c>
      <c r="C37" s="27" t="s">
        <v>1758</v>
      </c>
      <c r="D37" s="28" t="s">
        <v>1484</v>
      </c>
      <c r="E37" s="28" t="s">
        <v>1485</v>
      </c>
      <c r="F37" s="28" t="s">
        <v>1486</v>
      </c>
      <c r="G37" s="28" t="s">
        <v>1487</v>
      </c>
      <c r="H37" s="28" t="s">
        <v>1488</v>
      </c>
      <c r="I37" s="28" t="s">
        <v>1489</v>
      </c>
      <c r="J37" s="28" t="s">
        <v>1490</v>
      </c>
      <c r="K37" s="28" t="s">
        <v>1491</v>
      </c>
      <c r="L37" s="28" t="s">
        <v>1492</v>
      </c>
      <c r="M37" s="28" t="s">
        <v>1493</v>
      </c>
      <c r="N37" s="28" t="s">
        <v>1494</v>
      </c>
      <c r="O37" s="28" t="s">
        <v>1495</v>
      </c>
      <c r="P37" s="28" t="s">
        <v>1496</v>
      </c>
      <c r="Q37" s="28" t="s">
        <v>1497</v>
      </c>
      <c r="R37" s="28" t="s">
        <v>1498</v>
      </c>
      <c r="S37" s="28" t="s">
        <v>1499</v>
      </c>
      <c r="T37" s="28" t="s">
        <v>1500</v>
      </c>
      <c r="U37" s="28" t="s">
        <v>1501</v>
      </c>
      <c r="V37" s="28" t="s">
        <v>1502</v>
      </c>
      <c r="W37" s="28" t="s">
        <v>1503</v>
      </c>
      <c r="X37" s="28" t="s">
        <v>1504</v>
      </c>
      <c r="Y37" s="28" t="s">
        <v>1505</v>
      </c>
      <c r="Z37" s="28" t="s">
        <v>1506</v>
      </c>
      <c r="AA37" s="28" t="s">
        <v>1507</v>
      </c>
      <c r="AB37" s="28" t="s">
        <v>1508</v>
      </c>
      <c r="AC37" s="28" t="s">
        <v>1509</v>
      </c>
      <c r="AD37" s="28" t="s">
        <v>1510</v>
      </c>
      <c r="AE37" s="28" t="s">
        <v>1511</v>
      </c>
      <c r="AF37" s="28" t="s">
        <v>1512</v>
      </c>
      <c r="AG37" s="28" t="s">
        <v>1513</v>
      </c>
      <c r="AH37" s="28" t="s">
        <v>1514</v>
      </c>
      <c r="AI37" s="28" t="s">
        <v>1515</v>
      </c>
      <c r="AJ37" s="28" t="s">
        <v>1516</v>
      </c>
      <c r="AK37" s="28" t="s">
        <v>1517</v>
      </c>
      <c r="AL37" s="28" t="s">
        <v>1518</v>
      </c>
      <c r="AM37" s="28" t="s">
        <v>1519</v>
      </c>
      <c r="AN37" s="28" t="s">
        <v>1520</v>
      </c>
      <c r="AO37" s="28" t="s">
        <v>1521</v>
      </c>
      <c r="AP37" s="28" t="s">
        <v>1522</v>
      </c>
      <c r="AQ37" s="28" t="s">
        <v>1523</v>
      </c>
      <c r="AR37" s="28" t="s">
        <v>1524</v>
      </c>
      <c r="AS37" s="28" t="s">
        <v>1525</v>
      </c>
      <c r="AT37" s="28" t="s">
        <v>1526</v>
      </c>
      <c r="AU37" s="28" t="s">
        <v>1527</v>
      </c>
      <c r="AV37" s="28" t="s">
        <v>1528</v>
      </c>
      <c r="AW37" s="28" t="s">
        <v>1529</v>
      </c>
      <c r="AX37" s="28" t="s">
        <v>1530</v>
      </c>
      <c r="AY37" s="28" t="s">
        <v>1531</v>
      </c>
      <c r="AZ37" s="28" t="s">
        <v>1532</v>
      </c>
      <c r="BA37" s="28" t="s">
        <v>1533</v>
      </c>
      <c r="BB37" s="28" t="s">
        <v>1534</v>
      </c>
      <c r="BC37" s="28" t="s">
        <v>1535</v>
      </c>
      <c r="BD37" s="28" t="s">
        <v>1536</v>
      </c>
      <c r="BE37" s="28" t="s">
        <v>1537</v>
      </c>
      <c r="BF37" s="28" t="s">
        <v>1538</v>
      </c>
      <c r="BG37" s="28" t="s">
        <v>1539</v>
      </c>
      <c r="BH37" s="28" t="s">
        <v>1540</v>
      </c>
      <c r="BI37" s="28" t="s">
        <v>1541</v>
      </c>
      <c r="BJ37" s="28" t="s">
        <v>1542</v>
      </c>
      <c r="BK37" s="28" t="s">
        <v>1543</v>
      </c>
      <c r="BL37" s="28" t="s">
        <v>1544</v>
      </c>
      <c r="BM37" s="28" t="s">
        <v>1545</v>
      </c>
      <c r="BN37" s="28" t="s">
        <v>1546</v>
      </c>
      <c r="BO37" s="28" t="s">
        <v>1547</v>
      </c>
      <c r="BP37" s="28" t="s">
        <v>1548</v>
      </c>
      <c r="BQ37" s="28" t="s">
        <v>1549</v>
      </c>
      <c r="BR37" s="28" t="s">
        <v>1550</v>
      </c>
      <c r="BS37" s="28" t="s">
        <v>1551</v>
      </c>
      <c r="BT37" s="28" t="s">
        <v>1552</v>
      </c>
      <c r="BU37" s="28" t="s">
        <v>1553</v>
      </c>
      <c r="BV37" s="28" t="s">
        <v>1554</v>
      </c>
      <c r="BW37" s="28" t="s">
        <v>1555</v>
      </c>
      <c r="BX37" s="28" t="s">
        <v>1556</v>
      </c>
      <c r="BY37" s="28" t="s">
        <v>1557</v>
      </c>
      <c r="BZ37" s="28" t="s">
        <v>1558</v>
      </c>
      <c r="CA37" s="28" t="s">
        <v>1559</v>
      </c>
      <c r="CB37" s="28" t="s">
        <v>1560</v>
      </c>
      <c r="CC37" s="28" t="s">
        <v>1561</v>
      </c>
      <c r="CD37" s="28" t="s">
        <v>1562</v>
      </c>
      <c r="CE37" s="28" t="s">
        <v>1563</v>
      </c>
      <c r="CF37" s="28" t="s">
        <v>1564</v>
      </c>
      <c r="CG37" s="28" t="s">
        <v>1565</v>
      </c>
      <c r="CH37" s="28" t="s">
        <v>1566</v>
      </c>
      <c r="CI37" s="28" t="s">
        <v>1567</v>
      </c>
      <c r="CJ37" s="28" t="s">
        <v>1568</v>
      </c>
      <c r="CK37" s="28" t="s">
        <v>1569</v>
      </c>
      <c r="CL37" s="28" t="s">
        <v>1570</v>
      </c>
      <c r="CM37" s="28" t="s">
        <v>1571</v>
      </c>
      <c r="CN37" s="28" t="s">
        <v>1572</v>
      </c>
      <c r="CO37" s="28" t="s">
        <v>1573</v>
      </c>
      <c r="CP37" s="28" t="s">
        <v>1574</v>
      </c>
      <c r="CQ37" s="28" t="s">
        <v>1575</v>
      </c>
      <c r="CR37" s="28" t="s">
        <v>1576</v>
      </c>
      <c r="CS37" s="28" t="s">
        <v>1577</v>
      </c>
      <c r="CT37" s="28" t="s">
        <v>1578</v>
      </c>
      <c r="CU37" s="28" t="s">
        <v>1579</v>
      </c>
      <c r="CV37" s="28" t="s">
        <v>1580</v>
      </c>
      <c r="CW37" s="28" t="s">
        <v>1581</v>
      </c>
      <c r="CX37" s="28" t="s">
        <v>1582</v>
      </c>
      <c r="CY37" s="28" t="s">
        <v>1583</v>
      </c>
      <c r="CZ37" s="28" t="s">
        <v>1584</v>
      </c>
      <c r="DA37" s="28" t="s">
        <v>1585</v>
      </c>
      <c r="DB37" s="28" t="s">
        <v>1586</v>
      </c>
      <c r="DC37" s="28" t="s">
        <v>1587</v>
      </c>
      <c r="DD37" s="28" t="s">
        <v>1588</v>
      </c>
      <c r="DE37" s="28" t="s">
        <v>1589</v>
      </c>
      <c r="DF37" s="28" t="s">
        <v>1590</v>
      </c>
      <c r="DG37" s="28" t="s">
        <v>1591</v>
      </c>
      <c r="DH37" s="28" t="s">
        <v>1592</v>
      </c>
      <c r="DI37" s="28" t="s">
        <v>1593</v>
      </c>
      <c r="DJ37" s="28" t="s">
        <v>1594</v>
      </c>
      <c r="DK37" s="28" t="s">
        <v>1595</v>
      </c>
      <c r="DL37" s="28" t="s">
        <v>1596</v>
      </c>
      <c r="DM37" s="28" t="s">
        <v>1597</v>
      </c>
      <c r="DN37" s="28" t="s">
        <v>1598</v>
      </c>
      <c r="DO37" s="28" t="s">
        <v>1599</v>
      </c>
      <c r="DP37" s="28" t="s">
        <v>1600</v>
      </c>
      <c r="DQ37" s="28" t="s">
        <v>1601</v>
      </c>
      <c r="DR37" s="28" t="s">
        <v>1602</v>
      </c>
      <c r="DS37" s="28" t="s">
        <v>1603</v>
      </c>
      <c r="DT37" s="28" t="s">
        <v>1604</v>
      </c>
      <c r="DU37" s="28" t="s">
        <v>1605</v>
      </c>
      <c r="DV37" s="28" t="s">
        <v>1606</v>
      </c>
      <c r="DW37" s="28" t="s">
        <v>1607</v>
      </c>
      <c r="DX37" s="28" t="s">
        <v>1608</v>
      </c>
      <c r="DY37" s="28" t="s">
        <v>1609</v>
      </c>
      <c r="DZ37" s="28" t="s">
        <v>1610</v>
      </c>
      <c r="EA37" s="28" t="s">
        <v>1611</v>
      </c>
      <c r="EB37" s="28" t="s">
        <v>1612</v>
      </c>
      <c r="EC37" s="28" t="s">
        <v>1613</v>
      </c>
      <c r="ED37" s="28" t="s">
        <v>1614</v>
      </c>
      <c r="EE37" s="28" t="s">
        <v>1615</v>
      </c>
      <c r="EF37" s="28" t="s">
        <v>1616</v>
      </c>
      <c r="EG37" s="28" t="s">
        <v>1617</v>
      </c>
      <c r="EH37" s="28" t="s">
        <v>1618</v>
      </c>
      <c r="EI37" s="28" t="s">
        <v>1619</v>
      </c>
      <c r="EJ37" s="28" t="s">
        <v>1620</v>
      </c>
      <c r="EK37" s="28" t="s">
        <v>1621</v>
      </c>
      <c r="EL37" s="28" t="s">
        <v>1622</v>
      </c>
      <c r="EM37" s="28" t="s">
        <v>1623</v>
      </c>
      <c r="EN37" s="28" t="s">
        <v>1624</v>
      </c>
      <c r="EO37" s="28" t="s">
        <v>1625</v>
      </c>
      <c r="EP37" s="28" t="s">
        <v>1626</v>
      </c>
      <c r="EQ37" s="28" t="s">
        <v>1627</v>
      </c>
      <c r="ER37" s="28" t="s">
        <v>1628</v>
      </c>
      <c r="ES37" s="28" t="s">
        <v>1629</v>
      </c>
      <c r="ET37" s="28" t="s">
        <v>1630</v>
      </c>
      <c r="EU37" s="28" t="s">
        <v>1631</v>
      </c>
      <c r="EV37" s="28" t="s">
        <v>1632</v>
      </c>
      <c r="EW37" s="28" t="s">
        <v>1633</v>
      </c>
      <c r="EX37" s="28" t="s">
        <v>1634</v>
      </c>
      <c r="EY37" s="28" t="s">
        <v>1635</v>
      </c>
      <c r="EZ37" s="28" t="s">
        <v>1636</v>
      </c>
      <c r="FA37" s="28" t="s">
        <v>1637</v>
      </c>
      <c r="FB37" s="28" t="s">
        <v>1638</v>
      </c>
      <c r="FC37" s="28" t="s">
        <v>1639</v>
      </c>
      <c r="FD37" s="28" t="s">
        <v>1640</v>
      </c>
      <c r="FE37" s="28" t="s">
        <v>1641</v>
      </c>
      <c r="FF37" s="28" t="s">
        <v>1642</v>
      </c>
      <c r="FG37" s="28" t="s">
        <v>1643</v>
      </c>
      <c r="FH37" s="28" t="s">
        <v>1644</v>
      </c>
      <c r="FI37" s="28" t="s">
        <v>1645</v>
      </c>
      <c r="FJ37" s="28" t="s">
        <v>1646</v>
      </c>
      <c r="FK37" s="28" t="s">
        <v>1647</v>
      </c>
      <c r="FL37" s="28" t="s">
        <v>1648</v>
      </c>
      <c r="FM37" s="28" t="s">
        <v>1649</v>
      </c>
      <c r="FN37" s="28" t="s">
        <v>1650</v>
      </c>
      <c r="FO37" s="28" t="s">
        <v>1651</v>
      </c>
      <c r="FP37" s="28" t="s">
        <v>1652</v>
      </c>
      <c r="FQ37" s="28" t="s">
        <v>1653</v>
      </c>
      <c r="FR37" s="28" t="s">
        <v>1654</v>
      </c>
      <c r="FS37" s="28" t="s">
        <v>1655</v>
      </c>
      <c r="FT37" s="28" t="s">
        <v>1656</v>
      </c>
      <c r="FU37" s="28" t="s">
        <v>1657</v>
      </c>
      <c r="FV37" s="28" t="s">
        <v>1658</v>
      </c>
      <c r="FW37" s="28" t="s">
        <v>1659</v>
      </c>
      <c r="FX37" s="28" t="s">
        <v>1660</v>
      </c>
      <c r="FY37" s="28" t="s">
        <v>1661</v>
      </c>
      <c r="FZ37" s="28" t="s">
        <v>1662</v>
      </c>
      <c r="GA37" s="28" t="s">
        <v>1663</v>
      </c>
      <c r="GB37" s="28" t="s">
        <v>1664</v>
      </c>
      <c r="GC37" s="28" t="s">
        <v>1665</v>
      </c>
      <c r="GD37" s="28" t="s">
        <v>1666</v>
      </c>
      <c r="GE37" s="28" t="s">
        <v>1667</v>
      </c>
      <c r="GF37" s="28" t="s">
        <v>1668</v>
      </c>
      <c r="GG37" s="28" t="s">
        <v>1669</v>
      </c>
      <c r="GH37" s="28" t="s">
        <v>1670</v>
      </c>
      <c r="GI37" s="28" t="s">
        <v>1671</v>
      </c>
      <c r="GJ37" s="28" t="s">
        <v>1672</v>
      </c>
      <c r="GK37" s="28" t="s">
        <v>1673</v>
      </c>
      <c r="GL37" s="28" t="s">
        <v>1674</v>
      </c>
      <c r="GM37" s="28" t="s">
        <v>1675</v>
      </c>
      <c r="GN37" s="28" t="s">
        <v>1676</v>
      </c>
      <c r="GO37" s="28" t="s">
        <v>1677</v>
      </c>
      <c r="GP37" s="28" t="s">
        <v>1678</v>
      </c>
      <c r="GQ37" s="28" t="s">
        <v>1679</v>
      </c>
      <c r="GR37" s="28" t="s">
        <v>1680</v>
      </c>
      <c r="GS37" s="28" t="s">
        <v>1681</v>
      </c>
      <c r="GT37" s="28" t="s">
        <v>1682</v>
      </c>
      <c r="GU37" s="28" t="s">
        <v>1683</v>
      </c>
      <c r="GV37" s="28" t="s">
        <v>1684</v>
      </c>
      <c r="GW37" s="28" t="s">
        <v>1685</v>
      </c>
      <c r="GX37" s="28" t="s">
        <v>1686</v>
      </c>
      <c r="GY37" s="28" t="s">
        <v>1687</v>
      </c>
      <c r="GZ37" s="28" t="s">
        <v>1688</v>
      </c>
      <c r="HA37" s="28" t="s">
        <v>1689</v>
      </c>
      <c r="HB37" s="28" t="s">
        <v>1690</v>
      </c>
      <c r="HC37" s="28" t="s">
        <v>1691</v>
      </c>
      <c r="HD37" s="28" t="s">
        <v>1692</v>
      </c>
      <c r="HE37" s="28" t="s">
        <v>1693</v>
      </c>
      <c r="HF37" s="28" t="s">
        <v>1694</v>
      </c>
      <c r="HG37" s="28" t="s">
        <v>1695</v>
      </c>
      <c r="HH37" s="28" t="s">
        <v>1696</v>
      </c>
      <c r="HI37" s="28" t="s">
        <v>1697</v>
      </c>
      <c r="HJ37" s="28" t="s">
        <v>1698</v>
      </c>
      <c r="HK37" s="28" t="s">
        <v>1699</v>
      </c>
      <c r="HL37" s="28" t="s">
        <v>1700</v>
      </c>
      <c r="HM37" s="28" t="s">
        <v>1701</v>
      </c>
      <c r="HN37" s="28" t="s">
        <v>1702</v>
      </c>
      <c r="HO37" s="28" t="s">
        <v>1703</v>
      </c>
      <c r="HP37" s="28" t="s">
        <v>1704</v>
      </c>
      <c r="HQ37" s="28" t="s">
        <v>1705</v>
      </c>
      <c r="HR37" s="28" t="s">
        <v>1706</v>
      </c>
      <c r="HS37" s="28" t="s">
        <v>1707</v>
      </c>
      <c r="HT37" s="28" t="s">
        <v>1708</v>
      </c>
      <c r="HU37" s="28" t="s">
        <v>1709</v>
      </c>
      <c r="HV37" s="28" t="s">
        <v>1710</v>
      </c>
      <c r="HW37" s="28" t="s">
        <v>1711</v>
      </c>
      <c r="HX37" s="28" t="s">
        <v>1712</v>
      </c>
      <c r="HY37" s="28" t="s">
        <v>1713</v>
      </c>
      <c r="HZ37" s="28" t="s">
        <v>1714</v>
      </c>
      <c r="IA37" s="28" t="s">
        <v>1715</v>
      </c>
      <c r="IB37" s="28" t="s">
        <v>1716</v>
      </c>
      <c r="IC37" s="28" t="s">
        <v>1717</v>
      </c>
      <c r="ID37" s="28" t="s">
        <v>1718</v>
      </c>
      <c r="IE37" s="28" t="s">
        <v>1719</v>
      </c>
      <c r="IF37" s="28" t="s">
        <v>1720</v>
      </c>
      <c r="IG37" s="28" t="s">
        <v>1721</v>
      </c>
      <c r="IH37" s="28" t="s">
        <v>1722</v>
      </c>
      <c r="II37" s="28" t="s">
        <v>1723</v>
      </c>
      <c r="IJ37" s="28" t="s">
        <v>1724</v>
      </c>
      <c r="IK37" s="28" t="s">
        <v>1725</v>
      </c>
      <c r="IL37" s="28" t="s">
        <v>1726</v>
      </c>
      <c r="IM37" s="28" t="s">
        <v>1727</v>
      </c>
      <c r="IN37" s="28" t="s">
        <v>1728</v>
      </c>
      <c r="IO37" s="28" t="s">
        <v>1729</v>
      </c>
      <c r="IP37" s="28" t="s">
        <v>1730</v>
      </c>
      <c r="IQ37" s="28" t="s">
        <v>1731</v>
      </c>
      <c r="IR37" s="28" t="s">
        <v>1732</v>
      </c>
      <c r="IS37" s="28" t="s">
        <v>1733</v>
      </c>
      <c r="IT37" s="28" t="s">
        <v>1734</v>
      </c>
      <c r="IU37" s="28" t="s">
        <v>1735</v>
      </c>
      <c r="IV37" s="28" t="s">
        <v>1736</v>
      </c>
      <c r="IW37" s="28" t="s">
        <v>1737</v>
      </c>
      <c r="IX37" s="28" t="s">
        <v>1738</v>
      </c>
      <c r="IY37" s="28" t="s">
        <v>1739</v>
      </c>
      <c r="IZ37" s="28" t="s">
        <v>1740</v>
      </c>
      <c r="JA37" s="28" t="s">
        <v>1741</v>
      </c>
      <c r="JB37" s="28" t="s">
        <v>1742</v>
      </c>
      <c r="JC37" s="28" t="s">
        <v>1743</v>
      </c>
      <c r="JD37" s="28" t="s">
        <v>1744</v>
      </c>
      <c r="JE37" s="28" t="s">
        <v>1745</v>
      </c>
      <c r="JF37" s="28" t="s">
        <v>1746</v>
      </c>
      <c r="JG37" s="28" t="s">
        <v>1747</v>
      </c>
      <c r="JH37" s="28" t="s">
        <v>1748</v>
      </c>
      <c r="JI37" s="28" t="s">
        <v>1749</v>
      </c>
      <c r="JJ37" s="28" t="s">
        <v>1750</v>
      </c>
      <c r="JK37" s="28" t="s">
        <v>1751</v>
      </c>
      <c r="JL37" s="28" t="s">
        <v>1752</v>
      </c>
      <c r="JM37" s="28" t="s">
        <v>1753</v>
      </c>
      <c r="JN37" s="28" t="s">
        <v>1754</v>
      </c>
      <c r="JO37" s="28" t="s">
        <v>1755</v>
      </c>
    </row>
    <row r="38" spans="1:275" x14ac:dyDescent="0.25">
      <c r="A38" t="s">
        <v>17</v>
      </c>
      <c r="B38" t="s">
        <v>97</v>
      </c>
      <c r="C38" t="s">
        <v>80</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72</v>
      </c>
      <c r="EQ38">
        <f>SUMIFS(DataRegularSeason20242025!$AA$3:$AA$1315,DataRegularSeason20242025!$B$3:$B$1315, "&lt;=" &amp; EQ$1, DataRegularSeason20242025!$D$3:$D$1315, $A38)+SUMIFS(DataRegularSeason20242025!$AB$3:$AB$1315,DataRegularSeason20242025!$B$3:$B$1315, "&lt;=" &amp; EQ$1, DataRegularSeason20242025!$E$3:$E$1315, $A38)</f>
        <v>74</v>
      </c>
      <c r="ER38">
        <f>SUMIFS(DataRegularSeason20242025!$AA$3:$AA$1315,DataRegularSeason20242025!$B$3:$B$1315, "&lt;=" &amp; ER$1, DataRegularSeason20242025!$D$3:$D$1315, $A38)+SUMIFS(DataRegularSeason20242025!$AB$3:$AB$1315,DataRegularSeason20242025!$B$3:$B$1315, "&lt;=" &amp; ER$1, DataRegularSeason20242025!$E$3:$E$1315, $A38)</f>
        <v>74</v>
      </c>
      <c r="ES38">
        <f>SUMIFS(DataRegularSeason20242025!$AA$3:$AA$1315,DataRegularSeason20242025!$B$3:$B$1315, "&lt;=" &amp; ES$1, DataRegularSeason20242025!$D$3:$D$1315, $A38)+SUMIFS(DataRegularSeason20242025!$AB$3:$AB$1315,DataRegularSeason20242025!$B$3:$B$1315, "&lt;=" &amp; ES$1, DataRegularSeason20242025!$E$3:$E$1315, $A38)</f>
        <v>76</v>
      </c>
      <c r="ET38">
        <f>SUMIFS(DataRegularSeason20242025!$AA$3:$AA$1315,DataRegularSeason20242025!$B$3:$B$1315, "&lt;=" &amp; ET$1, DataRegularSeason20242025!$D$3:$D$1315, $A38)+SUMIFS(DataRegularSeason20242025!$AB$3:$AB$1315,DataRegularSeason20242025!$B$3:$B$1315, "&lt;=" &amp; ET$1, DataRegularSeason20242025!$E$3:$E$1315, $A38)</f>
        <v>76</v>
      </c>
      <c r="EU38">
        <f>SUMIFS(DataRegularSeason20242025!$AA$3:$AA$1315,DataRegularSeason20242025!$B$3:$B$1315, "&lt;=" &amp; EU$1, DataRegularSeason20242025!$D$3:$D$1315, $A38)+SUMIFS(DataRegularSeason20242025!$AB$3:$AB$1315,DataRegularSeason20242025!$B$3:$B$1315, "&lt;=" &amp; EU$1, DataRegularSeason20242025!$E$3:$E$1315, $A38)</f>
        <v>76</v>
      </c>
      <c r="EV38">
        <f>SUMIFS(DataRegularSeason20242025!$AA$3:$AA$1315,DataRegularSeason20242025!$B$3:$B$1315, "&lt;=" &amp; EV$1, DataRegularSeason20242025!$D$3:$D$1315, $A38)+SUMIFS(DataRegularSeason20242025!$AB$3:$AB$1315,DataRegularSeason20242025!$B$3:$B$1315, "&lt;=" &amp; EV$1, DataRegularSeason20242025!$E$3:$E$1315, $A38)</f>
        <v>78</v>
      </c>
      <c r="EW38">
        <f>SUMIFS(DataRegularSeason20242025!$AA$3:$AA$1315,DataRegularSeason20242025!$B$3:$B$1315, "&lt;=" &amp; EW$1, DataRegularSeason20242025!$D$3:$D$1315, $A38)+SUMIFS(DataRegularSeason20242025!$AB$3:$AB$1315,DataRegularSeason20242025!$B$3:$B$1315, "&lt;=" &amp; EW$1, DataRegularSeason20242025!$E$3:$E$1315, $A38)</f>
        <v>78</v>
      </c>
      <c r="EX38">
        <f>SUMIFS(DataRegularSeason20242025!$AA$3:$AA$1315,DataRegularSeason20242025!$B$3:$B$1315, "&lt;=" &amp; EX$1, DataRegularSeason20242025!$D$3:$D$1315, $A38)+SUMIFS(DataRegularSeason20242025!$AB$3:$AB$1315,DataRegularSeason20242025!$B$3:$B$1315, "&lt;=" &amp; EX$1, DataRegularSeason20242025!$E$3:$E$1315, $A38)</f>
        <v>80</v>
      </c>
      <c r="EY38">
        <f>SUMIFS(DataRegularSeason20242025!$AA$3:$AA$1315,DataRegularSeason20242025!$B$3:$B$1315, "&lt;=" &amp; EY$1, DataRegularSeason20242025!$D$3:$D$1315, $A38)+SUMIFS(DataRegularSeason20242025!$AB$3:$AB$1315,DataRegularSeason20242025!$B$3:$B$1315, "&lt;=" &amp; EY$1, DataRegularSeason20242025!$E$3:$E$1315, $A38)</f>
        <v>81</v>
      </c>
      <c r="EZ38">
        <f>SUMIFS(DataRegularSeason20242025!$AA$3:$AA$1315,DataRegularSeason20242025!$B$3:$B$1315, "&lt;=" &amp; EZ$1, DataRegularSeason20242025!$D$3:$D$1315, $A38)+SUMIFS(DataRegularSeason20242025!$AB$3:$AB$1315,DataRegularSeason20242025!$B$3:$B$1315, "&lt;=" &amp; EZ$1, DataRegularSeason20242025!$E$3:$E$1315, $A38)</f>
        <v>81</v>
      </c>
      <c r="FA38">
        <f>SUMIFS(DataRegularSeason20242025!$AA$3:$AA$1315,DataRegularSeason20242025!$B$3:$B$1315, "&lt;=" &amp; FA$1, DataRegularSeason20242025!$D$3:$D$1315, $A38)+SUMIFS(DataRegularSeason20242025!$AB$3:$AB$1315,DataRegularSeason20242025!$B$3:$B$1315, "&lt;=" &amp; FA$1, DataRegularSeason20242025!$E$3:$E$1315, $A38)</f>
        <v>81</v>
      </c>
      <c r="FB38">
        <f>SUMIFS(DataRegularSeason20242025!$AA$3:$AA$1315,DataRegularSeason20242025!$B$3:$B$1315, "&lt;=" &amp; FB$1, DataRegularSeason20242025!$D$3:$D$1315, $A38)+SUMIFS(DataRegularSeason20242025!$AB$3:$AB$1315,DataRegularSeason20242025!$B$3:$B$1315, "&lt;=" &amp; FB$1, DataRegularSeason20242025!$E$3:$E$1315, $A38)</f>
        <v>81</v>
      </c>
      <c r="FC38">
        <f>SUMIFS(DataRegularSeason20242025!$AA$3:$AA$1315,DataRegularSeason20242025!$B$3:$B$1315, "&lt;=" &amp; FC$1, DataRegularSeason20242025!$D$3:$D$1315, $A38)+SUMIFS(DataRegularSeason20242025!$AB$3:$AB$1315,DataRegularSeason20242025!$B$3:$B$1315, "&lt;=" &amp; FC$1, DataRegularSeason20242025!$E$3:$E$1315, $A38)</f>
        <v>81</v>
      </c>
      <c r="FD38">
        <f>SUMIFS(DataRegularSeason20242025!$AA$3:$AA$1315,DataRegularSeason20242025!$B$3:$B$1315, "&lt;=" &amp; FD$1, DataRegularSeason20242025!$D$3:$D$1315, $A38)+SUMIFS(DataRegularSeason20242025!$AB$3:$AB$1315,DataRegularSeason20242025!$B$3:$B$1315, "&lt;=" &amp; FD$1, DataRegularSeason20242025!$E$3:$E$1315, $A38)</f>
        <v>81</v>
      </c>
      <c r="FE38">
        <f>SUMIFS(DataRegularSeason20242025!$AA$3:$AA$1315,DataRegularSeason20242025!$B$3:$B$1315, "&lt;=" &amp; FE$1, DataRegularSeason20242025!$D$3:$D$1315, $A38)+SUMIFS(DataRegularSeason20242025!$AB$3:$AB$1315,DataRegularSeason20242025!$B$3:$B$1315, "&lt;=" &amp; FE$1, DataRegularSeason20242025!$E$3:$E$1315, $A38)</f>
        <v>81</v>
      </c>
      <c r="FF38">
        <f>SUMIFS(DataRegularSeason20242025!$AA$3:$AA$1315,DataRegularSeason20242025!$B$3:$B$1315, "&lt;=" &amp; FF$1, DataRegularSeason20242025!$D$3:$D$1315, $A38)+SUMIFS(DataRegularSeason20242025!$AB$3:$AB$1315,DataRegularSeason20242025!$B$3:$B$1315, "&lt;=" &amp; FF$1, DataRegularSeason20242025!$E$3:$E$1315, $A38)</f>
        <v>83</v>
      </c>
      <c r="FG38">
        <f>SUMIFS(DataRegularSeason20242025!$AA$3:$AA$1315,DataRegularSeason20242025!$B$3:$B$1315, "&lt;=" &amp; FG$1, DataRegularSeason20242025!$D$3:$D$1315, $A38)+SUMIFS(DataRegularSeason20242025!$AB$3:$AB$1315,DataRegularSeason20242025!$B$3:$B$1315, "&lt;=" &amp; FG$1, DataRegularSeason20242025!$E$3:$E$1315, $A38)</f>
        <v>83</v>
      </c>
      <c r="FH38">
        <f>SUMIFS(DataRegularSeason20242025!$AA$3:$AA$1315,DataRegularSeason20242025!$B$3:$B$1315, "&lt;=" &amp; FH$1, DataRegularSeason20242025!$D$3:$D$1315, $A38)+SUMIFS(DataRegularSeason20242025!$AB$3:$AB$1315,DataRegularSeason20242025!$B$3:$B$1315, "&lt;=" &amp; FH$1, DataRegularSeason20242025!$E$3:$E$1315, $A38)</f>
        <v>83</v>
      </c>
      <c r="FI38">
        <f>SUMIFS(DataRegularSeason20242025!$AA$3:$AA$1315,DataRegularSeason20242025!$B$3:$B$1315, "&lt;=" &amp; FI$1, DataRegularSeason20242025!$D$3:$D$1315, $A38)+SUMIFS(DataRegularSeason20242025!$AB$3:$AB$1315,DataRegularSeason20242025!$B$3:$B$1315, "&lt;=" &amp; FI$1, DataRegularSeason20242025!$E$3:$E$1315, $A38)</f>
        <v>83</v>
      </c>
      <c r="FJ38">
        <f>SUMIFS(DataRegularSeason20242025!$AA$3:$AA$1315,DataRegularSeason20242025!$B$3:$B$1315, "&lt;=" &amp; FJ$1, DataRegularSeason20242025!$D$3:$D$1315, $A38)+SUMIFS(DataRegularSeason20242025!$AB$3:$AB$1315,DataRegularSeason20242025!$B$3:$B$1315, "&lt;=" &amp; FJ$1, DataRegularSeason20242025!$E$3:$E$1315, $A38)</f>
        <v>83</v>
      </c>
      <c r="FK38">
        <f>SUMIFS(DataRegularSeason20242025!$AA$3:$AA$1315,DataRegularSeason20242025!$B$3:$B$1315, "&lt;=" &amp; FK$1, DataRegularSeason20242025!$D$3:$D$1315, $A38)+SUMIFS(DataRegularSeason20242025!$AB$3:$AB$1315,DataRegularSeason20242025!$B$3:$B$1315, "&lt;=" &amp; FK$1, DataRegularSeason20242025!$E$3:$E$1315, $A38)</f>
        <v>83</v>
      </c>
      <c r="FL38">
        <f>SUMIFS(DataRegularSeason20242025!$AA$3:$AA$1315,DataRegularSeason20242025!$B$3:$B$1315, "&lt;=" &amp; FL$1, DataRegularSeason20242025!$D$3:$D$1315, $A38)+SUMIFS(DataRegularSeason20242025!$AB$3:$AB$1315,DataRegularSeason20242025!$B$3:$B$1315, "&lt;=" &amp; FL$1, DataRegularSeason20242025!$E$3:$E$1315, $A38)</f>
        <v>83</v>
      </c>
      <c r="FM38">
        <f>SUMIFS(DataRegularSeason20242025!$AA$3:$AA$1315,DataRegularSeason20242025!$B$3:$B$1315, "&lt;=" &amp; FM$1, DataRegularSeason20242025!$D$3:$D$1315, $A38)+SUMIFS(DataRegularSeason20242025!$AB$3:$AB$1315,DataRegularSeason20242025!$B$3:$B$1315, "&lt;=" &amp; FM$1, DataRegularSeason20242025!$E$3:$E$1315, $A38)</f>
        <v>83</v>
      </c>
      <c r="FN38">
        <f>SUMIFS(DataRegularSeason20242025!$AA$3:$AA$1315,DataRegularSeason20242025!$B$3:$B$1315, "&lt;=" &amp; FN$1, DataRegularSeason20242025!$D$3:$D$1315, $A38)+SUMIFS(DataRegularSeason20242025!$AB$3:$AB$1315,DataRegularSeason20242025!$B$3:$B$1315, "&lt;=" &amp; FN$1, DataRegularSeason20242025!$E$3:$E$1315, $A38)</f>
        <v>83</v>
      </c>
      <c r="FO38">
        <f>SUMIFS(DataRegularSeason20242025!$AA$3:$AA$1315,DataRegularSeason20242025!$B$3:$B$1315, "&lt;=" &amp; FO$1, DataRegularSeason20242025!$D$3:$D$1315, $A38)+SUMIFS(DataRegularSeason20242025!$AB$3:$AB$1315,DataRegularSeason20242025!$B$3:$B$1315, "&lt;=" &amp; FO$1, DataRegularSeason20242025!$E$3:$E$1315, $A38)</f>
        <v>83</v>
      </c>
      <c r="FP38">
        <f>SUMIFS(DataRegularSeason20242025!$AA$3:$AA$1315,DataRegularSeason20242025!$B$3:$B$1315, "&lt;=" &amp; FP$1, DataRegularSeason20242025!$D$3:$D$1315, $A38)+SUMIFS(DataRegularSeason20242025!$AB$3:$AB$1315,DataRegularSeason20242025!$B$3:$B$1315, "&lt;=" &amp; FP$1, DataRegularSeason20242025!$E$3:$E$1315, $A38)</f>
        <v>83</v>
      </c>
      <c r="FQ38">
        <f>SUMIFS(DataRegularSeason20242025!$AA$3:$AA$1315,DataRegularSeason20242025!$B$3:$B$1315, "&lt;=" &amp; FQ$1, DataRegularSeason20242025!$D$3:$D$1315, $A38)+SUMIFS(DataRegularSeason20242025!$AB$3:$AB$1315,DataRegularSeason20242025!$B$3:$B$1315, "&lt;=" &amp; FQ$1, DataRegularSeason20242025!$E$3:$E$1315, $A38)</f>
        <v>83</v>
      </c>
      <c r="FR38">
        <f>SUMIFS(DataRegularSeason20242025!$AA$3:$AA$1315,DataRegularSeason20242025!$B$3:$B$1315, "&lt;=" &amp; FR$1, DataRegularSeason20242025!$D$3:$D$1315, $A38)+SUMIFS(DataRegularSeason20242025!$AB$3:$AB$1315,DataRegularSeason20242025!$B$3:$B$1315, "&lt;=" &amp; FR$1, DataRegularSeason20242025!$E$3:$E$1315, $A38)</f>
        <v>83</v>
      </c>
      <c r="FS38">
        <f>SUMIFS(DataRegularSeason20242025!$AA$3:$AA$1315,DataRegularSeason20242025!$B$3:$B$1315, "&lt;=" &amp; FS$1, DataRegularSeason20242025!$D$3:$D$1315, $A38)+SUMIFS(DataRegularSeason20242025!$AB$3:$AB$1315,DataRegularSeason20242025!$B$3:$B$1315, "&lt;=" &amp; FS$1, DataRegularSeason20242025!$E$3:$E$1315, $A38)</f>
        <v>83</v>
      </c>
      <c r="FT38">
        <f>SUMIFS(DataRegularSeason20242025!$AA$3:$AA$1315,DataRegularSeason20242025!$B$3:$B$1315, "&lt;=" &amp; FT$1, DataRegularSeason20242025!$D$3:$D$1315, $A38)+SUMIFS(DataRegularSeason20242025!$AB$3:$AB$1315,DataRegularSeason20242025!$B$3:$B$1315, "&lt;=" &amp; FT$1, DataRegularSeason20242025!$E$3:$E$1315, $A38)</f>
        <v>83</v>
      </c>
      <c r="FU38">
        <f>SUMIFS(DataRegularSeason20242025!$AA$3:$AA$1315,DataRegularSeason20242025!$B$3:$B$1315, "&lt;=" &amp; FU$1, DataRegularSeason20242025!$D$3:$D$1315, $A38)+SUMIFS(DataRegularSeason20242025!$AB$3:$AB$1315,DataRegularSeason20242025!$B$3:$B$1315, "&lt;=" &amp; FU$1, DataRegularSeason20242025!$E$3:$E$1315, $A38)</f>
        <v>83</v>
      </c>
      <c r="FV38">
        <f>SUMIFS(DataRegularSeason20242025!$AA$3:$AA$1315,DataRegularSeason20242025!$B$3:$B$1315, "&lt;=" &amp; FV$1, DataRegularSeason20242025!$D$3:$D$1315, $A38)+SUMIFS(DataRegularSeason20242025!$AB$3:$AB$1315,DataRegularSeason20242025!$B$3:$B$1315, "&lt;=" &amp; FV$1, DataRegularSeason20242025!$E$3:$E$1315, $A38)</f>
        <v>83</v>
      </c>
      <c r="FW38">
        <f>SUMIFS(DataRegularSeason20242025!$AA$3:$AA$1315,DataRegularSeason20242025!$B$3:$B$1315, "&lt;=" &amp; FW$1, DataRegularSeason20242025!$D$3:$D$1315, $A38)+SUMIFS(DataRegularSeason20242025!$AB$3:$AB$1315,DataRegularSeason20242025!$B$3:$B$1315, "&lt;=" &amp; FW$1, DataRegularSeason20242025!$E$3:$E$1315, $A38)</f>
        <v>83</v>
      </c>
      <c r="FX38">
        <f>SUMIFS(DataRegularSeason20242025!$AA$3:$AA$1315,DataRegularSeason20242025!$B$3:$B$1315, "&lt;=" &amp; FX$1, DataRegularSeason20242025!$D$3:$D$1315, $A38)+SUMIFS(DataRegularSeason20242025!$AB$3:$AB$1315,DataRegularSeason20242025!$B$3:$B$1315, "&lt;=" &amp; FX$1, DataRegularSeason20242025!$E$3:$E$1315, $A38)</f>
        <v>83</v>
      </c>
      <c r="FY38">
        <f>SUMIFS(DataRegularSeason20242025!$AA$3:$AA$1315,DataRegularSeason20242025!$B$3:$B$1315, "&lt;=" &amp; FY$1, DataRegularSeason20242025!$D$3:$D$1315, $A38)+SUMIFS(DataRegularSeason20242025!$AB$3:$AB$1315,DataRegularSeason20242025!$B$3:$B$1315, "&lt;=" &amp; FY$1, DataRegularSeason20242025!$E$3:$E$1315, $A38)</f>
        <v>83</v>
      </c>
      <c r="FZ38">
        <f>SUMIFS(DataRegularSeason20242025!$AA$3:$AA$1315,DataRegularSeason20242025!$B$3:$B$1315, "&lt;=" &amp; FZ$1, DataRegularSeason20242025!$D$3:$D$1315, $A38)+SUMIFS(DataRegularSeason20242025!$AB$3:$AB$1315,DataRegularSeason20242025!$B$3:$B$1315, "&lt;=" &amp; FZ$1, DataRegularSeason20242025!$E$3:$E$1315, $A38)</f>
        <v>83</v>
      </c>
      <c r="GA38">
        <f>SUMIFS(DataRegularSeason20242025!$AA$3:$AA$1315,DataRegularSeason20242025!$B$3:$B$1315, "&lt;=" &amp; GA$1, DataRegularSeason20242025!$D$3:$D$1315, $A38)+SUMIFS(DataRegularSeason20242025!$AB$3:$AB$1315,DataRegularSeason20242025!$B$3:$B$1315, "&lt;=" &amp; GA$1, DataRegularSeason20242025!$E$3:$E$1315, $A38)</f>
        <v>83</v>
      </c>
      <c r="GB38">
        <f>SUMIFS(DataRegularSeason20242025!$AA$3:$AA$1315,DataRegularSeason20242025!$B$3:$B$1315, "&lt;=" &amp; GB$1, DataRegularSeason20242025!$D$3:$D$1315, $A38)+SUMIFS(DataRegularSeason20242025!$AB$3:$AB$1315,DataRegularSeason20242025!$B$3:$B$1315, "&lt;=" &amp; GB$1, DataRegularSeason20242025!$E$3:$E$1315, $A38)</f>
        <v>83</v>
      </c>
      <c r="GC38">
        <f>SUMIFS(DataRegularSeason20242025!$AA$3:$AA$1315,DataRegularSeason20242025!$B$3:$B$1315, "&lt;=" &amp; GC$1, DataRegularSeason20242025!$D$3:$D$1315, $A38)+SUMIFS(DataRegularSeason20242025!$AB$3:$AB$1315,DataRegularSeason20242025!$B$3:$B$1315, "&lt;=" &amp; GC$1, DataRegularSeason20242025!$E$3:$E$1315, $A38)</f>
        <v>83</v>
      </c>
      <c r="GD38">
        <f>SUMIFS(DataRegularSeason20242025!$AA$3:$AA$1315,DataRegularSeason20242025!$B$3:$B$1315, "&lt;=" &amp; GD$1, DataRegularSeason20242025!$D$3:$D$1315, $A38)+SUMIFS(DataRegularSeason20242025!$AB$3:$AB$1315,DataRegularSeason20242025!$B$3:$B$1315, "&lt;=" &amp; GD$1, DataRegularSeason20242025!$E$3:$E$1315, $A38)</f>
        <v>83</v>
      </c>
      <c r="GE38">
        <f>SUMIFS(DataRegularSeason20242025!$AA$3:$AA$1315,DataRegularSeason20242025!$B$3:$B$1315, "&lt;=" &amp; GE$1, DataRegularSeason20242025!$D$3:$D$1315, $A38)+SUMIFS(DataRegularSeason20242025!$AB$3:$AB$1315,DataRegularSeason20242025!$B$3:$B$1315, "&lt;=" &amp; GE$1, DataRegularSeason20242025!$E$3:$E$1315, $A38)</f>
        <v>83</v>
      </c>
      <c r="GF38">
        <f>SUMIFS(DataRegularSeason20242025!$AA$3:$AA$1315,DataRegularSeason20242025!$B$3:$B$1315, "&lt;=" &amp; GF$1, DataRegularSeason20242025!$D$3:$D$1315, $A38)+SUMIFS(DataRegularSeason20242025!$AB$3:$AB$1315,DataRegularSeason20242025!$B$3:$B$1315, "&lt;=" &amp; GF$1, DataRegularSeason20242025!$E$3:$E$1315, $A38)</f>
        <v>83</v>
      </c>
      <c r="GG38">
        <f>SUMIFS(DataRegularSeason20242025!$AA$3:$AA$1315,DataRegularSeason20242025!$B$3:$B$1315, "&lt;=" &amp; GG$1, DataRegularSeason20242025!$D$3:$D$1315, $A38)+SUMIFS(DataRegularSeason20242025!$AB$3:$AB$1315,DataRegularSeason20242025!$B$3:$B$1315, "&lt;=" &amp; GG$1, DataRegularSeason20242025!$E$3:$E$1315, $A38)</f>
        <v>83</v>
      </c>
      <c r="GH38">
        <f>SUMIFS(DataRegularSeason20242025!$AA$3:$AA$1315,DataRegularSeason20242025!$B$3:$B$1315, "&lt;=" &amp; GH$1, DataRegularSeason20242025!$D$3:$D$1315, $A38)+SUMIFS(DataRegularSeason20242025!$AB$3:$AB$1315,DataRegularSeason20242025!$B$3:$B$1315, "&lt;=" &amp; GH$1, DataRegularSeason20242025!$E$3:$E$1315, $A38)</f>
        <v>83</v>
      </c>
      <c r="GI38">
        <f>SUMIFS(DataRegularSeason20242025!$AA$3:$AA$1315,DataRegularSeason20242025!$B$3:$B$1315, "&lt;=" &amp; GI$1, DataRegularSeason20242025!$D$3:$D$1315, $A38)+SUMIFS(DataRegularSeason20242025!$AB$3:$AB$1315,DataRegularSeason20242025!$B$3:$B$1315, "&lt;=" &amp; GI$1, DataRegularSeason20242025!$E$3:$E$1315, $A38)</f>
        <v>83</v>
      </c>
      <c r="GJ38">
        <f>SUMIFS(DataRegularSeason20242025!$AA$3:$AA$1315,DataRegularSeason20242025!$B$3:$B$1315, "&lt;=" &amp; GJ$1, DataRegularSeason20242025!$D$3:$D$1315, $A38)+SUMIFS(DataRegularSeason20242025!$AB$3:$AB$1315,DataRegularSeason20242025!$B$3:$B$1315, "&lt;=" &amp; GJ$1, DataRegularSeason20242025!$E$3:$E$1315, $A38)</f>
        <v>83</v>
      </c>
      <c r="GK38">
        <f>SUMIFS(DataRegularSeason20242025!$AA$3:$AA$1315,DataRegularSeason20242025!$B$3:$B$1315, "&lt;=" &amp; GK$1, DataRegularSeason20242025!$D$3:$D$1315, $A38)+SUMIFS(DataRegularSeason20242025!$AB$3:$AB$1315,DataRegularSeason20242025!$B$3:$B$1315, "&lt;=" &amp; GK$1, DataRegularSeason20242025!$E$3:$E$1315, $A38)</f>
        <v>83</v>
      </c>
      <c r="GL38">
        <f>SUMIFS(DataRegularSeason20242025!$AA$3:$AA$1315,DataRegularSeason20242025!$B$3:$B$1315, "&lt;=" &amp; GL$1, DataRegularSeason20242025!$D$3:$D$1315, $A38)+SUMIFS(DataRegularSeason20242025!$AB$3:$AB$1315,DataRegularSeason20242025!$B$3:$B$1315, "&lt;=" &amp; GL$1, DataRegularSeason20242025!$E$3:$E$1315, $A38)</f>
        <v>83</v>
      </c>
      <c r="GM38">
        <f>SUMIFS(DataRegularSeason20242025!$AA$3:$AA$1315,DataRegularSeason20242025!$B$3:$B$1315, "&lt;=" &amp; GM$1, DataRegularSeason20242025!$D$3:$D$1315, $A38)+SUMIFS(DataRegularSeason20242025!$AB$3:$AB$1315,DataRegularSeason20242025!$B$3:$B$1315, "&lt;=" &amp; GM$1, DataRegularSeason20242025!$E$3:$E$1315, $A38)</f>
        <v>83</v>
      </c>
      <c r="GN38">
        <f>SUMIFS(DataRegularSeason20242025!$AA$3:$AA$1315,DataRegularSeason20242025!$B$3:$B$1315, "&lt;=" &amp; GN$1, DataRegularSeason20242025!$D$3:$D$1315, $A38)+SUMIFS(DataRegularSeason20242025!$AB$3:$AB$1315,DataRegularSeason20242025!$B$3:$B$1315, "&lt;=" &amp; GN$1, DataRegularSeason20242025!$E$3:$E$1315, $A38)</f>
        <v>83</v>
      </c>
      <c r="GO38">
        <f>SUMIFS(DataRegularSeason20242025!$AA$3:$AA$1315,DataRegularSeason20242025!$B$3:$B$1315, "&lt;=" &amp; GO$1, DataRegularSeason20242025!$D$3:$D$1315, $A38)+SUMIFS(DataRegularSeason20242025!$AB$3:$AB$1315,DataRegularSeason20242025!$B$3:$B$1315, "&lt;=" &amp; GO$1, DataRegularSeason20242025!$E$3:$E$1315, $A38)</f>
        <v>83</v>
      </c>
      <c r="GP38">
        <f>SUMIFS(DataRegularSeason20242025!$AA$3:$AA$1315,DataRegularSeason20242025!$B$3:$B$1315, "&lt;=" &amp; GP$1, DataRegularSeason20242025!$D$3:$D$1315, $A38)+SUMIFS(DataRegularSeason20242025!$AB$3:$AB$1315,DataRegularSeason20242025!$B$3:$B$1315, "&lt;=" &amp; GP$1, DataRegularSeason20242025!$E$3:$E$1315, $A38)</f>
        <v>83</v>
      </c>
      <c r="GQ38">
        <f>SUMIFS(DataRegularSeason20242025!$AA$3:$AA$1315,DataRegularSeason20242025!$B$3:$B$1315, "&lt;=" &amp; GQ$1, DataRegularSeason20242025!$D$3:$D$1315, $A38)+SUMIFS(DataRegularSeason20242025!$AB$3:$AB$1315,DataRegularSeason20242025!$B$3:$B$1315, "&lt;=" &amp; GQ$1, DataRegularSeason20242025!$E$3:$E$1315, $A38)</f>
        <v>83</v>
      </c>
      <c r="GR38">
        <f>SUMIFS(DataRegularSeason20242025!$AA$3:$AA$1315,DataRegularSeason20242025!$B$3:$B$1315, "&lt;=" &amp; GR$1, DataRegularSeason20242025!$D$3:$D$1315, $A38)+SUMIFS(DataRegularSeason20242025!$AB$3:$AB$1315,DataRegularSeason20242025!$B$3:$B$1315, "&lt;=" &amp; GR$1, DataRegularSeason20242025!$E$3:$E$1315, $A38)</f>
        <v>83</v>
      </c>
      <c r="GS38">
        <f>SUMIFS(DataRegularSeason20242025!$AA$3:$AA$1315,DataRegularSeason20242025!$B$3:$B$1315, "&lt;=" &amp; GS$1, DataRegularSeason20242025!$D$3:$D$1315, $A38)+SUMIFS(DataRegularSeason20242025!$AB$3:$AB$1315,DataRegularSeason20242025!$B$3:$B$1315, "&lt;=" &amp; GS$1, DataRegularSeason20242025!$E$3:$E$1315, $A38)</f>
        <v>83</v>
      </c>
      <c r="GT38">
        <f>SUMIFS(DataRegularSeason20242025!$AA$3:$AA$1315,DataRegularSeason20242025!$B$3:$B$1315, "&lt;=" &amp; GT$1, DataRegularSeason20242025!$D$3:$D$1315, $A38)+SUMIFS(DataRegularSeason20242025!$AB$3:$AB$1315,DataRegularSeason20242025!$B$3:$B$1315, "&lt;=" &amp; GT$1, DataRegularSeason20242025!$E$3:$E$1315, $A38)</f>
        <v>83</v>
      </c>
      <c r="GU38">
        <f>SUMIFS(DataRegularSeason20242025!$AA$3:$AA$1315,DataRegularSeason20242025!$B$3:$B$1315, "&lt;=" &amp; GU$1, DataRegularSeason20242025!$D$3:$D$1315, $A38)+SUMIFS(DataRegularSeason20242025!$AB$3:$AB$1315,DataRegularSeason20242025!$B$3:$B$1315, "&lt;=" &amp; GU$1, DataRegularSeason20242025!$E$3:$E$1315, $A38)</f>
        <v>83</v>
      </c>
    </row>
    <row r="39" spans="1:275" x14ac:dyDescent="0.25">
      <c r="A39" t="s">
        <v>13</v>
      </c>
      <c r="B39" t="s">
        <v>97</v>
      </c>
      <c r="C39" t="s">
        <v>80</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73</v>
      </c>
      <c r="ET39">
        <f>SUMIFS(DataRegularSeason20242025!$AA$3:$AA$1315,DataRegularSeason20242025!$B$3:$B$1315, "&lt;=" &amp; ET$1, DataRegularSeason20242025!$D$3:$D$1315, $A39)+SUMIFS(DataRegularSeason20242025!$AB$3:$AB$1315,DataRegularSeason20242025!$B$3:$B$1315, "&lt;=" &amp; ET$1, DataRegularSeason20242025!$E$3:$E$1315, $A39)</f>
        <v>73</v>
      </c>
      <c r="EU39">
        <f>SUMIFS(DataRegularSeason20242025!$AA$3:$AA$1315,DataRegularSeason20242025!$B$3:$B$1315, "&lt;=" &amp; EU$1, DataRegularSeason20242025!$D$3:$D$1315, $A39)+SUMIFS(DataRegularSeason20242025!$AB$3:$AB$1315,DataRegularSeason20242025!$B$3:$B$1315, "&lt;=" &amp; EU$1, DataRegularSeason20242025!$E$3:$E$1315, $A39)</f>
        <v>75</v>
      </c>
      <c r="EV39">
        <f>SUMIFS(DataRegularSeason20242025!$AA$3:$AA$1315,DataRegularSeason20242025!$B$3:$B$1315, "&lt;=" &amp; EV$1, DataRegularSeason20242025!$D$3:$D$1315, $A39)+SUMIFS(DataRegularSeason20242025!$AB$3:$AB$1315,DataRegularSeason20242025!$B$3:$B$1315, "&lt;=" &amp; EV$1, DataRegularSeason20242025!$E$3:$E$1315, $A39)</f>
        <v>75</v>
      </c>
      <c r="EW39">
        <f>SUMIFS(DataRegularSeason20242025!$AA$3:$AA$1315,DataRegularSeason20242025!$B$3:$B$1315, "&lt;=" &amp; EW$1, DataRegularSeason20242025!$D$3:$D$1315, $A39)+SUMIFS(DataRegularSeason20242025!$AB$3:$AB$1315,DataRegularSeason20242025!$B$3:$B$1315, "&lt;=" &amp; EW$1, DataRegularSeason20242025!$E$3:$E$1315, $A39)</f>
        <v>77</v>
      </c>
      <c r="EX39">
        <f>SUMIFS(DataRegularSeason20242025!$AA$3:$AA$1315,DataRegularSeason20242025!$B$3:$B$1315, "&lt;=" &amp; EX$1, DataRegularSeason20242025!$D$3:$D$1315, $A39)+SUMIFS(DataRegularSeason20242025!$AB$3:$AB$1315,DataRegularSeason20242025!$B$3:$B$1315, "&lt;=" &amp; EX$1, DataRegularSeason20242025!$E$3:$E$1315, $A39)</f>
        <v>77</v>
      </c>
      <c r="EY39">
        <f>SUMIFS(DataRegularSeason20242025!$AA$3:$AA$1315,DataRegularSeason20242025!$B$3:$B$1315, "&lt;=" &amp; EY$1, DataRegularSeason20242025!$D$3:$D$1315, $A39)+SUMIFS(DataRegularSeason20242025!$AB$3:$AB$1315,DataRegularSeason20242025!$B$3:$B$1315, "&lt;=" &amp; EY$1, DataRegularSeason20242025!$E$3:$E$1315, $A39)</f>
        <v>79</v>
      </c>
      <c r="EZ39">
        <f>SUMIFS(DataRegularSeason20242025!$AA$3:$AA$1315,DataRegularSeason20242025!$B$3:$B$1315, "&lt;=" &amp; EZ$1, DataRegularSeason20242025!$D$3:$D$1315, $A39)+SUMIFS(DataRegularSeason20242025!$AB$3:$AB$1315,DataRegularSeason20242025!$B$3:$B$1315, "&lt;=" &amp; EZ$1, DataRegularSeason20242025!$E$3:$E$1315, $A39)</f>
        <v>79</v>
      </c>
      <c r="FA39">
        <f>SUMIFS(DataRegularSeason20242025!$AA$3:$AA$1315,DataRegularSeason20242025!$B$3:$B$1315, "&lt;=" &amp; FA$1, DataRegularSeason20242025!$D$3:$D$1315, $A39)+SUMIFS(DataRegularSeason20242025!$AB$3:$AB$1315,DataRegularSeason20242025!$B$3:$B$1315, "&lt;=" &amp; FA$1, DataRegularSeason20242025!$E$3:$E$1315, $A39)</f>
        <v>79</v>
      </c>
      <c r="FB39">
        <f>SUMIFS(DataRegularSeason20242025!$AA$3:$AA$1315,DataRegularSeason20242025!$B$3:$B$1315, "&lt;=" &amp; FB$1, DataRegularSeason20242025!$D$3:$D$1315, $A39)+SUMIFS(DataRegularSeason20242025!$AB$3:$AB$1315,DataRegularSeason20242025!$B$3:$B$1315, "&lt;=" &amp; FB$1, DataRegularSeason20242025!$E$3:$E$1315, $A39)</f>
        <v>81</v>
      </c>
      <c r="FC39">
        <f>SUMIFS(DataRegularSeason20242025!$AA$3:$AA$1315,DataRegularSeason20242025!$B$3:$B$1315, "&lt;=" &amp; FC$1, DataRegularSeason20242025!$D$3:$D$1315, $A39)+SUMIFS(DataRegularSeason20242025!$AB$3:$AB$1315,DataRegularSeason20242025!$B$3:$B$1315, "&lt;=" &amp; FC$1, DataRegularSeason20242025!$E$3:$E$1315, $A39)</f>
        <v>81</v>
      </c>
      <c r="FD39">
        <f>SUMIFS(DataRegularSeason20242025!$AA$3:$AA$1315,DataRegularSeason20242025!$B$3:$B$1315, "&lt;=" &amp; FD$1, DataRegularSeason20242025!$D$3:$D$1315, $A39)+SUMIFS(DataRegularSeason20242025!$AB$3:$AB$1315,DataRegularSeason20242025!$B$3:$B$1315, "&lt;=" &amp; FD$1, DataRegularSeason20242025!$E$3:$E$1315, $A39)</f>
        <v>83</v>
      </c>
      <c r="FE39">
        <f>SUMIFS(DataRegularSeason20242025!$AA$3:$AA$1315,DataRegularSeason20242025!$B$3:$B$1315, "&lt;=" &amp; FE$1, DataRegularSeason20242025!$D$3:$D$1315, $A39)+SUMIFS(DataRegularSeason20242025!$AB$3:$AB$1315,DataRegularSeason20242025!$B$3:$B$1315, "&lt;=" &amp; FE$1, DataRegularSeason20242025!$E$3:$E$1315, $A39)</f>
        <v>83</v>
      </c>
      <c r="FF39">
        <f>SUMIFS(DataRegularSeason20242025!$AA$3:$AA$1315,DataRegularSeason20242025!$B$3:$B$1315, "&lt;=" &amp; FF$1, DataRegularSeason20242025!$D$3:$D$1315, $A39)+SUMIFS(DataRegularSeason20242025!$AB$3:$AB$1315,DataRegularSeason20242025!$B$3:$B$1315, "&lt;=" &amp; FF$1, DataRegularSeason20242025!$E$3:$E$1315, $A39)</f>
        <v>83</v>
      </c>
      <c r="FG39">
        <f>SUMIFS(DataRegularSeason20242025!$AA$3:$AA$1315,DataRegularSeason20242025!$B$3:$B$1315, "&lt;=" &amp; FG$1, DataRegularSeason20242025!$D$3:$D$1315, $A39)+SUMIFS(DataRegularSeason20242025!$AB$3:$AB$1315,DataRegularSeason20242025!$B$3:$B$1315, "&lt;=" &amp; FG$1, DataRegularSeason20242025!$E$3:$E$1315, $A39)</f>
        <v>83</v>
      </c>
      <c r="FH39">
        <f>SUMIFS(DataRegularSeason20242025!$AA$3:$AA$1315,DataRegularSeason20242025!$B$3:$B$1315, "&lt;=" &amp; FH$1, DataRegularSeason20242025!$D$3:$D$1315, $A39)+SUMIFS(DataRegularSeason20242025!$AB$3:$AB$1315,DataRegularSeason20242025!$B$3:$B$1315, "&lt;=" &amp; FH$1, DataRegularSeason20242025!$E$3:$E$1315, $A39)</f>
        <v>83</v>
      </c>
      <c r="FI39">
        <f>SUMIFS(DataRegularSeason20242025!$AA$3:$AA$1315,DataRegularSeason20242025!$B$3:$B$1315, "&lt;=" &amp; FI$1, DataRegularSeason20242025!$D$3:$D$1315, $A39)+SUMIFS(DataRegularSeason20242025!$AB$3:$AB$1315,DataRegularSeason20242025!$B$3:$B$1315, "&lt;=" &amp; FI$1, DataRegularSeason20242025!$E$3:$E$1315, $A39)</f>
        <v>83</v>
      </c>
      <c r="FJ39">
        <f>SUMIFS(DataRegularSeason20242025!$AA$3:$AA$1315,DataRegularSeason20242025!$B$3:$B$1315, "&lt;=" &amp; FJ$1, DataRegularSeason20242025!$D$3:$D$1315, $A39)+SUMIFS(DataRegularSeason20242025!$AB$3:$AB$1315,DataRegularSeason20242025!$B$3:$B$1315, "&lt;=" &amp; FJ$1, DataRegularSeason20242025!$E$3:$E$1315, $A39)</f>
        <v>83</v>
      </c>
      <c r="FK39">
        <f>SUMIFS(DataRegularSeason20242025!$AA$3:$AA$1315,DataRegularSeason20242025!$B$3:$B$1315, "&lt;=" &amp; FK$1, DataRegularSeason20242025!$D$3:$D$1315, $A39)+SUMIFS(DataRegularSeason20242025!$AB$3:$AB$1315,DataRegularSeason20242025!$B$3:$B$1315, "&lt;=" &amp; FK$1, DataRegularSeason20242025!$E$3:$E$1315, $A39)</f>
        <v>83</v>
      </c>
      <c r="FL39">
        <f>SUMIFS(DataRegularSeason20242025!$AA$3:$AA$1315,DataRegularSeason20242025!$B$3:$B$1315, "&lt;=" &amp; FL$1, DataRegularSeason20242025!$D$3:$D$1315, $A39)+SUMIFS(DataRegularSeason20242025!$AB$3:$AB$1315,DataRegularSeason20242025!$B$3:$B$1315, "&lt;=" &amp; FL$1, DataRegularSeason20242025!$E$3:$E$1315, $A39)</f>
        <v>83</v>
      </c>
      <c r="FM39">
        <f>SUMIFS(DataRegularSeason20242025!$AA$3:$AA$1315,DataRegularSeason20242025!$B$3:$B$1315, "&lt;=" &amp; FM$1, DataRegularSeason20242025!$D$3:$D$1315, $A39)+SUMIFS(DataRegularSeason20242025!$AB$3:$AB$1315,DataRegularSeason20242025!$B$3:$B$1315, "&lt;=" &amp; FM$1, DataRegularSeason20242025!$E$3:$E$1315, $A39)</f>
        <v>83</v>
      </c>
      <c r="FN39">
        <f>SUMIFS(DataRegularSeason20242025!$AA$3:$AA$1315,DataRegularSeason20242025!$B$3:$B$1315, "&lt;=" &amp; FN$1, DataRegularSeason20242025!$D$3:$D$1315, $A39)+SUMIFS(DataRegularSeason20242025!$AB$3:$AB$1315,DataRegularSeason20242025!$B$3:$B$1315, "&lt;=" &amp; FN$1, DataRegularSeason20242025!$E$3:$E$1315, $A39)</f>
        <v>83</v>
      </c>
      <c r="FO39">
        <f>SUMIFS(DataRegularSeason20242025!$AA$3:$AA$1315,DataRegularSeason20242025!$B$3:$B$1315, "&lt;=" &amp; FO$1, DataRegularSeason20242025!$D$3:$D$1315, $A39)+SUMIFS(DataRegularSeason20242025!$AB$3:$AB$1315,DataRegularSeason20242025!$B$3:$B$1315, "&lt;=" &amp; FO$1, DataRegularSeason20242025!$E$3:$E$1315, $A39)</f>
        <v>83</v>
      </c>
      <c r="FP39">
        <f>SUMIFS(DataRegularSeason20242025!$AA$3:$AA$1315,DataRegularSeason20242025!$B$3:$B$1315, "&lt;=" &amp; FP$1, DataRegularSeason20242025!$D$3:$D$1315, $A39)+SUMIFS(DataRegularSeason20242025!$AB$3:$AB$1315,DataRegularSeason20242025!$B$3:$B$1315, "&lt;=" &amp; FP$1, DataRegularSeason20242025!$E$3:$E$1315, $A39)</f>
        <v>83</v>
      </c>
      <c r="FQ39">
        <f>SUMIFS(DataRegularSeason20242025!$AA$3:$AA$1315,DataRegularSeason20242025!$B$3:$B$1315, "&lt;=" &amp; FQ$1, DataRegularSeason20242025!$D$3:$D$1315, $A39)+SUMIFS(DataRegularSeason20242025!$AB$3:$AB$1315,DataRegularSeason20242025!$B$3:$B$1315, "&lt;=" &amp; FQ$1, DataRegularSeason20242025!$E$3:$E$1315, $A39)</f>
        <v>83</v>
      </c>
      <c r="FR39">
        <f>SUMIFS(DataRegularSeason20242025!$AA$3:$AA$1315,DataRegularSeason20242025!$B$3:$B$1315, "&lt;=" &amp; FR$1, DataRegularSeason20242025!$D$3:$D$1315, $A39)+SUMIFS(DataRegularSeason20242025!$AB$3:$AB$1315,DataRegularSeason20242025!$B$3:$B$1315, "&lt;=" &amp; FR$1, DataRegularSeason20242025!$E$3:$E$1315, $A39)</f>
        <v>83</v>
      </c>
      <c r="FS39">
        <f>SUMIFS(DataRegularSeason20242025!$AA$3:$AA$1315,DataRegularSeason20242025!$B$3:$B$1315, "&lt;=" &amp; FS$1, DataRegularSeason20242025!$D$3:$D$1315, $A39)+SUMIFS(DataRegularSeason20242025!$AB$3:$AB$1315,DataRegularSeason20242025!$B$3:$B$1315, "&lt;=" &amp; FS$1, DataRegularSeason20242025!$E$3:$E$1315, $A39)</f>
        <v>83</v>
      </c>
      <c r="FT39">
        <f>SUMIFS(DataRegularSeason20242025!$AA$3:$AA$1315,DataRegularSeason20242025!$B$3:$B$1315, "&lt;=" &amp; FT$1, DataRegularSeason20242025!$D$3:$D$1315, $A39)+SUMIFS(DataRegularSeason20242025!$AB$3:$AB$1315,DataRegularSeason20242025!$B$3:$B$1315, "&lt;=" &amp; FT$1, DataRegularSeason20242025!$E$3:$E$1315, $A39)</f>
        <v>83</v>
      </c>
      <c r="FU39">
        <f>SUMIFS(DataRegularSeason20242025!$AA$3:$AA$1315,DataRegularSeason20242025!$B$3:$B$1315, "&lt;=" &amp; FU$1, DataRegularSeason20242025!$D$3:$D$1315, $A39)+SUMIFS(DataRegularSeason20242025!$AB$3:$AB$1315,DataRegularSeason20242025!$B$3:$B$1315, "&lt;=" &amp; FU$1, DataRegularSeason20242025!$E$3:$E$1315, $A39)</f>
        <v>83</v>
      </c>
      <c r="FV39">
        <f>SUMIFS(DataRegularSeason20242025!$AA$3:$AA$1315,DataRegularSeason20242025!$B$3:$B$1315, "&lt;=" &amp; FV$1, DataRegularSeason20242025!$D$3:$D$1315, $A39)+SUMIFS(DataRegularSeason20242025!$AB$3:$AB$1315,DataRegularSeason20242025!$B$3:$B$1315, "&lt;=" &amp; FV$1, DataRegularSeason20242025!$E$3:$E$1315, $A39)</f>
        <v>83</v>
      </c>
      <c r="FW39">
        <f>SUMIFS(DataRegularSeason20242025!$AA$3:$AA$1315,DataRegularSeason20242025!$B$3:$B$1315, "&lt;=" &amp; FW$1, DataRegularSeason20242025!$D$3:$D$1315, $A39)+SUMIFS(DataRegularSeason20242025!$AB$3:$AB$1315,DataRegularSeason20242025!$B$3:$B$1315, "&lt;=" &amp; FW$1, DataRegularSeason20242025!$E$3:$E$1315, $A39)</f>
        <v>83</v>
      </c>
      <c r="FX39">
        <f>SUMIFS(DataRegularSeason20242025!$AA$3:$AA$1315,DataRegularSeason20242025!$B$3:$B$1315, "&lt;=" &amp; FX$1, DataRegularSeason20242025!$D$3:$D$1315, $A39)+SUMIFS(DataRegularSeason20242025!$AB$3:$AB$1315,DataRegularSeason20242025!$B$3:$B$1315, "&lt;=" &amp; FX$1, DataRegularSeason20242025!$E$3:$E$1315, $A39)</f>
        <v>83</v>
      </c>
      <c r="FY39">
        <f>SUMIFS(DataRegularSeason20242025!$AA$3:$AA$1315,DataRegularSeason20242025!$B$3:$B$1315, "&lt;=" &amp; FY$1, DataRegularSeason20242025!$D$3:$D$1315, $A39)+SUMIFS(DataRegularSeason20242025!$AB$3:$AB$1315,DataRegularSeason20242025!$B$3:$B$1315, "&lt;=" &amp; FY$1, DataRegularSeason20242025!$E$3:$E$1315, $A39)</f>
        <v>83</v>
      </c>
      <c r="FZ39">
        <f>SUMIFS(DataRegularSeason20242025!$AA$3:$AA$1315,DataRegularSeason20242025!$B$3:$B$1315, "&lt;=" &amp; FZ$1, DataRegularSeason20242025!$D$3:$D$1315, $A39)+SUMIFS(DataRegularSeason20242025!$AB$3:$AB$1315,DataRegularSeason20242025!$B$3:$B$1315, "&lt;=" &amp; FZ$1, DataRegularSeason20242025!$E$3:$E$1315, $A39)</f>
        <v>83</v>
      </c>
      <c r="GA39">
        <f>SUMIFS(DataRegularSeason20242025!$AA$3:$AA$1315,DataRegularSeason20242025!$B$3:$B$1315, "&lt;=" &amp; GA$1, DataRegularSeason20242025!$D$3:$D$1315, $A39)+SUMIFS(DataRegularSeason20242025!$AB$3:$AB$1315,DataRegularSeason20242025!$B$3:$B$1315, "&lt;=" &amp; GA$1, DataRegularSeason20242025!$E$3:$E$1315, $A39)</f>
        <v>83</v>
      </c>
      <c r="GB39">
        <f>SUMIFS(DataRegularSeason20242025!$AA$3:$AA$1315,DataRegularSeason20242025!$B$3:$B$1315, "&lt;=" &amp; GB$1, DataRegularSeason20242025!$D$3:$D$1315, $A39)+SUMIFS(DataRegularSeason20242025!$AB$3:$AB$1315,DataRegularSeason20242025!$B$3:$B$1315, "&lt;=" &amp; GB$1, DataRegularSeason20242025!$E$3:$E$1315, $A39)</f>
        <v>83</v>
      </c>
      <c r="GC39">
        <f>SUMIFS(DataRegularSeason20242025!$AA$3:$AA$1315,DataRegularSeason20242025!$B$3:$B$1315, "&lt;=" &amp; GC$1, DataRegularSeason20242025!$D$3:$D$1315, $A39)+SUMIFS(DataRegularSeason20242025!$AB$3:$AB$1315,DataRegularSeason20242025!$B$3:$B$1315, "&lt;=" &amp; GC$1, DataRegularSeason20242025!$E$3:$E$1315, $A39)</f>
        <v>83</v>
      </c>
      <c r="GD39">
        <f>SUMIFS(DataRegularSeason20242025!$AA$3:$AA$1315,DataRegularSeason20242025!$B$3:$B$1315, "&lt;=" &amp; GD$1, DataRegularSeason20242025!$D$3:$D$1315, $A39)+SUMIFS(DataRegularSeason20242025!$AB$3:$AB$1315,DataRegularSeason20242025!$B$3:$B$1315, "&lt;=" &amp; GD$1, DataRegularSeason20242025!$E$3:$E$1315, $A39)</f>
        <v>83</v>
      </c>
      <c r="GE39">
        <f>SUMIFS(DataRegularSeason20242025!$AA$3:$AA$1315,DataRegularSeason20242025!$B$3:$B$1315, "&lt;=" &amp; GE$1, DataRegularSeason20242025!$D$3:$D$1315, $A39)+SUMIFS(DataRegularSeason20242025!$AB$3:$AB$1315,DataRegularSeason20242025!$B$3:$B$1315, "&lt;=" &amp; GE$1, DataRegularSeason20242025!$E$3:$E$1315, $A39)</f>
        <v>83</v>
      </c>
      <c r="GF39">
        <f>SUMIFS(DataRegularSeason20242025!$AA$3:$AA$1315,DataRegularSeason20242025!$B$3:$B$1315, "&lt;=" &amp; GF$1, DataRegularSeason20242025!$D$3:$D$1315, $A39)+SUMIFS(DataRegularSeason20242025!$AB$3:$AB$1315,DataRegularSeason20242025!$B$3:$B$1315, "&lt;=" &amp; GF$1, DataRegularSeason20242025!$E$3:$E$1315, $A39)</f>
        <v>83</v>
      </c>
      <c r="GG39">
        <f>SUMIFS(DataRegularSeason20242025!$AA$3:$AA$1315,DataRegularSeason20242025!$B$3:$B$1315, "&lt;=" &amp; GG$1, DataRegularSeason20242025!$D$3:$D$1315, $A39)+SUMIFS(DataRegularSeason20242025!$AB$3:$AB$1315,DataRegularSeason20242025!$B$3:$B$1315, "&lt;=" &amp; GG$1, DataRegularSeason20242025!$E$3:$E$1315, $A39)</f>
        <v>83</v>
      </c>
      <c r="GH39">
        <f>SUMIFS(DataRegularSeason20242025!$AA$3:$AA$1315,DataRegularSeason20242025!$B$3:$B$1315, "&lt;=" &amp; GH$1, DataRegularSeason20242025!$D$3:$D$1315, $A39)+SUMIFS(DataRegularSeason20242025!$AB$3:$AB$1315,DataRegularSeason20242025!$B$3:$B$1315, "&lt;=" &amp; GH$1, DataRegularSeason20242025!$E$3:$E$1315, $A39)</f>
        <v>83</v>
      </c>
      <c r="GI39">
        <f>SUMIFS(DataRegularSeason20242025!$AA$3:$AA$1315,DataRegularSeason20242025!$B$3:$B$1315, "&lt;=" &amp; GI$1, DataRegularSeason20242025!$D$3:$D$1315, $A39)+SUMIFS(DataRegularSeason20242025!$AB$3:$AB$1315,DataRegularSeason20242025!$B$3:$B$1315, "&lt;=" &amp; GI$1, DataRegularSeason20242025!$E$3:$E$1315, $A39)</f>
        <v>83</v>
      </c>
      <c r="GJ39">
        <f>SUMIFS(DataRegularSeason20242025!$AA$3:$AA$1315,DataRegularSeason20242025!$B$3:$B$1315, "&lt;=" &amp; GJ$1, DataRegularSeason20242025!$D$3:$D$1315, $A39)+SUMIFS(DataRegularSeason20242025!$AB$3:$AB$1315,DataRegularSeason20242025!$B$3:$B$1315, "&lt;=" &amp; GJ$1, DataRegularSeason20242025!$E$3:$E$1315, $A39)</f>
        <v>83</v>
      </c>
      <c r="GK39">
        <f>SUMIFS(DataRegularSeason20242025!$AA$3:$AA$1315,DataRegularSeason20242025!$B$3:$B$1315, "&lt;=" &amp; GK$1, DataRegularSeason20242025!$D$3:$D$1315, $A39)+SUMIFS(DataRegularSeason20242025!$AB$3:$AB$1315,DataRegularSeason20242025!$B$3:$B$1315, "&lt;=" &amp; GK$1, DataRegularSeason20242025!$E$3:$E$1315, $A39)</f>
        <v>83</v>
      </c>
      <c r="GL39">
        <f>SUMIFS(DataRegularSeason20242025!$AA$3:$AA$1315,DataRegularSeason20242025!$B$3:$B$1315, "&lt;=" &amp; GL$1, DataRegularSeason20242025!$D$3:$D$1315, $A39)+SUMIFS(DataRegularSeason20242025!$AB$3:$AB$1315,DataRegularSeason20242025!$B$3:$B$1315, "&lt;=" &amp; GL$1, DataRegularSeason20242025!$E$3:$E$1315, $A39)</f>
        <v>83</v>
      </c>
      <c r="GM39">
        <f>SUMIFS(DataRegularSeason20242025!$AA$3:$AA$1315,DataRegularSeason20242025!$B$3:$B$1315, "&lt;=" &amp; GM$1, DataRegularSeason20242025!$D$3:$D$1315, $A39)+SUMIFS(DataRegularSeason20242025!$AB$3:$AB$1315,DataRegularSeason20242025!$B$3:$B$1315, "&lt;=" &amp; GM$1, DataRegularSeason20242025!$E$3:$E$1315, $A39)</f>
        <v>83</v>
      </c>
      <c r="GN39">
        <f>SUMIFS(DataRegularSeason20242025!$AA$3:$AA$1315,DataRegularSeason20242025!$B$3:$B$1315, "&lt;=" &amp; GN$1, DataRegularSeason20242025!$D$3:$D$1315, $A39)+SUMIFS(DataRegularSeason20242025!$AB$3:$AB$1315,DataRegularSeason20242025!$B$3:$B$1315, "&lt;=" &amp; GN$1, DataRegularSeason20242025!$E$3:$E$1315, $A39)</f>
        <v>83</v>
      </c>
      <c r="GO39">
        <f>SUMIFS(DataRegularSeason20242025!$AA$3:$AA$1315,DataRegularSeason20242025!$B$3:$B$1315, "&lt;=" &amp; GO$1, DataRegularSeason20242025!$D$3:$D$1315, $A39)+SUMIFS(DataRegularSeason20242025!$AB$3:$AB$1315,DataRegularSeason20242025!$B$3:$B$1315, "&lt;=" &amp; GO$1, DataRegularSeason20242025!$E$3:$E$1315, $A39)</f>
        <v>83</v>
      </c>
      <c r="GP39">
        <f>SUMIFS(DataRegularSeason20242025!$AA$3:$AA$1315,DataRegularSeason20242025!$B$3:$B$1315, "&lt;=" &amp; GP$1, DataRegularSeason20242025!$D$3:$D$1315, $A39)+SUMIFS(DataRegularSeason20242025!$AB$3:$AB$1315,DataRegularSeason20242025!$B$3:$B$1315, "&lt;=" &amp; GP$1, DataRegularSeason20242025!$E$3:$E$1315, $A39)</f>
        <v>83</v>
      </c>
      <c r="GQ39">
        <f>SUMIFS(DataRegularSeason20242025!$AA$3:$AA$1315,DataRegularSeason20242025!$B$3:$B$1315, "&lt;=" &amp; GQ$1, DataRegularSeason20242025!$D$3:$D$1315, $A39)+SUMIFS(DataRegularSeason20242025!$AB$3:$AB$1315,DataRegularSeason20242025!$B$3:$B$1315, "&lt;=" &amp; GQ$1, DataRegularSeason20242025!$E$3:$E$1315, $A39)</f>
        <v>83</v>
      </c>
      <c r="GR39">
        <f>SUMIFS(DataRegularSeason20242025!$AA$3:$AA$1315,DataRegularSeason20242025!$B$3:$B$1315, "&lt;=" &amp; GR$1, DataRegularSeason20242025!$D$3:$D$1315, $A39)+SUMIFS(DataRegularSeason20242025!$AB$3:$AB$1315,DataRegularSeason20242025!$B$3:$B$1315, "&lt;=" &amp; GR$1, DataRegularSeason20242025!$E$3:$E$1315, $A39)</f>
        <v>83</v>
      </c>
      <c r="GS39">
        <f>SUMIFS(DataRegularSeason20242025!$AA$3:$AA$1315,DataRegularSeason20242025!$B$3:$B$1315, "&lt;=" &amp; GS$1, DataRegularSeason20242025!$D$3:$D$1315, $A39)+SUMIFS(DataRegularSeason20242025!$AB$3:$AB$1315,DataRegularSeason20242025!$B$3:$B$1315, "&lt;=" &amp; GS$1, DataRegularSeason20242025!$E$3:$E$1315, $A39)</f>
        <v>83</v>
      </c>
      <c r="GT39">
        <f>SUMIFS(DataRegularSeason20242025!$AA$3:$AA$1315,DataRegularSeason20242025!$B$3:$B$1315, "&lt;=" &amp; GT$1, DataRegularSeason20242025!$D$3:$D$1315, $A39)+SUMIFS(DataRegularSeason20242025!$AB$3:$AB$1315,DataRegularSeason20242025!$B$3:$B$1315, "&lt;=" &amp; GT$1, DataRegularSeason20242025!$E$3:$E$1315, $A39)</f>
        <v>83</v>
      </c>
      <c r="GU39">
        <f>SUMIFS(DataRegularSeason20242025!$AA$3:$AA$1315,DataRegularSeason20242025!$B$3:$B$1315, "&lt;=" &amp; GU$1, DataRegularSeason20242025!$D$3:$D$1315, $A39)+SUMIFS(DataRegularSeason20242025!$AB$3:$AB$1315,DataRegularSeason20242025!$B$3:$B$1315, "&lt;=" &amp; GU$1, DataRegularSeason20242025!$E$3:$E$1315, $A39)</f>
        <v>83</v>
      </c>
    </row>
    <row r="40" spans="1:275" x14ac:dyDescent="0.25">
      <c r="A40" t="s">
        <v>42</v>
      </c>
      <c r="B40" t="s">
        <v>97</v>
      </c>
      <c r="C40" t="s">
        <v>80</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0</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6</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8</v>
      </c>
      <c r="S40">
        <f>SUMIFS(DataRegularSeason20242025!$AA$3:$AA$1315,DataRegularSeason20242025!$B$3:$B$1315, "&lt;=" &amp; S$1, DataRegularSeason20242025!$D$3:$D$1315, $A40)+SUMIFS(DataRegularSeason20242025!$AB$3:$AB$1315,DataRegularSeason20242025!$B$3:$B$1315, "&lt;=" &amp; S$1, DataRegularSeason20242025!$E$3:$E$1315, $A40)</f>
        <v>8</v>
      </c>
      <c r="T40">
        <f>SUMIFS(DataRegularSeason20242025!$AA$3:$AA$1315,DataRegularSeason20242025!$B$3:$B$1315, "&lt;=" &amp; T$1, DataRegularSeason20242025!$D$3:$D$1315, $A40)+SUMIFS(DataRegularSeason20242025!$AB$3:$AB$1315,DataRegularSeason20242025!$B$3:$B$1315, "&lt;=" &amp; T$1, DataRegularSeason20242025!$E$3:$E$1315, $A40)</f>
        <v>8</v>
      </c>
      <c r="U40">
        <f>SUMIFS(DataRegularSeason20242025!$AA$3:$AA$1315,DataRegularSeason20242025!$B$3:$B$1315, "&lt;=" &amp; U$1, DataRegularSeason20242025!$D$3:$D$1315, $A40)+SUMIFS(DataRegularSeason20242025!$AB$3:$AB$1315,DataRegularSeason20242025!$B$3:$B$1315, "&lt;=" &amp; U$1, DataRegularSeason20242025!$E$3:$E$1315, $A40)</f>
        <v>8</v>
      </c>
      <c r="V40">
        <f>SUMIFS(DataRegularSeason20242025!$AA$3:$AA$1315,DataRegularSeason20242025!$B$3:$B$1315, "&lt;=" &amp; V$1, DataRegularSeason20242025!$D$3:$D$1315, $A40)+SUMIFS(DataRegularSeason20242025!$AB$3:$AB$1315,DataRegularSeason20242025!$B$3:$B$1315, "&lt;=" &amp; V$1, DataRegularSeason20242025!$E$3:$E$1315, $A40)</f>
        <v>8</v>
      </c>
      <c r="W40">
        <f>SUMIFS(DataRegularSeason20242025!$AA$3:$AA$1315,DataRegularSeason20242025!$B$3:$B$1315, "&lt;=" &amp; W$1, DataRegularSeason20242025!$D$3:$D$1315, $A40)+SUMIFS(DataRegularSeason20242025!$AB$3:$AB$1315,DataRegularSeason20242025!$B$3:$B$1315, "&lt;=" &amp; W$1, DataRegularSeason20242025!$E$3:$E$1315, $A40)</f>
        <v>10</v>
      </c>
      <c r="X40">
        <f>SUMIFS(DataRegularSeason20242025!$AA$3:$AA$1315,DataRegularSeason20242025!$B$3:$B$1315, "&lt;=" &amp; X$1, DataRegularSeason20242025!$D$3:$D$1315, $A40)+SUMIFS(DataRegularSeason20242025!$AB$3:$AB$1315,DataRegularSeason20242025!$B$3:$B$1315, "&lt;=" &amp; X$1, DataRegularSeason20242025!$E$3:$E$1315, $A40)</f>
        <v>10</v>
      </c>
      <c r="Y40">
        <f>SUMIFS(DataRegularSeason20242025!$AA$3:$AA$1315,DataRegularSeason20242025!$B$3:$B$1315, "&lt;=" &amp; Y$1, DataRegularSeason20242025!$D$3:$D$1315, $A40)+SUMIFS(DataRegularSeason20242025!$AB$3:$AB$1315,DataRegularSeason20242025!$B$3:$B$1315, "&lt;=" &amp; Y$1, DataRegularSeason20242025!$E$3:$E$1315, $A40)</f>
        <v>10</v>
      </c>
      <c r="Z40">
        <f>SUMIFS(DataRegularSeason20242025!$AA$3:$AA$1315,DataRegularSeason20242025!$B$3:$B$1315, "&lt;=" &amp; Z$1, DataRegularSeason20242025!$D$3:$D$1315, $A40)+SUMIFS(DataRegularSeason20242025!$AB$3:$AB$1315,DataRegularSeason20242025!$B$3:$B$1315, "&lt;=" &amp; Z$1, DataRegularSeason20242025!$E$3:$E$1315, $A40)</f>
        <v>10</v>
      </c>
      <c r="AA40">
        <f>SUMIFS(DataRegularSeason20242025!$AA$3:$AA$1315,DataRegularSeason20242025!$B$3:$B$1315, "&lt;=" &amp; AA$1, DataRegularSeason20242025!$D$3:$D$1315, $A40)+SUMIFS(DataRegularSeason20242025!$AB$3:$AB$1315,DataRegularSeason20242025!$B$3:$B$1315, "&lt;=" &amp; AA$1, DataRegularSeason20242025!$E$3:$E$1315, $A40)</f>
        <v>12</v>
      </c>
      <c r="AB40">
        <f>SUMIFS(DataRegularSeason20242025!$AA$3:$AA$1315,DataRegularSeason20242025!$B$3:$B$1315, "&lt;=" &amp; AB$1, DataRegularSeason20242025!$D$3:$D$1315, $A40)+SUMIFS(DataRegularSeason20242025!$AB$3:$AB$1315,DataRegularSeason20242025!$B$3:$B$1315, "&lt;=" &amp; AB$1, DataRegularSeason20242025!$E$3:$E$1315, $A40)</f>
        <v>12</v>
      </c>
      <c r="AC40">
        <f>SUMIFS(DataRegularSeason20242025!$AA$3:$AA$1315,DataRegularSeason20242025!$B$3:$B$1315, "&lt;=" &amp; AC$1, DataRegularSeason20242025!$D$3:$D$1315, $A40)+SUMIFS(DataRegularSeason20242025!$AB$3:$AB$1315,DataRegularSeason20242025!$B$3:$B$1315, "&lt;=" &amp; AC$1, DataRegularSeason20242025!$E$3:$E$1315, $A40)</f>
        <v>14</v>
      </c>
      <c r="AD40">
        <f>SUMIFS(DataRegularSeason20242025!$AA$3:$AA$1315,DataRegularSeason20242025!$B$3:$B$1315, "&lt;=" &amp; AD$1, DataRegularSeason20242025!$D$3:$D$1315, $A40)+SUMIFS(DataRegularSeason20242025!$AB$3:$AB$1315,DataRegularSeason20242025!$B$3:$B$1315, "&lt;=" &amp; AD$1, DataRegularSeason20242025!$E$3:$E$1315, $A40)</f>
        <v>14</v>
      </c>
      <c r="AE40">
        <f>SUMIFS(DataRegularSeason20242025!$AA$3:$AA$1315,DataRegularSeason20242025!$B$3:$B$1315, "&lt;=" &amp; AE$1, DataRegularSeason20242025!$D$3:$D$1315, $A40)+SUMIFS(DataRegularSeason20242025!$AB$3:$AB$1315,DataRegularSeason20242025!$B$3:$B$1315, "&lt;=" &amp; AE$1, DataRegularSeason20242025!$E$3:$E$1315, $A40)</f>
        <v>16</v>
      </c>
      <c r="AF40">
        <f>SUMIFS(DataRegularSeason20242025!$AA$3:$AA$1315,DataRegularSeason20242025!$B$3:$B$1315, "&lt;=" &amp; AF$1, DataRegularSeason20242025!$D$3:$D$1315, $A40)+SUMIFS(DataRegularSeason20242025!$AB$3:$AB$1315,DataRegularSeason20242025!$B$3:$B$1315, "&lt;=" &amp; AF$1, DataRegularSeason20242025!$E$3:$E$1315, $A40)</f>
        <v>16</v>
      </c>
      <c r="AG40">
        <f>SUMIFS(DataRegularSeason20242025!$AA$3:$AA$1315,DataRegularSeason20242025!$B$3:$B$1315, "&lt;=" &amp; AG$1, DataRegularSeason20242025!$D$3:$D$1315, $A40)+SUMIFS(DataRegularSeason20242025!$AB$3:$AB$1315,DataRegularSeason20242025!$B$3:$B$1315, "&lt;=" &amp; AG$1, DataRegularSeason20242025!$E$3:$E$1315, $A40)</f>
        <v>16</v>
      </c>
      <c r="AH40">
        <f>SUMIFS(DataRegularSeason20242025!$AA$3:$AA$1315,DataRegularSeason20242025!$B$3:$B$1315, "&lt;=" &amp; AH$1, DataRegularSeason20242025!$D$3:$D$1315, $A40)+SUMIFS(DataRegularSeason20242025!$AB$3:$AB$1315,DataRegularSeason20242025!$B$3:$B$1315, "&lt;=" &amp; AH$1, DataRegularSeason20242025!$E$3:$E$1315, $A40)</f>
        <v>16</v>
      </c>
      <c r="AI40">
        <f>SUMIFS(DataRegularSeason20242025!$AA$3:$AA$1315,DataRegularSeason20242025!$B$3:$B$1315, "&lt;=" &amp; AI$1, DataRegularSeason20242025!$D$3:$D$1315, $A40)+SUMIFS(DataRegularSeason20242025!$AB$3:$AB$1315,DataRegularSeason20242025!$B$3:$B$1315, "&lt;=" &amp; AI$1, DataRegularSeason20242025!$E$3:$E$1315, $A40)</f>
        <v>16</v>
      </c>
      <c r="AJ40">
        <f>SUMIFS(DataRegularSeason20242025!$AA$3:$AA$1315,DataRegularSeason20242025!$B$3:$B$1315, "&lt;=" &amp; AJ$1, DataRegularSeason20242025!$D$3:$D$1315, $A40)+SUMIFS(DataRegularSeason20242025!$AB$3:$AB$1315,DataRegularSeason20242025!$B$3:$B$1315, "&lt;=" &amp; AJ$1, DataRegularSeason20242025!$E$3:$E$1315, $A40)</f>
        <v>16</v>
      </c>
      <c r="AK40">
        <f>SUMIFS(DataRegularSeason20242025!$AA$3:$AA$1315,DataRegularSeason20242025!$B$3:$B$1315, "&lt;=" &amp; AK$1, DataRegularSeason20242025!$D$3:$D$1315, $A40)+SUMIFS(DataRegularSeason20242025!$AB$3:$AB$1315,DataRegularSeason20242025!$B$3:$B$1315, "&lt;=" &amp; AK$1, DataRegularSeason20242025!$E$3:$E$1315, $A40)</f>
        <v>16</v>
      </c>
      <c r="AL40">
        <f>SUMIFS(DataRegularSeason20242025!$AA$3:$AA$1315,DataRegularSeason20242025!$B$3:$B$1315, "&lt;=" &amp; AL$1, DataRegularSeason20242025!$D$3:$D$1315, $A40)+SUMIFS(DataRegularSeason20242025!$AB$3:$AB$1315,DataRegularSeason20242025!$B$3:$B$1315, "&lt;=" &amp; AL$1, DataRegularSeason20242025!$E$3:$E$1315, $A40)</f>
        <v>16</v>
      </c>
      <c r="AM40">
        <f>SUMIFS(DataRegularSeason20242025!$AA$3:$AA$1315,DataRegularSeason20242025!$B$3:$B$1315, "&lt;=" &amp; AM$1, DataRegularSeason20242025!$D$3:$D$1315, $A40)+SUMIFS(DataRegularSeason20242025!$AB$3:$AB$1315,DataRegularSeason20242025!$B$3:$B$1315, "&lt;=" &amp; AM$1, DataRegularSeason20242025!$E$3:$E$1315, $A40)</f>
        <v>17</v>
      </c>
      <c r="AN40">
        <f>SUMIFS(DataRegularSeason20242025!$AA$3:$AA$1315,DataRegularSeason20242025!$B$3:$B$1315, "&lt;=" &amp; AN$1, DataRegularSeason20242025!$D$3:$D$1315, $A40)+SUMIFS(DataRegularSeason20242025!$AB$3:$AB$1315,DataRegularSeason20242025!$B$3:$B$1315, "&lt;=" &amp; AN$1, DataRegularSeason20242025!$E$3:$E$1315, $A40)</f>
        <v>17</v>
      </c>
      <c r="AO40">
        <f>SUMIFS(DataRegularSeason20242025!$AA$3:$AA$1315,DataRegularSeason20242025!$B$3:$B$1315, "&lt;=" &amp; AO$1, DataRegularSeason20242025!$D$3:$D$1315, $A40)+SUMIFS(DataRegularSeason20242025!$AB$3:$AB$1315,DataRegularSeason20242025!$B$3:$B$1315, "&lt;=" &amp; AO$1, DataRegularSeason20242025!$E$3:$E$1315, $A40)</f>
        <v>17</v>
      </c>
      <c r="AP40">
        <f>SUMIFS(DataRegularSeason20242025!$AA$3:$AA$1315,DataRegularSeason20242025!$B$3:$B$1315, "&lt;=" &amp; AP$1, DataRegularSeason20242025!$D$3:$D$1315, $A40)+SUMIFS(DataRegularSeason20242025!$AB$3:$AB$1315,DataRegularSeason20242025!$B$3:$B$1315, "&lt;=" &amp; AP$1, DataRegularSeason20242025!$E$3:$E$1315, $A40)</f>
        <v>17</v>
      </c>
      <c r="AQ40">
        <f>SUMIFS(DataRegularSeason20242025!$AA$3:$AA$1315,DataRegularSeason20242025!$B$3:$B$1315, "&lt;=" &amp; AQ$1, DataRegularSeason20242025!$D$3:$D$1315, $A40)+SUMIFS(DataRegularSeason20242025!$AB$3:$AB$1315,DataRegularSeason20242025!$B$3:$B$1315, "&lt;=" &amp; AQ$1, DataRegularSeason20242025!$E$3:$E$1315, $A40)</f>
        <v>17</v>
      </c>
      <c r="AR40">
        <f>SUMIFS(DataRegularSeason20242025!$AA$3:$AA$1315,DataRegularSeason20242025!$B$3:$B$1315, "&lt;=" &amp; AR$1, DataRegularSeason20242025!$D$3:$D$1315, $A40)+SUMIFS(DataRegularSeason20242025!$AB$3:$AB$1315,DataRegularSeason20242025!$B$3:$B$1315, "&lt;=" &amp; AR$1, DataRegularSeason20242025!$E$3:$E$1315, $A40)</f>
        <v>17</v>
      </c>
      <c r="AS40">
        <f>SUMIFS(DataRegularSeason20242025!$AA$3:$AA$1315,DataRegularSeason20242025!$B$3:$B$1315, "&lt;=" &amp; AS$1, DataRegularSeason20242025!$D$3:$D$1315, $A40)+SUMIFS(DataRegularSeason20242025!$AB$3:$AB$1315,DataRegularSeason20242025!$B$3:$B$1315, "&lt;=" &amp; AS$1, DataRegularSeason20242025!$E$3:$E$1315, $A40)</f>
        <v>17</v>
      </c>
      <c r="AT40">
        <f>SUMIFS(DataRegularSeason20242025!$AA$3:$AA$1315,DataRegularSeason20242025!$B$3:$B$1315, "&lt;=" &amp; AT$1, DataRegularSeason20242025!$D$3:$D$1315, $A40)+SUMIFS(DataRegularSeason20242025!$AB$3:$AB$1315,DataRegularSeason20242025!$B$3:$B$1315, "&lt;=" &amp; AT$1, DataRegularSeason20242025!$E$3:$E$1315, $A40)</f>
        <v>19</v>
      </c>
      <c r="AU40">
        <f>SUMIFS(DataRegularSeason20242025!$AA$3:$AA$1315,DataRegularSeason20242025!$B$3:$B$1315, "&lt;=" &amp; AU$1, DataRegularSeason20242025!$D$3:$D$1315, $A40)+SUMIFS(DataRegularSeason20242025!$AB$3:$AB$1315,DataRegularSeason20242025!$B$3:$B$1315, "&lt;=" &amp; AU$1, DataRegularSeason20242025!$E$3:$E$1315, $A40)</f>
        <v>19</v>
      </c>
      <c r="AV40">
        <f>SUMIFS(DataRegularSeason20242025!$AA$3:$AA$1315,DataRegularSeason20242025!$B$3:$B$1315, "&lt;=" &amp; AV$1, DataRegularSeason20242025!$D$3:$D$1315, $A40)+SUMIFS(DataRegularSeason20242025!$AB$3:$AB$1315,DataRegularSeason20242025!$B$3:$B$1315, "&lt;=" &amp; AV$1, DataRegularSeason20242025!$E$3:$E$1315, $A40)</f>
        <v>21</v>
      </c>
      <c r="AW40">
        <f>SUMIFS(DataRegularSeason20242025!$AA$3:$AA$1315,DataRegularSeason20242025!$B$3:$B$1315, "&lt;=" &amp; AW$1, DataRegularSeason20242025!$D$3:$D$1315, $A40)+SUMIFS(DataRegularSeason20242025!$AB$3:$AB$1315,DataRegularSeason20242025!$B$3:$B$1315, "&lt;=" &amp; AW$1, DataRegularSeason20242025!$E$3:$E$1315, $A40)</f>
        <v>21</v>
      </c>
      <c r="AX40">
        <f>SUMIFS(DataRegularSeason20242025!$AA$3:$AA$1315,DataRegularSeason20242025!$B$3:$B$1315, "&lt;=" &amp; AX$1, DataRegularSeason20242025!$D$3:$D$1315, $A40)+SUMIFS(DataRegularSeason20242025!$AB$3:$AB$1315,DataRegularSeason20242025!$B$3:$B$1315, "&lt;=" &amp; AX$1, DataRegularSeason20242025!$E$3:$E$1315, $A40)</f>
        <v>21</v>
      </c>
      <c r="AY40">
        <f>SUMIFS(DataRegularSeason20242025!$AA$3:$AA$1315,DataRegularSeason20242025!$B$3:$B$1315, "&lt;=" &amp; AY$1, DataRegularSeason20242025!$D$3:$D$1315, $A40)+SUMIFS(DataRegularSeason20242025!$AB$3:$AB$1315,DataRegularSeason20242025!$B$3:$B$1315, "&lt;=" &amp; AY$1, DataRegularSeason20242025!$E$3:$E$1315, $A40)</f>
        <v>23</v>
      </c>
      <c r="AZ40">
        <f>SUMIFS(DataRegularSeason20242025!$AA$3:$AA$1315,DataRegularSeason20242025!$B$3:$B$1315, "&lt;=" &amp; AZ$1, DataRegularSeason20242025!$D$3:$D$1315, $A40)+SUMIFS(DataRegularSeason20242025!$AB$3:$AB$1315,DataRegularSeason20242025!$B$3:$B$1315, "&lt;=" &amp; AZ$1, DataRegularSeason20242025!$E$3:$E$1315, $A40)</f>
        <v>23</v>
      </c>
      <c r="BA40">
        <f>SUMIFS(DataRegularSeason20242025!$AA$3:$AA$1315,DataRegularSeason20242025!$B$3:$B$1315, "&lt;=" &amp; BA$1, DataRegularSeason20242025!$D$3:$D$1315, $A40)+SUMIFS(DataRegularSeason20242025!$AB$3:$AB$1315,DataRegularSeason20242025!$B$3:$B$1315, "&lt;=" &amp; BA$1, DataRegularSeason20242025!$E$3:$E$1315, $A40)</f>
        <v>24</v>
      </c>
      <c r="BB40">
        <f>SUMIFS(DataRegularSeason20242025!$AA$3:$AA$1315,DataRegularSeason20242025!$B$3:$B$1315, "&lt;=" &amp; BB$1, DataRegularSeason20242025!$D$3:$D$1315, $A40)+SUMIFS(DataRegularSeason20242025!$AB$3:$AB$1315,DataRegularSeason20242025!$B$3:$B$1315, "&lt;=" &amp; BB$1, DataRegularSeason20242025!$E$3:$E$1315, $A40)</f>
        <v>24</v>
      </c>
      <c r="BC40">
        <f>SUMIFS(DataRegularSeason20242025!$AA$3:$AA$1315,DataRegularSeason20242025!$B$3:$B$1315, "&lt;=" &amp; BC$1, DataRegularSeason20242025!$D$3:$D$1315, $A40)+SUMIFS(DataRegularSeason20242025!$AB$3:$AB$1315,DataRegularSeason20242025!$B$3:$B$1315, "&lt;=" &amp; BC$1, DataRegularSeason20242025!$E$3:$E$1315, $A40)</f>
        <v>24</v>
      </c>
      <c r="BD40">
        <f>SUMIFS(DataRegularSeason20242025!$AA$3:$AA$1315,DataRegularSeason20242025!$B$3:$B$1315, "&lt;=" &amp; BD$1, DataRegularSeason20242025!$D$3:$D$1315, $A40)+SUMIFS(DataRegularSeason20242025!$AB$3:$AB$1315,DataRegularSeason20242025!$B$3:$B$1315, "&lt;=" &amp; BD$1, DataRegularSeason20242025!$E$3:$E$1315, $A40)</f>
        <v>24</v>
      </c>
      <c r="BE40">
        <f>SUMIFS(DataRegularSeason20242025!$AA$3:$AA$1315,DataRegularSeason20242025!$B$3:$B$1315, "&lt;=" &amp; BE$1, DataRegularSeason20242025!$D$3:$D$1315, $A40)+SUMIFS(DataRegularSeason20242025!$AB$3:$AB$1315,DataRegularSeason20242025!$B$3:$B$1315, "&lt;=" &amp; BE$1, DataRegularSeason20242025!$E$3:$E$1315, $A40)</f>
        <v>26</v>
      </c>
      <c r="BF40">
        <f>SUMIFS(DataRegularSeason20242025!$AA$3:$AA$1315,DataRegularSeason20242025!$B$3:$B$1315, "&lt;=" &amp; BF$1, DataRegularSeason20242025!$D$3:$D$1315, $A40)+SUMIFS(DataRegularSeason20242025!$AB$3:$AB$1315,DataRegularSeason20242025!$B$3:$B$1315, "&lt;=" &amp; BF$1, DataRegularSeason20242025!$E$3:$E$1315, $A40)</f>
        <v>26</v>
      </c>
      <c r="BG40">
        <f>SUMIFS(DataRegularSeason20242025!$AA$3:$AA$1315,DataRegularSeason20242025!$B$3:$B$1315, "&lt;=" &amp; BG$1, DataRegularSeason20242025!$D$3:$D$1315, $A40)+SUMIFS(DataRegularSeason20242025!$AB$3:$AB$1315,DataRegularSeason20242025!$B$3:$B$1315, "&lt;=" &amp; BG$1, DataRegularSeason20242025!$E$3:$E$1315, $A40)</f>
        <v>26</v>
      </c>
      <c r="BH40">
        <f>SUMIFS(DataRegularSeason20242025!$AA$3:$AA$1315,DataRegularSeason20242025!$B$3:$B$1315, "&lt;=" &amp; BH$1, DataRegularSeason20242025!$D$3:$D$1315, $A40)+SUMIFS(DataRegularSeason20242025!$AB$3:$AB$1315,DataRegularSeason20242025!$B$3:$B$1315, "&lt;=" &amp; BH$1, DataRegularSeason20242025!$E$3:$E$1315, $A40)</f>
        <v>26</v>
      </c>
      <c r="BI40">
        <f>SUMIFS(DataRegularSeason20242025!$AA$3:$AA$1315,DataRegularSeason20242025!$B$3:$B$1315, "&lt;=" &amp; BI$1, DataRegularSeason20242025!$D$3:$D$1315, $A40)+SUMIFS(DataRegularSeason20242025!$AB$3:$AB$1315,DataRegularSeason20242025!$B$3:$B$1315, "&lt;=" &amp; BI$1, DataRegularSeason20242025!$E$3:$E$1315, $A40)</f>
        <v>28</v>
      </c>
      <c r="BJ40">
        <f>SUMIFS(DataRegularSeason20242025!$AA$3:$AA$1315,DataRegularSeason20242025!$B$3:$B$1315, "&lt;=" &amp; BJ$1, DataRegularSeason20242025!$D$3:$D$1315, $A40)+SUMIFS(DataRegularSeason20242025!$AB$3:$AB$1315,DataRegularSeason20242025!$B$3:$B$1315, "&lt;=" &amp; BJ$1, DataRegularSeason20242025!$E$3:$E$1315, $A40)</f>
        <v>28</v>
      </c>
      <c r="BK40">
        <f>SUMIFS(DataRegularSeason20242025!$AA$3:$AA$1315,DataRegularSeason20242025!$B$3:$B$1315, "&lt;=" &amp; BK$1, DataRegularSeason20242025!$D$3:$D$1315, $A40)+SUMIFS(DataRegularSeason20242025!$AB$3:$AB$1315,DataRegularSeason20242025!$B$3:$B$1315, "&lt;=" &amp; BK$1, DataRegularSeason20242025!$E$3:$E$1315, $A40)</f>
        <v>28</v>
      </c>
      <c r="BL40">
        <f>SUMIFS(DataRegularSeason20242025!$AA$3:$AA$1315,DataRegularSeason20242025!$B$3:$B$1315, "&lt;=" &amp; BL$1, DataRegularSeason20242025!$D$3:$D$1315, $A40)+SUMIFS(DataRegularSeason20242025!$AB$3:$AB$1315,DataRegularSeason20242025!$B$3:$B$1315, "&lt;=" &amp; BL$1, DataRegularSeason20242025!$E$3:$E$1315, $A40)</f>
        <v>28</v>
      </c>
      <c r="BM40">
        <f>SUMIFS(DataRegularSeason20242025!$AA$3:$AA$1315,DataRegularSeason20242025!$B$3:$B$1315, "&lt;=" &amp; BM$1, DataRegularSeason20242025!$D$3:$D$1315, $A40)+SUMIFS(DataRegularSeason20242025!$AB$3:$AB$1315,DataRegularSeason20242025!$B$3:$B$1315, "&lt;=" &amp; BM$1, DataRegularSeason20242025!$E$3:$E$1315, $A40)</f>
        <v>28</v>
      </c>
      <c r="BN40">
        <f>SUMIFS(DataRegularSeason20242025!$AA$3:$AA$1315,DataRegularSeason20242025!$B$3:$B$1315, "&lt;=" &amp; BN$1, DataRegularSeason20242025!$D$3:$D$1315, $A40)+SUMIFS(DataRegularSeason20242025!$AB$3:$AB$1315,DataRegularSeason20242025!$B$3:$B$1315, "&lt;=" &amp; BN$1, DataRegularSeason20242025!$E$3:$E$1315, $A40)</f>
        <v>28</v>
      </c>
      <c r="BO40">
        <f>SUMIFS(DataRegularSeason20242025!$AA$3:$AA$1315,DataRegularSeason20242025!$B$3:$B$1315, "&lt;=" &amp; BO$1, DataRegularSeason20242025!$D$3:$D$1315, $A40)+SUMIFS(DataRegularSeason20242025!$AB$3:$AB$1315,DataRegularSeason20242025!$B$3:$B$1315, "&lt;=" &amp; BO$1, DataRegularSeason20242025!$E$3:$E$1315, $A40)</f>
        <v>30</v>
      </c>
      <c r="BP40">
        <f>SUMIFS(DataRegularSeason20242025!$AA$3:$AA$1315,DataRegularSeason20242025!$B$3:$B$1315, "&lt;=" &amp; BP$1, DataRegularSeason20242025!$D$3:$D$1315, $A40)+SUMIFS(DataRegularSeason20242025!$AB$3:$AB$1315,DataRegularSeason20242025!$B$3:$B$1315, "&lt;=" &amp; BP$1, DataRegularSeason20242025!$E$3:$E$1315, $A40)</f>
        <v>30</v>
      </c>
      <c r="BQ40">
        <f>SUMIFS(DataRegularSeason20242025!$AA$3:$AA$1315,DataRegularSeason20242025!$B$3:$B$1315, "&lt;=" &amp; BQ$1, DataRegularSeason20242025!$D$3:$D$1315, $A40)+SUMIFS(DataRegularSeason20242025!$AB$3:$AB$1315,DataRegularSeason20242025!$B$3:$B$1315, "&lt;=" &amp; BQ$1, DataRegularSeason20242025!$E$3:$E$1315, $A40)</f>
        <v>30</v>
      </c>
      <c r="BR40">
        <f>SUMIFS(DataRegularSeason20242025!$AA$3:$AA$1315,DataRegularSeason20242025!$B$3:$B$1315, "&lt;=" &amp; BR$1, DataRegularSeason20242025!$D$3:$D$1315, $A40)+SUMIFS(DataRegularSeason20242025!$AB$3:$AB$1315,DataRegularSeason20242025!$B$3:$B$1315, "&lt;=" &amp; BR$1, DataRegularSeason20242025!$E$3:$E$1315, $A40)</f>
        <v>32</v>
      </c>
      <c r="BS40">
        <f>SUMIFS(DataRegularSeason20242025!$AA$3:$AA$1315,DataRegularSeason20242025!$B$3:$B$1315, "&lt;=" &amp; BS$1, DataRegularSeason20242025!$D$3:$D$1315, $A40)+SUMIFS(DataRegularSeason20242025!$AB$3:$AB$1315,DataRegularSeason20242025!$B$3:$B$1315, "&lt;=" &amp; BS$1, DataRegularSeason20242025!$E$3:$E$1315, $A40)</f>
        <v>32</v>
      </c>
      <c r="BT40">
        <f>SUMIFS(DataRegularSeason20242025!$AA$3:$AA$1315,DataRegularSeason20242025!$B$3:$B$1315, "&lt;=" &amp; BT$1, DataRegularSeason20242025!$D$3:$D$1315, $A40)+SUMIFS(DataRegularSeason20242025!$AB$3:$AB$1315,DataRegularSeason20242025!$B$3:$B$1315, "&lt;=" &amp; BT$1, DataRegularSeason20242025!$E$3:$E$1315, $A40)</f>
        <v>32</v>
      </c>
      <c r="BU40">
        <f>SUMIFS(DataRegularSeason20242025!$AA$3:$AA$1315,DataRegularSeason20242025!$B$3:$B$1315, "&lt;=" &amp; BU$1, DataRegularSeason20242025!$D$3:$D$1315, $A40)+SUMIFS(DataRegularSeason20242025!$AB$3:$AB$1315,DataRegularSeason20242025!$B$3:$B$1315, "&lt;=" &amp; BU$1, DataRegularSeason20242025!$E$3:$E$1315, $A40)</f>
        <v>32</v>
      </c>
      <c r="BV40">
        <f>SUMIFS(DataRegularSeason20242025!$AA$3:$AA$1315,DataRegularSeason20242025!$B$3:$B$1315, "&lt;=" &amp; BV$1, DataRegularSeason20242025!$D$3:$D$1315, $A40)+SUMIFS(DataRegularSeason20242025!$AB$3:$AB$1315,DataRegularSeason20242025!$B$3:$B$1315, "&lt;=" &amp; BV$1, DataRegularSeason20242025!$E$3:$E$1315, $A40)</f>
        <v>34</v>
      </c>
      <c r="BW40">
        <f>SUMIFS(DataRegularSeason20242025!$AA$3:$AA$1315,DataRegularSeason20242025!$B$3:$B$1315, "&lt;=" &amp; BW$1, DataRegularSeason20242025!$D$3:$D$1315, $A40)+SUMIFS(DataRegularSeason20242025!$AB$3:$AB$1315,DataRegularSeason20242025!$B$3:$B$1315, "&lt;=" &amp; BW$1, DataRegularSeason20242025!$E$3:$E$1315, $A40)</f>
        <v>34</v>
      </c>
      <c r="BX40">
        <f>SUMIFS(DataRegularSeason20242025!$AA$3:$AA$1315,DataRegularSeason20242025!$B$3:$B$1315, "&lt;=" &amp; BX$1, DataRegularSeason20242025!$D$3:$D$1315, $A40)+SUMIFS(DataRegularSeason20242025!$AB$3:$AB$1315,DataRegularSeason20242025!$B$3:$B$1315, "&lt;=" &amp; BX$1, DataRegularSeason20242025!$E$3:$E$1315, $A40)</f>
        <v>36</v>
      </c>
      <c r="BY40">
        <f>SUMIFS(DataRegularSeason20242025!$AA$3:$AA$1315,DataRegularSeason20242025!$B$3:$B$1315, "&lt;=" &amp; BY$1, DataRegularSeason20242025!$D$3:$D$1315, $A40)+SUMIFS(DataRegularSeason20242025!$AB$3:$AB$1315,DataRegularSeason20242025!$B$3:$B$1315, "&lt;=" &amp; BY$1, DataRegularSeason20242025!$E$3:$E$1315, $A40)</f>
        <v>36</v>
      </c>
      <c r="BZ40">
        <f>SUMIFS(DataRegularSeason20242025!$AA$3:$AA$1315,DataRegularSeason20242025!$B$3:$B$1315, "&lt;=" &amp; BZ$1, DataRegularSeason20242025!$D$3:$D$1315, $A40)+SUMIFS(DataRegularSeason20242025!$AB$3:$AB$1315,DataRegularSeason20242025!$B$3:$B$1315, "&lt;=" &amp; BZ$1, DataRegularSeason20242025!$E$3:$E$1315, $A40)</f>
        <v>36</v>
      </c>
      <c r="CA40">
        <f>SUMIFS(DataRegularSeason20242025!$AA$3:$AA$1315,DataRegularSeason20242025!$B$3:$B$1315, "&lt;=" &amp; CA$1, DataRegularSeason20242025!$D$3:$D$1315, $A40)+SUMIFS(DataRegularSeason20242025!$AB$3:$AB$1315,DataRegularSeason20242025!$B$3:$B$1315, "&lt;=" &amp; CA$1, DataRegularSeason20242025!$E$3:$E$1315, $A40)</f>
        <v>38</v>
      </c>
      <c r="CB40">
        <f>SUMIFS(DataRegularSeason20242025!$AA$3:$AA$1315,DataRegularSeason20242025!$B$3:$B$1315, "&lt;=" &amp; CB$1, DataRegularSeason20242025!$D$3:$D$1315, $A40)+SUMIFS(DataRegularSeason20242025!$AB$3:$AB$1315,DataRegularSeason20242025!$B$3:$B$1315, "&lt;=" &amp; CB$1, DataRegularSeason20242025!$E$3:$E$1315, $A40)</f>
        <v>38</v>
      </c>
      <c r="CC40">
        <f>SUMIFS(DataRegularSeason20242025!$AA$3:$AA$1315,DataRegularSeason20242025!$B$3:$B$1315, "&lt;=" &amp; CC$1, DataRegularSeason20242025!$D$3:$D$1315, $A40)+SUMIFS(DataRegularSeason20242025!$AB$3:$AB$1315,DataRegularSeason20242025!$B$3:$B$1315, "&lt;=" &amp; CC$1, DataRegularSeason20242025!$E$3:$E$1315, $A40)</f>
        <v>40</v>
      </c>
      <c r="CD40">
        <f>SUMIFS(DataRegularSeason20242025!$AA$3:$AA$1315,DataRegularSeason20242025!$B$3:$B$1315, "&lt;=" &amp; CD$1, DataRegularSeason20242025!$D$3:$D$1315, $A40)+SUMIFS(DataRegularSeason20242025!$AB$3:$AB$1315,DataRegularSeason20242025!$B$3:$B$1315, "&lt;=" &amp; CD$1, DataRegularSeason20242025!$E$3:$E$1315, $A40)</f>
        <v>40</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44</v>
      </c>
      <c r="CU40">
        <f>SUMIFS(DataRegularSeason20242025!$AA$3:$AA$1315,DataRegularSeason20242025!$B$3:$B$1315, "&lt;=" &amp; CU$1, DataRegularSeason20242025!$D$3:$D$1315, $A40)+SUMIFS(DataRegularSeason20242025!$AB$3:$AB$1315,DataRegularSeason20242025!$B$3:$B$1315, "&lt;=" &amp; CU$1, DataRegularSeason20242025!$E$3:$E$1315, $A40)</f>
        <v>44</v>
      </c>
      <c r="CV40">
        <f>SUMIFS(DataRegularSeason20242025!$AA$3:$AA$1315,DataRegularSeason20242025!$B$3:$B$1315, "&lt;=" &amp; CV$1, DataRegularSeason20242025!$D$3:$D$1315, $A40)+SUMIFS(DataRegularSeason20242025!$AB$3:$AB$1315,DataRegularSeason20242025!$B$3:$B$1315, "&lt;=" &amp; CV$1, DataRegularSeason20242025!$E$3:$E$1315, $A40)</f>
        <v>44</v>
      </c>
      <c r="CW40">
        <f>SUMIFS(DataRegularSeason20242025!$AA$3:$AA$1315,DataRegularSeason20242025!$B$3:$B$1315, "&lt;=" &amp; CW$1, DataRegularSeason20242025!$D$3:$D$1315, $A40)+SUMIFS(DataRegularSeason20242025!$AB$3:$AB$1315,DataRegularSeason20242025!$B$3:$B$1315, "&lt;=" &amp; CW$1, DataRegularSeason20242025!$E$3:$E$1315, $A40)</f>
        <v>44</v>
      </c>
      <c r="CX40">
        <f>SUMIFS(DataRegularSeason20242025!$AA$3:$AA$1315,DataRegularSeason20242025!$B$3:$B$1315, "&lt;=" &amp; CX$1, DataRegularSeason20242025!$D$3:$D$1315, $A40)+SUMIFS(DataRegularSeason20242025!$AB$3:$AB$1315,DataRegularSeason20242025!$B$3:$B$1315, "&lt;=" &amp; CX$1, DataRegularSeason20242025!$E$3:$E$1315, $A40)</f>
        <v>46</v>
      </c>
      <c r="CY40">
        <f>SUMIFS(DataRegularSeason20242025!$AA$3:$AA$1315,DataRegularSeason20242025!$B$3:$B$1315, "&lt;=" &amp; CY$1, DataRegularSeason20242025!$D$3:$D$1315, $A40)+SUMIFS(DataRegularSeason20242025!$AB$3:$AB$1315,DataRegularSeason20242025!$B$3:$B$1315, "&lt;=" &amp; CY$1, DataRegularSeason20242025!$E$3:$E$1315, $A40)</f>
        <v>46</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49</v>
      </c>
      <c r="DB40">
        <f>SUMIFS(DataRegularSeason20242025!$AA$3:$AA$1315,DataRegularSeason20242025!$B$3:$B$1315, "&lt;=" &amp; DB$1, DataRegularSeason20242025!$D$3:$D$1315, $A40)+SUMIFS(DataRegularSeason20242025!$AB$3:$AB$1315,DataRegularSeason20242025!$B$3:$B$1315, "&lt;=" &amp; DB$1, DataRegularSeason20242025!$E$3:$E$1315, $A40)</f>
        <v>49</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51</v>
      </c>
      <c r="DF40">
        <f>SUMIFS(DataRegularSeason20242025!$AA$3:$AA$1315,DataRegularSeason20242025!$B$3:$B$1315, "&lt;=" &amp; DF$1, DataRegularSeason20242025!$D$3:$D$1315, $A40)+SUMIFS(DataRegularSeason20242025!$AB$3:$AB$1315,DataRegularSeason20242025!$B$3:$B$1315, "&lt;=" &amp; DF$1, DataRegularSeason20242025!$E$3:$E$1315, $A40)</f>
        <v>51</v>
      </c>
      <c r="DG40">
        <f>SUMIFS(DataRegularSeason20242025!$AA$3:$AA$1315,DataRegularSeason20242025!$B$3:$B$1315, "&lt;=" &amp; DG$1, DataRegularSeason20242025!$D$3:$D$1315, $A40)+SUMIFS(DataRegularSeason20242025!$AB$3:$AB$1315,DataRegularSeason20242025!$B$3:$B$1315, "&lt;=" &amp; DG$1, DataRegularSeason20242025!$E$3:$E$1315, $A40)</f>
        <v>53</v>
      </c>
      <c r="DH40">
        <f>SUMIFS(DataRegularSeason20242025!$AA$3:$AA$1315,DataRegularSeason20242025!$B$3:$B$1315, "&lt;=" &amp; DH$1, DataRegularSeason20242025!$D$3:$D$1315, $A40)+SUMIFS(DataRegularSeason20242025!$AB$3:$AB$1315,DataRegularSeason20242025!$B$3:$B$1315, "&lt;=" &amp; DH$1, DataRegularSeason20242025!$E$3:$E$1315, $A40)</f>
        <v>53</v>
      </c>
      <c r="DI40">
        <f>SUMIFS(DataRegularSeason20242025!$AA$3:$AA$1315,DataRegularSeason20242025!$B$3:$B$1315, "&lt;=" &amp; DI$1, DataRegularSeason20242025!$D$3:$D$1315, $A40)+SUMIFS(DataRegularSeason20242025!$AB$3:$AB$1315,DataRegularSeason20242025!$B$3:$B$1315, "&lt;=" &amp; DI$1, DataRegularSeason20242025!$E$3:$E$1315, $A40)</f>
        <v>53</v>
      </c>
      <c r="DJ40">
        <f>SUMIFS(DataRegularSeason20242025!$AA$3:$AA$1315,DataRegularSeason20242025!$B$3:$B$1315, "&lt;=" &amp; DJ$1, DataRegularSeason20242025!$D$3:$D$1315, $A40)+SUMIFS(DataRegularSeason20242025!$AB$3:$AB$1315,DataRegularSeason20242025!$B$3:$B$1315, "&lt;=" &amp; DJ$1, DataRegularSeason20242025!$E$3:$E$1315, $A40)</f>
        <v>53</v>
      </c>
      <c r="DK40">
        <f>SUMIFS(DataRegularSeason20242025!$AA$3:$AA$1315,DataRegularSeason20242025!$B$3:$B$1315, "&lt;=" &amp; DK$1, DataRegularSeason20242025!$D$3:$D$1315, $A40)+SUMIFS(DataRegularSeason20242025!$AB$3:$AB$1315,DataRegularSeason20242025!$B$3:$B$1315, "&lt;=" &amp; DK$1, DataRegularSeason20242025!$E$3:$E$1315, $A40)</f>
        <v>53</v>
      </c>
      <c r="DL40">
        <f>SUMIFS(DataRegularSeason20242025!$AA$3:$AA$1315,DataRegularSeason20242025!$B$3:$B$1315, "&lt;=" &amp; DL$1, DataRegularSeason20242025!$D$3:$D$1315, $A40)+SUMIFS(DataRegularSeason20242025!$AB$3:$AB$1315,DataRegularSeason20242025!$B$3:$B$1315, "&lt;=" &amp; DL$1, DataRegularSeason20242025!$E$3:$E$1315, $A40)</f>
        <v>53</v>
      </c>
      <c r="DM40">
        <f>SUMIFS(DataRegularSeason20242025!$AA$3:$AA$1315,DataRegularSeason20242025!$B$3:$B$1315, "&lt;=" &amp; DM$1, DataRegularSeason20242025!$D$3:$D$1315, $A40)+SUMIFS(DataRegularSeason20242025!$AB$3:$AB$1315,DataRegularSeason20242025!$B$3:$B$1315, "&lt;=" &amp; DM$1, DataRegularSeason20242025!$E$3:$E$1315, $A40)</f>
        <v>55</v>
      </c>
      <c r="DN40">
        <f>SUMIFS(DataRegularSeason20242025!$AA$3:$AA$1315,DataRegularSeason20242025!$B$3:$B$1315, "&lt;=" &amp; DN$1, DataRegularSeason20242025!$D$3:$D$1315, $A40)+SUMIFS(DataRegularSeason20242025!$AB$3:$AB$1315,DataRegularSeason20242025!$B$3:$B$1315, "&lt;=" &amp; DN$1, DataRegularSeason20242025!$E$3:$E$1315, $A40)</f>
        <v>55</v>
      </c>
      <c r="DO40">
        <f>SUMIFS(DataRegularSeason20242025!$AA$3:$AA$1315,DataRegularSeason20242025!$B$3:$B$1315, "&lt;=" &amp; DO$1, DataRegularSeason20242025!$D$3:$D$1315, $A40)+SUMIFS(DataRegularSeason20242025!$AB$3:$AB$1315,DataRegularSeason20242025!$B$3:$B$1315, "&lt;=" &amp; DO$1, DataRegularSeason20242025!$E$3:$E$1315, $A40)</f>
        <v>55</v>
      </c>
      <c r="DP40">
        <f>SUMIFS(DataRegularSeason20242025!$AA$3:$AA$1315,DataRegularSeason20242025!$B$3:$B$1315, "&lt;=" &amp; DP$1, DataRegularSeason20242025!$D$3:$D$1315, $A40)+SUMIFS(DataRegularSeason20242025!$AB$3:$AB$1315,DataRegularSeason20242025!$B$3:$B$1315, "&lt;=" &amp; DP$1, DataRegularSeason20242025!$E$3:$E$1315, $A40)</f>
        <v>55</v>
      </c>
      <c r="DQ40">
        <f>SUMIFS(DataRegularSeason20242025!$AA$3:$AA$1315,DataRegularSeason20242025!$B$3:$B$1315, "&lt;=" &amp; DQ$1, DataRegularSeason20242025!$D$3:$D$1315, $A40)+SUMIFS(DataRegularSeason20242025!$AB$3:$AB$1315,DataRegularSeason20242025!$B$3:$B$1315, "&lt;=" &amp; DQ$1, DataRegularSeason20242025!$E$3:$E$1315, $A40)</f>
        <v>55</v>
      </c>
      <c r="DR40">
        <f>SUMIFS(DataRegularSeason20242025!$AA$3:$AA$1315,DataRegularSeason20242025!$B$3:$B$1315, "&lt;=" &amp; DR$1, DataRegularSeason20242025!$D$3:$D$1315, $A40)+SUMIFS(DataRegularSeason20242025!$AB$3:$AB$1315,DataRegularSeason20242025!$B$3:$B$1315, "&lt;=" &amp; DR$1, DataRegularSeason20242025!$E$3:$E$1315, $A40)</f>
        <v>55</v>
      </c>
      <c r="DS40">
        <f>SUMIFS(DataRegularSeason20242025!$AA$3:$AA$1315,DataRegularSeason20242025!$B$3:$B$1315, "&lt;=" &amp; DS$1, DataRegularSeason20242025!$D$3:$D$1315, $A40)+SUMIFS(DataRegularSeason20242025!$AB$3:$AB$1315,DataRegularSeason20242025!$B$3:$B$1315, "&lt;=" &amp; DS$1, DataRegularSeason20242025!$E$3:$E$1315, $A40)</f>
        <v>57</v>
      </c>
      <c r="DT40">
        <f>SUMIFS(DataRegularSeason20242025!$AA$3:$AA$1315,DataRegularSeason20242025!$B$3:$B$1315, "&lt;=" &amp; DT$1, DataRegularSeason20242025!$D$3:$D$1315, $A40)+SUMIFS(DataRegularSeason20242025!$AB$3:$AB$1315,DataRegularSeason20242025!$B$3:$B$1315, "&lt;=" &amp; DT$1, DataRegularSeason20242025!$E$3:$E$1315, $A40)</f>
        <v>57</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62</v>
      </c>
      <c r="EA40">
        <f>SUMIFS(DataRegularSeason20242025!$AA$3:$AA$1315,DataRegularSeason20242025!$B$3:$B$1315, "&lt;=" &amp; EA$1, DataRegularSeason20242025!$D$3:$D$1315, $A40)+SUMIFS(DataRegularSeason20242025!$AB$3:$AB$1315,DataRegularSeason20242025!$B$3:$B$1315, "&lt;=" &amp; EA$1, DataRegularSeason20242025!$E$3:$E$1315, $A40)</f>
        <v>62</v>
      </c>
      <c r="EB40">
        <f>SUMIFS(DataRegularSeason20242025!$AA$3:$AA$1315,DataRegularSeason20242025!$B$3:$B$1315, "&lt;=" &amp; EB$1, DataRegularSeason20242025!$D$3:$D$1315, $A40)+SUMIFS(DataRegularSeason20242025!$AB$3:$AB$1315,DataRegularSeason20242025!$B$3:$B$1315, "&lt;=" &amp; EB$1, DataRegularSeason20242025!$E$3:$E$1315, $A40)</f>
        <v>64</v>
      </c>
      <c r="EC40">
        <f>SUMIFS(DataRegularSeason20242025!$AA$3:$AA$1315,DataRegularSeason20242025!$B$3:$B$1315, "&lt;=" &amp; EC$1, DataRegularSeason20242025!$D$3:$D$1315, $A40)+SUMIFS(DataRegularSeason20242025!$AB$3:$AB$1315,DataRegularSeason20242025!$B$3:$B$1315, "&lt;=" &amp; EC$1, DataRegularSeason20242025!$E$3:$E$1315, $A40)</f>
        <v>66</v>
      </c>
      <c r="ED40">
        <f>SUMIFS(DataRegularSeason20242025!$AA$3:$AA$1315,DataRegularSeason20242025!$B$3:$B$1315, "&lt;=" &amp; ED$1, DataRegularSeason20242025!$D$3:$D$1315, $A40)+SUMIFS(DataRegularSeason20242025!$AB$3:$AB$1315,DataRegularSeason20242025!$B$3:$B$1315, "&lt;=" &amp; ED$1, DataRegularSeason20242025!$E$3:$E$1315, $A40)</f>
        <v>66</v>
      </c>
      <c r="EE40">
        <f>SUMIFS(DataRegularSeason20242025!$AA$3:$AA$1315,DataRegularSeason20242025!$B$3:$B$1315, "&lt;=" &amp; EE$1, DataRegularSeason20242025!$D$3:$D$1315, $A40)+SUMIFS(DataRegularSeason20242025!$AB$3:$AB$1315,DataRegularSeason20242025!$B$3:$B$1315, "&lt;=" &amp; EE$1, DataRegularSeason20242025!$E$3:$E$1315, $A40)</f>
        <v>66</v>
      </c>
      <c r="EF40">
        <f>SUMIFS(DataRegularSeason20242025!$AA$3:$AA$1315,DataRegularSeason20242025!$B$3:$B$1315, "&lt;=" &amp; EF$1, DataRegularSeason20242025!$D$3:$D$1315, $A40)+SUMIFS(DataRegularSeason20242025!$AB$3:$AB$1315,DataRegularSeason20242025!$B$3:$B$1315, "&lt;=" &amp; EF$1, DataRegularSeason20242025!$E$3:$E$1315, $A40)</f>
        <v>66</v>
      </c>
      <c r="EG40">
        <f>SUMIFS(DataRegularSeason20242025!$AA$3:$AA$1315,DataRegularSeason20242025!$B$3:$B$1315, "&lt;=" &amp; EG$1, DataRegularSeason20242025!$D$3:$D$1315, $A40)+SUMIFS(DataRegularSeason20242025!$AB$3:$AB$1315,DataRegularSeason20242025!$B$3:$B$1315, "&lt;=" &amp; EG$1, DataRegularSeason20242025!$E$3:$E$1315, $A40)</f>
        <v>66</v>
      </c>
      <c r="EH40">
        <f>SUMIFS(DataRegularSeason20242025!$AA$3:$AA$1315,DataRegularSeason20242025!$B$3:$B$1315, "&lt;=" &amp; EH$1, DataRegularSeason20242025!$D$3:$D$1315, $A40)+SUMIFS(DataRegularSeason20242025!$AB$3:$AB$1315,DataRegularSeason20242025!$B$3:$B$1315, "&lt;=" &amp; EH$1, DataRegularSeason20242025!$E$3:$E$1315, $A40)</f>
        <v>66</v>
      </c>
      <c r="EI40">
        <f>SUMIFS(DataRegularSeason20242025!$AA$3:$AA$1315,DataRegularSeason20242025!$B$3:$B$1315, "&lt;=" &amp; EI$1, DataRegularSeason20242025!$D$3:$D$1315, $A40)+SUMIFS(DataRegularSeason20242025!$AB$3:$AB$1315,DataRegularSeason20242025!$B$3:$B$1315, "&lt;=" &amp; EI$1, DataRegularSeason20242025!$E$3:$E$1315, $A40)</f>
        <v>66</v>
      </c>
      <c r="EJ40">
        <f>SUMIFS(DataRegularSeason20242025!$AA$3:$AA$1315,DataRegularSeason20242025!$B$3:$B$1315, "&lt;=" &amp; EJ$1, DataRegularSeason20242025!$D$3:$D$1315, $A40)+SUMIFS(DataRegularSeason20242025!$AB$3:$AB$1315,DataRegularSeason20242025!$B$3:$B$1315, "&lt;=" &amp; EJ$1, DataRegularSeason20242025!$E$3:$E$1315, $A40)</f>
        <v>66</v>
      </c>
      <c r="EK40">
        <f>SUMIFS(DataRegularSeason20242025!$AA$3:$AA$1315,DataRegularSeason20242025!$B$3:$B$1315, "&lt;=" &amp; EK$1, DataRegularSeason20242025!$D$3:$D$1315, $A40)+SUMIFS(DataRegularSeason20242025!$AB$3:$AB$1315,DataRegularSeason20242025!$B$3:$B$1315, "&lt;=" &amp; EK$1, DataRegularSeason20242025!$E$3:$E$1315, $A40)</f>
        <v>66</v>
      </c>
      <c r="EL40">
        <f>SUMIFS(DataRegularSeason20242025!$AA$3:$AA$1315,DataRegularSeason20242025!$B$3:$B$1315, "&lt;=" &amp; EL$1, DataRegularSeason20242025!$D$3:$D$1315, $A40)+SUMIFS(DataRegularSeason20242025!$AB$3:$AB$1315,DataRegularSeason20242025!$B$3:$B$1315, "&lt;=" &amp; EL$1, DataRegularSeason20242025!$E$3:$E$1315, $A40)</f>
        <v>66</v>
      </c>
      <c r="EM40">
        <f>SUMIFS(DataRegularSeason20242025!$AA$3:$AA$1315,DataRegularSeason20242025!$B$3:$B$1315, "&lt;=" &amp; EM$1, DataRegularSeason20242025!$D$3:$D$1315, $A40)+SUMIFS(DataRegularSeason20242025!$AB$3:$AB$1315,DataRegularSeason20242025!$B$3:$B$1315, "&lt;=" &amp; EM$1, DataRegularSeason20242025!$E$3:$E$1315, $A40)</f>
        <v>66</v>
      </c>
      <c r="EN40">
        <f>SUMIFS(DataRegularSeason20242025!$AA$3:$AA$1315,DataRegularSeason20242025!$B$3:$B$1315, "&lt;=" &amp; EN$1, DataRegularSeason20242025!$D$3:$D$1315, $A40)+SUMIFS(DataRegularSeason20242025!$AB$3:$AB$1315,DataRegularSeason20242025!$B$3:$B$1315, "&lt;=" &amp; EN$1, DataRegularSeason20242025!$E$3:$E$1315, $A40)</f>
        <v>66</v>
      </c>
      <c r="EO40">
        <f>SUMIFS(DataRegularSeason20242025!$AA$3:$AA$1315,DataRegularSeason20242025!$B$3:$B$1315, "&lt;=" &amp; EO$1, DataRegularSeason20242025!$D$3:$D$1315, $A40)+SUMIFS(DataRegularSeason20242025!$AB$3:$AB$1315,DataRegularSeason20242025!$B$3:$B$1315, "&lt;=" &amp; EO$1, DataRegularSeason20242025!$E$3:$E$1315, $A40)</f>
        <v>66</v>
      </c>
      <c r="EP40">
        <f>SUMIFS(DataRegularSeason20242025!$AA$3:$AA$1315,DataRegularSeason20242025!$B$3:$B$1315, "&lt;=" &amp; EP$1, DataRegularSeason20242025!$D$3:$D$1315, $A40)+SUMIFS(DataRegularSeason20242025!$AB$3:$AB$1315,DataRegularSeason20242025!$B$3:$B$1315, "&lt;=" &amp; EP$1, DataRegularSeason20242025!$E$3:$E$1315, $A40)</f>
        <v>66</v>
      </c>
      <c r="EQ40">
        <f>SUMIFS(DataRegularSeason20242025!$AA$3:$AA$1315,DataRegularSeason20242025!$B$3:$B$1315, "&lt;=" &amp; EQ$1, DataRegularSeason20242025!$D$3:$D$1315, $A40)+SUMIFS(DataRegularSeason20242025!$AB$3:$AB$1315,DataRegularSeason20242025!$B$3:$B$1315, "&lt;=" &amp; EQ$1, DataRegularSeason20242025!$E$3:$E$1315, $A40)</f>
        <v>68</v>
      </c>
      <c r="ER40">
        <f>SUMIFS(DataRegularSeason20242025!$AA$3:$AA$1315,DataRegularSeason20242025!$B$3:$B$1315, "&lt;=" &amp; ER$1, DataRegularSeason20242025!$D$3:$D$1315, $A40)+SUMIFS(DataRegularSeason20242025!$AB$3:$AB$1315,DataRegularSeason20242025!$B$3:$B$1315, "&lt;=" &amp; ER$1, DataRegularSeason20242025!$E$3:$E$1315, $A40)</f>
        <v>68</v>
      </c>
      <c r="ES40">
        <f>SUMIFS(DataRegularSeason20242025!$AA$3:$AA$1315,DataRegularSeason20242025!$B$3:$B$1315, "&lt;=" &amp; ES$1, DataRegularSeason20242025!$D$3:$D$1315, $A40)+SUMIFS(DataRegularSeason20242025!$AB$3:$AB$1315,DataRegularSeason20242025!$B$3:$B$1315, "&lt;=" &amp; ES$1, DataRegularSeason20242025!$E$3:$E$1315, $A40)</f>
        <v>70</v>
      </c>
      <c r="ET40">
        <f>SUMIFS(DataRegularSeason20242025!$AA$3:$AA$1315,DataRegularSeason20242025!$B$3:$B$1315, "&lt;=" &amp; ET$1, DataRegularSeason20242025!$D$3:$D$1315, $A40)+SUMIFS(DataRegularSeason20242025!$AB$3:$AB$1315,DataRegularSeason20242025!$B$3:$B$1315, "&lt;=" &amp; ET$1, DataRegularSeason20242025!$E$3:$E$1315, $A40)</f>
        <v>70</v>
      </c>
      <c r="EU40">
        <f>SUMIFS(DataRegularSeason20242025!$AA$3:$AA$1315,DataRegularSeason20242025!$B$3:$B$1315, "&lt;=" &amp; EU$1, DataRegularSeason20242025!$D$3:$D$1315, $A40)+SUMIFS(DataRegularSeason20242025!$AB$3:$AB$1315,DataRegularSeason20242025!$B$3:$B$1315, "&lt;=" &amp; EU$1, DataRegularSeason20242025!$E$3:$E$1315, $A40)</f>
        <v>72</v>
      </c>
      <c r="EV40">
        <f>SUMIFS(DataRegularSeason20242025!$AA$3:$AA$1315,DataRegularSeason20242025!$B$3:$B$1315, "&lt;=" &amp; EV$1, DataRegularSeason20242025!$D$3:$D$1315, $A40)+SUMIFS(DataRegularSeason20242025!$AB$3:$AB$1315,DataRegularSeason20242025!$B$3:$B$1315, "&lt;=" &amp; EV$1, DataRegularSeason20242025!$E$3:$E$1315, $A40)</f>
        <v>72</v>
      </c>
      <c r="EW40">
        <f>SUMIFS(DataRegularSeason20242025!$AA$3:$AA$1315,DataRegularSeason20242025!$B$3:$B$1315, "&lt;=" &amp; EW$1, DataRegularSeason20242025!$D$3:$D$1315, $A40)+SUMIFS(DataRegularSeason20242025!$AB$3:$AB$1315,DataRegularSeason20242025!$B$3:$B$1315, "&lt;=" &amp; EW$1, DataRegularSeason20242025!$E$3:$E$1315, $A40)</f>
        <v>74</v>
      </c>
      <c r="EX40">
        <f>SUMIFS(DataRegularSeason20242025!$AA$3:$AA$1315,DataRegularSeason20242025!$B$3:$B$1315, "&lt;=" &amp; EX$1, DataRegularSeason20242025!$D$3:$D$1315, $A40)+SUMIFS(DataRegularSeason20242025!$AB$3:$AB$1315,DataRegularSeason20242025!$B$3:$B$1315, "&lt;=" &amp; EX$1, DataRegularSeason20242025!$E$3:$E$1315, $A40)</f>
        <v>74</v>
      </c>
      <c r="EY40">
        <f>SUMIFS(DataRegularSeason20242025!$AA$3:$AA$1315,DataRegularSeason20242025!$B$3:$B$1315, "&lt;=" &amp; EY$1, DataRegularSeason20242025!$D$3:$D$1315, $A40)+SUMIFS(DataRegularSeason20242025!$AB$3:$AB$1315,DataRegularSeason20242025!$B$3:$B$1315, "&lt;=" &amp; EY$1, DataRegularSeason20242025!$E$3:$E$1315, $A40)</f>
        <v>74</v>
      </c>
      <c r="EZ40">
        <f>SUMIFS(DataRegularSeason20242025!$AA$3:$AA$1315,DataRegularSeason20242025!$B$3:$B$1315, "&lt;=" &amp; EZ$1, DataRegularSeason20242025!$D$3:$D$1315, $A40)+SUMIFS(DataRegularSeason20242025!$AB$3:$AB$1315,DataRegularSeason20242025!$B$3:$B$1315, "&lt;=" &amp; EZ$1, DataRegularSeason20242025!$E$3:$E$1315, $A40)</f>
        <v>76</v>
      </c>
      <c r="FA40">
        <f>SUMIFS(DataRegularSeason20242025!$AA$3:$AA$1315,DataRegularSeason20242025!$B$3:$B$1315, "&lt;=" &amp; FA$1, DataRegularSeason20242025!$D$3:$D$1315, $A40)+SUMIFS(DataRegularSeason20242025!$AB$3:$AB$1315,DataRegularSeason20242025!$B$3:$B$1315, "&lt;=" &amp; FA$1, DataRegularSeason20242025!$E$3:$E$1315, $A40)</f>
        <v>76</v>
      </c>
      <c r="FB40">
        <f>SUMIFS(DataRegularSeason20242025!$AA$3:$AA$1315,DataRegularSeason20242025!$B$3:$B$1315, "&lt;=" &amp; FB$1, DataRegularSeason20242025!$D$3:$D$1315, $A40)+SUMIFS(DataRegularSeason20242025!$AB$3:$AB$1315,DataRegularSeason20242025!$B$3:$B$1315, "&lt;=" &amp; FB$1, DataRegularSeason20242025!$E$3:$E$1315, $A40)</f>
        <v>78</v>
      </c>
      <c r="FC40">
        <f>SUMIFS(DataRegularSeason20242025!$AA$3:$AA$1315,DataRegularSeason20242025!$B$3:$B$1315, "&lt;=" &amp; FC$1, DataRegularSeason20242025!$D$3:$D$1315, $A40)+SUMIFS(DataRegularSeason20242025!$AB$3:$AB$1315,DataRegularSeason20242025!$B$3:$B$1315, "&lt;=" &amp; FC$1, DataRegularSeason20242025!$E$3:$E$1315, $A40)</f>
        <v>78</v>
      </c>
      <c r="FD40">
        <f>SUMIFS(DataRegularSeason20242025!$AA$3:$AA$1315,DataRegularSeason20242025!$B$3:$B$1315, "&lt;=" &amp; FD$1, DataRegularSeason20242025!$D$3:$D$1315, $A40)+SUMIFS(DataRegularSeason20242025!$AB$3:$AB$1315,DataRegularSeason20242025!$B$3:$B$1315, "&lt;=" &amp; FD$1, DataRegularSeason20242025!$E$3:$E$1315, $A40)</f>
        <v>78</v>
      </c>
      <c r="FE40">
        <f>SUMIFS(DataRegularSeason20242025!$AA$3:$AA$1315,DataRegularSeason20242025!$B$3:$B$1315, "&lt;=" &amp; FE$1, DataRegularSeason20242025!$D$3:$D$1315, $A40)+SUMIFS(DataRegularSeason20242025!$AB$3:$AB$1315,DataRegularSeason20242025!$B$3:$B$1315, "&lt;=" &amp; FE$1, DataRegularSeason20242025!$E$3:$E$1315, $A40)</f>
        <v>78</v>
      </c>
      <c r="FF40">
        <f>SUMIFS(DataRegularSeason20242025!$AA$3:$AA$1315,DataRegularSeason20242025!$B$3:$B$1315, "&lt;=" &amp; FF$1, DataRegularSeason20242025!$D$3:$D$1315, $A40)+SUMIFS(DataRegularSeason20242025!$AB$3:$AB$1315,DataRegularSeason20242025!$B$3:$B$1315, "&lt;=" &amp; FF$1, DataRegularSeason20242025!$E$3:$E$1315, $A40)</f>
        <v>78</v>
      </c>
      <c r="FG40">
        <f>SUMIFS(DataRegularSeason20242025!$AA$3:$AA$1315,DataRegularSeason20242025!$B$3:$B$1315, "&lt;=" &amp; FG$1, DataRegularSeason20242025!$D$3:$D$1315, $A40)+SUMIFS(DataRegularSeason20242025!$AB$3:$AB$1315,DataRegularSeason20242025!$B$3:$B$1315, "&lt;=" &amp; FG$1, DataRegularSeason20242025!$E$3:$E$1315, $A40)</f>
        <v>78</v>
      </c>
      <c r="FH40">
        <f>SUMIFS(DataRegularSeason20242025!$AA$3:$AA$1315,DataRegularSeason20242025!$B$3:$B$1315, "&lt;=" &amp; FH$1, DataRegularSeason20242025!$D$3:$D$1315, $A40)+SUMIFS(DataRegularSeason20242025!$AB$3:$AB$1315,DataRegularSeason20242025!$B$3:$B$1315, "&lt;=" &amp; FH$1, DataRegularSeason20242025!$E$3:$E$1315, $A40)</f>
        <v>78</v>
      </c>
      <c r="FI40">
        <f>SUMIFS(DataRegularSeason20242025!$AA$3:$AA$1315,DataRegularSeason20242025!$B$3:$B$1315, "&lt;=" &amp; FI$1, DataRegularSeason20242025!$D$3:$D$1315, $A40)+SUMIFS(DataRegularSeason20242025!$AB$3:$AB$1315,DataRegularSeason20242025!$B$3:$B$1315, "&lt;=" &amp; FI$1, DataRegularSeason20242025!$E$3:$E$1315, $A40)</f>
        <v>78</v>
      </c>
      <c r="FJ40">
        <f>SUMIFS(DataRegularSeason20242025!$AA$3:$AA$1315,DataRegularSeason20242025!$B$3:$B$1315, "&lt;=" &amp; FJ$1, DataRegularSeason20242025!$D$3:$D$1315, $A40)+SUMIFS(DataRegularSeason20242025!$AB$3:$AB$1315,DataRegularSeason20242025!$B$3:$B$1315, "&lt;=" &amp; FJ$1, DataRegularSeason20242025!$E$3:$E$1315, $A40)</f>
        <v>78</v>
      </c>
      <c r="FK40">
        <f>SUMIFS(DataRegularSeason20242025!$AA$3:$AA$1315,DataRegularSeason20242025!$B$3:$B$1315, "&lt;=" &amp; FK$1, DataRegularSeason20242025!$D$3:$D$1315, $A40)+SUMIFS(DataRegularSeason20242025!$AB$3:$AB$1315,DataRegularSeason20242025!$B$3:$B$1315, "&lt;=" &amp; FK$1, DataRegularSeason20242025!$E$3:$E$1315, $A40)</f>
        <v>78</v>
      </c>
      <c r="FL40">
        <f>SUMIFS(DataRegularSeason20242025!$AA$3:$AA$1315,DataRegularSeason20242025!$B$3:$B$1315, "&lt;=" &amp; FL$1, DataRegularSeason20242025!$D$3:$D$1315, $A40)+SUMIFS(DataRegularSeason20242025!$AB$3:$AB$1315,DataRegularSeason20242025!$B$3:$B$1315, "&lt;=" &amp; FL$1, DataRegularSeason20242025!$E$3:$E$1315, $A40)</f>
        <v>78</v>
      </c>
      <c r="FM40">
        <f>SUMIFS(DataRegularSeason20242025!$AA$3:$AA$1315,DataRegularSeason20242025!$B$3:$B$1315, "&lt;=" &amp; FM$1, DataRegularSeason20242025!$D$3:$D$1315, $A40)+SUMIFS(DataRegularSeason20242025!$AB$3:$AB$1315,DataRegularSeason20242025!$B$3:$B$1315, "&lt;=" &amp; FM$1, DataRegularSeason20242025!$E$3:$E$1315, $A40)</f>
        <v>78</v>
      </c>
      <c r="FN40">
        <f>SUMIFS(DataRegularSeason20242025!$AA$3:$AA$1315,DataRegularSeason20242025!$B$3:$B$1315, "&lt;=" &amp; FN$1, DataRegularSeason20242025!$D$3:$D$1315, $A40)+SUMIFS(DataRegularSeason20242025!$AB$3:$AB$1315,DataRegularSeason20242025!$B$3:$B$1315, "&lt;=" &amp; FN$1, DataRegularSeason20242025!$E$3:$E$1315, $A40)</f>
        <v>78</v>
      </c>
      <c r="FO40">
        <f>SUMIFS(DataRegularSeason20242025!$AA$3:$AA$1315,DataRegularSeason20242025!$B$3:$B$1315, "&lt;=" &amp; FO$1, DataRegularSeason20242025!$D$3:$D$1315, $A40)+SUMIFS(DataRegularSeason20242025!$AB$3:$AB$1315,DataRegularSeason20242025!$B$3:$B$1315, "&lt;=" &amp; FO$1, DataRegularSeason20242025!$E$3:$E$1315, $A40)</f>
        <v>78</v>
      </c>
      <c r="FP40">
        <f>SUMIFS(DataRegularSeason20242025!$AA$3:$AA$1315,DataRegularSeason20242025!$B$3:$B$1315, "&lt;=" &amp; FP$1, DataRegularSeason20242025!$D$3:$D$1315, $A40)+SUMIFS(DataRegularSeason20242025!$AB$3:$AB$1315,DataRegularSeason20242025!$B$3:$B$1315, "&lt;=" &amp; FP$1, DataRegularSeason20242025!$E$3:$E$1315, $A40)</f>
        <v>78</v>
      </c>
      <c r="FQ40">
        <f>SUMIFS(DataRegularSeason20242025!$AA$3:$AA$1315,DataRegularSeason20242025!$B$3:$B$1315, "&lt;=" &amp; FQ$1, DataRegularSeason20242025!$D$3:$D$1315, $A40)+SUMIFS(DataRegularSeason20242025!$AB$3:$AB$1315,DataRegularSeason20242025!$B$3:$B$1315, "&lt;=" &amp; FQ$1, DataRegularSeason20242025!$E$3:$E$1315, $A40)</f>
        <v>78</v>
      </c>
      <c r="FR40">
        <f>SUMIFS(DataRegularSeason20242025!$AA$3:$AA$1315,DataRegularSeason20242025!$B$3:$B$1315, "&lt;=" &amp; FR$1, DataRegularSeason20242025!$D$3:$D$1315, $A40)+SUMIFS(DataRegularSeason20242025!$AB$3:$AB$1315,DataRegularSeason20242025!$B$3:$B$1315, "&lt;=" &amp; FR$1, DataRegularSeason20242025!$E$3:$E$1315, $A40)</f>
        <v>78</v>
      </c>
      <c r="FS40">
        <f>SUMIFS(DataRegularSeason20242025!$AA$3:$AA$1315,DataRegularSeason20242025!$B$3:$B$1315, "&lt;=" &amp; FS$1, DataRegularSeason20242025!$D$3:$D$1315, $A40)+SUMIFS(DataRegularSeason20242025!$AB$3:$AB$1315,DataRegularSeason20242025!$B$3:$B$1315, "&lt;=" &amp; FS$1, DataRegularSeason20242025!$E$3:$E$1315, $A40)</f>
        <v>78</v>
      </c>
      <c r="FT40">
        <f>SUMIFS(DataRegularSeason20242025!$AA$3:$AA$1315,DataRegularSeason20242025!$B$3:$B$1315, "&lt;=" &amp; FT$1, DataRegularSeason20242025!$D$3:$D$1315, $A40)+SUMIFS(DataRegularSeason20242025!$AB$3:$AB$1315,DataRegularSeason20242025!$B$3:$B$1315, "&lt;=" &amp; FT$1, DataRegularSeason20242025!$E$3:$E$1315, $A40)</f>
        <v>78</v>
      </c>
      <c r="FU40">
        <f>SUMIFS(DataRegularSeason20242025!$AA$3:$AA$1315,DataRegularSeason20242025!$B$3:$B$1315, "&lt;=" &amp; FU$1, DataRegularSeason20242025!$D$3:$D$1315, $A40)+SUMIFS(DataRegularSeason20242025!$AB$3:$AB$1315,DataRegularSeason20242025!$B$3:$B$1315, "&lt;=" &amp; FU$1, DataRegularSeason20242025!$E$3:$E$1315, $A40)</f>
        <v>78</v>
      </c>
      <c r="FV40">
        <f>SUMIFS(DataRegularSeason20242025!$AA$3:$AA$1315,DataRegularSeason20242025!$B$3:$B$1315, "&lt;=" &amp; FV$1, DataRegularSeason20242025!$D$3:$D$1315, $A40)+SUMIFS(DataRegularSeason20242025!$AB$3:$AB$1315,DataRegularSeason20242025!$B$3:$B$1315, "&lt;=" &amp; FV$1, DataRegularSeason20242025!$E$3:$E$1315, $A40)</f>
        <v>78</v>
      </c>
      <c r="FW40">
        <f>SUMIFS(DataRegularSeason20242025!$AA$3:$AA$1315,DataRegularSeason20242025!$B$3:$B$1315, "&lt;=" &amp; FW$1, DataRegularSeason20242025!$D$3:$D$1315, $A40)+SUMIFS(DataRegularSeason20242025!$AB$3:$AB$1315,DataRegularSeason20242025!$B$3:$B$1315, "&lt;=" &amp; FW$1, DataRegularSeason20242025!$E$3:$E$1315, $A40)</f>
        <v>78</v>
      </c>
      <c r="FX40">
        <f>SUMIFS(DataRegularSeason20242025!$AA$3:$AA$1315,DataRegularSeason20242025!$B$3:$B$1315, "&lt;=" &amp; FX$1, DataRegularSeason20242025!$D$3:$D$1315, $A40)+SUMIFS(DataRegularSeason20242025!$AB$3:$AB$1315,DataRegularSeason20242025!$B$3:$B$1315, "&lt;=" &amp; FX$1, DataRegularSeason20242025!$E$3:$E$1315, $A40)</f>
        <v>78</v>
      </c>
      <c r="FY40">
        <f>SUMIFS(DataRegularSeason20242025!$AA$3:$AA$1315,DataRegularSeason20242025!$B$3:$B$1315, "&lt;=" &amp; FY$1, DataRegularSeason20242025!$D$3:$D$1315, $A40)+SUMIFS(DataRegularSeason20242025!$AB$3:$AB$1315,DataRegularSeason20242025!$B$3:$B$1315, "&lt;=" &amp; FY$1, DataRegularSeason20242025!$E$3:$E$1315, $A40)</f>
        <v>78</v>
      </c>
      <c r="FZ40">
        <f>SUMIFS(DataRegularSeason20242025!$AA$3:$AA$1315,DataRegularSeason20242025!$B$3:$B$1315, "&lt;=" &amp; FZ$1, DataRegularSeason20242025!$D$3:$D$1315, $A40)+SUMIFS(DataRegularSeason20242025!$AB$3:$AB$1315,DataRegularSeason20242025!$B$3:$B$1315, "&lt;=" &amp; FZ$1, DataRegularSeason20242025!$E$3:$E$1315, $A40)</f>
        <v>78</v>
      </c>
      <c r="GA40">
        <f>SUMIFS(DataRegularSeason20242025!$AA$3:$AA$1315,DataRegularSeason20242025!$B$3:$B$1315, "&lt;=" &amp; GA$1, DataRegularSeason20242025!$D$3:$D$1315, $A40)+SUMIFS(DataRegularSeason20242025!$AB$3:$AB$1315,DataRegularSeason20242025!$B$3:$B$1315, "&lt;=" &amp; GA$1, DataRegularSeason20242025!$E$3:$E$1315, $A40)</f>
        <v>78</v>
      </c>
      <c r="GB40">
        <f>SUMIFS(DataRegularSeason20242025!$AA$3:$AA$1315,DataRegularSeason20242025!$B$3:$B$1315, "&lt;=" &amp; GB$1, DataRegularSeason20242025!$D$3:$D$1315, $A40)+SUMIFS(DataRegularSeason20242025!$AB$3:$AB$1315,DataRegularSeason20242025!$B$3:$B$1315, "&lt;=" &amp; GB$1, DataRegularSeason20242025!$E$3:$E$1315, $A40)</f>
        <v>78</v>
      </c>
      <c r="GC40">
        <f>SUMIFS(DataRegularSeason20242025!$AA$3:$AA$1315,DataRegularSeason20242025!$B$3:$B$1315, "&lt;=" &amp; GC$1, DataRegularSeason20242025!$D$3:$D$1315, $A40)+SUMIFS(DataRegularSeason20242025!$AB$3:$AB$1315,DataRegularSeason20242025!$B$3:$B$1315, "&lt;=" &amp; GC$1, DataRegularSeason20242025!$E$3:$E$1315, $A40)</f>
        <v>78</v>
      </c>
      <c r="GD40">
        <f>SUMIFS(DataRegularSeason20242025!$AA$3:$AA$1315,DataRegularSeason20242025!$B$3:$B$1315, "&lt;=" &amp; GD$1, DataRegularSeason20242025!$D$3:$D$1315, $A40)+SUMIFS(DataRegularSeason20242025!$AB$3:$AB$1315,DataRegularSeason20242025!$B$3:$B$1315, "&lt;=" &amp; GD$1, DataRegularSeason20242025!$E$3:$E$1315, $A40)</f>
        <v>78</v>
      </c>
      <c r="GE40">
        <f>SUMIFS(DataRegularSeason20242025!$AA$3:$AA$1315,DataRegularSeason20242025!$B$3:$B$1315, "&lt;=" &amp; GE$1, DataRegularSeason20242025!$D$3:$D$1315, $A40)+SUMIFS(DataRegularSeason20242025!$AB$3:$AB$1315,DataRegularSeason20242025!$B$3:$B$1315, "&lt;=" &amp; GE$1, DataRegularSeason20242025!$E$3:$E$1315, $A40)</f>
        <v>78</v>
      </c>
      <c r="GF40">
        <f>SUMIFS(DataRegularSeason20242025!$AA$3:$AA$1315,DataRegularSeason20242025!$B$3:$B$1315, "&lt;=" &amp; GF$1, DataRegularSeason20242025!$D$3:$D$1315, $A40)+SUMIFS(DataRegularSeason20242025!$AB$3:$AB$1315,DataRegularSeason20242025!$B$3:$B$1315, "&lt;=" &amp; GF$1, DataRegularSeason20242025!$E$3:$E$1315, $A40)</f>
        <v>78</v>
      </c>
      <c r="GG40">
        <f>SUMIFS(DataRegularSeason20242025!$AA$3:$AA$1315,DataRegularSeason20242025!$B$3:$B$1315, "&lt;=" &amp; GG$1, DataRegularSeason20242025!$D$3:$D$1315, $A40)+SUMIFS(DataRegularSeason20242025!$AB$3:$AB$1315,DataRegularSeason20242025!$B$3:$B$1315, "&lt;=" &amp; GG$1, DataRegularSeason20242025!$E$3:$E$1315, $A40)</f>
        <v>78</v>
      </c>
      <c r="GH40">
        <f>SUMIFS(DataRegularSeason20242025!$AA$3:$AA$1315,DataRegularSeason20242025!$B$3:$B$1315, "&lt;=" &amp; GH$1, DataRegularSeason20242025!$D$3:$D$1315, $A40)+SUMIFS(DataRegularSeason20242025!$AB$3:$AB$1315,DataRegularSeason20242025!$B$3:$B$1315, "&lt;=" &amp; GH$1, DataRegularSeason20242025!$E$3:$E$1315, $A40)</f>
        <v>78</v>
      </c>
      <c r="GI40">
        <f>SUMIFS(DataRegularSeason20242025!$AA$3:$AA$1315,DataRegularSeason20242025!$B$3:$B$1315, "&lt;=" &amp; GI$1, DataRegularSeason20242025!$D$3:$D$1315, $A40)+SUMIFS(DataRegularSeason20242025!$AB$3:$AB$1315,DataRegularSeason20242025!$B$3:$B$1315, "&lt;=" &amp; GI$1, DataRegularSeason20242025!$E$3:$E$1315, $A40)</f>
        <v>78</v>
      </c>
      <c r="GJ40">
        <f>SUMIFS(DataRegularSeason20242025!$AA$3:$AA$1315,DataRegularSeason20242025!$B$3:$B$1315, "&lt;=" &amp; GJ$1, DataRegularSeason20242025!$D$3:$D$1315, $A40)+SUMIFS(DataRegularSeason20242025!$AB$3:$AB$1315,DataRegularSeason20242025!$B$3:$B$1315, "&lt;=" &amp; GJ$1, DataRegularSeason20242025!$E$3:$E$1315, $A40)</f>
        <v>78</v>
      </c>
      <c r="GK40">
        <f>SUMIFS(DataRegularSeason20242025!$AA$3:$AA$1315,DataRegularSeason20242025!$B$3:$B$1315, "&lt;=" &amp; GK$1, DataRegularSeason20242025!$D$3:$D$1315, $A40)+SUMIFS(DataRegularSeason20242025!$AB$3:$AB$1315,DataRegularSeason20242025!$B$3:$B$1315, "&lt;=" &amp; GK$1, DataRegularSeason20242025!$E$3:$E$1315, $A40)</f>
        <v>78</v>
      </c>
      <c r="GL40">
        <f>SUMIFS(DataRegularSeason20242025!$AA$3:$AA$1315,DataRegularSeason20242025!$B$3:$B$1315, "&lt;=" &amp; GL$1, DataRegularSeason20242025!$D$3:$D$1315, $A40)+SUMIFS(DataRegularSeason20242025!$AB$3:$AB$1315,DataRegularSeason20242025!$B$3:$B$1315, "&lt;=" &amp; GL$1, DataRegularSeason20242025!$E$3:$E$1315, $A40)</f>
        <v>78</v>
      </c>
      <c r="GM40">
        <f>SUMIFS(DataRegularSeason20242025!$AA$3:$AA$1315,DataRegularSeason20242025!$B$3:$B$1315, "&lt;=" &amp; GM$1, DataRegularSeason20242025!$D$3:$D$1315, $A40)+SUMIFS(DataRegularSeason20242025!$AB$3:$AB$1315,DataRegularSeason20242025!$B$3:$B$1315, "&lt;=" &amp; GM$1, DataRegularSeason20242025!$E$3:$E$1315, $A40)</f>
        <v>78</v>
      </c>
      <c r="GN40">
        <f>SUMIFS(DataRegularSeason20242025!$AA$3:$AA$1315,DataRegularSeason20242025!$B$3:$B$1315, "&lt;=" &amp; GN$1, DataRegularSeason20242025!$D$3:$D$1315, $A40)+SUMIFS(DataRegularSeason20242025!$AB$3:$AB$1315,DataRegularSeason20242025!$B$3:$B$1315, "&lt;=" &amp; GN$1, DataRegularSeason20242025!$E$3:$E$1315, $A40)</f>
        <v>78</v>
      </c>
      <c r="GO40">
        <f>SUMIFS(DataRegularSeason20242025!$AA$3:$AA$1315,DataRegularSeason20242025!$B$3:$B$1315, "&lt;=" &amp; GO$1, DataRegularSeason20242025!$D$3:$D$1315, $A40)+SUMIFS(DataRegularSeason20242025!$AB$3:$AB$1315,DataRegularSeason20242025!$B$3:$B$1315, "&lt;=" &amp; GO$1, DataRegularSeason20242025!$E$3:$E$1315, $A40)</f>
        <v>78</v>
      </c>
      <c r="GP40">
        <f>SUMIFS(DataRegularSeason20242025!$AA$3:$AA$1315,DataRegularSeason20242025!$B$3:$B$1315, "&lt;=" &amp; GP$1, DataRegularSeason20242025!$D$3:$D$1315, $A40)+SUMIFS(DataRegularSeason20242025!$AB$3:$AB$1315,DataRegularSeason20242025!$B$3:$B$1315, "&lt;=" &amp; GP$1, DataRegularSeason20242025!$E$3:$E$1315, $A40)</f>
        <v>78</v>
      </c>
      <c r="GQ40">
        <f>SUMIFS(DataRegularSeason20242025!$AA$3:$AA$1315,DataRegularSeason20242025!$B$3:$B$1315, "&lt;=" &amp; GQ$1, DataRegularSeason20242025!$D$3:$D$1315, $A40)+SUMIFS(DataRegularSeason20242025!$AB$3:$AB$1315,DataRegularSeason20242025!$B$3:$B$1315, "&lt;=" &amp; GQ$1, DataRegularSeason20242025!$E$3:$E$1315, $A40)</f>
        <v>78</v>
      </c>
      <c r="GR40">
        <f>SUMIFS(DataRegularSeason20242025!$AA$3:$AA$1315,DataRegularSeason20242025!$B$3:$B$1315, "&lt;=" &amp; GR$1, DataRegularSeason20242025!$D$3:$D$1315, $A40)+SUMIFS(DataRegularSeason20242025!$AB$3:$AB$1315,DataRegularSeason20242025!$B$3:$B$1315, "&lt;=" &amp; GR$1, DataRegularSeason20242025!$E$3:$E$1315, $A40)</f>
        <v>78</v>
      </c>
      <c r="GS40">
        <f>SUMIFS(DataRegularSeason20242025!$AA$3:$AA$1315,DataRegularSeason20242025!$B$3:$B$1315, "&lt;=" &amp; GS$1, DataRegularSeason20242025!$D$3:$D$1315, $A40)+SUMIFS(DataRegularSeason20242025!$AB$3:$AB$1315,DataRegularSeason20242025!$B$3:$B$1315, "&lt;=" &amp; GS$1, DataRegularSeason20242025!$E$3:$E$1315, $A40)</f>
        <v>78</v>
      </c>
      <c r="GT40">
        <f>SUMIFS(DataRegularSeason20242025!$AA$3:$AA$1315,DataRegularSeason20242025!$B$3:$B$1315, "&lt;=" &amp; GT$1, DataRegularSeason20242025!$D$3:$D$1315, $A40)+SUMIFS(DataRegularSeason20242025!$AB$3:$AB$1315,DataRegularSeason20242025!$B$3:$B$1315, "&lt;=" &amp; GT$1, DataRegularSeason20242025!$E$3:$E$1315, $A40)</f>
        <v>78</v>
      </c>
      <c r="GU40">
        <f>SUMIFS(DataRegularSeason20242025!$AA$3:$AA$1315,DataRegularSeason20242025!$B$3:$B$1315, "&lt;=" &amp; GU$1, DataRegularSeason20242025!$D$3:$D$1315, $A40)+SUMIFS(DataRegularSeason20242025!$AB$3:$AB$1315,DataRegularSeason20242025!$B$3:$B$1315, "&lt;=" &amp; GU$1, DataRegularSeason20242025!$E$3:$E$1315, $A40)</f>
        <v>78</v>
      </c>
    </row>
    <row r="41" spans="1:275" x14ac:dyDescent="0.25">
      <c r="A41" t="s">
        <v>29</v>
      </c>
      <c r="B41" t="s">
        <v>97</v>
      </c>
      <c r="C41" t="s">
        <v>80</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2</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2</v>
      </c>
      <c r="N41">
        <f>SUMIFS(DataRegularSeason20242025!$AA$3:$AA$1315,DataRegularSeason20242025!$B$3:$B$1315, "&lt;=" &amp; N$1, DataRegularSeason20242025!$D$3:$D$1315, $A41)+SUMIFS(DataRegularSeason20242025!$AB$3:$AB$1315,DataRegularSeason20242025!$B$3:$B$1315, "&lt;=" &amp; N$1, DataRegularSeason20242025!$E$3:$E$1315, $A41)</f>
        <v>2</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4</v>
      </c>
      <c r="Q41">
        <f>SUMIFS(DataRegularSeason20242025!$AA$3:$AA$1315,DataRegularSeason20242025!$B$3:$B$1315, "&lt;=" &amp; Q$1, DataRegularSeason20242025!$D$3:$D$1315, $A41)+SUMIFS(DataRegularSeason20242025!$AB$3:$AB$1315,DataRegularSeason20242025!$B$3:$B$1315, "&lt;=" &amp; Q$1, DataRegularSeason20242025!$E$3:$E$1315, $A41)</f>
        <v>4</v>
      </c>
      <c r="R41">
        <f>SUMIFS(DataRegularSeason20242025!$AA$3:$AA$1315,DataRegularSeason20242025!$B$3:$B$1315, "&lt;=" &amp; R$1, DataRegularSeason20242025!$D$3:$D$1315, $A41)+SUMIFS(DataRegularSeason20242025!$AB$3:$AB$1315,DataRegularSeason20242025!$B$3:$B$1315, "&lt;=" &amp; R$1, DataRegularSeason20242025!$E$3:$E$1315, $A41)</f>
        <v>4</v>
      </c>
      <c r="S41">
        <f>SUMIFS(DataRegularSeason20242025!$AA$3:$AA$1315,DataRegularSeason20242025!$B$3:$B$1315, "&lt;=" &amp; S$1, DataRegularSeason20242025!$D$3:$D$1315, $A41)+SUMIFS(DataRegularSeason20242025!$AB$3:$AB$1315,DataRegularSeason20242025!$B$3:$B$1315, "&lt;=" &amp; S$1, DataRegularSeason20242025!$E$3:$E$1315, $A41)</f>
        <v>4</v>
      </c>
      <c r="T41">
        <f>SUMIFS(DataRegularSeason20242025!$AA$3:$AA$1315,DataRegularSeason20242025!$B$3:$B$1315, "&lt;=" &amp; T$1, DataRegularSeason20242025!$D$3:$D$1315, $A41)+SUMIFS(DataRegularSeason20242025!$AB$3:$AB$1315,DataRegularSeason20242025!$B$3:$B$1315, "&lt;=" &amp; T$1, DataRegularSeason20242025!$E$3:$E$1315, $A41)</f>
        <v>6</v>
      </c>
      <c r="U41">
        <f>SUMIFS(DataRegularSeason20242025!$AA$3:$AA$1315,DataRegularSeason20242025!$B$3:$B$1315, "&lt;=" &amp; U$1, DataRegularSeason20242025!$D$3:$D$1315, $A41)+SUMIFS(DataRegularSeason20242025!$AB$3:$AB$1315,DataRegularSeason20242025!$B$3:$B$1315, "&lt;=" &amp; U$1, DataRegularSeason20242025!$E$3:$E$1315, $A41)</f>
        <v>6</v>
      </c>
      <c r="V41">
        <f>SUMIFS(DataRegularSeason20242025!$AA$3:$AA$1315,DataRegularSeason20242025!$B$3:$B$1315, "&lt;=" &amp; V$1, DataRegularSeason20242025!$D$3:$D$1315, $A41)+SUMIFS(DataRegularSeason20242025!$AB$3:$AB$1315,DataRegularSeason20242025!$B$3:$B$1315, "&lt;=" &amp; V$1, DataRegularSeason20242025!$E$3:$E$1315, $A41)</f>
        <v>6</v>
      </c>
      <c r="W41">
        <f>SUMIFS(DataRegularSeason20242025!$AA$3:$AA$1315,DataRegularSeason20242025!$B$3:$B$1315, "&lt;=" &amp; W$1, DataRegularSeason20242025!$D$3:$D$1315, $A41)+SUMIFS(DataRegularSeason20242025!$AB$3:$AB$1315,DataRegularSeason20242025!$B$3:$B$1315, "&lt;=" &amp; W$1, DataRegularSeason20242025!$E$3:$E$1315, $A41)</f>
        <v>8</v>
      </c>
      <c r="X41">
        <f>SUMIFS(DataRegularSeason20242025!$AA$3:$AA$1315,DataRegularSeason20242025!$B$3:$B$1315, "&lt;=" &amp; X$1, DataRegularSeason20242025!$D$3:$D$1315, $A41)+SUMIFS(DataRegularSeason20242025!$AB$3:$AB$1315,DataRegularSeason20242025!$B$3:$B$1315, "&lt;=" &amp; X$1, DataRegularSeason20242025!$E$3:$E$1315, $A41)</f>
        <v>8</v>
      </c>
      <c r="Y41">
        <f>SUMIFS(DataRegularSeason20242025!$AA$3:$AA$1315,DataRegularSeason20242025!$B$3:$B$1315, "&lt;=" &amp; Y$1, DataRegularSeason20242025!$D$3:$D$1315, $A41)+SUMIFS(DataRegularSeason20242025!$AB$3:$AB$1315,DataRegularSeason20242025!$B$3:$B$1315, "&lt;=" &amp; Y$1, DataRegularSeason20242025!$E$3:$E$1315, $A41)</f>
        <v>8</v>
      </c>
      <c r="Z41">
        <f>SUMIFS(DataRegularSeason20242025!$AA$3:$AA$1315,DataRegularSeason20242025!$B$3:$B$1315, "&lt;=" &amp; Z$1, DataRegularSeason20242025!$D$3:$D$1315, $A41)+SUMIFS(DataRegularSeason20242025!$AB$3:$AB$1315,DataRegularSeason20242025!$B$3:$B$1315, "&lt;=" &amp; Z$1, DataRegularSeason20242025!$E$3:$E$1315, $A41)</f>
        <v>8</v>
      </c>
      <c r="AA41">
        <f>SUMIFS(DataRegularSeason20242025!$AA$3:$AA$1315,DataRegularSeason20242025!$B$3:$B$1315, "&lt;=" &amp; AA$1, DataRegularSeason20242025!$D$3:$D$1315, $A41)+SUMIFS(DataRegularSeason20242025!$AB$3:$AB$1315,DataRegularSeason20242025!$B$3:$B$1315, "&lt;=" &amp; AA$1, DataRegularSeason20242025!$E$3:$E$1315, $A41)</f>
        <v>8</v>
      </c>
      <c r="AB41">
        <f>SUMIFS(DataRegularSeason20242025!$AA$3:$AA$1315,DataRegularSeason20242025!$B$3:$B$1315, "&lt;=" &amp; AB$1, DataRegularSeason20242025!$D$3:$D$1315, $A41)+SUMIFS(DataRegularSeason20242025!$AB$3:$AB$1315,DataRegularSeason20242025!$B$3:$B$1315, "&lt;=" &amp; AB$1, DataRegularSeason20242025!$E$3:$E$1315, $A41)</f>
        <v>8</v>
      </c>
      <c r="AC41">
        <f>SUMIFS(DataRegularSeason20242025!$AA$3:$AA$1315,DataRegularSeason20242025!$B$3:$B$1315, "&lt;=" &amp; AC$1, DataRegularSeason20242025!$D$3:$D$1315, $A41)+SUMIFS(DataRegularSeason20242025!$AB$3:$AB$1315,DataRegularSeason20242025!$B$3:$B$1315, "&lt;=" &amp; AC$1, DataRegularSeason20242025!$E$3:$E$1315, $A41)</f>
        <v>8</v>
      </c>
      <c r="AD41">
        <f>SUMIFS(DataRegularSeason20242025!$AA$3:$AA$1315,DataRegularSeason20242025!$B$3:$B$1315, "&lt;=" &amp; AD$1, DataRegularSeason20242025!$D$3:$D$1315, $A41)+SUMIFS(DataRegularSeason20242025!$AB$3:$AB$1315,DataRegularSeason20242025!$B$3:$B$1315, "&lt;=" &amp; AD$1, DataRegularSeason20242025!$E$3:$E$1315, $A41)</f>
        <v>10</v>
      </c>
      <c r="AE41">
        <f>SUMIFS(DataRegularSeason20242025!$AA$3:$AA$1315,DataRegularSeason20242025!$B$3:$B$1315, "&lt;=" &amp; AE$1, DataRegularSeason20242025!$D$3:$D$1315, $A41)+SUMIFS(DataRegularSeason20242025!$AB$3:$AB$1315,DataRegularSeason20242025!$B$3:$B$1315, "&lt;=" &amp; AE$1, DataRegularSeason20242025!$E$3:$E$1315, $A41)</f>
        <v>10</v>
      </c>
      <c r="AF41">
        <f>SUMIFS(DataRegularSeason20242025!$AA$3:$AA$1315,DataRegularSeason20242025!$B$3:$B$1315, "&lt;=" &amp; AF$1, DataRegularSeason20242025!$D$3:$D$1315, $A41)+SUMIFS(DataRegularSeason20242025!$AB$3:$AB$1315,DataRegularSeason20242025!$B$3:$B$1315, "&lt;=" &amp; AF$1, DataRegularSeason20242025!$E$3:$E$1315, $A41)</f>
        <v>10</v>
      </c>
      <c r="AG41">
        <f>SUMIFS(DataRegularSeason20242025!$AA$3:$AA$1315,DataRegularSeason20242025!$B$3:$B$1315, "&lt;=" &amp; AG$1, DataRegularSeason20242025!$D$3:$D$1315, $A41)+SUMIFS(DataRegularSeason20242025!$AB$3:$AB$1315,DataRegularSeason20242025!$B$3:$B$1315, "&lt;=" &amp; AG$1, DataRegularSeason20242025!$E$3:$E$1315, $A41)</f>
        <v>10</v>
      </c>
      <c r="AH41">
        <f>SUMIFS(DataRegularSeason20242025!$AA$3:$AA$1315,DataRegularSeason20242025!$B$3:$B$1315, "&lt;=" &amp; AH$1, DataRegularSeason20242025!$D$3:$D$1315, $A41)+SUMIFS(DataRegularSeason20242025!$AB$3:$AB$1315,DataRegularSeason20242025!$B$3:$B$1315, "&lt;=" &amp; AH$1, DataRegularSeason20242025!$E$3:$E$1315, $A41)</f>
        <v>12</v>
      </c>
      <c r="AI41">
        <f>SUMIFS(DataRegularSeason20242025!$AA$3:$AA$1315,DataRegularSeason20242025!$B$3:$B$1315, "&lt;=" &amp; AI$1, DataRegularSeason20242025!$D$3:$D$1315, $A41)+SUMIFS(DataRegularSeason20242025!$AB$3:$AB$1315,DataRegularSeason20242025!$B$3:$B$1315, "&lt;=" &amp; AI$1, DataRegularSeason20242025!$E$3:$E$1315, $A41)</f>
        <v>12</v>
      </c>
      <c r="AJ41">
        <f>SUMIFS(DataRegularSeason20242025!$AA$3:$AA$1315,DataRegularSeason20242025!$B$3:$B$1315, "&lt;=" &amp; AJ$1, DataRegularSeason20242025!$D$3:$D$1315, $A41)+SUMIFS(DataRegularSeason20242025!$AB$3:$AB$1315,DataRegularSeason20242025!$B$3:$B$1315, "&lt;=" &amp; AJ$1, DataRegularSeason20242025!$E$3:$E$1315, $A41)</f>
        <v>12</v>
      </c>
      <c r="AK41">
        <f>SUMIFS(DataRegularSeason20242025!$AA$3:$AA$1315,DataRegularSeason20242025!$B$3:$B$1315, "&lt;=" &amp; AK$1, DataRegularSeason20242025!$D$3:$D$1315, $A41)+SUMIFS(DataRegularSeason20242025!$AB$3:$AB$1315,DataRegularSeason20242025!$B$3:$B$1315, "&lt;=" &amp; AK$1, DataRegularSeason20242025!$E$3:$E$1315, $A41)</f>
        <v>12</v>
      </c>
      <c r="AL41">
        <f>SUMIFS(DataRegularSeason20242025!$AA$3:$AA$1315,DataRegularSeason20242025!$B$3:$B$1315, "&lt;=" &amp; AL$1, DataRegularSeason20242025!$D$3:$D$1315, $A41)+SUMIFS(DataRegularSeason20242025!$AB$3:$AB$1315,DataRegularSeason20242025!$B$3:$B$1315, "&lt;=" &amp; AL$1, DataRegularSeason20242025!$E$3:$E$1315, $A41)</f>
        <v>12</v>
      </c>
      <c r="AM41">
        <f>SUMIFS(DataRegularSeason20242025!$AA$3:$AA$1315,DataRegularSeason20242025!$B$3:$B$1315, "&lt;=" &amp; AM$1, DataRegularSeason20242025!$D$3:$D$1315, $A41)+SUMIFS(DataRegularSeason20242025!$AB$3:$AB$1315,DataRegularSeason20242025!$B$3:$B$1315, "&lt;=" &amp; AM$1, DataRegularSeason20242025!$E$3:$E$1315, $A41)</f>
        <v>12</v>
      </c>
      <c r="AN41">
        <f>SUMIFS(DataRegularSeason20242025!$AA$3:$AA$1315,DataRegularSeason20242025!$B$3:$B$1315, "&lt;=" &amp; AN$1, DataRegularSeason20242025!$D$3:$D$1315, $A41)+SUMIFS(DataRegularSeason20242025!$AB$3:$AB$1315,DataRegularSeason20242025!$B$3:$B$1315, "&lt;=" &amp; AN$1, DataRegularSeason20242025!$E$3:$E$1315, $A41)</f>
        <v>12</v>
      </c>
      <c r="AO41">
        <f>SUMIFS(DataRegularSeason20242025!$AA$3:$AA$1315,DataRegularSeason20242025!$B$3:$B$1315, "&lt;=" &amp; AO$1, DataRegularSeason20242025!$D$3:$D$1315, $A41)+SUMIFS(DataRegularSeason20242025!$AB$3:$AB$1315,DataRegularSeason20242025!$B$3:$B$1315, "&lt;=" &amp; AO$1, DataRegularSeason20242025!$E$3:$E$1315, $A41)</f>
        <v>14</v>
      </c>
      <c r="AP41">
        <f>SUMIFS(DataRegularSeason20242025!$AA$3:$AA$1315,DataRegularSeason20242025!$B$3:$B$1315, "&lt;=" &amp; AP$1, DataRegularSeason20242025!$D$3:$D$1315, $A41)+SUMIFS(DataRegularSeason20242025!$AB$3:$AB$1315,DataRegularSeason20242025!$B$3:$B$1315, "&lt;=" &amp; AP$1, DataRegularSeason20242025!$E$3:$E$1315, $A41)</f>
        <v>14</v>
      </c>
      <c r="AQ41">
        <f>SUMIFS(DataRegularSeason20242025!$AA$3:$AA$1315,DataRegularSeason20242025!$B$3:$B$1315, "&lt;=" &amp; AQ$1, DataRegularSeason20242025!$D$3:$D$1315, $A41)+SUMIFS(DataRegularSeason20242025!$AB$3:$AB$1315,DataRegularSeason20242025!$B$3:$B$1315, "&lt;=" &amp; AQ$1, DataRegularSeason20242025!$E$3:$E$1315, $A41)</f>
        <v>14</v>
      </c>
      <c r="AR41">
        <f>SUMIFS(DataRegularSeason20242025!$AA$3:$AA$1315,DataRegularSeason20242025!$B$3:$B$1315, "&lt;=" &amp; AR$1, DataRegularSeason20242025!$D$3:$D$1315, $A41)+SUMIFS(DataRegularSeason20242025!$AB$3:$AB$1315,DataRegularSeason20242025!$B$3:$B$1315, "&lt;=" &amp; AR$1, DataRegularSeason20242025!$E$3:$E$1315, $A41)</f>
        <v>16</v>
      </c>
      <c r="AS41">
        <f>SUMIFS(DataRegularSeason20242025!$AA$3:$AA$1315,DataRegularSeason20242025!$B$3:$B$1315, "&lt;=" &amp; AS$1, DataRegularSeason20242025!$D$3:$D$1315, $A41)+SUMIFS(DataRegularSeason20242025!$AB$3:$AB$1315,DataRegularSeason20242025!$B$3:$B$1315, "&lt;=" &amp; AS$1, DataRegularSeason20242025!$E$3:$E$1315, $A41)</f>
        <v>16</v>
      </c>
      <c r="AT41">
        <f>SUMIFS(DataRegularSeason20242025!$AA$3:$AA$1315,DataRegularSeason20242025!$B$3:$B$1315, "&lt;=" &amp; AT$1, DataRegularSeason20242025!$D$3:$D$1315, $A41)+SUMIFS(DataRegularSeason20242025!$AB$3:$AB$1315,DataRegularSeason20242025!$B$3:$B$1315, "&lt;=" &amp; AT$1, DataRegularSeason20242025!$E$3:$E$1315, $A41)</f>
        <v>17</v>
      </c>
      <c r="AU41">
        <f>SUMIFS(DataRegularSeason20242025!$AA$3:$AA$1315,DataRegularSeason20242025!$B$3:$B$1315, "&lt;=" &amp; AU$1, DataRegularSeason20242025!$D$3:$D$1315, $A41)+SUMIFS(DataRegularSeason20242025!$AB$3:$AB$1315,DataRegularSeason20242025!$B$3:$B$1315, "&lt;=" &amp; AU$1, DataRegularSeason20242025!$E$3:$E$1315, $A41)</f>
        <v>17</v>
      </c>
      <c r="AV41">
        <f>SUMIFS(DataRegularSeason20242025!$AA$3:$AA$1315,DataRegularSeason20242025!$B$3:$B$1315, "&lt;=" &amp; AV$1, DataRegularSeason20242025!$D$3:$D$1315, $A41)+SUMIFS(DataRegularSeason20242025!$AB$3:$AB$1315,DataRegularSeason20242025!$B$3:$B$1315, "&lt;=" &amp; AV$1, DataRegularSeason20242025!$E$3:$E$1315, $A41)</f>
        <v>17</v>
      </c>
      <c r="AW41">
        <f>SUMIFS(DataRegularSeason20242025!$AA$3:$AA$1315,DataRegularSeason20242025!$B$3:$B$1315, "&lt;=" &amp; AW$1, DataRegularSeason20242025!$D$3:$D$1315, $A41)+SUMIFS(DataRegularSeason20242025!$AB$3:$AB$1315,DataRegularSeason20242025!$B$3:$B$1315, "&lt;=" &amp; AW$1, DataRegularSeason20242025!$E$3:$E$1315, $A41)</f>
        <v>17</v>
      </c>
      <c r="AX41">
        <f>SUMIFS(DataRegularSeason20242025!$AA$3:$AA$1315,DataRegularSeason20242025!$B$3:$B$1315, "&lt;=" &amp; AX$1, DataRegularSeason20242025!$D$3:$D$1315, $A41)+SUMIFS(DataRegularSeason20242025!$AB$3:$AB$1315,DataRegularSeason20242025!$B$3:$B$1315, "&lt;=" &amp; AX$1, DataRegularSeason20242025!$E$3:$E$1315, $A41)</f>
        <v>17</v>
      </c>
      <c r="AY41">
        <f>SUMIFS(DataRegularSeason20242025!$AA$3:$AA$1315,DataRegularSeason20242025!$B$3:$B$1315, "&lt;=" &amp; AY$1, DataRegularSeason20242025!$D$3:$D$1315, $A41)+SUMIFS(DataRegularSeason20242025!$AB$3:$AB$1315,DataRegularSeason20242025!$B$3:$B$1315, "&lt;=" &amp; AY$1, DataRegularSeason20242025!$E$3:$E$1315, $A41)</f>
        <v>17</v>
      </c>
      <c r="AZ41">
        <f>SUMIFS(DataRegularSeason20242025!$AA$3:$AA$1315,DataRegularSeason20242025!$B$3:$B$1315, "&lt;=" &amp; AZ$1, DataRegularSeason20242025!$D$3:$D$1315, $A41)+SUMIFS(DataRegularSeason20242025!$AB$3:$AB$1315,DataRegularSeason20242025!$B$3:$B$1315, "&lt;=" &amp; AZ$1, DataRegularSeason20242025!$E$3:$E$1315, $A41)</f>
        <v>17</v>
      </c>
      <c r="BA41">
        <f>SUMIFS(DataRegularSeason20242025!$AA$3:$AA$1315,DataRegularSeason20242025!$B$3:$B$1315, "&lt;=" &amp; BA$1, DataRegularSeason20242025!$D$3:$D$1315, $A41)+SUMIFS(DataRegularSeason20242025!$AB$3:$AB$1315,DataRegularSeason20242025!$B$3:$B$1315, "&lt;=" &amp; BA$1, DataRegularSeason20242025!$E$3:$E$1315, $A41)</f>
        <v>17</v>
      </c>
      <c r="BB41">
        <f>SUMIFS(DataRegularSeason20242025!$AA$3:$AA$1315,DataRegularSeason20242025!$B$3:$B$1315, "&lt;=" &amp; BB$1, DataRegularSeason20242025!$D$3:$D$1315, $A41)+SUMIFS(DataRegularSeason20242025!$AB$3:$AB$1315,DataRegularSeason20242025!$B$3:$B$1315, "&lt;=" &amp; BB$1, DataRegularSeason20242025!$E$3:$E$1315, $A41)</f>
        <v>17</v>
      </c>
      <c r="BC41">
        <f>SUMIFS(DataRegularSeason20242025!$AA$3:$AA$1315,DataRegularSeason20242025!$B$3:$B$1315, "&lt;=" &amp; BC$1, DataRegularSeason20242025!$D$3:$D$1315, $A41)+SUMIFS(DataRegularSeason20242025!$AB$3:$AB$1315,DataRegularSeason20242025!$B$3:$B$1315, "&lt;=" &amp; BC$1, DataRegularSeason20242025!$E$3:$E$1315, $A41)</f>
        <v>17</v>
      </c>
      <c r="BD41">
        <f>SUMIFS(DataRegularSeason20242025!$AA$3:$AA$1315,DataRegularSeason20242025!$B$3:$B$1315, "&lt;=" &amp; BD$1, DataRegularSeason20242025!$D$3:$D$1315, $A41)+SUMIFS(DataRegularSeason20242025!$AB$3:$AB$1315,DataRegularSeason20242025!$B$3:$B$1315, "&lt;=" &amp; BD$1, DataRegularSeason20242025!$E$3:$E$1315, $A41)</f>
        <v>17</v>
      </c>
      <c r="BE41">
        <f>SUMIFS(DataRegularSeason20242025!$AA$3:$AA$1315,DataRegularSeason20242025!$B$3:$B$1315, "&lt;=" &amp; BE$1, DataRegularSeason20242025!$D$3:$D$1315, $A41)+SUMIFS(DataRegularSeason20242025!$AB$3:$AB$1315,DataRegularSeason20242025!$B$3:$B$1315, "&lt;=" &amp; BE$1, DataRegularSeason20242025!$E$3:$E$1315, $A41)</f>
        <v>19</v>
      </c>
      <c r="BF41">
        <f>SUMIFS(DataRegularSeason20242025!$AA$3:$AA$1315,DataRegularSeason20242025!$B$3:$B$1315, "&lt;=" &amp; BF$1, DataRegularSeason20242025!$D$3:$D$1315, $A41)+SUMIFS(DataRegularSeason20242025!$AB$3:$AB$1315,DataRegularSeason20242025!$B$3:$B$1315, "&lt;=" &amp; BF$1, DataRegularSeason20242025!$E$3:$E$1315, $A41)</f>
        <v>19</v>
      </c>
      <c r="BG41">
        <f>SUMIFS(DataRegularSeason20242025!$AA$3:$AA$1315,DataRegularSeason20242025!$B$3:$B$1315, "&lt;=" &amp; BG$1, DataRegularSeason20242025!$D$3:$D$1315, $A41)+SUMIFS(DataRegularSeason20242025!$AB$3:$AB$1315,DataRegularSeason20242025!$B$3:$B$1315, "&lt;=" &amp; BG$1, DataRegularSeason20242025!$E$3:$E$1315, $A41)</f>
        <v>21</v>
      </c>
      <c r="BH41">
        <f>SUMIFS(DataRegularSeason20242025!$AA$3:$AA$1315,DataRegularSeason20242025!$B$3:$B$1315, "&lt;=" &amp; BH$1, DataRegularSeason20242025!$D$3:$D$1315, $A41)+SUMIFS(DataRegularSeason20242025!$AB$3:$AB$1315,DataRegularSeason20242025!$B$3:$B$1315, "&lt;=" &amp; BH$1, DataRegularSeason20242025!$E$3:$E$1315, $A41)</f>
        <v>21</v>
      </c>
      <c r="BI41">
        <f>SUMIFS(DataRegularSeason20242025!$AA$3:$AA$1315,DataRegularSeason20242025!$B$3:$B$1315, "&lt;=" &amp; BI$1, DataRegularSeason20242025!$D$3:$D$1315, $A41)+SUMIFS(DataRegularSeason20242025!$AB$3:$AB$1315,DataRegularSeason20242025!$B$3:$B$1315, "&lt;=" &amp; BI$1, DataRegularSeason20242025!$E$3:$E$1315, $A41)</f>
        <v>21</v>
      </c>
      <c r="BJ41">
        <f>SUMIFS(DataRegularSeason20242025!$AA$3:$AA$1315,DataRegularSeason20242025!$B$3:$B$1315, "&lt;=" &amp; BJ$1, DataRegularSeason20242025!$D$3:$D$1315, $A41)+SUMIFS(DataRegularSeason20242025!$AB$3:$AB$1315,DataRegularSeason20242025!$B$3:$B$1315, "&lt;=" &amp; BJ$1, DataRegularSeason20242025!$E$3:$E$1315, $A41)</f>
        <v>21</v>
      </c>
      <c r="BK41">
        <f>SUMIFS(DataRegularSeason20242025!$AA$3:$AA$1315,DataRegularSeason20242025!$B$3:$B$1315, "&lt;=" &amp; BK$1, DataRegularSeason20242025!$D$3:$D$1315, $A41)+SUMIFS(DataRegularSeason20242025!$AB$3:$AB$1315,DataRegularSeason20242025!$B$3:$B$1315, "&lt;=" &amp; BK$1, DataRegularSeason20242025!$E$3:$E$1315, $A41)</f>
        <v>22</v>
      </c>
      <c r="BL41">
        <f>SUMIFS(DataRegularSeason20242025!$AA$3:$AA$1315,DataRegularSeason20242025!$B$3:$B$1315, "&lt;=" &amp; BL$1, DataRegularSeason20242025!$D$3:$D$1315, $A41)+SUMIFS(DataRegularSeason20242025!$AB$3:$AB$1315,DataRegularSeason20242025!$B$3:$B$1315, "&lt;=" &amp; BL$1, DataRegularSeason20242025!$E$3:$E$1315, $A41)</f>
        <v>22</v>
      </c>
      <c r="BM41">
        <f>SUMIFS(DataRegularSeason20242025!$AA$3:$AA$1315,DataRegularSeason20242025!$B$3:$B$1315, "&lt;=" &amp; BM$1, DataRegularSeason20242025!$D$3:$D$1315, $A41)+SUMIFS(DataRegularSeason20242025!$AB$3:$AB$1315,DataRegularSeason20242025!$B$3:$B$1315, "&lt;=" &amp; BM$1, DataRegularSeason20242025!$E$3:$E$1315, $A41)</f>
        <v>22</v>
      </c>
      <c r="BN41">
        <f>SUMIFS(DataRegularSeason20242025!$AA$3:$AA$1315,DataRegularSeason20242025!$B$3:$B$1315, "&lt;=" &amp; BN$1, DataRegularSeason20242025!$D$3:$D$1315, $A41)+SUMIFS(DataRegularSeason20242025!$AB$3:$AB$1315,DataRegularSeason20242025!$B$3:$B$1315, "&lt;=" &amp; BN$1, DataRegularSeason20242025!$E$3:$E$1315, $A41)</f>
        <v>22</v>
      </c>
      <c r="BO41">
        <f>SUMIFS(DataRegularSeason20242025!$AA$3:$AA$1315,DataRegularSeason20242025!$B$3:$B$1315, "&lt;=" &amp; BO$1, DataRegularSeason20242025!$D$3:$D$1315, $A41)+SUMIFS(DataRegularSeason20242025!$AB$3:$AB$1315,DataRegularSeason20242025!$B$3:$B$1315, "&lt;=" &amp; BO$1, DataRegularSeason20242025!$E$3:$E$1315, $A41)</f>
        <v>24</v>
      </c>
      <c r="BP41">
        <f>SUMIFS(DataRegularSeason20242025!$AA$3:$AA$1315,DataRegularSeason20242025!$B$3:$B$1315, "&lt;=" &amp; BP$1, DataRegularSeason20242025!$D$3:$D$1315, $A41)+SUMIFS(DataRegularSeason20242025!$AB$3:$AB$1315,DataRegularSeason20242025!$B$3:$B$1315, "&lt;=" &amp; BP$1, DataRegularSeason20242025!$E$3:$E$1315, $A41)</f>
        <v>24</v>
      </c>
      <c r="BQ41">
        <f>SUMIFS(DataRegularSeason20242025!$AA$3:$AA$1315,DataRegularSeason20242025!$B$3:$B$1315, "&lt;=" &amp; BQ$1, DataRegularSeason20242025!$D$3:$D$1315, $A41)+SUMIFS(DataRegularSeason20242025!$AB$3:$AB$1315,DataRegularSeason20242025!$B$3:$B$1315, "&lt;=" &amp; BQ$1, DataRegularSeason20242025!$E$3:$E$1315, $A41)</f>
        <v>26</v>
      </c>
      <c r="BR41">
        <f>SUMIFS(DataRegularSeason20242025!$AA$3:$AA$1315,DataRegularSeason20242025!$B$3:$B$1315, "&lt;=" &amp; BR$1, DataRegularSeason20242025!$D$3:$D$1315, $A41)+SUMIFS(DataRegularSeason20242025!$AB$3:$AB$1315,DataRegularSeason20242025!$B$3:$B$1315, "&lt;=" &amp; BR$1, DataRegularSeason20242025!$E$3:$E$1315, $A41)</f>
        <v>26</v>
      </c>
      <c r="BS41">
        <f>SUMIFS(DataRegularSeason20242025!$AA$3:$AA$1315,DataRegularSeason20242025!$B$3:$B$1315, "&lt;=" &amp; BS$1, DataRegularSeason20242025!$D$3:$D$1315, $A41)+SUMIFS(DataRegularSeason20242025!$AB$3:$AB$1315,DataRegularSeason20242025!$B$3:$B$1315, "&lt;=" &amp; BS$1, DataRegularSeason20242025!$E$3:$E$1315, $A41)</f>
        <v>26</v>
      </c>
      <c r="BT41">
        <f>SUMIFS(DataRegularSeason20242025!$AA$3:$AA$1315,DataRegularSeason20242025!$B$3:$B$1315, "&lt;=" &amp; BT$1, DataRegularSeason20242025!$D$3:$D$1315, $A41)+SUMIFS(DataRegularSeason20242025!$AB$3:$AB$1315,DataRegularSeason20242025!$B$3:$B$1315, "&lt;=" &amp; BT$1, DataRegularSeason20242025!$E$3:$E$1315, $A41)</f>
        <v>26</v>
      </c>
      <c r="BU41">
        <f>SUMIFS(DataRegularSeason20242025!$AA$3:$AA$1315,DataRegularSeason20242025!$B$3:$B$1315, "&lt;=" &amp; BU$1, DataRegularSeason20242025!$D$3:$D$1315, $A41)+SUMIFS(DataRegularSeason20242025!$AB$3:$AB$1315,DataRegularSeason20242025!$B$3:$B$1315, "&lt;=" &amp; BU$1, DataRegularSeason20242025!$E$3:$E$1315, $A41)</f>
        <v>28</v>
      </c>
      <c r="BV41">
        <f>SUMIFS(DataRegularSeason20242025!$AA$3:$AA$1315,DataRegularSeason20242025!$B$3:$B$1315, "&lt;=" &amp; BV$1, DataRegularSeason20242025!$D$3:$D$1315, $A41)+SUMIFS(DataRegularSeason20242025!$AB$3:$AB$1315,DataRegularSeason20242025!$B$3:$B$1315, "&lt;=" &amp; BV$1, DataRegularSeason20242025!$E$3:$E$1315, $A41)</f>
        <v>28</v>
      </c>
      <c r="BW41">
        <f>SUMIFS(DataRegularSeason20242025!$AA$3:$AA$1315,DataRegularSeason20242025!$B$3:$B$1315, "&lt;=" &amp; BW$1, DataRegularSeason20242025!$D$3:$D$1315, $A41)+SUMIFS(DataRegularSeason20242025!$AB$3:$AB$1315,DataRegularSeason20242025!$B$3:$B$1315, "&lt;=" &amp; BW$1, DataRegularSeason20242025!$E$3:$E$1315, $A41)</f>
        <v>30</v>
      </c>
      <c r="BX41">
        <f>SUMIFS(DataRegularSeason20242025!$AA$3:$AA$1315,DataRegularSeason20242025!$B$3:$B$1315, "&lt;=" &amp; BX$1, DataRegularSeason20242025!$D$3:$D$1315, $A41)+SUMIFS(DataRegularSeason20242025!$AB$3:$AB$1315,DataRegularSeason20242025!$B$3:$B$1315, "&lt;=" &amp; BX$1, DataRegularSeason20242025!$E$3:$E$1315, $A41)</f>
        <v>32</v>
      </c>
      <c r="BY41">
        <f>SUMIFS(DataRegularSeason20242025!$AA$3:$AA$1315,DataRegularSeason20242025!$B$3:$B$1315, "&lt;=" &amp; BY$1, DataRegularSeason20242025!$D$3:$D$1315, $A41)+SUMIFS(DataRegularSeason20242025!$AB$3:$AB$1315,DataRegularSeason20242025!$B$3:$B$1315, "&lt;=" &amp; BY$1, DataRegularSeason20242025!$E$3:$E$1315, $A41)</f>
        <v>32</v>
      </c>
      <c r="BZ41">
        <f>SUMIFS(DataRegularSeason20242025!$AA$3:$AA$1315,DataRegularSeason20242025!$B$3:$B$1315, "&lt;=" &amp; BZ$1, DataRegularSeason20242025!$D$3:$D$1315, $A41)+SUMIFS(DataRegularSeason20242025!$AB$3:$AB$1315,DataRegularSeason20242025!$B$3:$B$1315, "&lt;=" &amp; BZ$1, DataRegularSeason20242025!$E$3:$E$1315, $A41)</f>
        <v>32</v>
      </c>
      <c r="CA41">
        <f>SUMIFS(DataRegularSeason20242025!$AA$3:$AA$1315,DataRegularSeason20242025!$B$3:$B$1315, "&lt;=" &amp; CA$1, DataRegularSeason20242025!$D$3:$D$1315, $A41)+SUMIFS(DataRegularSeason20242025!$AB$3:$AB$1315,DataRegularSeason20242025!$B$3:$B$1315, "&lt;=" &amp; CA$1, DataRegularSeason20242025!$E$3:$E$1315, $A41)</f>
        <v>34</v>
      </c>
      <c r="CB41">
        <f>SUMIFS(DataRegularSeason20242025!$AA$3:$AA$1315,DataRegularSeason20242025!$B$3:$B$1315, "&lt;=" &amp; CB$1, DataRegularSeason20242025!$D$3:$D$1315, $A41)+SUMIFS(DataRegularSeason20242025!$AB$3:$AB$1315,DataRegularSeason20242025!$B$3:$B$1315, "&lt;=" &amp; CB$1, DataRegularSeason20242025!$E$3:$E$1315, $A41)</f>
        <v>34</v>
      </c>
      <c r="CC41">
        <f>SUMIFS(DataRegularSeason20242025!$AA$3:$AA$1315,DataRegularSeason20242025!$B$3:$B$1315, "&lt;=" &amp; CC$1, DataRegularSeason20242025!$D$3:$D$1315, $A41)+SUMIFS(DataRegularSeason20242025!$AB$3:$AB$1315,DataRegularSeason20242025!$B$3:$B$1315, "&lt;=" &amp; CC$1, DataRegularSeason20242025!$E$3:$E$1315, $A41)</f>
        <v>36</v>
      </c>
      <c r="CD41">
        <f>SUMIFS(DataRegularSeason20242025!$AA$3:$AA$1315,DataRegularSeason20242025!$B$3:$B$1315, "&lt;=" &amp; CD$1, DataRegularSeason20242025!$D$3:$D$1315, $A41)+SUMIFS(DataRegularSeason20242025!$AB$3:$AB$1315,DataRegularSeason20242025!$B$3:$B$1315, "&lt;=" &amp; CD$1, DataRegularSeason20242025!$E$3:$E$1315, $A41)</f>
        <v>36</v>
      </c>
      <c r="CE41">
        <f>SUMIFS(DataRegularSeason20242025!$AA$3:$AA$1315,DataRegularSeason20242025!$B$3:$B$1315, "&lt;=" &amp; CE$1, DataRegularSeason20242025!$D$3:$D$1315, $A41)+SUMIFS(DataRegularSeason20242025!$AB$3:$AB$1315,DataRegularSeason20242025!$B$3:$B$1315, "&lt;=" &amp; CE$1, DataRegularSeason20242025!$E$3:$E$1315, $A41)</f>
        <v>38</v>
      </c>
      <c r="CF41">
        <f>SUMIFS(DataRegularSeason20242025!$AA$3:$AA$1315,DataRegularSeason20242025!$B$3:$B$1315, "&lt;=" &amp; CF$1, DataRegularSeason20242025!$D$3:$D$1315, $A41)+SUMIFS(DataRegularSeason20242025!$AB$3:$AB$1315,DataRegularSeason20242025!$B$3:$B$1315, "&lt;=" &amp; CF$1, DataRegularSeason20242025!$E$3:$E$1315, $A41)</f>
        <v>38</v>
      </c>
      <c r="CG41">
        <f>SUMIFS(DataRegularSeason20242025!$AA$3:$AA$1315,DataRegularSeason20242025!$B$3:$B$1315, "&lt;=" &amp; CG$1, DataRegularSeason20242025!$D$3:$D$1315, $A41)+SUMIFS(DataRegularSeason20242025!$AB$3:$AB$1315,DataRegularSeason20242025!$B$3:$B$1315, "&lt;=" &amp; CG$1, DataRegularSeason20242025!$E$3:$E$1315, $A41)</f>
        <v>38</v>
      </c>
      <c r="CH41">
        <f>SUMIFS(DataRegularSeason20242025!$AA$3:$AA$1315,DataRegularSeason20242025!$B$3:$B$1315, "&lt;=" &amp; CH$1, DataRegularSeason20242025!$D$3:$D$1315, $A41)+SUMIFS(DataRegularSeason20242025!$AB$3:$AB$1315,DataRegularSeason20242025!$B$3:$B$1315, "&lt;=" &amp; CH$1, DataRegularSeason20242025!$E$3:$E$1315, $A41)</f>
        <v>38</v>
      </c>
      <c r="CI41">
        <f>SUMIFS(DataRegularSeason20242025!$AA$3:$AA$1315,DataRegularSeason20242025!$B$3:$B$1315, "&lt;=" &amp; CI$1, DataRegularSeason20242025!$D$3:$D$1315, $A41)+SUMIFS(DataRegularSeason20242025!$AB$3:$AB$1315,DataRegularSeason20242025!$B$3:$B$1315, "&lt;=" &amp; CI$1, DataRegularSeason20242025!$E$3:$E$1315, $A41)</f>
        <v>38</v>
      </c>
      <c r="CJ41">
        <f>SUMIFS(DataRegularSeason20242025!$AA$3:$AA$1315,DataRegularSeason20242025!$B$3:$B$1315, "&lt;=" &amp; CJ$1, DataRegularSeason20242025!$D$3:$D$1315, $A41)+SUMIFS(DataRegularSeason20242025!$AB$3:$AB$1315,DataRegularSeason20242025!$B$3:$B$1315, "&lt;=" &amp; CJ$1, DataRegularSeason20242025!$E$3:$E$1315, $A41)</f>
        <v>38</v>
      </c>
      <c r="CK41">
        <f>SUMIFS(DataRegularSeason20242025!$AA$3:$AA$1315,DataRegularSeason20242025!$B$3:$B$1315, "&lt;=" &amp; CK$1, DataRegularSeason20242025!$D$3:$D$1315, $A41)+SUMIFS(DataRegularSeason20242025!$AB$3:$AB$1315,DataRegularSeason20242025!$B$3:$B$1315, "&lt;=" &amp; CK$1, DataRegularSeason20242025!$E$3:$E$1315, $A41)</f>
        <v>38</v>
      </c>
      <c r="CL41">
        <f>SUMIFS(DataRegularSeason20242025!$AA$3:$AA$1315,DataRegularSeason20242025!$B$3:$B$1315, "&lt;=" &amp; CL$1, DataRegularSeason20242025!$D$3:$D$1315, $A41)+SUMIFS(DataRegularSeason20242025!$AB$3:$AB$1315,DataRegularSeason20242025!$B$3:$B$1315, "&lt;=" &amp; CL$1, DataRegularSeason20242025!$E$3:$E$1315, $A41)</f>
        <v>38</v>
      </c>
      <c r="CM41">
        <f>SUMIFS(DataRegularSeason20242025!$AA$3:$AA$1315,DataRegularSeason20242025!$B$3:$B$1315, "&lt;=" &amp; CM$1, DataRegularSeason20242025!$D$3:$D$1315, $A41)+SUMIFS(DataRegularSeason20242025!$AB$3:$AB$1315,DataRegularSeason20242025!$B$3:$B$1315, "&lt;=" &amp; CM$1, DataRegularSeason20242025!$E$3:$E$1315, $A41)</f>
        <v>40</v>
      </c>
      <c r="CN41">
        <f>SUMIFS(DataRegularSeason20242025!$AA$3:$AA$1315,DataRegularSeason20242025!$B$3:$B$1315, "&lt;=" &amp; CN$1, DataRegularSeason20242025!$D$3:$D$1315, $A41)+SUMIFS(DataRegularSeason20242025!$AB$3:$AB$1315,DataRegularSeason20242025!$B$3:$B$1315, "&lt;=" &amp; CN$1, DataRegularSeason20242025!$E$3:$E$1315, $A41)</f>
        <v>40</v>
      </c>
      <c r="CO41">
        <f>SUMIFS(DataRegularSeason20242025!$AA$3:$AA$1315,DataRegularSeason20242025!$B$3:$B$1315, "&lt;=" &amp; CO$1, DataRegularSeason20242025!$D$3:$D$1315, $A41)+SUMIFS(DataRegularSeason20242025!$AB$3:$AB$1315,DataRegularSeason20242025!$B$3:$B$1315, "&lt;=" &amp; CO$1, DataRegularSeason20242025!$E$3:$E$1315, $A41)</f>
        <v>40</v>
      </c>
      <c r="CP41">
        <f>SUMIFS(DataRegularSeason20242025!$AA$3:$AA$1315,DataRegularSeason20242025!$B$3:$B$1315, "&lt;=" &amp; CP$1, DataRegularSeason20242025!$D$3:$D$1315, $A41)+SUMIFS(DataRegularSeason20242025!$AB$3:$AB$1315,DataRegularSeason20242025!$B$3:$B$1315, "&lt;=" &amp; CP$1, DataRegularSeason20242025!$E$3:$E$1315, $A41)</f>
        <v>40</v>
      </c>
      <c r="CQ41">
        <f>SUMIFS(DataRegularSeason20242025!$AA$3:$AA$1315,DataRegularSeason20242025!$B$3:$B$1315, "&lt;=" &amp; CQ$1, DataRegularSeason20242025!$D$3:$D$1315, $A41)+SUMIFS(DataRegularSeason20242025!$AB$3:$AB$1315,DataRegularSeason20242025!$B$3:$B$1315, "&lt;=" &amp; CQ$1, DataRegularSeason20242025!$E$3:$E$1315, $A41)</f>
        <v>40</v>
      </c>
      <c r="CR41">
        <f>SUMIFS(DataRegularSeason20242025!$AA$3:$AA$1315,DataRegularSeason20242025!$B$3:$B$1315, "&lt;=" &amp; CR$1, DataRegularSeason20242025!$D$3:$D$1315, $A41)+SUMIFS(DataRegularSeason20242025!$AB$3:$AB$1315,DataRegularSeason20242025!$B$3:$B$1315, "&lt;=" &amp; CR$1, DataRegularSeason20242025!$E$3:$E$1315, $A41)</f>
        <v>40</v>
      </c>
      <c r="CS41">
        <f>SUMIFS(DataRegularSeason20242025!$AA$3:$AA$1315,DataRegularSeason20242025!$B$3:$B$1315, "&lt;=" &amp; CS$1, DataRegularSeason20242025!$D$3:$D$1315, $A41)+SUMIFS(DataRegularSeason20242025!$AB$3:$AB$1315,DataRegularSeason20242025!$B$3:$B$1315, "&lt;=" &amp; CS$1, DataRegularSeason20242025!$E$3:$E$1315, $A41)</f>
        <v>40</v>
      </c>
      <c r="CT41">
        <f>SUMIFS(DataRegularSeason20242025!$AA$3:$AA$1315,DataRegularSeason20242025!$B$3:$B$1315, "&lt;=" &amp; CT$1, DataRegularSeason20242025!$D$3:$D$1315, $A41)+SUMIFS(DataRegularSeason20242025!$AB$3:$AB$1315,DataRegularSeason20242025!$B$3:$B$1315, "&lt;=" &amp; CT$1, DataRegularSeason20242025!$E$3:$E$1315, $A41)</f>
        <v>40</v>
      </c>
      <c r="CU41">
        <f>SUMIFS(DataRegularSeason20242025!$AA$3:$AA$1315,DataRegularSeason20242025!$B$3:$B$1315, "&lt;=" &amp; CU$1, DataRegularSeason20242025!$D$3:$D$1315, $A41)+SUMIFS(DataRegularSeason20242025!$AB$3:$AB$1315,DataRegularSeason20242025!$B$3:$B$1315, "&lt;=" &amp; CU$1, DataRegularSeason20242025!$E$3:$E$1315, $A41)</f>
        <v>40</v>
      </c>
      <c r="CV41">
        <f>SUMIFS(DataRegularSeason20242025!$AA$3:$AA$1315,DataRegularSeason20242025!$B$3:$B$1315, "&lt;=" &amp; CV$1, DataRegularSeason20242025!$D$3:$D$1315, $A41)+SUMIFS(DataRegularSeason20242025!$AB$3:$AB$1315,DataRegularSeason20242025!$B$3:$B$1315, "&lt;=" &amp; CV$1, DataRegularSeason20242025!$E$3:$E$1315, $A41)</f>
        <v>41</v>
      </c>
      <c r="CW41">
        <f>SUMIFS(DataRegularSeason20242025!$AA$3:$AA$1315,DataRegularSeason20242025!$B$3:$B$1315, "&lt;=" &amp; CW$1, DataRegularSeason20242025!$D$3:$D$1315, $A41)+SUMIFS(DataRegularSeason20242025!$AB$3:$AB$1315,DataRegularSeason20242025!$B$3:$B$1315, "&lt;=" &amp; CW$1, DataRegularSeason20242025!$E$3:$E$1315, $A41)</f>
        <v>41</v>
      </c>
      <c r="CX41">
        <f>SUMIFS(DataRegularSeason20242025!$AA$3:$AA$1315,DataRegularSeason20242025!$B$3:$B$1315, "&lt;=" &amp; CX$1, DataRegularSeason20242025!$D$3:$D$1315, $A41)+SUMIFS(DataRegularSeason20242025!$AB$3:$AB$1315,DataRegularSeason20242025!$B$3:$B$1315, "&lt;=" &amp; CX$1, DataRegularSeason20242025!$E$3:$E$1315, $A41)</f>
        <v>41</v>
      </c>
      <c r="CY41">
        <f>SUMIFS(DataRegularSeason20242025!$AA$3:$AA$1315,DataRegularSeason20242025!$B$3:$B$1315, "&lt;=" &amp; CY$1, DataRegularSeason20242025!$D$3:$D$1315, $A41)+SUMIFS(DataRegularSeason20242025!$AB$3:$AB$1315,DataRegularSeason20242025!$B$3:$B$1315, "&lt;=" &amp; CY$1, DataRegularSeason20242025!$E$3:$E$1315, $A41)</f>
        <v>41</v>
      </c>
      <c r="CZ41">
        <f>SUMIFS(DataRegularSeason20242025!$AA$3:$AA$1315,DataRegularSeason20242025!$B$3:$B$1315, "&lt;=" &amp; CZ$1, DataRegularSeason20242025!$D$3:$D$1315, $A41)+SUMIFS(DataRegularSeason20242025!$AB$3:$AB$1315,DataRegularSeason20242025!$B$3:$B$1315, "&lt;=" &amp; CZ$1, DataRegularSeason20242025!$E$3:$E$1315, $A41)</f>
        <v>43</v>
      </c>
      <c r="DA41">
        <f>SUMIFS(DataRegularSeason20242025!$AA$3:$AA$1315,DataRegularSeason20242025!$B$3:$B$1315, "&lt;=" &amp; DA$1, DataRegularSeason20242025!$D$3:$D$1315, $A41)+SUMIFS(DataRegularSeason20242025!$AB$3:$AB$1315,DataRegularSeason20242025!$B$3:$B$1315, "&lt;=" &amp; DA$1, DataRegularSeason20242025!$E$3:$E$1315, $A41)</f>
        <v>45</v>
      </c>
      <c r="DB41">
        <f>SUMIFS(DataRegularSeason20242025!$AA$3:$AA$1315,DataRegularSeason20242025!$B$3:$B$1315, "&lt;=" &amp; DB$1, DataRegularSeason20242025!$D$3:$D$1315, $A41)+SUMIFS(DataRegularSeason20242025!$AB$3:$AB$1315,DataRegularSeason20242025!$B$3:$B$1315, "&lt;=" &amp; DB$1, DataRegularSeason20242025!$E$3:$E$1315, $A41)</f>
        <v>45</v>
      </c>
      <c r="DC41">
        <f>SUMIFS(DataRegularSeason20242025!$AA$3:$AA$1315,DataRegularSeason20242025!$B$3:$B$1315, "&lt;=" &amp; DC$1, DataRegularSeason20242025!$D$3:$D$1315, $A41)+SUMIFS(DataRegularSeason20242025!$AB$3:$AB$1315,DataRegularSeason20242025!$B$3:$B$1315, "&lt;=" &amp; DC$1, DataRegularSeason20242025!$E$3:$E$1315, $A41)</f>
        <v>47</v>
      </c>
      <c r="DD41">
        <f>SUMIFS(DataRegularSeason20242025!$AA$3:$AA$1315,DataRegularSeason20242025!$B$3:$B$1315, "&lt;=" &amp; DD$1, DataRegularSeason20242025!$D$3:$D$1315, $A41)+SUMIFS(DataRegularSeason20242025!$AB$3:$AB$1315,DataRegularSeason20242025!$B$3:$B$1315, "&lt;=" &amp; DD$1, DataRegularSeason20242025!$E$3:$E$1315, $A41)</f>
        <v>47</v>
      </c>
      <c r="DE41">
        <f>SUMIFS(DataRegularSeason20242025!$AA$3:$AA$1315,DataRegularSeason20242025!$B$3:$B$1315, "&lt;=" &amp; DE$1, DataRegularSeason20242025!$D$3:$D$1315, $A41)+SUMIFS(DataRegularSeason20242025!$AB$3:$AB$1315,DataRegularSeason20242025!$B$3:$B$1315, "&lt;=" &amp; DE$1, DataRegularSeason20242025!$E$3:$E$1315, $A41)</f>
        <v>48</v>
      </c>
      <c r="DF41">
        <f>SUMIFS(DataRegularSeason20242025!$AA$3:$AA$1315,DataRegularSeason20242025!$B$3:$B$1315, "&lt;=" &amp; DF$1, DataRegularSeason20242025!$D$3:$D$1315, $A41)+SUMIFS(DataRegularSeason20242025!$AB$3:$AB$1315,DataRegularSeason20242025!$B$3:$B$1315, "&lt;=" &amp; DF$1, DataRegularSeason20242025!$E$3:$E$1315, $A41)</f>
        <v>48</v>
      </c>
      <c r="DG41">
        <f>SUMIFS(DataRegularSeason20242025!$AA$3:$AA$1315,DataRegularSeason20242025!$B$3:$B$1315, "&lt;=" &amp; DG$1, DataRegularSeason20242025!$D$3:$D$1315, $A41)+SUMIFS(DataRegularSeason20242025!$AB$3:$AB$1315,DataRegularSeason20242025!$B$3:$B$1315, "&lt;=" &amp; DG$1, DataRegularSeason20242025!$E$3:$E$1315, $A41)</f>
        <v>50</v>
      </c>
      <c r="DH41">
        <f>SUMIFS(DataRegularSeason20242025!$AA$3:$AA$1315,DataRegularSeason20242025!$B$3:$B$1315, "&lt;=" &amp; DH$1, DataRegularSeason20242025!$D$3:$D$1315, $A41)+SUMIFS(DataRegularSeason20242025!$AB$3:$AB$1315,DataRegularSeason20242025!$B$3:$B$1315, "&lt;=" &amp; DH$1, DataRegularSeason20242025!$E$3:$E$1315, $A41)</f>
        <v>52</v>
      </c>
      <c r="DI41">
        <f>SUMIFS(DataRegularSeason20242025!$AA$3:$AA$1315,DataRegularSeason20242025!$B$3:$B$1315, "&lt;=" &amp; DI$1, DataRegularSeason20242025!$D$3:$D$1315, $A41)+SUMIFS(DataRegularSeason20242025!$AB$3:$AB$1315,DataRegularSeason20242025!$B$3:$B$1315, "&lt;=" &amp; DI$1, DataRegularSeason20242025!$E$3:$E$1315, $A41)</f>
        <v>52</v>
      </c>
      <c r="DJ41">
        <f>SUMIFS(DataRegularSeason20242025!$AA$3:$AA$1315,DataRegularSeason20242025!$B$3:$B$1315, "&lt;=" &amp; DJ$1, DataRegularSeason20242025!$D$3:$D$1315, $A41)+SUMIFS(DataRegularSeason20242025!$AB$3:$AB$1315,DataRegularSeason20242025!$B$3:$B$1315, "&lt;=" &amp; DJ$1, DataRegularSeason20242025!$E$3:$E$1315, $A41)</f>
        <v>52</v>
      </c>
      <c r="DK41">
        <f>SUMIFS(DataRegularSeason20242025!$AA$3:$AA$1315,DataRegularSeason20242025!$B$3:$B$1315, "&lt;=" &amp; DK$1, DataRegularSeason20242025!$D$3:$D$1315, $A41)+SUMIFS(DataRegularSeason20242025!$AB$3:$AB$1315,DataRegularSeason20242025!$B$3:$B$1315, "&lt;=" &amp; DK$1, DataRegularSeason20242025!$E$3:$E$1315, $A41)</f>
        <v>52</v>
      </c>
      <c r="DL41">
        <f>SUMIFS(DataRegularSeason20242025!$AA$3:$AA$1315,DataRegularSeason20242025!$B$3:$B$1315, "&lt;=" &amp; DL$1, DataRegularSeason20242025!$D$3:$D$1315, $A41)+SUMIFS(DataRegularSeason20242025!$AB$3:$AB$1315,DataRegularSeason20242025!$B$3:$B$1315, "&lt;=" &amp; DL$1, DataRegularSeason20242025!$E$3:$E$1315, $A41)</f>
        <v>52</v>
      </c>
      <c r="DM41">
        <f>SUMIFS(DataRegularSeason20242025!$AA$3:$AA$1315,DataRegularSeason20242025!$B$3:$B$1315, "&lt;=" &amp; DM$1, DataRegularSeason20242025!$D$3:$D$1315, $A41)+SUMIFS(DataRegularSeason20242025!$AB$3:$AB$1315,DataRegularSeason20242025!$B$3:$B$1315, "&lt;=" &amp; DM$1, DataRegularSeason20242025!$E$3:$E$1315, $A41)</f>
        <v>52</v>
      </c>
      <c r="DN41">
        <f>SUMIFS(DataRegularSeason20242025!$AA$3:$AA$1315,DataRegularSeason20242025!$B$3:$B$1315, "&lt;=" &amp; DN$1, DataRegularSeason20242025!$D$3:$D$1315, $A41)+SUMIFS(DataRegularSeason20242025!$AB$3:$AB$1315,DataRegularSeason20242025!$B$3:$B$1315, "&lt;=" &amp; DN$1, DataRegularSeason20242025!$E$3:$E$1315, $A41)</f>
        <v>54</v>
      </c>
      <c r="DO41">
        <f>SUMIFS(DataRegularSeason20242025!$AA$3:$AA$1315,DataRegularSeason20242025!$B$3:$B$1315, "&lt;=" &amp; DO$1, DataRegularSeason20242025!$D$3:$D$1315, $A41)+SUMIFS(DataRegularSeason20242025!$AB$3:$AB$1315,DataRegularSeason20242025!$B$3:$B$1315, "&lt;=" &amp; DO$1, DataRegularSeason20242025!$E$3:$E$1315, $A41)</f>
        <v>56</v>
      </c>
      <c r="DP41">
        <f>SUMIFS(DataRegularSeason20242025!$AA$3:$AA$1315,DataRegularSeason20242025!$B$3:$B$1315, "&lt;=" &amp; DP$1, DataRegularSeason20242025!$D$3:$D$1315, $A41)+SUMIFS(DataRegularSeason20242025!$AB$3:$AB$1315,DataRegularSeason20242025!$B$3:$B$1315, "&lt;=" &amp; DP$1, DataRegularSeason20242025!$E$3:$E$1315, $A41)</f>
        <v>56</v>
      </c>
      <c r="DQ41">
        <f>SUMIFS(DataRegularSeason20242025!$AA$3:$AA$1315,DataRegularSeason20242025!$B$3:$B$1315, "&lt;=" &amp; DQ$1, DataRegularSeason20242025!$D$3:$D$1315, $A41)+SUMIFS(DataRegularSeason20242025!$AB$3:$AB$1315,DataRegularSeason20242025!$B$3:$B$1315, "&lt;=" &amp; DQ$1, DataRegularSeason20242025!$E$3:$E$1315, $A41)</f>
        <v>56</v>
      </c>
      <c r="DR41">
        <f>SUMIFS(DataRegularSeason20242025!$AA$3:$AA$1315,DataRegularSeason20242025!$B$3:$B$1315, "&lt;=" &amp; DR$1, DataRegularSeason20242025!$D$3:$D$1315, $A41)+SUMIFS(DataRegularSeason20242025!$AB$3:$AB$1315,DataRegularSeason20242025!$B$3:$B$1315, "&lt;=" &amp; DR$1, DataRegularSeason20242025!$E$3:$E$1315, $A41)</f>
        <v>56</v>
      </c>
      <c r="DS41">
        <f>SUMIFS(DataRegularSeason20242025!$AA$3:$AA$1315,DataRegularSeason20242025!$B$3:$B$1315, "&lt;=" &amp; DS$1, DataRegularSeason20242025!$D$3:$D$1315, $A41)+SUMIFS(DataRegularSeason20242025!$AB$3:$AB$1315,DataRegularSeason20242025!$B$3:$B$1315, "&lt;=" &amp; DS$1, DataRegularSeason20242025!$E$3:$E$1315, $A41)</f>
        <v>58</v>
      </c>
      <c r="DT41">
        <f>SUMIFS(DataRegularSeason20242025!$AA$3:$AA$1315,DataRegularSeason20242025!$B$3:$B$1315, "&lt;=" &amp; DT$1, DataRegularSeason20242025!$D$3:$D$1315, $A41)+SUMIFS(DataRegularSeason20242025!$AB$3:$AB$1315,DataRegularSeason20242025!$B$3:$B$1315, "&lt;=" &amp; DT$1, DataRegularSeason20242025!$E$3:$E$1315, $A41)</f>
        <v>58</v>
      </c>
      <c r="DU41">
        <f>SUMIFS(DataRegularSeason20242025!$AA$3:$AA$1315,DataRegularSeason20242025!$B$3:$B$1315, "&lt;=" &amp; DU$1, DataRegularSeason20242025!$D$3:$D$1315, $A41)+SUMIFS(DataRegularSeason20242025!$AB$3:$AB$1315,DataRegularSeason20242025!$B$3:$B$1315, "&lt;=" &amp; DU$1, DataRegularSeason20242025!$E$3:$E$1315, $A41)</f>
        <v>60</v>
      </c>
      <c r="DV41">
        <f>SUMIFS(DataRegularSeason20242025!$AA$3:$AA$1315,DataRegularSeason20242025!$B$3:$B$1315, "&lt;=" &amp; DV$1, DataRegularSeason20242025!$D$3:$D$1315, $A41)+SUMIFS(DataRegularSeason20242025!$AB$3:$AB$1315,DataRegularSeason20242025!$B$3:$B$1315, "&lt;=" &amp; DV$1, DataRegularSeason20242025!$E$3:$E$1315, $A41)</f>
        <v>60</v>
      </c>
      <c r="DW41">
        <f>SUMIFS(DataRegularSeason20242025!$AA$3:$AA$1315,DataRegularSeason20242025!$B$3:$B$1315, "&lt;=" &amp; DW$1, DataRegularSeason20242025!$D$3:$D$1315, $A41)+SUMIFS(DataRegularSeason20242025!$AB$3:$AB$1315,DataRegularSeason20242025!$B$3:$B$1315, "&lt;=" &amp; DW$1, DataRegularSeason20242025!$E$3:$E$1315, $A41)</f>
        <v>62</v>
      </c>
      <c r="DX41">
        <f>SUMIFS(DataRegularSeason20242025!$AA$3:$AA$1315,DataRegularSeason20242025!$B$3:$B$1315, "&lt;=" &amp; DX$1, DataRegularSeason20242025!$D$3:$D$1315, $A41)+SUMIFS(DataRegularSeason20242025!$AB$3:$AB$1315,DataRegularSeason20242025!$B$3:$B$1315, "&lt;=" &amp; DX$1, DataRegularSeason20242025!$E$3:$E$1315, $A41)</f>
        <v>62</v>
      </c>
      <c r="DY41">
        <f>SUMIFS(DataRegularSeason20242025!$AA$3:$AA$1315,DataRegularSeason20242025!$B$3:$B$1315, "&lt;=" &amp; DY$1, DataRegularSeason20242025!$D$3:$D$1315, $A41)+SUMIFS(DataRegularSeason20242025!$AB$3:$AB$1315,DataRegularSeason20242025!$B$3:$B$1315, "&lt;=" &amp; DY$1, DataRegularSeason20242025!$E$3:$E$1315, $A41)</f>
        <v>62</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62</v>
      </c>
      <c r="EC41">
        <f>SUMIFS(DataRegularSeason20242025!$AA$3:$AA$1315,DataRegularSeason20242025!$B$3:$B$1315, "&lt;=" &amp; EC$1, DataRegularSeason20242025!$D$3:$D$1315, $A41)+SUMIFS(DataRegularSeason20242025!$AB$3:$AB$1315,DataRegularSeason20242025!$B$3:$B$1315, "&lt;=" &amp; EC$1, DataRegularSeason20242025!$E$3:$E$1315, $A41)</f>
        <v>62</v>
      </c>
      <c r="ED41">
        <f>SUMIFS(DataRegularSeason20242025!$AA$3:$AA$1315,DataRegularSeason20242025!$B$3:$B$1315, "&lt;=" &amp; ED$1, DataRegularSeason20242025!$D$3:$D$1315, $A41)+SUMIFS(DataRegularSeason20242025!$AB$3:$AB$1315,DataRegularSeason20242025!$B$3:$B$1315, "&lt;=" &amp; ED$1, DataRegularSeason20242025!$E$3:$E$1315, $A41)</f>
        <v>62</v>
      </c>
      <c r="EE41">
        <f>SUMIFS(DataRegularSeason20242025!$AA$3:$AA$1315,DataRegularSeason20242025!$B$3:$B$1315, "&lt;=" &amp; EE$1, DataRegularSeason20242025!$D$3:$D$1315, $A41)+SUMIFS(DataRegularSeason20242025!$AB$3:$AB$1315,DataRegularSeason20242025!$B$3:$B$1315, "&lt;=" &amp; EE$1, DataRegularSeason20242025!$E$3:$E$1315, $A41)</f>
        <v>62</v>
      </c>
      <c r="EF41">
        <f>SUMIFS(DataRegularSeason20242025!$AA$3:$AA$1315,DataRegularSeason20242025!$B$3:$B$1315, "&lt;=" &amp; EF$1, DataRegularSeason20242025!$D$3:$D$1315, $A41)+SUMIFS(DataRegularSeason20242025!$AB$3:$AB$1315,DataRegularSeason20242025!$B$3:$B$1315, "&lt;=" &amp; EF$1, DataRegularSeason20242025!$E$3:$E$1315, $A41)</f>
        <v>62</v>
      </c>
      <c r="EG41">
        <f>SUMIFS(DataRegularSeason20242025!$AA$3:$AA$1315,DataRegularSeason20242025!$B$3:$B$1315, "&lt;=" &amp; EG$1, DataRegularSeason20242025!$D$3:$D$1315, $A41)+SUMIFS(DataRegularSeason20242025!$AB$3:$AB$1315,DataRegularSeason20242025!$B$3:$B$1315, "&lt;=" &amp; EG$1, DataRegularSeason20242025!$E$3:$E$1315, $A41)</f>
        <v>62</v>
      </c>
      <c r="EH41">
        <f>SUMIFS(DataRegularSeason20242025!$AA$3:$AA$1315,DataRegularSeason20242025!$B$3:$B$1315, "&lt;=" &amp; EH$1, DataRegularSeason20242025!$D$3:$D$1315, $A41)+SUMIFS(DataRegularSeason20242025!$AB$3:$AB$1315,DataRegularSeason20242025!$B$3:$B$1315, "&lt;=" &amp; EH$1, DataRegularSeason20242025!$E$3:$E$1315, $A41)</f>
        <v>62</v>
      </c>
      <c r="EI41">
        <f>SUMIFS(DataRegularSeason20242025!$AA$3:$AA$1315,DataRegularSeason20242025!$B$3:$B$1315, "&lt;=" &amp; EI$1, DataRegularSeason20242025!$D$3:$D$1315, $A41)+SUMIFS(DataRegularSeason20242025!$AB$3:$AB$1315,DataRegularSeason20242025!$B$3:$B$1315, "&lt;=" &amp; EI$1, DataRegularSeason20242025!$E$3:$E$1315, $A41)</f>
        <v>62</v>
      </c>
      <c r="EJ41">
        <f>SUMIFS(DataRegularSeason20242025!$AA$3:$AA$1315,DataRegularSeason20242025!$B$3:$B$1315, "&lt;=" &amp; EJ$1, DataRegularSeason20242025!$D$3:$D$1315, $A41)+SUMIFS(DataRegularSeason20242025!$AB$3:$AB$1315,DataRegularSeason20242025!$B$3:$B$1315, "&lt;=" &amp; EJ$1, DataRegularSeason20242025!$E$3:$E$1315, $A41)</f>
        <v>62</v>
      </c>
      <c r="EK41">
        <f>SUMIFS(DataRegularSeason20242025!$AA$3:$AA$1315,DataRegularSeason20242025!$B$3:$B$1315, "&lt;=" &amp; EK$1, DataRegularSeason20242025!$D$3:$D$1315, $A41)+SUMIFS(DataRegularSeason20242025!$AB$3:$AB$1315,DataRegularSeason20242025!$B$3:$B$1315, "&lt;=" &amp; EK$1, DataRegularSeason20242025!$E$3:$E$1315, $A41)</f>
        <v>62</v>
      </c>
      <c r="EL41">
        <f>SUMIFS(DataRegularSeason20242025!$AA$3:$AA$1315,DataRegularSeason20242025!$B$3:$B$1315, "&lt;=" &amp; EL$1, DataRegularSeason20242025!$D$3:$D$1315, $A41)+SUMIFS(DataRegularSeason20242025!$AB$3:$AB$1315,DataRegularSeason20242025!$B$3:$B$1315, "&lt;=" &amp; EL$1, DataRegularSeason20242025!$E$3:$E$1315, $A41)</f>
        <v>62</v>
      </c>
      <c r="EM41">
        <f>SUMIFS(DataRegularSeason20242025!$AA$3:$AA$1315,DataRegularSeason20242025!$B$3:$B$1315, "&lt;=" &amp; EM$1, DataRegularSeason20242025!$D$3:$D$1315, $A41)+SUMIFS(DataRegularSeason20242025!$AB$3:$AB$1315,DataRegularSeason20242025!$B$3:$B$1315, "&lt;=" &amp; EM$1, DataRegularSeason20242025!$E$3:$E$1315, $A41)</f>
        <v>62</v>
      </c>
      <c r="EN41">
        <f>SUMIFS(DataRegularSeason20242025!$AA$3:$AA$1315,DataRegularSeason20242025!$B$3:$B$1315, "&lt;=" &amp; EN$1, DataRegularSeason20242025!$D$3:$D$1315, $A41)+SUMIFS(DataRegularSeason20242025!$AB$3:$AB$1315,DataRegularSeason20242025!$B$3:$B$1315, "&lt;=" &amp; EN$1, DataRegularSeason20242025!$E$3:$E$1315, $A41)</f>
        <v>62</v>
      </c>
      <c r="EO41">
        <f>SUMIFS(DataRegularSeason20242025!$AA$3:$AA$1315,DataRegularSeason20242025!$B$3:$B$1315, "&lt;=" &amp; EO$1, DataRegularSeason20242025!$D$3:$D$1315, $A41)+SUMIFS(DataRegularSeason20242025!$AB$3:$AB$1315,DataRegularSeason20242025!$B$3:$B$1315, "&lt;=" &amp; EO$1, DataRegularSeason20242025!$E$3:$E$1315, $A41)</f>
        <v>62</v>
      </c>
      <c r="EP41">
        <f>SUMIFS(DataRegularSeason20242025!$AA$3:$AA$1315,DataRegularSeason20242025!$B$3:$B$1315, "&lt;=" &amp; EP$1, DataRegularSeason20242025!$D$3:$D$1315, $A41)+SUMIFS(DataRegularSeason20242025!$AB$3:$AB$1315,DataRegularSeason20242025!$B$3:$B$1315, "&lt;=" &amp; EP$1, DataRegularSeason20242025!$E$3:$E$1315, $A41)</f>
        <v>62</v>
      </c>
      <c r="EQ41">
        <f>SUMIFS(DataRegularSeason20242025!$AA$3:$AA$1315,DataRegularSeason20242025!$B$3:$B$1315, "&lt;=" &amp; EQ$1, DataRegularSeason20242025!$D$3:$D$1315, $A41)+SUMIFS(DataRegularSeason20242025!$AB$3:$AB$1315,DataRegularSeason20242025!$B$3:$B$1315, "&lt;=" &amp; EQ$1, DataRegularSeason20242025!$E$3:$E$1315, $A41)</f>
        <v>62</v>
      </c>
      <c r="ER41">
        <f>SUMIFS(DataRegularSeason20242025!$AA$3:$AA$1315,DataRegularSeason20242025!$B$3:$B$1315, "&lt;=" &amp; ER$1, DataRegularSeason20242025!$D$3:$D$1315, $A41)+SUMIFS(DataRegularSeason20242025!$AB$3:$AB$1315,DataRegularSeason20242025!$B$3:$B$1315, "&lt;=" &amp; ER$1, DataRegularSeason20242025!$E$3:$E$1315, $A41)</f>
        <v>62</v>
      </c>
      <c r="ES41">
        <f>SUMIFS(DataRegularSeason20242025!$AA$3:$AA$1315,DataRegularSeason20242025!$B$3:$B$1315, "&lt;=" &amp; ES$1, DataRegularSeason20242025!$D$3:$D$1315, $A41)+SUMIFS(DataRegularSeason20242025!$AB$3:$AB$1315,DataRegularSeason20242025!$B$3:$B$1315, "&lt;=" &amp; ES$1, DataRegularSeason20242025!$E$3:$E$1315, $A41)</f>
        <v>62</v>
      </c>
      <c r="ET41">
        <f>SUMIFS(DataRegularSeason20242025!$AA$3:$AA$1315,DataRegularSeason20242025!$B$3:$B$1315, "&lt;=" &amp; ET$1, DataRegularSeason20242025!$D$3:$D$1315, $A41)+SUMIFS(DataRegularSeason20242025!$AB$3:$AB$1315,DataRegularSeason20242025!$B$3:$B$1315, "&lt;=" &amp; ET$1, DataRegularSeason20242025!$E$3:$E$1315, $A41)</f>
        <v>62</v>
      </c>
      <c r="EU41">
        <f>SUMIFS(DataRegularSeason20242025!$AA$3:$AA$1315,DataRegularSeason20242025!$B$3:$B$1315, "&lt;=" &amp; EU$1, DataRegularSeason20242025!$D$3:$D$1315, $A41)+SUMIFS(DataRegularSeason20242025!$AB$3:$AB$1315,DataRegularSeason20242025!$B$3:$B$1315, "&lt;=" &amp; EU$1, DataRegularSeason20242025!$E$3:$E$1315, $A41)</f>
        <v>62</v>
      </c>
      <c r="EV41">
        <f>SUMIFS(DataRegularSeason20242025!$AA$3:$AA$1315,DataRegularSeason20242025!$B$3:$B$1315, "&lt;=" &amp; EV$1, DataRegularSeason20242025!$D$3:$D$1315, $A41)+SUMIFS(DataRegularSeason20242025!$AB$3:$AB$1315,DataRegularSeason20242025!$B$3:$B$1315, "&lt;=" &amp; EV$1, DataRegularSeason20242025!$E$3:$E$1315, $A41)</f>
        <v>62</v>
      </c>
      <c r="EW41">
        <f>SUMIFS(DataRegularSeason20242025!$AA$3:$AA$1315,DataRegularSeason20242025!$B$3:$B$1315, "&lt;=" &amp; EW$1, DataRegularSeason20242025!$D$3:$D$1315, $A41)+SUMIFS(DataRegularSeason20242025!$AB$3:$AB$1315,DataRegularSeason20242025!$B$3:$B$1315, "&lt;=" &amp; EW$1, DataRegularSeason20242025!$E$3:$E$1315, $A41)</f>
        <v>64</v>
      </c>
      <c r="EX41">
        <f>SUMIFS(DataRegularSeason20242025!$AA$3:$AA$1315,DataRegularSeason20242025!$B$3:$B$1315, "&lt;=" &amp; EX$1, DataRegularSeason20242025!$D$3:$D$1315, $A41)+SUMIFS(DataRegularSeason20242025!$AB$3:$AB$1315,DataRegularSeason20242025!$B$3:$B$1315, "&lt;=" &amp; EX$1, DataRegularSeason20242025!$E$3:$E$1315, $A41)</f>
        <v>64</v>
      </c>
      <c r="EY41">
        <f>SUMIFS(DataRegularSeason20242025!$AA$3:$AA$1315,DataRegularSeason20242025!$B$3:$B$1315, "&lt;=" &amp; EY$1, DataRegularSeason20242025!$D$3:$D$1315, $A41)+SUMIFS(DataRegularSeason20242025!$AB$3:$AB$1315,DataRegularSeason20242025!$B$3:$B$1315, "&lt;=" &amp; EY$1, DataRegularSeason20242025!$E$3:$E$1315, $A41)</f>
        <v>65</v>
      </c>
      <c r="EZ41">
        <f>SUMIFS(DataRegularSeason20242025!$AA$3:$AA$1315,DataRegularSeason20242025!$B$3:$B$1315, "&lt;=" &amp; EZ$1, DataRegularSeason20242025!$D$3:$D$1315, $A41)+SUMIFS(DataRegularSeason20242025!$AB$3:$AB$1315,DataRegularSeason20242025!$B$3:$B$1315, "&lt;=" &amp; EZ$1, DataRegularSeason20242025!$E$3:$E$1315, $A41)</f>
        <v>65</v>
      </c>
      <c r="FA41">
        <f>SUMIFS(DataRegularSeason20242025!$AA$3:$AA$1315,DataRegularSeason20242025!$B$3:$B$1315, "&lt;=" &amp; FA$1, DataRegularSeason20242025!$D$3:$D$1315, $A41)+SUMIFS(DataRegularSeason20242025!$AB$3:$AB$1315,DataRegularSeason20242025!$B$3:$B$1315, "&lt;=" &amp; FA$1, DataRegularSeason20242025!$E$3:$E$1315, $A41)</f>
        <v>67</v>
      </c>
      <c r="FB41">
        <f>SUMIFS(DataRegularSeason20242025!$AA$3:$AA$1315,DataRegularSeason20242025!$B$3:$B$1315, "&lt;=" &amp; FB$1, DataRegularSeason20242025!$D$3:$D$1315, $A41)+SUMIFS(DataRegularSeason20242025!$AB$3:$AB$1315,DataRegularSeason20242025!$B$3:$B$1315, "&lt;=" &amp; FB$1, DataRegularSeason20242025!$E$3:$E$1315, $A41)</f>
        <v>67</v>
      </c>
      <c r="FC41">
        <f>SUMIFS(DataRegularSeason20242025!$AA$3:$AA$1315,DataRegularSeason20242025!$B$3:$B$1315, "&lt;=" &amp; FC$1, DataRegularSeason20242025!$D$3:$D$1315, $A41)+SUMIFS(DataRegularSeason20242025!$AB$3:$AB$1315,DataRegularSeason20242025!$B$3:$B$1315, "&lt;=" &amp; FC$1, DataRegularSeason20242025!$E$3:$E$1315, $A41)</f>
        <v>67</v>
      </c>
      <c r="FD41">
        <f>SUMIFS(DataRegularSeason20242025!$AA$3:$AA$1315,DataRegularSeason20242025!$B$3:$B$1315, "&lt;=" &amp; FD$1, DataRegularSeason20242025!$D$3:$D$1315, $A41)+SUMIFS(DataRegularSeason20242025!$AB$3:$AB$1315,DataRegularSeason20242025!$B$3:$B$1315, "&lt;=" &amp; FD$1, DataRegularSeason20242025!$E$3:$E$1315, $A41)</f>
        <v>69</v>
      </c>
      <c r="FE41">
        <f>SUMIFS(DataRegularSeason20242025!$AA$3:$AA$1315,DataRegularSeason20242025!$B$3:$B$1315, "&lt;=" &amp; FE$1, DataRegularSeason20242025!$D$3:$D$1315, $A41)+SUMIFS(DataRegularSeason20242025!$AB$3:$AB$1315,DataRegularSeason20242025!$B$3:$B$1315, "&lt;=" &amp; FE$1, DataRegularSeason20242025!$E$3:$E$1315, $A41)</f>
        <v>69</v>
      </c>
      <c r="FF41">
        <f>SUMIFS(DataRegularSeason20242025!$AA$3:$AA$1315,DataRegularSeason20242025!$B$3:$B$1315, "&lt;=" &amp; FF$1, DataRegularSeason20242025!$D$3:$D$1315, $A41)+SUMIFS(DataRegularSeason20242025!$AB$3:$AB$1315,DataRegularSeason20242025!$B$3:$B$1315, "&lt;=" &amp; FF$1, DataRegularSeason20242025!$E$3:$E$1315, $A41)</f>
        <v>71</v>
      </c>
      <c r="FG41">
        <f>SUMIFS(DataRegularSeason20242025!$AA$3:$AA$1315,DataRegularSeason20242025!$B$3:$B$1315, "&lt;=" &amp; FG$1, DataRegularSeason20242025!$D$3:$D$1315, $A41)+SUMIFS(DataRegularSeason20242025!$AB$3:$AB$1315,DataRegularSeason20242025!$B$3:$B$1315, "&lt;=" &amp; FG$1, DataRegularSeason20242025!$E$3:$E$1315, $A41)</f>
        <v>73</v>
      </c>
      <c r="FH41">
        <f>SUMIFS(DataRegularSeason20242025!$AA$3:$AA$1315,DataRegularSeason20242025!$B$3:$B$1315, "&lt;=" &amp; FH$1, DataRegularSeason20242025!$D$3:$D$1315, $A41)+SUMIFS(DataRegularSeason20242025!$AB$3:$AB$1315,DataRegularSeason20242025!$B$3:$B$1315, "&lt;=" &amp; FH$1, DataRegularSeason20242025!$E$3:$E$1315, $A41)</f>
        <v>73</v>
      </c>
      <c r="FI41">
        <f>SUMIFS(DataRegularSeason20242025!$AA$3:$AA$1315,DataRegularSeason20242025!$B$3:$B$1315, "&lt;=" &amp; FI$1, DataRegularSeason20242025!$D$3:$D$1315, $A41)+SUMIFS(DataRegularSeason20242025!$AB$3:$AB$1315,DataRegularSeason20242025!$B$3:$B$1315, "&lt;=" &amp; FI$1, DataRegularSeason20242025!$E$3:$E$1315, $A41)</f>
        <v>75</v>
      </c>
      <c r="FJ41">
        <f>SUMIFS(DataRegularSeason20242025!$AA$3:$AA$1315,DataRegularSeason20242025!$B$3:$B$1315, "&lt;=" &amp; FJ$1, DataRegularSeason20242025!$D$3:$D$1315, $A41)+SUMIFS(DataRegularSeason20242025!$AB$3:$AB$1315,DataRegularSeason20242025!$B$3:$B$1315, "&lt;=" &amp; FJ$1, DataRegularSeason20242025!$E$3:$E$1315, $A41)</f>
        <v>75</v>
      </c>
      <c r="FK41">
        <f>SUMIFS(DataRegularSeason20242025!$AA$3:$AA$1315,DataRegularSeason20242025!$B$3:$B$1315, "&lt;=" &amp; FK$1, DataRegularSeason20242025!$D$3:$D$1315, $A41)+SUMIFS(DataRegularSeason20242025!$AB$3:$AB$1315,DataRegularSeason20242025!$B$3:$B$1315, "&lt;=" &amp; FK$1, DataRegularSeason20242025!$E$3:$E$1315, $A41)</f>
        <v>75</v>
      </c>
      <c r="FL41">
        <f>SUMIFS(DataRegularSeason20242025!$AA$3:$AA$1315,DataRegularSeason20242025!$B$3:$B$1315, "&lt;=" &amp; FL$1, DataRegularSeason20242025!$D$3:$D$1315, $A41)+SUMIFS(DataRegularSeason20242025!$AB$3:$AB$1315,DataRegularSeason20242025!$B$3:$B$1315, "&lt;=" &amp; FL$1, DataRegularSeason20242025!$E$3:$E$1315, $A41)</f>
        <v>75</v>
      </c>
      <c r="FM41">
        <f>SUMIFS(DataRegularSeason20242025!$AA$3:$AA$1315,DataRegularSeason20242025!$B$3:$B$1315, "&lt;=" &amp; FM$1, DataRegularSeason20242025!$D$3:$D$1315, $A41)+SUMIFS(DataRegularSeason20242025!$AB$3:$AB$1315,DataRegularSeason20242025!$B$3:$B$1315, "&lt;=" &amp; FM$1, DataRegularSeason20242025!$E$3:$E$1315, $A41)</f>
        <v>75</v>
      </c>
      <c r="FN41">
        <f>SUMIFS(DataRegularSeason20242025!$AA$3:$AA$1315,DataRegularSeason20242025!$B$3:$B$1315, "&lt;=" &amp; FN$1, DataRegularSeason20242025!$D$3:$D$1315, $A41)+SUMIFS(DataRegularSeason20242025!$AB$3:$AB$1315,DataRegularSeason20242025!$B$3:$B$1315, "&lt;=" &amp; FN$1, DataRegularSeason20242025!$E$3:$E$1315, $A41)</f>
        <v>75</v>
      </c>
      <c r="FO41">
        <f>SUMIFS(DataRegularSeason20242025!$AA$3:$AA$1315,DataRegularSeason20242025!$B$3:$B$1315, "&lt;=" &amp; FO$1, DataRegularSeason20242025!$D$3:$D$1315, $A41)+SUMIFS(DataRegularSeason20242025!$AB$3:$AB$1315,DataRegularSeason20242025!$B$3:$B$1315, "&lt;=" &amp; FO$1, DataRegularSeason20242025!$E$3:$E$1315, $A41)</f>
        <v>75</v>
      </c>
      <c r="FP41">
        <f>SUMIFS(DataRegularSeason20242025!$AA$3:$AA$1315,DataRegularSeason20242025!$B$3:$B$1315, "&lt;=" &amp; FP$1, DataRegularSeason20242025!$D$3:$D$1315, $A41)+SUMIFS(DataRegularSeason20242025!$AB$3:$AB$1315,DataRegularSeason20242025!$B$3:$B$1315, "&lt;=" &amp; FP$1, DataRegularSeason20242025!$E$3:$E$1315, $A41)</f>
        <v>75</v>
      </c>
      <c r="FQ41">
        <f>SUMIFS(DataRegularSeason20242025!$AA$3:$AA$1315,DataRegularSeason20242025!$B$3:$B$1315, "&lt;=" &amp; FQ$1, DataRegularSeason20242025!$D$3:$D$1315, $A41)+SUMIFS(DataRegularSeason20242025!$AB$3:$AB$1315,DataRegularSeason20242025!$B$3:$B$1315, "&lt;=" &amp; FQ$1, DataRegularSeason20242025!$E$3:$E$1315, $A41)</f>
        <v>75</v>
      </c>
      <c r="FR41">
        <f>SUMIFS(DataRegularSeason20242025!$AA$3:$AA$1315,DataRegularSeason20242025!$B$3:$B$1315, "&lt;=" &amp; FR$1, DataRegularSeason20242025!$D$3:$D$1315, $A41)+SUMIFS(DataRegularSeason20242025!$AB$3:$AB$1315,DataRegularSeason20242025!$B$3:$B$1315, "&lt;=" &amp; FR$1, DataRegularSeason20242025!$E$3:$E$1315, $A41)</f>
        <v>75</v>
      </c>
      <c r="FS41">
        <f>SUMIFS(DataRegularSeason20242025!$AA$3:$AA$1315,DataRegularSeason20242025!$B$3:$B$1315, "&lt;=" &amp; FS$1, DataRegularSeason20242025!$D$3:$D$1315, $A41)+SUMIFS(DataRegularSeason20242025!$AB$3:$AB$1315,DataRegularSeason20242025!$B$3:$B$1315, "&lt;=" &amp; FS$1, DataRegularSeason20242025!$E$3:$E$1315, $A41)</f>
        <v>75</v>
      </c>
      <c r="FT41">
        <f>SUMIFS(DataRegularSeason20242025!$AA$3:$AA$1315,DataRegularSeason20242025!$B$3:$B$1315, "&lt;=" &amp; FT$1, DataRegularSeason20242025!$D$3:$D$1315, $A41)+SUMIFS(DataRegularSeason20242025!$AB$3:$AB$1315,DataRegularSeason20242025!$B$3:$B$1315, "&lt;=" &amp; FT$1, DataRegularSeason20242025!$E$3:$E$1315, $A41)</f>
        <v>75</v>
      </c>
      <c r="FU41">
        <f>SUMIFS(DataRegularSeason20242025!$AA$3:$AA$1315,DataRegularSeason20242025!$B$3:$B$1315, "&lt;=" &amp; FU$1, DataRegularSeason20242025!$D$3:$D$1315, $A41)+SUMIFS(DataRegularSeason20242025!$AB$3:$AB$1315,DataRegularSeason20242025!$B$3:$B$1315, "&lt;=" &amp; FU$1, DataRegularSeason20242025!$E$3:$E$1315, $A41)</f>
        <v>75</v>
      </c>
      <c r="FV41">
        <f>SUMIFS(DataRegularSeason20242025!$AA$3:$AA$1315,DataRegularSeason20242025!$B$3:$B$1315, "&lt;=" &amp; FV$1, DataRegularSeason20242025!$D$3:$D$1315, $A41)+SUMIFS(DataRegularSeason20242025!$AB$3:$AB$1315,DataRegularSeason20242025!$B$3:$B$1315, "&lt;=" &amp; FV$1, DataRegularSeason20242025!$E$3:$E$1315, $A41)</f>
        <v>75</v>
      </c>
      <c r="FW41">
        <f>SUMIFS(DataRegularSeason20242025!$AA$3:$AA$1315,DataRegularSeason20242025!$B$3:$B$1315, "&lt;=" &amp; FW$1, DataRegularSeason20242025!$D$3:$D$1315, $A41)+SUMIFS(DataRegularSeason20242025!$AB$3:$AB$1315,DataRegularSeason20242025!$B$3:$B$1315, "&lt;=" &amp; FW$1, DataRegularSeason20242025!$E$3:$E$1315, $A41)</f>
        <v>75</v>
      </c>
      <c r="FX41">
        <f>SUMIFS(DataRegularSeason20242025!$AA$3:$AA$1315,DataRegularSeason20242025!$B$3:$B$1315, "&lt;=" &amp; FX$1, DataRegularSeason20242025!$D$3:$D$1315, $A41)+SUMIFS(DataRegularSeason20242025!$AB$3:$AB$1315,DataRegularSeason20242025!$B$3:$B$1315, "&lt;=" &amp; FX$1, DataRegularSeason20242025!$E$3:$E$1315, $A41)</f>
        <v>75</v>
      </c>
      <c r="FY41">
        <f>SUMIFS(DataRegularSeason20242025!$AA$3:$AA$1315,DataRegularSeason20242025!$B$3:$B$1315, "&lt;=" &amp; FY$1, DataRegularSeason20242025!$D$3:$D$1315, $A41)+SUMIFS(DataRegularSeason20242025!$AB$3:$AB$1315,DataRegularSeason20242025!$B$3:$B$1315, "&lt;=" &amp; FY$1, DataRegularSeason20242025!$E$3:$E$1315, $A41)</f>
        <v>75</v>
      </c>
      <c r="FZ41">
        <f>SUMIFS(DataRegularSeason20242025!$AA$3:$AA$1315,DataRegularSeason20242025!$B$3:$B$1315, "&lt;=" &amp; FZ$1, DataRegularSeason20242025!$D$3:$D$1315, $A41)+SUMIFS(DataRegularSeason20242025!$AB$3:$AB$1315,DataRegularSeason20242025!$B$3:$B$1315, "&lt;=" &amp; FZ$1, DataRegularSeason20242025!$E$3:$E$1315, $A41)</f>
        <v>75</v>
      </c>
      <c r="GA41">
        <f>SUMIFS(DataRegularSeason20242025!$AA$3:$AA$1315,DataRegularSeason20242025!$B$3:$B$1315, "&lt;=" &amp; GA$1, DataRegularSeason20242025!$D$3:$D$1315, $A41)+SUMIFS(DataRegularSeason20242025!$AB$3:$AB$1315,DataRegularSeason20242025!$B$3:$B$1315, "&lt;=" &amp; GA$1, DataRegularSeason20242025!$E$3:$E$1315, $A41)</f>
        <v>75</v>
      </c>
      <c r="GB41">
        <f>SUMIFS(DataRegularSeason20242025!$AA$3:$AA$1315,DataRegularSeason20242025!$B$3:$B$1315, "&lt;=" &amp; GB$1, DataRegularSeason20242025!$D$3:$D$1315, $A41)+SUMIFS(DataRegularSeason20242025!$AB$3:$AB$1315,DataRegularSeason20242025!$B$3:$B$1315, "&lt;=" &amp; GB$1, DataRegularSeason20242025!$E$3:$E$1315, $A41)</f>
        <v>75</v>
      </c>
      <c r="GC41">
        <f>SUMIFS(DataRegularSeason20242025!$AA$3:$AA$1315,DataRegularSeason20242025!$B$3:$B$1315, "&lt;=" &amp; GC$1, DataRegularSeason20242025!$D$3:$D$1315, $A41)+SUMIFS(DataRegularSeason20242025!$AB$3:$AB$1315,DataRegularSeason20242025!$B$3:$B$1315, "&lt;=" &amp; GC$1, DataRegularSeason20242025!$E$3:$E$1315, $A41)</f>
        <v>75</v>
      </c>
      <c r="GD41">
        <f>SUMIFS(DataRegularSeason20242025!$AA$3:$AA$1315,DataRegularSeason20242025!$B$3:$B$1315, "&lt;=" &amp; GD$1, DataRegularSeason20242025!$D$3:$D$1315, $A41)+SUMIFS(DataRegularSeason20242025!$AB$3:$AB$1315,DataRegularSeason20242025!$B$3:$B$1315, "&lt;=" &amp; GD$1, DataRegularSeason20242025!$E$3:$E$1315, $A41)</f>
        <v>75</v>
      </c>
      <c r="GE41">
        <f>SUMIFS(DataRegularSeason20242025!$AA$3:$AA$1315,DataRegularSeason20242025!$B$3:$B$1315, "&lt;=" &amp; GE$1, DataRegularSeason20242025!$D$3:$D$1315, $A41)+SUMIFS(DataRegularSeason20242025!$AB$3:$AB$1315,DataRegularSeason20242025!$B$3:$B$1315, "&lt;=" &amp; GE$1, DataRegularSeason20242025!$E$3:$E$1315, $A41)</f>
        <v>75</v>
      </c>
      <c r="GF41">
        <f>SUMIFS(DataRegularSeason20242025!$AA$3:$AA$1315,DataRegularSeason20242025!$B$3:$B$1315, "&lt;=" &amp; GF$1, DataRegularSeason20242025!$D$3:$D$1315, $A41)+SUMIFS(DataRegularSeason20242025!$AB$3:$AB$1315,DataRegularSeason20242025!$B$3:$B$1315, "&lt;=" &amp; GF$1, DataRegularSeason20242025!$E$3:$E$1315, $A41)</f>
        <v>75</v>
      </c>
      <c r="GG41">
        <f>SUMIFS(DataRegularSeason20242025!$AA$3:$AA$1315,DataRegularSeason20242025!$B$3:$B$1315, "&lt;=" &amp; GG$1, DataRegularSeason20242025!$D$3:$D$1315, $A41)+SUMIFS(DataRegularSeason20242025!$AB$3:$AB$1315,DataRegularSeason20242025!$B$3:$B$1315, "&lt;=" &amp; GG$1, DataRegularSeason20242025!$E$3:$E$1315, $A41)</f>
        <v>75</v>
      </c>
      <c r="GH41">
        <f>SUMIFS(DataRegularSeason20242025!$AA$3:$AA$1315,DataRegularSeason20242025!$B$3:$B$1315, "&lt;=" &amp; GH$1, DataRegularSeason20242025!$D$3:$D$1315, $A41)+SUMIFS(DataRegularSeason20242025!$AB$3:$AB$1315,DataRegularSeason20242025!$B$3:$B$1315, "&lt;=" &amp; GH$1, DataRegularSeason20242025!$E$3:$E$1315, $A41)</f>
        <v>75</v>
      </c>
      <c r="GI41">
        <f>SUMIFS(DataRegularSeason20242025!$AA$3:$AA$1315,DataRegularSeason20242025!$B$3:$B$1315, "&lt;=" &amp; GI$1, DataRegularSeason20242025!$D$3:$D$1315, $A41)+SUMIFS(DataRegularSeason20242025!$AB$3:$AB$1315,DataRegularSeason20242025!$B$3:$B$1315, "&lt;=" &amp; GI$1, DataRegularSeason20242025!$E$3:$E$1315, $A41)</f>
        <v>75</v>
      </c>
      <c r="GJ41">
        <f>SUMIFS(DataRegularSeason20242025!$AA$3:$AA$1315,DataRegularSeason20242025!$B$3:$B$1315, "&lt;=" &amp; GJ$1, DataRegularSeason20242025!$D$3:$D$1315, $A41)+SUMIFS(DataRegularSeason20242025!$AB$3:$AB$1315,DataRegularSeason20242025!$B$3:$B$1315, "&lt;=" &amp; GJ$1, DataRegularSeason20242025!$E$3:$E$1315, $A41)</f>
        <v>75</v>
      </c>
      <c r="GK41">
        <f>SUMIFS(DataRegularSeason20242025!$AA$3:$AA$1315,DataRegularSeason20242025!$B$3:$B$1315, "&lt;=" &amp; GK$1, DataRegularSeason20242025!$D$3:$D$1315, $A41)+SUMIFS(DataRegularSeason20242025!$AB$3:$AB$1315,DataRegularSeason20242025!$B$3:$B$1315, "&lt;=" &amp; GK$1, DataRegularSeason20242025!$E$3:$E$1315, $A41)</f>
        <v>75</v>
      </c>
      <c r="GL41">
        <f>SUMIFS(DataRegularSeason20242025!$AA$3:$AA$1315,DataRegularSeason20242025!$B$3:$B$1315, "&lt;=" &amp; GL$1, DataRegularSeason20242025!$D$3:$D$1315, $A41)+SUMIFS(DataRegularSeason20242025!$AB$3:$AB$1315,DataRegularSeason20242025!$B$3:$B$1315, "&lt;=" &amp; GL$1, DataRegularSeason20242025!$E$3:$E$1315, $A41)</f>
        <v>75</v>
      </c>
      <c r="GM41">
        <f>SUMIFS(DataRegularSeason20242025!$AA$3:$AA$1315,DataRegularSeason20242025!$B$3:$B$1315, "&lt;=" &amp; GM$1, DataRegularSeason20242025!$D$3:$D$1315, $A41)+SUMIFS(DataRegularSeason20242025!$AB$3:$AB$1315,DataRegularSeason20242025!$B$3:$B$1315, "&lt;=" &amp; GM$1, DataRegularSeason20242025!$E$3:$E$1315, $A41)</f>
        <v>75</v>
      </c>
      <c r="GN41">
        <f>SUMIFS(DataRegularSeason20242025!$AA$3:$AA$1315,DataRegularSeason20242025!$B$3:$B$1315, "&lt;=" &amp; GN$1, DataRegularSeason20242025!$D$3:$D$1315, $A41)+SUMIFS(DataRegularSeason20242025!$AB$3:$AB$1315,DataRegularSeason20242025!$B$3:$B$1315, "&lt;=" &amp; GN$1, DataRegularSeason20242025!$E$3:$E$1315, $A41)</f>
        <v>75</v>
      </c>
      <c r="GO41">
        <f>SUMIFS(DataRegularSeason20242025!$AA$3:$AA$1315,DataRegularSeason20242025!$B$3:$B$1315, "&lt;=" &amp; GO$1, DataRegularSeason20242025!$D$3:$D$1315, $A41)+SUMIFS(DataRegularSeason20242025!$AB$3:$AB$1315,DataRegularSeason20242025!$B$3:$B$1315, "&lt;=" &amp; GO$1, DataRegularSeason20242025!$E$3:$E$1315, $A41)</f>
        <v>75</v>
      </c>
      <c r="GP41">
        <f>SUMIFS(DataRegularSeason20242025!$AA$3:$AA$1315,DataRegularSeason20242025!$B$3:$B$1315, "&lt;=" &amp; GP$1, DataRegularSeason20242025!$D$3:$D$1315, $A41)+SUMIFS(DataRegularSeason20242025!$AB$3:$AB$1315,DataRegularSeason20242025!$B$3:$B$1315, "&lt;=" &amp; GP$1, DataRegularSeason20242025!$E$3:$E$1315, $A41)</f>
        <v>75</v>
      </c>
      <c r="GQ41">
        <f>SUMIFS(DataRegularSeason20242025!$AA$3:$AA$1315,DataRegularSeason20242025!$B$3:$B$1315, "&lt;=" &amp; GQ$1, DataRegularSeason20242025!$D$3:$D$1315, $A41)+SUMIFS(DataRegularSeason20242025!$AB$3:$AB$1315,DataRegularSeason20242025!$B$3:$B$1315, "&lt;=" &amp; GQ$1, DataRegularSeason20242025!$E$3:$E$1315, $A41)</f>
        <v>75</v>
      </c>
      <c r="GR41">
        <f>SUMIFS(DataRegularSeason20242025!$AA$3:$AA$1315,DataRegularSeason20242025!$B$3:$B$1315, "&lt;=" &amp; GR$1, DataRegularSeason20242025!$D$3:$D$1315, $A41)+SUMIFS(DataRegularSeason20242025!$AB$3:$AB$1315,DataRegularSeason20242025!$B$3:$B$1315, "&lt;=" &amp; GR$1, DataRegularSeason20242025!$E$3:$E$1315, $A41)</f>
        <v>75</v>
      </c>
      <c r="GS41">
        <f>SUMIFS(DataRegularSeason20242025!$AA$3:$AA$1315,DataRegularSeason20242025!$B$3:$B$1315, "&lt;=" &amp; GS$1, DataRegularSeason20242025!$D$3:$D$1315, $A41)+SUMIFS(DataRegularSeason20242025!$AB$3:$AB$1315,DataRegularSeason20242025!$B$3:$B$1315, "&lt;=" &amp; GS$1, DataRegularSeason20242025!$E$3:$E$1315, $A41)</f>
        <v>75</v>
      </c>
      <c r="GT41">
        <f>SUMIFS(DataRegularSeason20242025!$AA$3:$AA$1315,DataRegularSeason20242025!$B$3:$B$1315, "&lt;=" &amp; GT$1, DataRegularSeason20242025!$D$3:$D$1315, $A41)+SUMIFS(DataRegularSeason20242025!$AB$3:$AB$1315,DataRegularSeason20242025!$B$3:$B$1315, "&lt;=" &amp; GT$1, DataRegularSeason20242025!$E$3:$E$1315, $A41)</f>
        <v>75</v>
      </c>
      <c r="GU41">
        <f>SUMIFS(DataRegularSeason20242025!$AA$3:$AA$1315,DataRegularSeason20242025!$B$3:$B$1315, "&lt;=" &amp; GU$1, DataRegularSeason20242025!$D$3:$D$1315, $A41)+SUMIFS(DataRegularSeason20242025!$AB$3:$AB$1315,DataRegularSeason20242025!$B$3:$B$1315, "&lt;=" &amp; GU$1, DataRegularSeason20242025!$E$3:$E$1315, $A41)</f>
        <v>75</v>
      </c>
    </row>
    <row r="42" spans="1:275" x14ac:dyDescent="0.25">
      <c r="A42" t="s">
        <v>30</v>
      </c>
      <c r="B42" t="s">
        <v>97</v>
      </c>
      <c r="C42" t="s">
        <v>80</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0</v>
      </c>
      <c r="L42">
        <f>SUMIFS(DataRegularSeason20242025!$AA$3:$AA$1315,DataRegularSeason20242025!$B$3:$B$1315, "&lt;=" &amp; L$1, DataRegularSeason20242025!$D$3:$D$1315, $A42)+SUMIFS(DataRegularSeason20242025!$AB$3:$AB$1315,DataRegularSeason20242025!$B$3:$B$1315, "&lt;=" &amp; L$1, DataRegularSeason20242025!$E$3:$E$1315, $A42)</f>
        <v>0</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2</v>
      </c>
      <c r="P42">
        <f>SUMIFS(DataRegularSeason20242025!$AA$3:$AA$1315,DataRegularSeason20242025!$B$3:$B$1315, "&lt;=" &amp; P$1, DataRegularSeason20242025!$D$3:$D$1315, $A42)+SUMIFS(DataRegularSeason20242025!$AB$3:$AB$1315,DataRegularSeason20242025!$B$3:$B$1315, "&lt;=" &amp; P$1, DataRegularSeason20242025!$E$3:$E$1315, $A42)</f>
        <v>2</v>
      </c>
      <c r="Q42">
        <f>SUMIFS(DataRegularSeason20242025!$AA$3:$AA$1315,DataRegularSeason20242025!$B$3:$B$1315, "&lt;=" &amp; Q$1, DataRegularSeason20242025!$D$3:$D$1315, $A42)+SUMIFS(DataRegularSeason20242025!$AB$3:$AB$1315,DataRegularSeason20242025!$B$3:$B$1315, "&lt;=" &amp; Q$1, DataRegularSeason20242025!$E$3:$E$1315, $A42)</f>
        <v>2</v>
      </c>
      <c r="R42">
        <f>SUMIFS(DataRegularSeason20242025!$AA$3:$AA$1315,DataRegularSeason20242025!$B$3:$B$1315, "&lt;=" &amp; R$1, DataRegularSeason20242025!$D$3:$D$1315, $A42)+SUMIFS(DataRegularSeason20242025!$AB$3:$AB$1315,DataRegularSeason20242025!$B$3:$B$1315, "&lt;=" &amp; R$1, DataRegularSeason20242025!$E$3:$E$1315, $A42)</f>
        <v>2</v>
      </c>
      <c r="S42">
        <f>SUMIFS(DataRegularSeason20242025!$AA$3:$AA$1315,DataRegularSeason20242025!$B$3:$B$1315, "&lt;=" &amp; S$1, DataRegularSeason20242025!$D$3:$D$1315, $A42)+SUMIFS(DataRegularSeason20242025!$AB$3:$AB$1315,DataRegularSeason20242025!$B$3:$B$1315, "&lt;=" &amp; S$1, DataRegularSeason20242025!$E$3:$E$1315, $A42)</f>
        <v>2</v>
      </c>
      <c r="T42">
        <f>SUMIFS(DataRegularSeason20242025!$AA$3:$AA$1315,DataRegularSeason20242025!$B$3:$B$1315, "&lt;=" &amp; T$1, DataRegularSeason20242025!$D$3:$D$1315, $A42)+SUMIFS(DataRegularSeason20242025!$AB$3:$AB$1315,DataRegularSeason20242025!$B$3:$B$1315, "&lt;=" &amp; T$1, DataRegularSeason20242025!$E$3:$E$1315, $A42)</f>
        <v>4</v>
      </c>
      <c r="U42">
        <f>SUMIFS(DataRegularSeason20242025!$AA$3:$AA$1315,DataRegularSeason20242025!$B$3:$B$1315, "&lt;=" &amp; U$1, DataRegularSeason20242025!$D$3:$D$1315, $A42)+SUMIFS(DataRegularSeason20242025!$AB$3:$AB$1315,DataRegularSeason20242025!$B$3:$B$1315, "&lt;=" &amp; U$1, DataRegularSeason20242025!$E$3:$E$1315, $A42)</f>
        <v>4</v>
      </c>
      <c r="V42">
        <f>SUMIFS(DataRegularSeason20242025!$AA$3:$AA$1315,DataRegularSeason20242025!$B$3:$B$1315, "&lt;=" &amp; V$1, DataRegularSeason20242025!$D$3:$D$1315, $A42)+SUMIFS(DataRegularSeason20242025!$AB$3:$AB$1315,DataRegularSeason20242025!$B$3:$B$1315, "&lt;=" &amp; V$1, DataRegularSeason20242025!$E$3:$E$1315, $A42)</f>
        <v>4</v>
      </c>
      <c r="W42">
        <f>SUMIFS(DataRegularSeason20242025!$AA$3:$AA$1315,DataRegularSeason20242025!$B$3:$B$1315, "&lt;=" &amp; W$1, DataRegularSeason20242025!$D$3:$D$1315, $A42)+SUMIFS(DataRegularSeason20242025!$AB$3:$AB$1315,DataRegularSeason20242025!$B$3:$B$1315, "&lt;=" &amp; W$1, DataRegularSeason20242025!$E$3:$E$1315, $A42)</f>
        <v>6</v>
      </c>
      <c r="X42">
        <f>SUMIFS(DataRegularSeason20242025!$AA$3:$AA$1315,DataRegularSeason20242025!$B$3:$B$1315, "&lt;=" &amp; X$1, DataRegularSeason20242025!$D$3:$D$1315, $A42)+SUMIFS(DataRegularSeason20242025!$AB$3:$AB$1315,DataRegularSeason20242025!$B$3:$B$1315, "&lt;=" &amp; X$1, DataRegularSeason20242025!$E$3:$E$1315, $A42)</f>
        <v>6</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9</v>
      </c>
      <c r="AC42">
        <f>SUMIFS(DataRegularSeason20242025!$AA$3:$AA$1315,DataRegularSeason20242025!$B$3:$B$1315, "&lt;=" &amp; AC$1, DataRegularSeason20242025!$D$3:$D$1315, $A42)+SUMIFS(DataRegularSeason20242025!$AB$3:$AB$1315,DataRegularSeason20242025!$B$3:$B$1315, "&lt;=" &amp; AC$1, DataRegularSeason20242025!$E$3:$E$1315, $A42)</f>
        <v>9</v>
      </c>
      <c r="AD42">
        <f>SUMIFS(DataRegularSeason20242025!$AA$3:$AA$1315,DataRegularSeason20242025!$B$3:$B$1315, "&lt;=" &amp; AD$1, DataRegularSeason20242025!$D$3:$D$1315, $A42)+SUMIFS(DataRegularSeason20242025!$AB$3:$AB$1315,DataRegularSeason20242025!$B$3:$B$1315, "&lt;=" &amp; AD$1, DataRegularSeason20242025!$E$3:$E$1315, $A42)</f>
        <v>9</v>
      </c>
      <c r="AE42">
        <f>SUMIFS(DataRegularSeason20242025!$AA$3:$AA$1315,DataRegularSeason20242025!$B$3:$B$1315, "&lt;=" &amp; AE$1, DataRegularSeason20242025!$D$3:$D$1315, $A42)+SUMIFS(DataRegularSeason20242025!$AB$3:$AB$1315,DataRegularSeason20242025!$B$3:$B$1315, "&lt;=" &amp; AE$1, DataRegularSeason20242025!$E$3:$E$1315, $A42)</f>
        <v>9</v>
      </c>
      <c r="AF42">
        <f>SUMIFS(DataRegularSeason20242025!$AA$3:$AA$1315,DataRegularSeason20242025!$B$3:$B$1315, "&lt;=" &amp; AF$1, DataRegularSeason20242025!$D$3:$D$1315, $A42)+SUMIFS(DataRegularSeason20242025!$AB$3:$AB$1315,DataRegularSeason20242025!$B$3:$B$1315, "&lt;=" &amp; AF$1, DataRegularSeason20242025!$E$3:$E$1315, $A42)</f>
        <v>9</v>
      </c>
      <c r="AG42">
        <f>SUMIFS(DataRegularSeason20242025!$AA$3:$AA$1315,DataRegularSeason20242025!$B$3:$B$1315, "&lt;=" &amp; AG$1, DataRegularSeason20242025!$D$3:$D$1315, $A42)+SUMIFS(DataRegularSeason20242025!$AB$3:$AB$1315,DataRegularSeason20242025!$B$3:$B$1315, "&lt;=" &amp; AG$1, DataRegularSeason20242025!$E$3:$E$1315, $A42)</f>
        <v>9</v>
      </c>
      <c r="AH42">
        <f>SUMIFS(DataRegularSeason20242025!$AA$3:$AA$1315,DataRegularSeason20242025!$B$3:$B$1315, "&lt;=" &amp; AH$1, DataRegularSeason20242025!$D$3:$D$1315, $A42)+SUMIFS(DataRegularSeason20242025!$AB$3:$AB$1315,DataRegularSeason20242025!$B$3:$B$1315, "&lt;=" &amp; AH$1, DataRegularSeason20242025!$E$3:$E$1315, $A42)</f>
        <v>11</v>
      </c>
      <c r="AI42">
        <f>SUMIFS(DataRegularSeason20242025!$AA$3:$AA$1315,DataRegularSeason20242025!$B$3:$B$1315, "&lt;=" &amp; AI$1, DataRegularSeason20242025!$D$3:$D$1315, $A42)+SUMIFS(DataRegularSeason20242025!$AB$3:$AB$1315,DataRegularSeason20242025!$B$3:$B$1315, "&lt;=" &amp; AI$1, DataRegularSeason20242025!$E$3:$E$1315, $A42)</f>
        <v>11</v>
      </c>
      <c r="AJ42">
        <f>SUMIFS(DataRegularSeason20242025!$AA$3:$AA$1315,DataRegularSeason20242025!$B$3:$B$1315, "&lt;=" &amp; AJ$1, DataRegularSeason20242025!$D$3:$D$1315, $A42)+SUMIFS(DataRegularSeason20242025!$AB$3:$AB$1315,DataRegularSeason20242025!$B$3:$B$1315, "&lt;=" &amp; AJ$1, DataRegularSeason20242025!$E$3:$E$1315, $A42)</f>
        <v>11</v>
      </c>
      <c r="AK42">
        <f>SUMIFS(DataRegularSeason20242025!$AA$3:$AA$1315,DataRegularSeason20242025!$B$3:$B$1315, "&lt;=" &amp; AK$1, DataRegularSeason20242025!$D$3:$D$1315, $A42)+SUMIFS(DataRegularSeason20242025!$AB$3:$AB$1315,DataRegularSeason20242025!$B$3:$B$1315, "&lt;=" &amp; AK$1, DataRegularSeason20242025!$E$3:$E$1315, $A42)</f>
        <v>11</v>
      </c>
      <c r="AL42">
        <f>SUMIFS(DataRegularSeason20242025!$AA$3:$AA$1315,DataRegularSeason20242025!$B$3:$B$1315, "&lt;=" &amp; AL$1, DataRegularSeason20242025!$D$3:$D$1315, $A42)+SUMIFS(DataRegularSeason20242025!$AB$3:$AB$1315,DataRegularSeason20242025!$B$3:$B$1315, "&lt;=" &amp; AL$1, DataRegularSeason20242025!$E$3:$E$1315, $A42)</f>
        <v>13</v>
      </c>
      <c r="AM42">
        <f>SUMIFS(DataRegularSeason20242025!$AA$3:$AA$1315,DataRegularSeason20242025!$B$3:$B$1315, "&lt;=" &amp; AM$1, DataRegularSeason20242025!$D$3:$D$1315, $A42)+SUMIFS(DataRegularSeason20242025!$AB$3:$AB$1315,DataRegularSeason20242025!$B$3:$B$1315, "&lt;=" &amp; AM$1, DataRegularSeason20242025!$E$3:$E$1315, $A42)</f>
        <v>13</v>
      </c>
      <c r="AN42">
        <f>SUMIFS(DataRegularSeason20242025!$AA$3:$AA$1315,DataRegularSeason20242025!$B$3:$B$1315, "&lt;=" &amp; AN$1, DataRegularSeason20242025!$D$3:$D$1315, $A42)+SUMIFS(DataRegularSeason20242025!$AB$3:$AB$1315,DataRegularSeason20242025!$B$3:$B$1315, "&lt;=" &amp; AN$1, DataRegularSeason20242025!$E$3:$E$1315, $A42)</f>
        <v>13</v>
      </c>
      <c r="AO42">
        <f>SUMIFS(DataRegularSeason20242025!$AA$3:$AA$1315,DataRegularSeason20242025!$B$3:$B$1315, "&lt;=" &amp; AO$1, DataRegularSeason20242025!$D$3:$D$1315, $A42)+SUMIFS(DataRegularSeason20242025!$AB$3:$AB$1315,DataRegularSeason20242025!$B$3:$B$1315, "&lt;=" &amp; AO$1, DataRegularSeason20242025!$E$3:$E$1315, $A42)</f>
        <v>13</v>
      </c>
      <c r="AP42">
        <f>SUMIFS(DataRegularSeason20242025!$AA$3:$AA$1315,DataRegularSeason20242025!$B$3:$B$1315, "&lt;=" &amp; AP$1, DataRegularSeason20242025!$D$3:$D$1315, $A42)+SUMIFS(DataRegularSeason20242025!$AB$3:$AB$1315,DataRegularSeason20242025!$B$3:$B$1315, "&lt;=" &amp; AP$1, DataRegularSeason20242025!$E$3:$E$1315, $A42)</f>
        <v>13</v>
      </c>
      <c r="AQ42">
        <f>SUMIFS(DataRegularSeason20242025!$AA$3:$AA$1315,DataRegularSeason20242025!$B$3:$B$1315, "&lt;=" &amp; AQ$1, DataRegularSeason20242025!$D$3:$D$1315, $A42)+SUMIFS(DataRegularSeason20242025!$AB$3:$AB$1315,DataRegularSeason20242025!$B$3:$B$1315, "&lt;=" &amp; AQ$1, DataRegularSeason20242025!$E$3:$E$1315, $A42)</f>
        <v>13</v>
      </c>
      <c r="AR42">
        <f>SUMIFS(DataRegularSeason20242025!$AA$3:$AA$1315,DataRegularSeason20242025!$B$3:$B$1315, "&lt;=" &amp; AR$1, DataRegularSeason20242025!$D$3:$D$1315, $A42)+SUMIFS(DataRegularSeason20242025!$AB$3:$AB$1315,DataRegularSeason20242025!$B$3:$B$1315, "&lt;=" &amp; AR$1, DataRegularSeason20242025!$E$3:$E$1315, $A42)</f>
        <v>13</v>
      </c>
      <c r="AS42">
        <f>SUMIFS(DataRegularSeason20242025!$AA$3:$AA$1315,DataRegularSeason20242025!$B$3:$B$1315, "&lt;=" &amp; AS$1, DataRegularSeason20242025!$D$3:$D$1315, $A42)+SUMIFS(DataRegularSeason20242025!$AB$3:$AB$1315,DataRegularSeason20242025!$B$3:$B$1315, "&lt;=" &amp; AS$1, DataRegularSeason20242025!$E$3:$E$1315, $A42)</f>
        <v>15</v>
      </c>
      <c r="AT42">
        <f>SUMIFS(DataRegularSeason20242025!$AA$3:$AA$1315,DataRegularSeason20242025!$B$3:$B$1315, "&lt;=" &amp; AT$1, DataRegularSeason20242025!$D$3:$D$1315, $A42)+SUMIFS(DataRegularSeason20242025!$AB$3:$AB$1315,DataRegularSeason20242025!$B$3:$B$1315, "&lt;=" &amp; AT$1, DataRegularSeason20242025!$E$3:$E$1315, $A42)</f>
        <v>15</v>
      </c>
      <c r="AU42">
        <f>SUMIFS(DataRegularSeason20242025!$AA$3:$AA$1315,DataRegularSeason20242025!$B$3:$B$1315, "&lt;=" &amp; AU$1, DataRegularSeason20242025!$D$3:$D$1315, $A42)+SUMIFS(DataRegularSeason20242025!$AB$3:$AB$1315,DataRegularSeason20242025!$B$3:$B$1315, "&lt;=" &amp; AU$1, DataRegularSeason20242025!$E$3:$E$1315, $A42)</f>
        <v>15</v>
      </c>
      <c r="AV42">
        <f>SUMIFS(DataRegularSeason20242025!$AA$3:$AA$1315,DataRegularSeason20242025!$B$3:$B$1315, "&lt;=" &amp; AV$1, DataRegularSeason20242025!$D$3:$D$1315, $A42)+SUMIFS(DataRegularSeason20242025!$AB$3:$AB$1315,DataRegularSeason20242025!$B$3:$B$1315, "&lt;=" &amp; AV$1, DataRegularSeason20242025!$E$3:$E$1315, $A42)</f>
        <v>15</v>
      </c>
      <c r="AW42">
        <f>SUMIFS(DataRegularSeason20242025!$AA$3:$AA$1315,DataRegularSeason20242025!$B$3:$B$1315, "&lt;=" &amp; AW$1, DataRegularSeason20242025!$D$3:$D$1315, $A42)+SUMIFS(DataRegularSeason20242025!$AB$3:$AB$1315,DataRegularSeason20242025!$B$3:$B$1315, "&lt;=" &amp; AW$1, DataRegularSeason20242025!$E$3:$E$1315, $A42)</f>
        <v>15</v>
      </c>
      <c r="AX42">
        <f>SUMIFS(DataRegularSeason20242025!$AA$3:$AA$1315,DataRegularSeason20242025!$B$3:$B$1315, "&lt;=" &amp; AX$1, DataRegularSeason20242025!$D$3:$D$1315, $A42)+SUMIFS(DataRegularSeason20242025!$AB$3:$AB$1315,DataRegularSeason20242025!$B$3:$B$1315, "&lt;=" &amp; AX$1, DataRegularSeason20242025!$E$3:$E$1315, $A42)</f>
        <v>16</v>
      </c>
      <c r="AY42">
        <f>SUMIFS(DataRegularSeason20242025!$AA$3:$AA$1315,DataRegularSeason20242025!$B$3:$B$1315, "&lt;=" &amp; AY$1, DataRegularSeason20242025!$D$3:$D$1315, $A42)+SUMIFS(DataRegularSeason20242025!$AB$3:$AB$1315,DataRegularSeason20242025!$B$3:$B$1315, "&lt;=" &amp; AY$1, DataRegularSeason20242025!$E$3:$E$1315, $A42)</f>
        <v>16</v>
      </c>
      <c r="AZ42">
        <f>SUMIFS(DataRegularSeason20242025!$AA$3:$AA$1315,DataRegularSeason20242025!$B$3:$B$1315, "&lt;=" &amp; AZ$1, DataRegularSeason20242025!$D$3:$D$1315, $A42)+SUMIFS(DataRegularSeason20242025!$AB$3:$AB$1315,DataRegularSeason20242025!$B$3:$B$1315, "&lt;=" &amp; AZ$1, DataRegularSeason20242025!$E$3:$E$1315, $A42)</f>
        <v>16</v>
      </c>
      <c r="BA42">
        <f>SUMIFS(DataRegularSeason20242025!$AA$3:$AA$1315,DataRegularSeason20242025!$B$3:$B$1315, "&lt;=" &amp; BA$1, DataRegularSeason20242025!$D$3:$D$1315, $A42)+SUMIFS(DataRegularSeason20242025!$AB$3:$AB$1315,DataRegularSeason20242025!$B$3:$B$1315, "&lt;=" &amp; BA$1, DataRegularSeason20242025!$E$3:$E$1315, $A42)</f>
        <v>18</v>
      </c>
      <c r="BB42">
        <f>SUMIFS(DataRegularSeason20242025!$AA$3:$AA$1315,DataRegularSeason20242025!$B$3:$B$1315, "&lt;=" &amp; BB$1, DataRegularSeason20242025!$D$3:$D$1315, $A42)+SUMIFS(DataRegularSeason20242025!$AB$3:$AB$1315,DataRegularSeason20242025!$B$3:$B$1315, "&lt;=" &amp; BB$1, DataRegularSeason20242025!$E$3:$E$1315, $A42)</f>
        <v>18</v>
      </c>
      <c r="BC42">
        <f>SUMIFS(DataRegularSeason20242025!$AA$3:$AA$1315,DataRegularSeason20242025!$B$3:$B$1315, "&lt;=" &amp; BC$1, DataRegularSeason20242025!$D$3:$D$1315, $A42)+SUMIFS(DataRegularSeason20242025!$AB$3:$AB$1315,DataRegularSeason20242025!$B$3:$B$1315, "&lt;=" &amp; BC$1, DataRegularSeason20242025!$E$3:$E$1315, $A42)</f>
        <v>18</v>
      </c>
      <c r="BD42">
        <f>SUMIFS(DataRegularSeason20242025!$AA$3:$AA$1315,DataRegularSeason20242025!$B$3:$B$1315, "&lt;=" &amp; BD$1, DataRegularSeason20242025!$D$3:$D$1315, $A42)+SUMIFS(DataRegularSeason20242025!$AB$3:$AB$1315,DataRegularSeason20242025!$B$3:$B$1315, "&lt;=" &amp; BD$1, DataRegularSeason20242025!$E$3:$E$1315, $A42)</f>
        <v>18</v>
      </c>
      <c r="BE42">
        <f>SUMIFS(DataRegularSeason20242025!$AA$3:$AA$1315,DataRegularSeason20242025!$B$3:$B$1315, "&lt;=" &amp; BE$1, DataRegularSeason20242025!$D$3:$D$1315, $A42)+SUMIFS(DataRegularSeason20242025!$AB$3:$AB$1315,DataRegularSeason20242025!$B$3:$B$1315, "&lt;=" &amp; BE$1, DataRegularSeason20242025!$E$3:$E$1315, $A42)</f>
        <v>20</v>
      </c>
      <c r="BF42">
        <f>SUMIFS(DataRegularSeason20242025!$AA$3:$AA$1315,DataRegularSeason20242025!$B$3:$B$1315, "&lt;=" &amp; BF$1, DataRegularSeason20242025!$D$3:$D$1315, $A42)+SUMIFS(DataRegularSeason20242025!$AB$3:$AB$1315,DataRegularSeason20242025!$B$3:$B$1315, "&lt;=" &amp; BF$1, DataRegularSeason20242025!$E$3:$E$1315, $A42)</f>
        <v>20</v>
      </c>
      <c r="BG42">
        <f>SUMIFS(DataRegularSeason20242025!$AA$3:$AA$1315,DataRegularSeason20242025!$B$3:$B$1315, "&lt;=" &amp; BG$1, DataRegularSeason20242025!$D$3:$D$1315, $A42)+SUMIFS(DataRegularSeason20242025!$AB$3:$AB$1315,DataRegularSeason20242025!$B$3:$B$1315, "&lt;=" &amp; BG$1, DataRegularSeason20242025!$E$3:$E$1315, $A42)</f>
        <v>22</v>
      </c>
      <c r="BH42">
        <f>SUMIFS(DataRegularSeason20242025!$AA$3:$AA$1315,DataRegularSeason20242025!$B$3:$B$1315, "&lt;=" &amp; BH$1, DataRegularSeason20242025!$D$3:$D$1315, $A42)+SUMIFS(DataRegularSeason20242025!$AB$3:$AB$1315,DataRegularSeason20242025!$B$3:$B$1315, "&lt;=" &amp; BH$1, DataRegularSeason20242025!$E$3:$E$1315, $A42)</f>
        <v>22</v>
      </c>
      <c r="BI42">
        <f>SUMIFS(DataRegularSeason20242025!$AA$3:$AA$1315,DataRegularSeason20242025!$B$3:$B$1315, "&lt;=" &amp; BI$1, DataRegularSeason20242025!$D$3:$D$1315, $A42)+SUMIFS(DataRegularSeason20242025!$AB$3:$AB$1315,DataRegularSeason20242025!$B$3:$B$1315, "&lt;=" &amp; BI$1, DataRegularSeason20242025!$E$3:$E$1315, $A42)</f>
        <v>22</v>
      </c>
      <c r="BJ42">
        <f>SUMIFS(DataRegularSeason20242025!$AA$3:$AA$1315,DataRegularSeason20242025!$B$3:$B$1315, "&lt;=" &amp; BJ$1, DataRegularSeason20242025!$D$3:$D$1315, $A42)+SUMIFS(DataRegularSeason20242025!$AB$3:$AB$1315,DataRegularSeason20242025!$B$3:$B$1315, "&lt;=" &amp; BJ$1, DataRegularSeason20242025!$E$3:$E$1315, $A42)</f>
        <v>22</v>
      </c>
      <c r="BK42">
        <f>SUMIFS(DataRegularSeason20242025!$AA$3:$AA$1315,DataRegularSeason20242025!$B$3:$B$1315, "&lt;=" &amp; BK$1, DataRegularSeason20242025!$D$3:$D$1315, $A42)+SUMIFS(DataRegularSeason20242025!$AB$3:$AB$1315,DataRegularSeason20242025!$B$3:$B$1315, "&lt;=" &amp; BK$1, DataRegularSeason20242025!$E$3:$E$1315, $A42)</f>
        <v>23</v>
      </c>
      <c r="BL42">
        <f>SUMIFS(DataRegularSeason20242025!$AA$3:$AA$1315,DataRegularSeason20242025!$B$3:$B$1315, "&lt;=" &amp; BL$1, DataRegularSeason20242025!$D$3:$D$1315, $A42)+SUMIFS(DataRegularSeason20242025!$AB$3:$AB$1315,DataRegularSeason20242025!$B$3:$B$1315, "&lt;=" &amp; BL$1, DataRegularSeason20242025!$E$3:$E$1315, $A42)</f>
        <v>23</v>
      </c>
      <c r="BM42">
        <f>SUMIFS(DataRegularSeason20242025!$AA$3:$AA$1315,DataRegularSeason20242025!$B$3:$B$1315, "&lt;=" &amp; BM$1, DataRegularSeason20242025!$D$3:$D$1315, $A42)+SUMIFS(DataRegularSeason20242025!$AB$3:$AB$1315,DataRegularSeason20242025!$B$3:$B$1315, "&lt;=" &amp; BM$1, DataRegularSeason20242025!$E$3:$E$1315, $A42)</f>
        <v>24</v>
      </c>
      <c r="BN42">
        <f>SUMIFS(DataRegularSeason20242025!$AA$3:$AA$1315,DataRegularSeason20242025!$B$3:$B$1315, "&lt;=" &amp; BN$1, DataRegularSeason20242025!$D$3:$D$1315, $A42)+SUMIFS(DataRegularSeason20242025!$AB$3:$AB$1315,DataRegularSeason20242025!$B$3:$B$1315, "&lt;=" &amp; BN$1, DataRegularSeason20242025!$E$3:$E$1315, $A42)</f>
        <v>24</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24</v>
      </c>
      <c r="BR42">
        <f>SUMIFS(DataRegularSeason20242025!$AA$3:$AA$1315,DataRegularSeason20242025!$B$3:$B$1315, "&lt;=" &amp; BR$1, DataRegularSeason20242025!$D$3:$D$1315, $A42)+SUMIFS(DataRegularSeason20242025!$AB$3:$AB$1315,DataRegularSeason20242025!$B$3:$B$1315, "&lt;=" &amp; BR$1, DataRegularSeason20242025!$E$3:$E$1315, $A42)</f>
        <v>24</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26</v>
      </c>
      <c r="BV42">
        <f>SUMIFS(DataRegularSeason20242025!$AA$3:$AA$1315,DataRegularSeason20242025!$B$3:$B$1315, "&lt;=" &amp; BV$1, DataRegularSeason20242025!$D$3:$D$1315, $A42)+SUMIFS(DataRegularSeason20242025!$AB$3:$AB$1315,DataRegularSeason20242025!$B$3:$B$1315, "&lt;=" &amp; BV$1, DataRegularSeason20242025!$E$3:$E$1315, $A42)</f>
        <v>26</v>
      </c>
      <c r="BW42">
        <f>SUMIFS(DataRegularSeason20242025!$AA$3:$AA$1315,DataRegularSeason20242025!$B$3:$B$1315, "&lt;=" &amp; BW$1, DataRegularSeason20242025!$D$3:$D$1315, $A42)+SUMIFS(DataRegularSeason20242025!$AB$3:$AB$1315,DataRegularSeason20242025!$B$3:$B$1315, "&lt;=" &amp; BW$1, DataRegularSeason20242025!$E$3:$E$1315, $A42)</f>
        <v>26</v>
      </c>
      <c r="BX42">
        <f>SUMIFS(DataRegularSeason20242025!$AA$3:$AA$1315,DataRegularSeason20242025!$B$3:$B$1315, "&lt;=" &amp; BX$1, DataRegularSeason20242025!$D$3:$D$1315, $A42)+SUMIFS(DataRegularSeason20242025!$AB$3:$AB$1315,DataRegularSeason20242025!$B$3:$B$1315, "&lt;=" &amp; BX$1, DataRegularSeason20242025!$E$3:$E$1315, $A42)</f>
        <v>28</v>
      </c>
      <c r="BY42">
        <f>SUMIFS(DataRegularSeason20242025!$AA$3:$AA$1315,DataRegularSeason20242025!$B$3:$B$1315, "&lt;=" &amp; BY$1, DataRegularSeason20242025!$D$3:$D$1315, $A42)+SUMIFS(DataRegularSeason20242025!$AB$3:$AB$1315,DataRegularSeason20242025!$B$3:$B$1315, "&lt;=" &amp; BY$1, DataRegularSeason20242025!$E$3:$E$1315, $A42)</f>
        <v>28</v>
      </c>
      <c r="BZ42">
        <f>SUMIFS(DataRegularSeason20242025!$AA$3:$AA$1315,DataRegularSeason20242025!$B$3:$B$1315, "&lt;=" &amp; BZ$1, DataRegularSeason20242025!$D$3:$D$1315, $A42)+SUMIFS(DataRegularSeason20242025!$AB$3:$AB$1315,DataRegularSeason20242025!$B$3:$B$1315, "&lt;=" &amp; BZ$1, DataRegularSeason20242025!$E$3:$E$1315, $A42)</f>
        <v>28</v>
      </c>
      <c r="CA42">
        <f>SUMIFS(DataRegularSeason20242025!$AA$3:$AA$1315,DataRegularSeason20242025!$B$3:$B$1315, "&lt;=" &amp; CA$1, DataRegularSeason20242025!$D$3:$D$1315, $A42)+SUMIFS(DataRegularSeason20242025!$AB$3:$AB$1315,DataRegularSeason20242025!$B$3:$B$1315, "&lt;=" &amp; CA$1, DataRegularSeason20242025!$E$3:$E$1315, $A42)</f>
        <v>28</v>
      </c>
      <c r="CB42">
        <f>SUMIFS(DataRegularSeason20242025!$AA$3:$AA$1315,DataRegularSeason20242025!$B$3:$B$1315, "&lt;=" &amp; CB$1, DataRegularSeason20242025!$D$3:$D$1315, $A42)+SUMIFS(DataRegularSeason20242025!$AB$3:$AB$1315,DataRegularSeason20242025!$B$3:$B$1315, "&lt;=" &amp; CB$1, DataRegularSeason20242025!$E$3:$E$1315, $A42)</f>
        <v>30</v>
      </c>
      <c r="CC42">
        <f>SUMIFS(DataRegularSeason20242025!$AA$3:$AA$1315,DataRegularSeason20242025!$B$3:$B$1315, "&lt;=" &amp; CC$1, DataRegularSeason20242025!$D$3:$D$1315, $A42)+SUMIFS(DataRegularSeason20242025!$AB$3:$AB$1315,DataRegularSeason20242025!$B$3:$B$1315, "&lt;=" &amp; CC$1, DataRegularSeason20242025!$E$3:$E$1315, $A42)</f>
        <v>30</v>
      </c>
      <c r="CD42">
        <f>SUMIFS(DataRegularSeason20242025!$AA$3:$AA$1315,DataRegularSeason20242025!$B$3:$B$1315, "&lt;=" &amp; CD$1, DataRegularSeason20242025!$D$3:$D$1315, $A42)+SUMIFS(DataRegularSeason20242025!$AB$3:$AB$1315,DataRegularSeason20242025!$B$3:$B$1315, "&lt;=" &amp; CD$1, DataRegularSeason20242025!$E$3:$E$1315, $A42)</f>
        <v>30</v>
      </c>
      <c r="CE42">
        <f>SUMIFS(DataRegularSeason20242025!$AA$3:$AA$1315,DataRegularSeason20242025!$B$3:$B$1315, "&lt;=" &amp; CE$1, DataRegularSeason20242025!$D$3:$D$1315, $A42)+SUMIFS(DataRegularSeason20242025!$AB$3:$AB$1315,DataRegularSeason20242025!$B$3:$B$1315, "&lt;=" &amp; CE$1, DataRegularSeason20242025!$E$3:$E$1315, $A42)</f>
        <v>30</v>
      </c>
      <c r="CF42">
        <f>SUMIFS(DataRegularSeason20242025!$AA$3:$AA$1315,DataRegularSeason20242025!$B$3:$B$1315, "&lt;=" &amp; CF$1, DataRegularSeason20242025!$D$3:$D$1315, $A42)+SUMIFS(DataRegularSeason20242025!$AB$3:$AB$1315,DataRegularSeason20242025!$B$3:$B$1315, "&lt;=" &amp; CF$1, DataRegularSeason20242025!$E$3:$E$1315, $A42)</f>
        <v>30</v>
      </c>
      <c r="CG42">
        <f>SUMIFS(DataRegularSeason20242025!$AA$3:$AA$1315,DataRegularSeason20242025!$B$3:$B$1315, "&lt;=" &amp; CG$1, DataRegularSeason20242025!$D$3:$D$1315, $A42)+SUMIFS(DataRegularSeason20242025!$AB$3:$AB$1315,DataRegularSeason20242025!$B$3:$B$1315, "&lt;=" &amp; CG$1, DataRegularSeason20242025!$E$3:$E$1315, $A42)</f>
        <v>30</v>
      </c>
      <c r="CH42">
        <f>SUMIFS(DataRegularSeason20242025!$AA$3:$AA$1315,DataRegularSeason20242025!$B$3:$B$1315, "&lt;=" &amp; CH$1, DataRegularSeason20242025!$D$3:$D$1315, $A42)+SUMIFS(DataRegularSeason20242025!$AB$3:$AB$1315,DataRegularSeason20242025!$B$3:$B$1315, "&lt;=" &amp; CH$1, DataRegularSeason20242025!$E$3:$E$1315, $A42)</f>
        <v>30</v>
      </c>
      <c r="CI42">
        <f>SUMIFS(DataRegularSeason20242025!$AA$3:$AA$1315,DataRegularSeason20242025!$B$3:$B$1315, "&lt;=" &amp; CI$1, DataRegularSeason20242025!$D$3:$D$1315, $A42)+SUMIFS(DataRegularSeason20242025!$AB$3:$AB$1315,DataRegularSeason20242025!$B$3:$B$1315, "&lt;=" &amp; CI$1, DataRegularSeason20242025!$E$3:$E$1315, $A42)</f>
        <v>30</v>
      </c>
      <c r="CJ42">
        <f>SUMIFS(DataRegularSeason20242025!$AA$3:$AA$1315,DataRegularSeason20242025!$B$3:$B$1315, "&lt;=" &amp; CJ$1, DataRegularSeason20242025!$D$3:$D$1315, $A42)+SUMIFS(DataRegularSeason20242025!$AB$3:$AB$1315,DataRegularSeason20242025!$B$3:$B$1315, "&lt;=" &amp; CJ$1, DataRegularSeason20242025!$E$3:$E$1315, $A42)</f>
        <v>30</v>
      </c>
      <c r="CK42">
        <f>SUMIFS(DataRegularSeason20242025!$AA$3:$AA$1315,DataRegularSeason20242025!$B$3:$B$1315, "&lt;=" &amp; CK$1, DataRegularSeason20242025!$D$3:$D$1315, $A42)+SUMIFS(DataRegularSeason20242025!$AB$3:$AB$1315,DataRegularSeason20242025!$B$3:$B$1315, "&lt;=" &amp; CK$1, DataRegularSeason20242025!$E$3:$E$1315, $A42)</f>
        <v>30</v>
      </c>
      <c r="CL42">
        <f>SUMIFS(DataRegularSeason20242025!$AA$3:$AA$1315,DataRegularSeason20242025!$B$3:$B$1315, "&lt;=" &amp; CL$1, DataRegularSeason20242025!$D$3:$D$1315, $A42)+SUMIFS(DataRegularSeason20242025!$AB$3:$AB$1315,DataRegularSeason20242025!$B$3:$B$1315, "&lt;=" &amp; CL$1, DataRegularSeason20242025!$E$3:$E$1315, $A42)</f>
        <v>30</v>
      </c>
      <c r="CM42">
        <f>SUMIFS(DataRegularSeason20242025!$AA$3:$AA$1315,DataRegularSeason20242025!$B$3:$B$1315, "&lt;=" &amp; CM$1, DataRegularSeason20242025!$D$3:$D$1315, $A42)+SUMIFS(DataRegularSeason20242025!$AB$3:$AB$1315,DataRegularSeason20242025!$B$3:$B$1315, "&lt;=" &amp; CM$1, DataRegularSeason20242025!$E$3:$E$1315, $A42)</f>
        <v>32</v>
      </c>
      <c r="CN42">
        <f>SUMIFS(DataRegularSeason20242025!$AA$3:$AA$1315,DataRegularSeason20242025!$B$3:$B$1315, "&lt;=" &amp; CN$1, DataRegularSeason20242025!$D$3:$D$1315, $A42)+SUMIFS(DataRegularSeason20242025!$AB$3:$AB$1315,DataRegularSeason20242025!$B$3:$B$1315, "&lt;=" &amp; CN$1, DataRegularSeason20242025!$E$3:$E$1315, $A42)</f>
        <v>32</v>
      </c>
      <c r="CO42">
        <f>SUMIFS(DataRegularSeason20242025!$AA$3:$AA$1315,DataRegularSeason20242025!$B$3:$B$1315, "&lt;=" &amp; CO$1, DataRegularSeason20242025!$D$3:$D$1315, $A42)+SUMIFS(DataRegularSeason20242025!$AB$3:$AB$1315,DataRegularSeason20242025!$B$3:$B$1315, "&lt;=" &amp; CO$1, DataRegularSeason20242025!$E$3:$E$1315, $A42)</f>
        <v>34</v>
      </c>
      <c r="CP42">
        <f>SUMIFS(DataRegularSeason20242025!$AA$3:$AA$1315,DataRegularSeason20242025!$B$3:$B$1315, "&lt;=" &amp; CP$1, DataRegularSeason20242025!$D$3:$D$1315, $A42)+SUMIFS(DataRegularSeason20242025!$AB$3:$AB$1315,DataRegularSeason20242025!$B$3:$B$1315, "&lt;=" &amp; CP$1, DataRegularSeason20242025!$E$3:$E$1315, $A42)</f>
        <v>34</v>
      </c>
      <c r="CQ42">
        <f>SUMIFS(DataRegularSeason20242025!$AA$3:$AA$1315,DataRegularSeason20242025!$B$3:$B$1315, "&lt;=" &amp; CQ$1, DataRegularSeason20242025!$D$3:$D$1315, $A42)+SUMIFS(DataRegularSeason20242025!$AB$3:$AB$1315,DataRegularSeason20242025!$B$3:$B$1315, "&lt;=" &amp; CQ$1, DataRegularSeason20242025!$E$3:$E$1315, $A42)</f>
        <v>36</v>
      </c>
      <c r="CR42">
        <f>SUMIFS(DataRegularSeason20242025!$AA$3:$AA$1315,DataRegularSeason20242025!$B$3:$B$1315, "&lt;=" &amp; CR$1, DataRegularSeason20242025!$D$3:$D$1315, $A42)+SUMIFS(DataRegularSeason20242025!$AB$3:$AB$1315,DataRegularSeason20242025!$B$3:$B$1315, "&lt;=" &amp; CR$1, DataRegularSeason20242025!$E$3:$E$1315, $A42)</f>
        <v>36</v>
      </c>
      <c r="CS42">
        <f>SUMIFS(DataRegularSeason20242025!$AA$3:$AA$1315,DataRegularSeason20242025!$B$3:$B$1315, "&lt;=" &amp; CS$1, DataRegularSeason20242025!$D$3:$D$1315, $A42)+SUMIFS(DataRegularSeason20242025!$AB$3:$AB$1315,DataRegularSeason20242025!$B$3:$B$1315, "&lt;=" &amp; CS$1, DataRegularSeason20242025!$E$3:$E$1315, $A42)</f>
        <v>38</v>
      </c>
      <c r="CT42">
        <f>SUMIFS(DataRegularSeason20242025!$AA$3:$AA$1315,DataRegularSeason20242025!$B$3:$B$1315, "&lt;=" &amp; CT$1, DataRegularSeason20242025!$D$3:$D$1315, $A42)+SUMIFS(DataRegularSeason20242025!$AB$3:$AB$1315,DataRegularSeason20242025!$B$3:$B$1315, "&lt;=" &amp; CT$1, DataRegularSeason20242025!$E$3:$E$1315, $A42)</f>
        <v>38</v>
      </c>
      <c r="CU42">
        <f>SUMIFS(DataRegularSeason20242025!$AA$3:$AA$1315,DataRegularSeason20242025!$B$3:$B$1315, "&lt;=" &amp; CU$1, DataRegularSeason20242025!$D$3:$D$1315, $A42)+SUMIFS(DataRegularSeason20242025!$AB$3:$AB$1315,DataRegularSeason20242025!$B$3:$B$1315, "&lt;=" &amp; CU$1, DataRegularSeason20242025!$E$3:$E$1315, $A42)</f>
        <v>38</v>
      </c>
      <c r="CV42">
        <f>SUMIFS(DataRegularSeason20242025!$AA$3:$AA$1315,DataRegularSeason20242025!$B$3:$B$1315, "&lt;=" &amp; CV$1, DataRegularSeason20242025!$D$3:$D$1315, $A42)+SUMIFS(DataRegularSeason20242025!$AB$3:$AB$1315,DataRegularSeason20242025!$B$3:$B$1315, "&lt;=" &amp; CV$1, DataRegularSeason20242025!$E$3:$E$1315, $A42)</f>
        <v>40</v>
      </c>
      <c r="CW42">
        <f>SUMIFS(DataRegularSeason20242025!$AA$3:$AA$1315,DataRegularSeason20242025!$B$3:$B$1315, "&lt;=" &amp; CW$1, DataRegularSeason20242025!$D$3:$D$1315, $A42)+SUMIFS(DataRegularSeason20242025!$AB$3:$AB$1315,DataRegularSeason20242025!$B$3:$B$1315, "&lt;=" &amp; CW$1, DataRegularSeason20242025!$E$3:$E$1315, $A42)</f>
        <v>40</v>
      </c>
      <c r="CX42">
        <f>SUMIFS(DataRegularSeason20242025!$AA$3:$AA$1315,DataRegularSeason20242025!$B$3:$B$1315, "&lt;=" &amp; CX$1, DataRegularSeason20242025!$D$3:$D$1315, $A42)+SUMIFS(DataRegularSeason20242025!$AB$3:$AB$1315,DataRegularSeason20242025!$B$3:$B$1315, "&lt;=" &amp; CX$1, DataRegularSeason20242025!$E$3:$E$1315, $A42)</f>
        <v>40</v>
      </c>
      <c r="CY42">
        <f>SUMIFS(DataRegularSeason20242025!$AA$3:$AA$1315,DataRegularSeason20242025!$B$3:$B$1315, "&lt;=" &amp; CY$1, DataRegularSeason20242025!$D$3:$D$1315, $A42)+SUMIFS(DataRegularSeason20242025!$AB$3:$AB$1315,DataRegularSeason20242025!$B$3:$B$1315, "&lt;=" &amp; CY$1, DataRegularSeason20242025!$E$3:$E$1315, $A42)</f>
        <v>42</v>
      </c>
      <c r="CZ42">
        <f>SUMIFS(DataRegularSeason20242025!$AA$3:$AA$1315,DataRegularSeason20242025!$B$3:$B$1315, "&lt;=" &amp; CZ$1, DataRegularSeason20242025!$D$3:$D$1315, $A42)+SUMIFS(DataRegularSeason20242025!$AB$3:$AB$1315,DataRegularSeason20242025!$B$3:$B$1315, "&lt;=" &amp; CZ$1, DataRegularSeason20242025!$E$3:$E$1315, $A42)</f>
        <v>42</v>
      </c>
      <c r="DA42">
        <f>SUMIFS(DataRegularSeason20242025!$AA$3:$AA$1315,DataRegularSeason20242025!$B$3:$B$1315, "&lt;=" &amp; DA$1, DataRegularSeason20242025!$D$3:$D$1315, $A42)+SUMIFS(DataRegularSeason20242025!$AB$3:$AB$1315,DataRegularSeason20242025!$B$3:$B$1315, "&lt;=" &amp; DA$1, DataRegularSeason20242025!$E$3:$E$1315, $A42)</f>
        <v>44</v>
      </c>
      <c r="DB42">
        <f>SUMIFS(DataRegularSeason20242025!$AA$3:$AA$1315,DataRegularSeason20242025!$B$3:$B$1315, "&lt;=" &amp; DB$1, DataRegularSeason20242025!$D$3:$D$1315, $A42)+SUMIFS(DataRegularSeason20242025!$AB$3:$AB$1315,DataRegularSeason20242025!$B$3:$B$1315, "&lt;=" &amp; DB$1, DataRegularSeason20242025!$E$3:$E$1315, $A42)</f>
        <v>44</v>
      </c>
      <c r="DC42">
        <f>SUMIFS(DataRegularSeason20242025!$AA$3:$AA$1315,DataRegularSeason20242025!$B$3:$B$1315, "&lt;=" &amp; DC$1, DataRegularSeason20242025!$D$3:$D$1315, $A42)+SUMIFS(DataRegularSeason20242025!$AB$3:$AB$1315,DataRegularSeason20242025!$B$3:$B$1315, "&lt;=" &amp; DC$1, DataRegularSeason20242025!$E$3:$E$1315, $A42)</f>
        <v>44</v>
      </c>
      <c r="DD42">
        <f>SUMIFS(DataRegularSeason20242025!$AA$3:$AA$1315,DataRegularSeason20242025!$B$3:$B$1315, "&lt;=" &amp; DD$1, DataRegularSeason20242025!$D$3:$D$1315, $A42)+SUMIFS(DataRegularSeason20242025!$AB$3:$AB$1315,DataRegularSeason20242025!$B$3:$B$1315, "&lt;=" &amp; DD$1, DataRegularSeason20242025!$E$3:$E$1315, $A42)</f>
        <v>44</v>
      </c>
      <c r="DE42">
        <f>SUMIFS(DataRegularSeason20242025!$AA$3:$AA$1315,DataRegularSeason20242025!$B$3:$B$1315, "&lt;=" &amp; DE$1, DataRegularSeason20242025!$D$3:$D$1315, $A42)+SUMIFS(DataRegularSeason20242025!$AB$3:$AB$1315,DataRegularSeason20242025!$B$3:$B$1315, "&lt;=" &amp; DE$1, DataRegularSeason20242025!$E$3:$E$1315, $A42)</f>
        <v>46</v>
      </c>
      <c r="DF42">
        <f>SUMIFS(DataRegularSeason20242025!$AA$3:$AA$1315,DataRegularSeason20242025!$B$3:$B$1315, "&lt;=" &amp; DF$1, DataRegularSeason20242025!$D$3:$D$1315, $A42)+SUMIFS(DataRegularSeason20242025!$AB$3:$AB$1315,DataRegularSeason20242025!$B$3:$B$1315, "&lt;=" &amp; DF$1, DataRegularSeason20242025!$E$3:$E$1315, $A42)</f>
        <v>46</v>
      </c>
      <c r="DG42">
        <f>SUMIFS(DataRegularSeason20242025!$AA$3:$AA$1315,DataRegularSeason20242025!$B$3:$B$1315, "&lt;=" &amp; DG$1, DataRegularSeason20242025!$D$3:$D$1315, $A42)+SUMIFS(DataRegularSeason20242025!$AB$3:$AB$1315,DataRegularSeason20242025!$B$3:$B$1315, "&lt;=" &amp; DG$1, DataRegularSeason20242025!$E$3:$E$1315, $A42)</f>
        <v>46</v>
      </c>
      <c r="DH42">
        <f>SUMIFS(DataRegularSeason20242025!$AA$3:$AA$1315,DataRegularSeason20242025!$B$3:$B$1315, "&lt;=" &amp; DH$1, DataRegularSeason20242025!$D$3:$D$1315, $A42)+SUMIFS(DataRegularSeason20242025!$AB$3:$AB$1315,DataRegularSeason20242025!$B$3:$B$1315, "&lt;=" &amp; DH$1, DataRegularSeason20242025!$E$3:$E$1315, $A42)</f>
        <v>46</v>
      </c>
      <c r="DI42">
        <f>SUMIFS(DataRegularSeason20242025!$AA$3:$AA$1315,DataRegularSeason20242025!$B$3:$B$1315, "&lt;=" &amp; DI$1, DataRegularSeason20242025!$D$3:$D$1315, $A42)+SUMIFS(DataRegularSeason20242025!$AB$3:$AB$1315,DataRegularSeason20242025!$B$3:$B$1315, "&lt;=" &amp; DI$1, DataRegularSeason20242025!$E$3:$E$1315, $A42)</f>
        <v>46</v>
      </c>
      <c r="DJ42">
        <f>SUMIFS(DataRegularSeason20242025!$AA$3:$AA$1315,DataRegularSeason20242025!$B$3:$B$1315, "&lt;=" &amp; DJ$1, DataRegularSeason20242025!$D$3:$D$1315, $A42)+SUMIFS(DataRegularSeason20242025!$AB$3:$AB$1315,DataRegularSeason20242025!$B$3:$B$1315, "&lt;=" &amp; DJ$1, DataRegularSeason20242025!$E$3:$E$1315, $A42)</f>
        <v>47</v>
      </c>
      <c r="DK42">
        <f>SUMIFS(DataRegularSeason20242025!$AA$3:$AA$1315,DataRegularSeason20242025!$B$3:$B$1315, "&lt;=" &amp; DK$1, DataRegularSeason20242025!$D$3:$D$1315, $A42)+SUMIFS(DataRegularSeason20242025!$AB$3:$AB$1315,DataRegularSeason20242025!$B$3:$B$1315, "&lt;=" &amp; DK$1, DataRegularSeason20242025!$E$3:$E$1315, $A42)</f>
        <v>47</v>
      </c>
      <c r="DL42">
        <f>SUMIFS(DataRegularSeason20242025!$AA$3:$AA$1315,DataRegularSeason20242025!$B$3:$B$1315, "&lt;=" &amp; DL$1, DataRegularSeason20242025!$D$3:$D$1315, $A42)+SUMIFS(DataRegularSeason20242025!$AB$3:$AB$1315,DataRegularSeason20242025!$B$3:$B$1315, "&lt;=" &amp; DL$1, DataRegularSeason20242025!$E$3:$E$1315, $A42)</f>
        <v>49</v>
      </c>
      <c r="DM42">
        <f>SUMIFS(DataRegularSeason20242025!$AA$3:$AA$1315,DataRegularSeason20242025!$B$3:$B$1315, "&lt;=" &amp; DM$1, DataRegularSeason20242025!$D$3:$D$1315, $A42)+SUMIFS(DataRegularSeason20242025!$AB$3:$AB$1315,DataRegularSeason20242025!$B$3:$B$1315, "&lt;=" &amp; DM$1, DataRegularSeason20242025!$E$3:$E$1315, $A42)</f>
        <v>49</v>
      </c>
      <c r="DN42">
        <f>SUMIFS(DataRegularSeason20242025!$AA$3:$AA$1315,DataRegularSeason20242025!$B$3:$B$1315, "&lt;=" &amp; DN$1, DataRegularSeason20242025!$D$3:$D$1315, $A42)+SUMIFS(DataRegularSeason20242025!$AB$3:$AB$1315,DataRegularSeason20242025!$B$3:$B$1315, "&lt;=" &amp; DN$1, DataRegularSeason20242025!$E$3:$E$1315, $A42)</f>
        <v>51</v>
      </c>
      <c r="DO42">
        <f>SUMIFS(DataRegularSeason20242025!$AA$3:$AA$1315,DataRegularSeason20242025!$B$3:$B$1315, "&lt;=" &amp; DO$1, DataRegularSeason20242025!$D$3:$D$1315, $A42)+SUMIFS(DataRegularSeason20242025!$AB$3:$AB$1315,DataRegularSeason20242025!$B$3:$B$1315, "&lt;=" &amp; DO$1, DataRegularSeason20242025!$E$3:$E$1315, $A42)</f>
        <v>51</v>
      </c>
      <c r="DP42">
        <f>SUMIFS(DataRegularSeason20242025!$AA$3:$AA$1315,DataRegularSeason20242025!$B$3:$B$1315, "&lt;=" &amp; DP$1, DataRegularSeason20242025!$D$3:$D$1315, $A42)+SUMIFS(DataRegularSeason20242025!$AB$3:$AB$1315,DataRegularSeason20242025!$B$3:$B$1315, "&lt;=" &amp; DP$1, DataRegularSeason20242025!$E$3:$E$1315, $A42)</f>
        <v>53</v>
      </c>
      <c r="DQ42">
        <f>SUMIFS(DataRegularSeason20242025!$AA$3:$AA$1315,DataRegularSeason20242025!$B$3:$B$1315, "&lt;=" &amp; DQ$1, DataRegularSeason20242025!$D$3:$D$1315, $A42)+SUMIFS(DataRegularSeason20242025!$AB$3:$AB$1315,DataRegularSeason20242025!$B$3:$B$1315, "&lt;=" &amp; DQ$1, DataRegularSeason20242025!$E$3:$E$1315, $A42)</f>
        <v>53</v>
      </c>
      <c r="DR42">
        <f>SUMIFS(DataRegularSeason20242025!$AA$3:$AA$1315,DataRegularSeason20242025!$B$3:$B$1315, "&lt;=" &amp; DR$1, DataRegularSeason20242025!$D$3:$D$1315, $A42)+SUMIFS(DataRegularSeason20242025!$AB$3:$AB$1315,DataRegularSeason20242025!$B$3:$B$1315, "&lt;=" &amp; DR$1, DataRegularSeason20242025!$E$3:$E$1315, $A42)</f>
        <v>53</v>
      </c>
      <c r="DS42">
        <f>SUMIFS(DataRegularSeason20242025!$AA$3:$AA$1315,DataRegularSeason20242025!$B$3:$B$1315, "&lt;=" &amp; DS$1, DataRegularSeason20242025!$D$3:$D$1315, $A42)+SUMIFS(DataRegularSeason20242025!$AB$3:$AB$1315,DataRegularSeason20242025!$B$3:$B$1315, "&lt;=" &amp; DS$1, DataRegularSeason20242025!$E$3:$E$1315, $A42)</f>
        <v>55</v>
      </c>
      <c r="DT42">
        <f>SUMIFS(DataRegularSeason20242025!$AA$3:$AA$1315,DataRegularSeason20242025!$B$3:$B$1315, "&lt;=" &amp; DT$1, DataRegularSeason20242025!$D$3:$D$1315, $A42)+SUMIFS(DataRegularSeason20242025!$AB$3:$AB$1315,DataRegularSeason20242025!$B$3:$B$1315, "&lt;=" &amp; DT$1, DataRegularSeason20242025!$E$3:$E$1315, $A42)</f>
        <v>55</v>
      </c>
      <c r="DU42">
        <f>SUMIFS(DataRegularSeason20242025!$AA$3:$AA$1315,DataRegularSeason20242025!$B$3:$B$1315, "&lt;=" &amp; DU$1, DataRegularSeason20242025!$D$3:$D$1315, $A42)+SUMIFS(DataRegularSeason20242025!$AB$3:$AB$1315,DataRegularSeason20242025!$B$3:$B$1315, "&lt;=" &amp; DU$1, DataRegularSeason20242025!$E$3:$E$1315, $A42)</f>
        <v>57</v>
      </c>
      <c r="DV42">
        <f>SUMIFS(DataRegularSeason20242025!$AA$3:$AA$1315,DataRegularSeason20242025!$B$3:$B$1315, "&lt;=" &amp; DV$1, DataRegularSeason20242025!$D$3:$D$1315, $A42)+SUMIFS(DataRegularSeason20242025!$AB$3:$AB$1315,DataRegularSeason20242025!$B$3:$B$1315, "&lt;=" &amp; DV$1, DataRegularSeason20242025!$E$3:$E$1315, $A42)</f>
        <v>59</v>
      </c>
      <c r="DW42">
        <f>SUMIFS(DataRegularSeason20242025!$AA$3:$AA$1315,DataRegularSeason20242025!$B$3:$B$1315, "&lt;=" &amp; DW$1, DataRegularSeason20242025!$D$3:$D$1315, $A42)+SUMIFS(DataRegularSeason20242025!$AB$3:$AB$1315,DataRegularSeason20242025!$B$3:$B$1315, "&lt;=" &amp; DW$1, DataRegularSeason20242025!$E$3:$E$1315, $A42)</f>
        <v>59</v>
      </c>
      <c r="DX42">
        <f>SUMIFS(DataRegularSeason20242025!$AA$3:$AA$1315,DataRegularSeason20242025!$B$3:$B$1315, "&lt;=" &amp; DX$1, DataRegularSeason20242025!$D$3:$D$1315, $A42)+SUMIFS(DataRegularSeason20242025!$AB$3:$AB$1315,DataRegularSeason20242025!$B$3:$B$1315, "&lt;=" &amp; DX$1, DataRegularSeason20242025!$E$3:$E$1315, $A42)</f>
        <v>61</v>
      </c>
      <c r="DY42">
        <f>SUMIFS(DataRegularSeason20242025!$AA$3:$AA$1315,DataRegularSeason20242025!$B$3:$B$1315, "&lt;=" &amp; DY$1, DataRegularSeason20242025!$D$3:$D$1315, $A42)+SUMIFS(DataRegularSeason20242025!$AB$3:$AB$1315,DataRegularSeason20242025!$B$3:$B$1315, "&lt;=" &amp; DY$1, DataRegularSeason20242025!$E$3:$E$1315, $A42)</f>
        <v>61</v>
      </c>
      <c r="DZ42">
        <f>SUMIFS(DataRegularSeason20242025!$AA$3:$AA$1315,DataRegularSeason20242025!$B$3:$B$1315, "&lt;=" &amp; DZ$1, DataRegularSeason20242025!$D$3:$D$1315, $A42)+SUMIFS(DataRegularSeason20242025!$AB$3:$AB$1315,DataRegularSeason20242025!$B$3:$B$1315, "&lt;=" &amp; DZ$1, DataRegularSeason20242025!$E$3:$E$1315, $A42)</f>
        <v>61</v>
      </c>
      <c r="EA42">
        <f>SUMIFS(DataRegularSeason20242025!$AA$3:$AA$1315,DataRegularSeason20242025!$B$3:$B$1315, "&lt;=" &amp; EA$1, DataRegularSeason20242025!$D$3:$D$1315, $A42)+SUMIFS(DataRegularSeason20242025!$AB$3:$AB$1315,DataRegularSeason20242025!$B$3:$B$1315, "&lt;=" &amp; EA$1, DataRegularSeason20242025!$E$3:$E$1315, $A42)</f>
        <v>61</v>
      </c>
      <c r="EB42">
        <f>SUMIFS(DataRegularSeason20242025!$AA$3:$AA$1315,DataRegularSeason20242025!$B$3:$B$1315, "&lt;=" &amp; EB$1, DataRegularSeason20242025!$D$3:$D$1315, $A42)+SUMIFS(DataRegularSeason20242025!$AB$3:$AB$1315,DataRegularSeason20242025!$B$3:$B$1315, "&lt;=" &amp; EB$1, DataRegularSeason20242025!$E$3:$E$1315, $A42)</f>
        <v>61</v>
      </c>
      <c r="EC42">
        <f>SUMIFS(DataRegularSeason20242025!$AA$3:$AA$1315,DataRegularSeason20242025!$B$3:$B$1315, "&lt;=" &amp; EC$1, DataRegularSeason20242025!$D$3:$D$1315, $A42)+SUMIFS(DataRegularSeason20242025!$AB$3:$AB$1315,DataRegularSeason20242025!$B$3:$B$1315, "&lt;=" &amp; EC$1, DataRegularSeason20242025!$E$3:$E$1315, $A42)</f>
        <v>61</v>
      </c>
      <c r="ED42">
        <f>SUMIFS(DataRegularSeason20242025!$AA$3:$AA$1315,DataRegularSeason20242025!$B$3:$B$1315, "&lt;=" &amp; ED$1, DataRegularSeason20242025!$D$3:$D$1315, $A42)+SUMIFS(DataRegularSeason20242025!$AB$3:$AB$1315,DataRegularSeason20242025!$B$3:$B$1315, "&lt;=" &amp; ED$1, DataRegularSeason20242025!$E$3:$E$1315, $A42)</f>
        <v>61</v>
      </c>
      <c r="EE42">
        <f>SUMIFS(DataRegularSeason20242025!$AA$3:$AA$1315,DataRegularSeason20242025!$B$3:$B$1315, "&lt;=" &amp; EE$1, DataRegularSeason20242025!$D$3:$D$1315, $A42)+SUMIFS(DataRegularSeason20242025!$AB$3:$AB$1315,DataRegularSeason20242025!$B$3:$B$1315, "&lt;=" &amp; EE$1, DataRegularSeason20242025!$E$3:$E$1315, $A42)</f>
        <v>61</v>
      </c>
      <c r="EF42">
        <f>SUMIFS(DataRegularSeason20242025!$AA$3:$AA$1315,DataRegularSeason20242025!$B$3:$B$1315, "&lt;=" &amp; EF$1, DataRegularSeason20242025!$D$3:$D$1315, $A42)+SUMIFS(DataRegularSeason20242025!$AB$3:$AB$1315,DataRegularSeason20242025!$B$3:$B$1315, "&lt;=" &amp; EF$1, DataRegularSeason20242025!$E$3:$E$1315, $A42)</f>
        <v>61</v>
      </c>
      <c r="EG42">
        <f>SUMIFS(DataRegularSeason20242025!$AA$3:$AA$1315,DataRegularSeason20242025!$B$3:$B$1315, "&lt;=" &amp; EG$1, DataRegularSeason20242025!$D$3:$D$1315, $A42)+SUMIFS(DataRegularSeason20242025!$AB$3:$AB$1315,DataRegularSeason20242025!$B$3:$B$1315, "&lt;=" &amp; EG$1, DataRegularSeason20242025!$E$3:$E$1315, $A42)</f>
        <v>61</v>
      </c>
      <c r="EH42">
        <f>SUMIFS(DataRegularSeason20242025!$AA$3:$AA$1315,DataRegularSeason20242025!$B$3:$B$1315, "&lt;=" &amp; EH$1, DataRegularSeason20242025!$D$3:$D$1315, $A42)+SUMIFS(DataRegularSeason20242025!$AB$3:$AB$1315,DataRegularSeason20242025!$B$3:$B$1315, "&lt;=" &amp; EH$1, DataRegularSeason20242025!$E$3:$E$1315, $A42)</f>
        <v>61</v>
      </c>
      <c r="EI42">
        <f>SUMIFS(DataRegularSeason20242025!$AA$3:$AA$1315,DataRegularSeason20242025!$B$3:$B$1315, "&lt;=" &amp; EI$1, DataRegularSeason20242025!$D$3:$D$1315, $A42)+SUMIFS(DataRegularSeason20242025!$AB$3:$AB$1315,DataRegularSeason20242025!$B$3:$B$1315, "&lt;=" &amp; EI$1, DataRegularSeason20242025!$E$3:$E$1315, $A42)</f>
        <v>61</v>
      </c>
      <c r="EJ42">
        <f>SUMIFS(DataRegularSeason20242025!$AA$3:$AA$1315,DataRegularSeason20242025!$B$3:$B$1315, "&lt;=" &amp; EJ$1, DataRegularSeason20242025!$D$3:$D$1315, $A42)+SUMIFS(DataRegularSeason20242025!$AB$3:$AB$1315,DataRegularSeason20242025!$B$3:$B$1315, "&lt;=" &amp; EJ$1, DataRegularSeason20242025!$E$3:$E$1315, $A42)</f>
        <v>61</v>
      </c>
      <c r="EK42">
        <f>SUMIFS(DataRegularSeason20242025!$AA$3:$AA$1315,DataRegularSeason20242025!$B$3:$B$1315, "&lt;=" &amp; EK$1, DataRegularSeason20242025!$D$3:$D$1315, $A42)+SUMIFS(DataRegularSeason20242025!$AB$3:$AB$1315,DataRegularSeason20242025!$B$3:$B$1315, "&lt;=" &amp; EK$1, DataRegularSeason20242025!$E$3:$E$1315, $A42)</f>
        <v>61</v>
      </c>
      <c r="EL42">
        <f>SUMIFS(DataRegularSeason20242025!$AA$3:$AA$1315,DataRegularSeason20242025!$B$3:$B$1315, "&lt;=" &amp; EL$1, DataRegularSeason20242025!$D$3:$D$1315, $A42)+SUMIFS(DataRegularSeason20242025!$AB$3:$AB$1315,DataRegularSeason20242025!$B$3:$B$1315, "&lt;=" &amp; EL$1, DataRegularSeason20242025!$E$3:$E$1315, $A42)</f>
        <v>61</v>
      </c>
      <c r="EM42">
        <f>SUMIFS(DataRegularSeason20242025!$AA$3:$AA$1315,DataRegularSeason20242025!$B$3:$B$1315, "&lt;=" &amp; EM$1, DataRegularSeason20242025!$D$3:$D$1315, $A42)+SUMIFS(DataRegularSeason20242025!$AB$3:$AB$1315,DataRegularSeason20242025!$B$3:$B$1315, "&lt;=" &amp; EM$1, DataRegularSeason20242025!$E$3:$E$1315, $A42)</f>
        <v>61</v>
      </c>
      <c r="EN42">
        <f>SUMIFS(DataRegularSeason20242025!$AA$3:$AA$1315,DataRegularSeason20242025!$B$3:$B$1315, "&lt;=" &amp; EN$1, DataRegularSeason20242025!$D$3:$D$1315, $A42)+SUMIFS(DataRegularSeason20242025!$AB$3:$AB$1315,DataRegularSeason20242025!$B$3:$B$1315, "&lt;=" &amp; EN$1, DataRegularSeason20242025!$E$3:$E$1315, $A42)</f>
        <v>61</v>
      </c>
      <c r="EO42">
        <f>SUMIFS(DataRegularSeason20242025!$AA$3:$AA$1315,DataRegularSeason20242025!$B$3:$B$1315, "&lt;=" &amp; EO$1, DataRegularSeason20242025!$D$3:$D$1315, $A42)+SUMIFS(DataRegularSeason20242025!$AB$3:$AB$1315,DataRegularSeason20242025!$B$3:$B$1315, "&lt;=" &amp; EO$1, DataRegularSeason20242025!$E$3:$E$1315, $A42)</f>
        <v>61</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64</v>
      </c>
      <c r="ER42">
        <f>SUMIFS(DataRegularSeason20242025!$AA$3:$AA$1315,DataRegularSeason20242025!$B$3:$B$1315, "&lt;=" &amp; ER$1, DataRegularSeason20242025!$D$3:$D$1315, $A42)+SUMIFS(DataRegularSeason20242025!$AB$3:$AB$1315,DataRegularSeason20242025!$B$3:$B$1315, "&lt;=" &amp; ER$1, DataRegularSeason20242025!$E$3:$E$1315, $A42)</f>
        <v>64</v>
      </c>
      <c r="ES42">
        <f>SUMIFS(DataRegularSeason20242025!$AA$3:$AA$1315,DataRegularSeason20242025!$B$3:$B$1315, "&lt;=" &amp; ES$1, DataRegularSeason20242025!$D$3:$D$1315, $A42)+SUMIFS(DataRegularSeason20242025!$AB$3:$AB$1315,DataRegularSeason20242025!$B$3:$B$1315, "&lt;=" &amp; ES$1, DataRegularSeason20242025!$E$3:$E$1315, $A42)</f>
        <v>66</v>
      </c>
      <c r="ET42">
        <f>SUMIFS(DataRegularSeason20242025!$AA$3:$AA$1315,DataRegularSeason20242025!$B$3:$B$1315, "&lt;=" &amp; ET$1, DataRegularSeason20242025!$D$3:$D$1315, $A42)+SUMIFS(DataRegularSeason20242025!$AB$3:$AB$1315,DataRegularSeason20242025!$B$3:$B$1315, "&lt;=" &amp; ET$1, DataRegularSeason20242025!$E$3:$E$1315, $A42)</f>
        <v>66</v>
      </c>
      <c r="EU42">
        <f>SUMIFS(DataRegularSeason20242025!$AA$3:$AA$1315,DataRegularSeason20242025!$B$3:$B$1315, "&lt;=" &amp; EU$1, DataRegularSeason20242025!$D$3:$D$1315, $A42)+SUMIFS(DataRegularSeason20242025!$AB$3:$AB$1315,DataRegularSeason20242025!$B$3:$B$1315, "&lt;=" &amp; EU$1, DataRegularSeason20242025!$E$3:$E$1315, $A42)</f>
        <v>66</v>
      </c>
      <c r="EV42">
        <f>SUMIFS(DataRegularSeason20242025!$AA$3:$AA$1315,DataRegularSeason20242025!$B$3:$B$1315, "&lt;=" &amp; EV$1, DataRegularSeason20242025!$D$3:$D$1315, $A42)+SUMIFS(DataRegularSeason20242025!$AB$3:$AB$1315,DataRegularSeason20242025!$B$3:$B$1315, "&lt;=" &amp; EV$1, DataRegularSeason20242025!$E$3:$E$1315, $A42)</f>
        <v>66</v>
      </c>
      <c r="EW42">
        <f>SUMIFS(DataRegularSeason20242025!$AA$3:$AA$1315,DataRegularSeason20242025!$B$3:$B$1315, "&lt;=" &amp; EW$1, DataRegularSeason20242025!$D$3:$D$1315, $A42)+SUMIFS(DataRegularSeason20242025!$AB$3:$AB$1315,DataRegularSeason20242025!$B$3:$B$1315, "&lt;=" &amp; EW$1, DataRegularSeason20242025!$E$3:$E$1315, $A42)</f>
        <v>66</v>
      </c>
      <c r="EX42">
        <f>SUMIFS(DataRegularSeason20242025!$AA$3:$AA$1315,DataRegularSeason20242025!$B$3:$B$1315, "&lt;=" &amp; EX$1, DataRegularSeason20242025!$D$3:$D$1315, $A42)+SUMIFS(DataRegularSeason20242025!$AB$3:$AB$1315,DataRegularSeason20242025!$B$3:$B$1315, "&lt;=" &amp; EX$1, DataRegularSeason20242025!$E$3:$E$1315, $A42)</f>
        <v>66</v>
      </c>
      <c r="EY42">
        <f>SUMIFS(DataRegularSeason20242025!$AA$3:$AA$1315,DataRegularSeason20242025!$B$3:$B$1315, "&lt;=" &amp; EY$1, DataRegularSeason20242025!$D$3:$D$1315, $A42)+SUMIFS(DataRegularSeason20242025!$AB$3:$AB$1315,DataRegularSeason20242025!$B$3:$B$1315, "&lt;=" &amp; EY$1, DataRegularSeason20242025!$E$3:$E$1315, $A42)</f>
        <v>66</v>
      </c>
      <c r="EZ42">
        <f>SUMIFS(DataRegularSeason20242025!$AA$3:$AA$1315,DataRegularSeason20242025!$B$3:$B$1315, "&lt;=" &amp; EZ$1, DataRegularSeason20242025!$D$3:$D$1315, $A42)+SUMIFS(DataRegularSeason20242025!$AB$3:$AB$1315,DataRegularSeason20242025!$B$3:$B$1315, "&lt;=" &amp; EZ$1, DataRegularSeason20242025!$E$3:$E$1315, $A42)</f>
        <v>66</v>
      </c>
      <c r="FA42">
        <f>SUMIFS(DataRegularSeason20242025!$AA$3:$AA$1315,DataRegularSeason20242025!$B$3:$B$1315, "&lt;=" &amp; FA$1, DataRegularSeason20242025!$D$3:$D$1315, $A42)+SUMIFS(DataRegularSeason20242025!$AB$3:$AB$1315,DataRegularSeason20242025!$B$3:$B$1315, "&lt;=" &amp; FA$1, DataRegularSeason20242025!$E$3:$E$1315, $A42)</f>
        <v>66</v>
      </c>
      <c r="FB42">
        <f>SUMIFS(DataRegularSeason20242025!$AA$3:$AA$1315,DataRegularSeason20242025!$B$3:$B$1315, "&lt;=" &amp; FB$1, DataRegularSeason20242025!$D$3:$D$1315, $A42)+SUMIFS(DataRegularSeason20242025!$AB$3:$AB$1315,DataRegularSeason20242025!$B$3:$B$1315, "&lt;=" &amp; FB$1, DataRegularSeason20242025!$E$3:$E$1315, $A42)</f>
        <v>66</v>
      </c>
      <c r="FC42">
        <f>SUMIFS(DataRegularSeason20242025!$AA$3:$AA$1315,DataRegularSeason20242025!$B$3:$B$1315, "&lt;=" &amp; FC$1, DataRegularSeason20242025!$D$3:$D$1315, $A42)+SUMIFS(DataRegularSeason20242025!$AB$3:$AB$1315,DataRegularSeason20242025!$B$3:$B$1315, "&lt;=" &amp; FC$1, DataRegularSeason20242025!$E$3:$E$1315, $A42)</f>
        <v>68</v>
      </c>
      <c r="FD42">
        <f>SUMIFS(DataRegularSeason20242025!$AA$3:$AA$1315,DataRegularSeason20242025!$B$3:$B$1315, "&lt;=" &amp; FD$1, DataRegularSeason20242025!$D$3:$D$1315, $A42)+SUMIFS(DataRegularSeason20242025!$AB$3:$AB$1315,DataRegularSeason20242025!$B$3:$B$1315, "&lt;=" &amp; FD$1, DataRegularSeason20242025!$E$3:$E$1315, $A42)</f>
        <v>68</v>
      </c>
      <c r="FE42">
        <f>SUMIFS(DataRegularSeason20242025!$AA$3:$AA$1315,DataRegularSeason20242025!$B$3:$B$1315, "&lt;=" &amp; FE$1, DataRegularSeason20242025!$D$3:$D$1315, $A42)+SUMIFS(DataRegularSeason20242025!$AB$3:$AB$1315,DataRegularSeason20242025!$B$3:$B$1315, "&lt;=" &amp; FE$1, DataRegularSeason20242025!$E$3:$E$1315, $A42)</f>
        <v>68</v>
      </c>
      <c r="FF42">
        <f>SUMIFS(DataRegularSeason20242025!$AA$3:$AA$1315,DataRegularSeason20242025!$B$3:$B$1315, "&lt;=" &amp; FF$1, DataRegularSeason20242025!$D$3:$D$1315, $A42)+SUMIFS(DataRegularSeason20242025!$AB$3:$AB$1315,DataRegularSeason20242025!$B$3:$B$1315, "&lt;=" &amp; FF$1, DataRegularSeason20242025!$E$3:$E$1315, $A42)</f>
        <v>68</v>
      </c>
      <c r="FG42">
        <f>SUMIFS(DataRegularSeason20242025!$AA$3:$AA$1315,DataRegularSeason20242025!$B$3:$B$1315, "&lt;=" &amp; FG$1, DataRegularSeason20242025!$D$3:$D$1315, $A42)+SUMIFS(DataRegularSeason20242025!$AB$3:$AB$1315,DataRegularSeason20242025!$B$3:$B$1315, "&lt;=" &amp; FG$1, DataRegularSeason20242025!$E$3:$E$1315, $A42)</f>
        <v>68</v>
      </c>
      <c r="FH42">
        <f>SUMIFS(DataRegularSeason20242025!$AA$3:$AA$1315,DataRegularSeason20242025!$B$3:$B$1315, "&lt;=" &amp; FH$1, DataRegularSeason20242025!$D$3:$D$1315, $A42)+SUMIFS(DataRegularSeason20242025!$AB$3:$AB$1315,DataRegularSeason20242025!$B$3:$B$1315, "&lt;=" &amp; FH$1, DataRegularSeason20242025!$E$3:$E$1315, $A42)</f>
        <v>70</v>
      </c>
      <c r="FI42">
        <f>SUMIFS(DataRegularSeason20242025!$AA$3:$AA$1315,DataRegularSeason20242025!$B$3:$B$1315, "&lt;=" &amp; FI$1, DataRegularSeason20242025!$D$3:$D$1315, $A42)+SUMIFS(DataRegularSeason20242025!$AB$3:$AB$1315,DataRegularSeason20242025!$B$3:$B$1315, "&lt;=" &amp; FI$1, DataRegularSeason20242025!$E$3:$E$1315, $A42)</f>
        <v>70</v>
      </c>
      <c r="FJ42">
        <f>SUMIFS(DataRegularSeason20242025!$AA$3:$AA$1315,DataRegularSeason20242025!$B$3:$B$1315, "&lt;=" &amp; FJ$1, DataRegularSeason20242025!$D$3:$D$1315, $A42)+SUMIFS(DataRegularSeason20242025!$AB$3:$AB$1315,DataRegularSeason20242025!$B$3:$B$1315, "&lt;=" &amp; FJ$1, DataRegularSeason20242025!$E$3:$E$1315, $A42)</f>
        <v>70</v>
      </c>
      <c r="FK42">
        <f>SUMIFS(DataRegularSeason20242025!$AA$3:$AA$1315,DataRegularSeason20242025!$B$3:$B$1315, "&lt;=" &amp; FK$1, DataRegularSeason20242025!$D$3:$D$1315, $A42)+SUMIFS(DataRegularSeason20242025!$AB$3:$AB$1315,DataRegularSeason20242025!$B$3:$B$1315, "&lt;=" &amp; FK$1, DataRegularSeason20242025!$E$3:$E$1315, $A42)</f>
        <v>70</v>
      </c>
      <c r="FL42">
        <f>SUMIFS(DataRegularSeason20242025!$AA$3:$AA$1315,DataRegularSeason20242025!$B$3:$B$1315, "&lt;=" &amp; FL$1, DataRegularSeason20242025!$D$3:$D$1315, $A42)+SUMIFS(DataRegularSeason20242025!$AB$3:$AB$1315,DataRegularSeason20242025!$B$3:$B$1315, "&lt;=" &amp; FL$1, DataRegularSeason20242025!$E$3:$E$1315, $A42)</f>
        <v>70</v>
      </c>
      <c r="FM42">
        <f>SUMIFS(DataRegularSeason20242025!$AA$3:$AA$1315,DataRegularSeason20242025!$B$3:$B$1315, "&lt;=" &amp; FM$1, DataRegularSeason20242025!$D$3:$D$1315, $A42)+SUMIFS(DataRegularSeason20242025!$AB$3:$AB$1315,DataRegularSeason20242025!$B$3:$B$1315, "&lt;=" &amp; FM$1, DataRegularSeason20242025!$E$3:$E$1315, $A42)</f>
        <v>70</v>
      </c>
      <c r="FN42">
        <f>SUMIFS(DataRegularSeason20242025!$AA$3:$AA$1315,DataRegularSeason20242025!$B$3:$B$1315, "&lt;=" &amp; FN$1, DataRegularSeason20242025!$D$3:$D$1315, $A42)+SUMIFS(DataRegularSeason20242025!$AB$3:$AB$1315,DataRegularSeason20242025!$B$3:$B$1315, "&lt;=" &amp; FN$1, DataRegularSeason20242025!$E$3:$E$1315, $A42)</f>
        <v>70</v>
      </c>
      <c r="FO42">
        <f>SUMIFS(DataRegularSeason20242025!$AA$3:$AA$1315,DataRegularSeason20242025!$B$3:$B$1315, "&lt;=" &amp; FO$1, DataRegularSeason20242025!$D$3:$D$1315, $A42)+SUMIFS(DataRegularSeason20242025!$AB$3:$AB$1315,DataRegularSeason20242025!$B$3:$B$1315, "&lt;=" &amp; FO$1, DataRegularSeason20242025!$E$3:$E$1315, $A42)</f>
        <v>70</v>
      </c>
      <c r="FP42">
        <f>SUMIFS(DataRegularSeason20242025!$AA$3:$AA$1315,DataRegularSeason20242025!$B$3:$B$1315, "&lt;=" &amp; FP$1, DataRegularSeason20242025!$D$3:$D$1315, $A42)+SUMIFS(DataRegularSeason20242025!$AB$3:$AB$1315,DataRegularSeason20242025!$B$3:$B$1315, "&lt;=" &amp; FP$1, DataRegularSeason20242025!$E$3:$E$1315, $A42)</f>
        <v>70</v>
      </c>
      <c r="FQ42">
        <f>SUMIFS(DataRegularSeason20242025!$AA$3:$AA$1315,DataRegularSeason20242025!$B$3:$B$1315, "&lt;=" &amp; FQ$1, DataRegularSeason20242025!$D$3:$D$1315, $A42)+SUMIFS(DataRegularSeason20242025!$AB$3:$AB$1315,DataRegularSeason20242025!$B$3:$B$1315, "&lt;=" &amp; FQ$1, DataRegularSeason20242025!$E$3:$E$1315, $A42)</f>
        <v>70</v>
      </c>
      <c r="FR42">
        <f>SUMIFS(DataRegularSeason20242025!$AA$3:$AA$1315,DataRegularSeason20242025!$B$3:$B$1315, "&lt;=" &amp; FR$1, DataRegularSeason20242025!$D$3:$D$1315, $A42)+SUMIFS(DataRegularSeason20242025!$AB$3:$AB$1315,DataRegularSeason20242025!$B$3:$B$1315, "&lt;=" &amp; FR$1, DataRegularSeason20242025!$E$3:$E$1315, $A42)</f>
        <v>70</v>
      </c>
      <c r="FS42">
        <f>SUMIFS(DataRegularSeason20242025!$AA$3:$AA$1315,DataRegularSeason20242025!$B$3:$B$1315, "&lt;=" &amp; FS$1, DataRegularSeason20242025!$D$3:$D$1315, $A42)+SUMIFS(DataRegularSeason20242025!$AB$3:$AB$1315,DataRegularSeason20242025!$B$3:$B$1315, "&lt;=" &amp; FS$1, DataRegularSeason20242025!$E$3:$E$1315, $A42)</f>
        <v>70</v>
      </c>
      <c r="FT42">
        <f>SUMIFS(DataRegularSeason20242025!$AA$3:$AA$1315,DataRegularSeason20242025!$B$3:$B$1315, "&lt;=" &amp; FT$1, DataRegularSeason20242025!$D$3:$D$1315, $A42)+SUMIFS(DataRegularSeason20242025!$AB$3:$AB$1315,DataRegularSeason20242025!$B$3:$B$1315, "&lt;=" &amp; FT$1, DataRegularSeason20242025!$E$3:$E$1315, $A42)</f>
        <v>70</v>
      </c>
      <c r="FU42">
        <f>SUMIFS(DataRegularSeason20242025!$AA$3:$AA$1315,DataRegularSeason20242025!$B$3:$B$1315, "&lt;=" &amp; FU$1, DataRegularSeason20242025!$D$3:$D$1315, $A42)+SUMIFS(DataRegularSeason20242025!$AB$3:$AB$1315,DataRegularSeason20242025!$B$3:$B$1315, "&lt;=" &amp; FU$1, DataRegularSeason20242025!$E$3:$E$1315, $A42)</f>
        <v>70</v>
      </c>
      <c r="FV42">
        <f>SUMIFS(DataRegularSeason20242025!$AA$3:$AA$1315,DataRegularSeason20242025!$B$3:$B$1315, "&lt;=" &amp; FV$1, DataRegularSeason20242025!$D$3:$D$1315, $A42)+SUMIFS(DataRegularSeason20242025!$AB$3:$AB$1315,DataRegularSeason20242025!$B$3:$B$1315, "&lt;=" &amp; FV$1, DataRegularSeason20242025!$E$3:$E$1315, $A42)</f>
        <v>70</v>
      </c>
      <c r="FW42">
        <f>SUMIFS(DataRegularSeason20242025!$AA$3:$AA$1315,DataRegularSeason20242025!$B$3:$B$1315, "&lt;=" &amp; FW$1, DataRegularSeason20242025!$D$3:$D$1315, $A42)+SUMIFS(DataRegularSeason20242025!$AB$3:$AB$1315,DataRegularSeason20242025!$B$3:$B$1315, "&lt;=" &amp; FW$1, DataRegularSeason20242025!$E$3:$E$1315, $A42)</f>
        <v>70</v>
      </c>
      <c r="FX42">
        <f>SUMIFS(DataRegularSeason20242025!$AA$3:$AA$1315,DataRegularSeason20242025!$B$3:$B$1315, "&lt;=" &amp; FX$1, DataRegularSeason20242025!$D$3:$D$1315, $A42)+SUMIFS(DataRegularSeason20242025!$AB$3:$AB$1315,DataRegularSeason20242025!$B$3:$B$1315, "&lt;=" &amp; FX$1, DataRegularSeason20242025!$E$3:$E$1315, $A42)</f>
        <v>70</v>
      </c>
      <c r="FY42">
        <f>SUMIFS(DataRegularSeason20242025!$AA$3:$AA$1315,DataRegularSeason20242025!$B$3:$B$1315, "&lt;=" &amp; FY$1, DataRegularSeason20242025!$D$3:$D$1315, $A42)+SUMIFS(DataRegularSeason20242025!$AB$3:$AB$1315,DataRegularSeason20242025!$B$3:$B$1315, "&lt;=" &amp; FY$1, DataRegularSeason20242025!$E$3:$E$1315, $A42)</f>
        <v>70</v>
      </c>
      <c r="FZ42">
        <f>SUMIFS(DataRegularSeason20242025!$AA$3:$AA$1315,DataRegularSeason20242025!$B$3:$B$1315, "&lt;=" &amp; FZ$1, DataRegularSeason20242025!$D$3:$D$1315, $A42)+SUMIFS(DataRegularSeason20242025!$AB$3:$AB$1315,DataRegularSeason20242025!$B$3:$B$1315, "&lt;=" &amp; FZ$1, DataRegularSeason20242025!$E$3:$E$1315, $A42)</f>
        <v>70</v>
      </c>
      <c r="GA42">
        <f>SUMIFS(DataRegularSeason20242025!$AA$3:$AA$1315,DataRegularSeason20242025!$B$3:$B$1315, "&lt;=" &amp; GA$1, DataRegularSeason20242025!$D$3:$D$1315, $A42)+SUMIFS(DataRegularSeason20242025!$AB$3:$AB$1315,DataRegularSeason20242025!$B$3:$B$1315, "&lt;=" &amp; GA$1, DataRegularSeason20242025!$E$3:$E$1315, $A42)</f>
        <v>70</v>
      </c>
      <c r="GB42">
        <f>SUMIFS(DataRegularSeason20242025!$AA$3:$AA$1315,DataRegularSeason20242025!$B$3:$B$1315, "&lt;=" &amp; GB$1, DataRegularSeason20242025!$D$3:$D$1315, $A42)+SUMIFS(DataRegularSeason20242025!$AB$3:$AB$1315,DataRegularSeason20242025!$B$3:$B$1315, "&lt;=" &amp; GB$1, DataRegularSeason20242025!$E$3:$E$1315, $A42)</f>
        <v>70</v>
      </c>
      <c r="GC42">
        <f>SUMIFS(DataRegularSeason20242025!$AA$3:$AA$1315,DataRegularSeason20242025!$B$3:$B$1315, "&lt;=" &amp; GC$1, DataRegularSeason20242025!$D$3:$D$1315, $A42)+SUMIFS(DataRegularSeason20242025!$AB$3:$AB$1315,DataRegularSeason20242025!$B$3:$B$1315, "&lt;=" &amp; GC$1, DataRegularSeason20242025!$E$3:$E$1315, $A42)</f>
        <v>70</v>
      </c>
      <c r="GD42">
        <f>SUMIFS(DataRegularSeason20242025!$AA$3:$AA$1315,DataRegularSeason20242025!$B$3:$B$1315, "&lt;=" &amp; GD$1, DataRegularSeason20242025!$D$3:$D$1315, $A42)+SUMIFS(DataRegularSeason20242025!$AB$3:$AB$1315,DataRegularSeason20242025!$B$3:$B$1315, "&lt;=" &amp; GD$1, DataRegularSeason20242025!$E$3:$E$1315, $A42)</f>
        <v>70</v>
      </c>
      <c r="GE42">
        <f>SUMIFS(DataRegularSeason20242025!$AA$3:$AA$1315,DataRegularSeason20242025!$B$3:$B$1315, "&lt;=" &amp; GE$1, DataRegularSeason20242025!$D$3:$D$1315, $A42)+SUMIFS(DataRegularSeason20242025!$AB$3:$AB$1315,DataRegularSeason20242025!$B$3:$B$1315, "&lt;=" &amp; GE$1, DataRegularSeason20242025!$E$3:$E$1315, $A42)</f>
        <v>70</v>
      </c>
      <c r="GF42">
        <f>SUMIFS(DataRegularSeason20242025!$AA$3:$AA$1315,DataRegularSeason20242025!$B$3:$B$1315, "&lt;=" &amp; GF$1, DataRegularSeason20242025!$D$3:$D$1315, $A42)+SUMIFS(DataRegularSeason20242025!$AB$3:$AB$1315,DataRegularSeason20242025!$B$3:$B$1315, "&lt;=" &amp; GF$1, DataRegularSeason20242025!$E$3:$E$1315, $A42)</f>
        <v>70</v>
      </c>
      <c r="GG42">
        <f>SUMIFS(DataRegularSeason20242025!$AA$3:$AA$1315,DataRegularSeason20242025!$B$3:$B$1315, "&lt;=" &amp; GG$1, DataRegularSeason20242025!$D$3:$D$1315, $A42)+SUMIFS(DataRegularSeason20242025!$AB$3:$AB$1315,DataRegularSeason20242025!$B$3:$B$1315, "&lt;=" &amp; GG$1, DataRegularSeason20242025!$E$3:$E$1315, $A42)</f>
        <v>70</v>
      </c>
      <c r="GH42">
        <f>SUMIFS(DataRegularSeason20242025!$AA$3:$AA$1315,DataRegularSeason20242025!$B$3:$B$1315, "&lt;=" &amp; GH$1, DataRegularSeason20242025!$D$3:$D$1315, $A42)+SUMIFS(DataRegularSeason20242025!$AB$3:$AB$1315,DataRegularSeason20242025!$B$3:$B$1315, "&lt;=" &amp; GH$1, DataRegularSeason20242025!$E$3:$E$1315, $A42)</f>
        <v>70</v>
      </c>
      <c r="GI42">
        <f>SUMIFS(DataRegularSeason20242025!$AA$3:$AA$1315,DataRegularSeason20242025!$B$3:$B$1315, "&lt;=" &amp; GI$1, DataRegularSeason20242025!$D$3:$D$1315, $A42)+SUMIFS(DataRegularSeason20242025!$AB$3:$AB$1315,DataRegularSeason20242025!$B$3:$B$1315, "&lt;=" &amp; GI$1, DataRegularSeason20242025!$E$3:$E$1315, $A42)</f>
        <v>70</v>
      </c>
      <c r="GJ42">
        <f>SUMIFS(DataRegularSeason20242025!$AA$3:$AA$1315,DataRegularSeason20242025!$B$3:$B$1315, "&lt;=" &amp; GJ$1, DataRegularSeason20242025!$D$3:$D$1315, $A42)+SUMIFS(DataRegularSeason20242025!$AB$3:$AB$1315,DataRegularSeason20242025!$B$3:$B$1315, "&lt;=" &amp; GJ$1, DataRegularSeason20242025!$E$3:$E$1315, $A42)</f>
        <v>70</v>
      </c>
      <c r="GK42">
        <f>SUMIFS(DataRegularSeason20242025!$AA$3:$AA$1315,DataRegularSeason20242025!$B$3:$B$1315, "&lt;=" &amp; GK$1, DataRegularSeason20242025!$D$3:$D$1315, $A42)+SUMIFS(DataRegularSeason20242025!$AB$3:$AB$1315,DataRegularSeason20242025!$B$3:$B$1315, "&lt;=" &amp; GK$1, DataRegularSeason20242025!$E$3:$E$1315, $A42)</f>
        <v>70</v>
      </c>
      <c r="GL42">
        <f>SUMIFS(DataRegularSeason20242025!$AA$3:$AA$1315,DataRegularSeason20242025!$B$3:$B$1315, "&lt;=" &amp; GL$1, DataRegularSeason20242025!$D$3:$D$1315, $A42)+SUMIFS(DataRegularSeason20242025!$AB$3:$AB$1315,DataRegularSeason20242025!$B$3:$B$1315, "&lt;=" &amp; GL$1, DataRegularSeason20242025!$E$3:$E$1315, $A42)</f>
        <v>70</v>
      </c>
      <c r="GM42">
        <f>SUMIFS(DataRegularSeason20242025!$AA$3:$AA$1315,DataRegularSeason20242025!$B$3:$B$1315, "&lt;=" &amp; GM$1, DataRegularSeason20242025!$D$3:$D$1315, $A42)+SUMIFS(DataRegularSeason20242025!$AB$3:$AB$1315,DataRegularSeason20242025!$B$3:$B$1315, "&lt;=" &amp; GM$1, DataRegularSeason20242025!$E$3:$E$1315, $A42)</f>
        <v>70</v>
      </c>
      <c r="GN42">
        <f>SUMIFS(DataRegularSeason20242025!$AA$3:$AA$1315,DataRegularSeason20242025!$B$3:$B$1315, "&lt;=" &amp; GN$1, DataRegularSeason20242025!$D$3:$D$1315, $A42)+SUMIFS(DataRegularSeason20242025!$AB$3:$AB$1315,DataRegularSeason20242025!$B$3:$B$1315, "&lt;=" &amp; GN$1, DataRegularSeason20242025!$E$3:$E$1315, $A42)</f>
        <v>70</v>
      </c>
      <c r="GO42">
        <f>SUMIFS(DataRegularSeason20242025!$AA$3:$AA$1315,DataRegularSeason20242025!$B$3:$B$1315, "&lt;=" &amp; GO$1, DataRegularSeason20242025!$D$3:$D$1315, $A42)+SUMIFS(DataRegularSeason20242025!$AB$3:$AB$1315,DataRegularSeason20242025!$B$3:$B$1315, "&lt;=" &amp; GO$1, DataRegularSeason20242025!$E$3:$E$1315, $A42)</f>
        <v>70</v>
      </c>
      <c r="GP42">
        <f>SUMIFS(DataRegularSeason20242025!$AA$3:$AA$1315,DataRegularSeason20242025!$B$3:$B$1315, "&lt;=" &amp; GP$1, DataRegularSeason20242025!$D$3:$D$1315, $A42)+SUMIFS(DataRegularSeason20242025!$AB$3:$AB$1315,DataRegularSeason20242025!$B$3:$B$1315, "&lt;=" &amp; GP$1, DataRegularSeason20242025!$E$3:$E$1315, $A42)</f>
        <v>70</v>
      </c>
      <c r="GQ42">
        <f>SUMIFS(DataRegularSeason20242025!$AA$3:$AA$1315,DataRegularSeason20242025!$B$3:$B$1315, "&lt;=" &amp; GQ$1, DataRegularSeason20242025!$D$3:$D$1315, $A42)+SUMIFS(DataRegularSeason20242025!$AB$3:$AB$1315,DataRegularSeason20242025!$B$3:$B$1315, "&lt;=" &amp; GQ$1, DataRegularSeason20242025!$E$3:$E$1315, $A42)</f>
        <v>70</v>
      </c>
      <c r="GR42">
        <f>SUMIFS(DataRegularSeason20242025!$AA$3:$AA$1315,DataRegularSeason20242025!$B$3:$B$1315, "&lt;=" &amp; GR$1, DataRegularSeason20242025!$D$3:$D$1315, $A42)+SUMIFS(DataRegularSeason20242025!$AB$3:$AB$1315,DataRegularSeason20242025!$B$3:$B$1315, "&lt;=" &amp; GR$1, DataRegularSeason20242025!$E$3:$E$1315, $A42)</f>
        <v>70</v>
      </c>
      <c r="GS42">
        <f>SUMIFS(DataRegularSeason20242025!$AA$3:$AA$1315,DataRegularSeason20242025!$B$3:$B$1315, "&lt;=" &amp; GS$1, DataRegularSeason20242025!$D$3:$D$1315, $A42)+SUMIFS(DataRegularSeason20242025!$AB$3:$AB$1315,DataRegularSeason20242025!$B$3:$B$1315, "&lt;=" &amp; GS$1, DataRegularSeason20242025!$E$3:$E$1315, $A42)</f>
        <v>70</v>
      </c>
      <c r="GT42">
        <f>SUMIFS(DataRegularSeason20242025!$AA$3:$AA$1315,DataRegularSeason20242025!$B$3:$B$1315, "&lt;=" &amp; GT$1, DataRegularSeason20242025!$D$3:$D$1315, $A42)+SUMIFS(DataRegularSeason20242025!$AB$3:$AB$1315,DataRegularSeason20242025!$B$3:$B$1315, "&lt;=" &amp; GT$1, DataRegularSeason20242025!$E$3:$E$1315, $A42)</f>
        <v>70</v>
      </c>
      <c r="GU42">
        <f>SUMIFS(DataRegularSeason20242025!$AA$3:$AA$1315,DataRegularSeason20242025!$B$3:$B$1315, "&lt;=" &amp; GU$1, DataRegularSeason20242025!$D$3:$D$1315, $A42)+SUMIFS(DataRegularSeason20242025!$AB$3:$AB$1315,DataRegularSeason20242025!$B$3:$B$1315, "&lt;=" &amp; GU$1, DataRegularSeason20242025!$E$3:$E$1315, $A42)</f>
        <v>70</v>
      </c>
    </row>
    <row r="43" spans="1:275" x14ac:dyDescent="0.25">
      <c r="A43" t="s">
        <v>18</v>
      </c>
      <c r="B43" t="s">
        <v>97</v>
      </c>
      <c r="C43" t="s">
        <v>80</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57</v>
      </c>
      <c r="EQ43">
        <f>SUMIFS(DataRegularSeason20242025!$AA$3:$AA$1315,DataRegularSeason20242025!$B$3:$B$1315, "&lt;=" &amp; EQ$1, DataRegularSeason20242025!$D$3:$D$1315, $A43)+SUMIFS(DataRegularSeason20242025!$AB$3:$AB$1315,DataRegularSeason20242025!$B$3:$B$1315, "&lt;=" &amp; EQ$1, DataRegularSeason20242025!$E$3:$E$1315, $A43)</f>
        <v>57</v>
      </c>
      <c r="ER43">
        <f>SUMIFS(DataRegularSeason20242025!$AA$3:$AA$1315,DataRegularSeason20242025!$B$3:$B$1315, "&lt;=" &amp; ER$1, DataRegularSeason20242025!$D$3:$D$1315, $A43)+SUMIFS(DataRegularSeason20242025!$AB$3:$AB$1315,DataRegularSeason20242025!$B$3:$B$1315, "&lt;=" &amp; ER$1, DataRegularSeason20242025!$E$3:$E$1315, $A43)</f>
        <v>57</v>
      </c>
      <c r="ES43">
        <f>SUMIFS(DataRegularSeason20242025!$AA$3:$AA$1315,DataRegularSeason20242025!$B$3:$B$1315, "&lt;=" &amp; ES$1, DataRegularSeason20242025!$D$3:$D$1315, $A43)+SUMIFS(DataRegularSeason20242025!$AB$3:$AB$1315,DataRegularSeason20242025!$B$3:$B$1315, "&lt;=" &amp; ES$1, DataRegularSeason20242025!$E$3:$E$1315, $A43)</f>
        <v>59</v>
      </c>
      <c r="ET43">
        <f>SUMIFS(DataRegularSeason20242025!$AA$3:$AA$1315,DataRegularSeason20242025!$B$3:$B$1315, "&lt;=" &amp; ET$1, DataRegularSeason20242025!$D$3:$D$1315, $A43)+SUMIFS(DataRegularSeason20242025!$AB$3:$AB$1315,DataRegularSeason20242025!$B$3:$B$1315, "&lt;=" &amp; ET$1, DataRegularSeason20242025!$E$3:$E$1315, $A43)</f>
        <v>59</v>
      </c>
      <c r="EU43">
        <f>SUMIFS(DataRegularSeason20242025!$AA$3:$AA$1315,DataRegularSeason20242025!$B$3:$B$1315, "&lt;=" &amp; EU$1, DataRegularSeason20242025!$D$3:$D$1315, $A43)+SUMIFS(DataRegularSeason20242025!$AB$3:$AB$1315,DataRegularSeason20242025!$B$3:$B$1315, "&lt;=" &amp; EU$1, DataRegularSeason20242025!$E$3:$E$1315, $A43)</f>
        <v>61</v>
      </c>
      <c r="EV43">
        <f>SUMIFS(DataRegularSeason20242025!$AA$3:$AA$1315,DataRegularSeason20242025!$B$3:$B$1315, "&lt;=" &amp; EV$1, DataRegularSeason20242025!$D$3:$D$1315, $A43)+SUMIFS(DataRegularSeason20242025!$AB$3:$AB$1315,DataRegularSeason20242025!$B$3:$B$1315, "&lt;=" &amp; EV$1, DataRegularSeason20242025!$E$3:$E$1315, $A43)</f>
        <v>61</v>
      </c>
      <c r="EW43">
        <f>SUMIFS(DataRegularSeason20242025!$AA$3:$AA$1315,DataRegularSeason20242025!$B$3:$B$1315, "&lt;=" &amp; EW$1, DataRegularSeason20242025!$D$3:$D$1315, $A43)+SUMIFS(DataRegularSeason20242025!$AB$3:$AB$1315,DataRegularSeason20242025!$B$3:$B$1315, "&lt;=" &amp; EW$1, DataRegularSeason20242025!$E$3:$E$1315, $A43)</f>
        <v>63</v>
      </c>
      <c r="EX43">
        <f>SUMIFS(DataRegularSeason20242025!$AA$3:$AA$1315,DataRegularSeason20242025!$B$3:$B$1315, "&lt;=" &amp; EX$1, DataRegularSeason20242025!$D$3:$D$1315, $A43)+SUMIFS(DataRegularSeason20242025!$AB$3:$AB$1315,DataRegularSeason20242025!$B$3:$B$1315, "&lt;=" &amp; EX$1, DataRegularSeason20242025!$E$3:$E$1315, $A43)</f>
        <v>63</v>
      </c>
      <c r="EY43">
        <f>SUMIFS(DataRegularSeason20242025!$AA$3:$AA$1315,DataRegularSeason20242025!$B$3:$B$1315, "&lt;=" &amp; EY$1, DataRegularSeason20242025!$D$3:$D$1315, $A43)+SUMIFS(DataRegularSeason20242025!$AB$3:$AB$1315,DataRegularSeason20242025!$B$3:$B$1315, "&lt;=" &amp; EY$1, DataRegularSeason20242025!$E$3:$E$1315, $A43)</f>
        <v>65</v>
      </c>
      <c r="EZ43">
        <f>SUMIFS(DataRegularSeason20242025!$AA$3:$AA$1315,DataRegularSeason20242025!$B$3:$B$1315, "&lt;=" &amp; EZ$1, DataRegularSeason20242025!$D$3:$D$1315, $A43)+SUMIFS(DataRegularSeason20242025!$AB$3:$AB$1315,DataRegularSeason20242025!$B$3:$B$1315, "&lt;=" &amp; EZ$1, DataRegularSeason20242025!$E$3:$E$1315, $A43)</f>
        <v>65</v>
      </c>
      <c r="FA43">
        <f>SUMIFS(DataRegularSeason20242025!$AA$3:$AA$1315,DataRegularSeason20242025!$B$3:$B$1315, "&lt;=" &amp; FA$1, DataRegularSeason20242025!$D$3:$D$1315, $A43)+SUMIFS(DataRegularSeason20242025!$AB$3:$AB$1315,DataRegularSeason20242025!$B$3:$B$1315, "&lt;=" &amp; FA$1, DataRegularSeason20242025!$E$3:$E$1315, $A43)</f>
        <v>65</v>
      </c>
      <c r="FB43">
        <f>SUMIFS(DataRegularSeason20242025!$AA$3:$AA$1315,DataRegularSeason20242025!$B$3:$B$1315, "&lt;=" &amp; FB$1, DataRegularSeason20242025!$D$3:$D$1315, $A43)+SUMIFS(DataRegularSeason20242025!$AB$3:$AB$1315,DataRegularSeason20242025!$B$3:$B$1315, "&lt;=" &amp; FB$1, DataRegularSeason20242025!$E$3:$E$1315, $A43)</f>
        <v>66</v>
      </c>
      <c r="FC43">
        <f>SUMIFS(DataRegularSeason20242025!$AA$3:$AA$1315,DataRegularSeason20242025!$B$3:$B$1315, "&lt;=" &amp; FC$1, DataRegularSeason20242025!$D$3:$D$1315, $A43)+SUMIFS(DataRegularSeason20242025!$AB$3:$AB$1315,DataRegularSeason20242025!$B$3:$B$1315, "&lt;=" &amp; FC$1, DataRegularSeason20242025!$E$3:$E$1315, $A43)</f>
        <v>66</v>
      </c>
      <c r="FD43">
        <f>SUMIFS(DataRegularSeason20242025!$AA$3:$AA$1315,DataRegularSeason20242025!$B$3:$B$1315, "&lt;=" &amp; FD$1, DataRegularSeason20242025!$D$3:$D$1315, $A43)+SUMIFS(DataRegularSeason20242025!$AB$3:$AB$1315,DataRegularSeason20242025!$B$3:$B$1315, "&lt;=" &amp; FD$1, DataRegularSeason20242025!$E$3:$E$1315, $A43)</f>
        <v>66</v>
      </c>
      <c r="FE43">
        <f>SUMIFS(DataRegularSeason20242025!$AA$3:$AA$1315,DataRegularSeason20242025!$B$3:$B$1315, "&lt;=" &amp; FE$1, DataRegularSeason20242025!$D$3:$D$1315, $A43)+SUMIFS(DataRegularSeason20242025!$AB$3:$AB$1315,DataRegularSeason20242025!$B$3:$B$1315, "&lt;=" &amp; FE$1, DataRegularSeason20242025!$E$3:$E$1315, $A43)</f>
        <v>66</v>
      </c>
      <c r="FF43">
        <f>SUMIFS(DataRegularSeason20242025!$AA$3:$AA$1315,DataRegularSeason20242025!$B$3:$B$1315, "&lt;=" &amp; FF$1, DataRegularSeason20242025!$D$3:$D$1315, $A43)+SUMIFS(DataRegularSeason20242025!$AB$3:$AB$1315,DataRegularSeason20242025!$B$3:$B$1315, "&lt;=" &amp; FF$1, DataRegularSeason20242025!$E$3:$E$1315, $A43)</f>
        <v>66</v>
      </c>
      <c r="FG43">
        <f>SUMIFS(DataRegularSeason20242025!$AA$3:$AA$1315,DataRegularSeason20242025!$B$3:$B$1315, "&lt;=" &amp; FG$1, DataRegularSeason20242025!$D$3:$D$1315, $A43)+SUMIFS(DataRegularSeason20242025!$AB$3:$AB$1315,DataRegularSeason20242025!$B$3:$B$1315, "&lt;=" &amp; FG$1, DataRegularSeason20242025!$E$3:$E$1315, $A43)</f>
        <v>68</v>
      </c>
      <c r="FH43">
        <f>SUMIFS(DataRegularSeason20242025!$AA$3:$AA$1315,DataRegularSeason20242025!$B$3:$B$1315, "&lt;=" &amp; FH$1, DataRegularSeason20242025!$D$3:$D$1315, $A43)+SUMIFS(DataRegularSeason20242025!$AB$3:$AB$1315,DataRegularSeason20242025!$B$3:$B$1315, "&lt;=" &amp; FH$1, DataRegularSeason20242025!$E$3:$E$1315, $A43)</f>
        <v>69</v>
      </c>
      <c r="FI43">
        <f>SUMIFS(DataRegularSeason20242025!$AA$3:$AA$1315,DataRegularSeason20242025!$B$3:$B$1315, "&lt;=" &amp; FI$1, DataRegularSeason20242025!$D$3:$D$1315, $A43)+SUMIFS(DataRegularSeason20242025!$AB$3:$AB$1315,DataRegularSeason20242025!$B$3:$B$1315, "&lt;=" &amp; FI$1, DataRegularSeason20242025!$E$3:$E$1315, $A43)</f>
        <v>69</v>
      </c>
      <c r="FJ43">
        <f>SUMIFS(DataRegularSeason20242025!$AA$3:$AA$1315,DataRegularSeason20242025!$B$3:$B$1315, "&lt;=" &amp; FJ$1, DataRegularSeason20242025!$D$3:$D$1315, $A43)+SUMIFS(DataRegularSeason20242025!$AB$3:$AB$1315,DataRegularSeason20242025!$B$3:$B$1315, "&lt;=" &amp; FJ$1, DataRegularSeason20242025!$E$3:$E$1315, $A43)</f>
        <v>69</v>
      </c>
      <c r="FK43">
        <f>SUMIFS(DataRegularSeason20242025!$AA$3:$AA$1315,DataRegularSeason20242025!$B$3:$B$1315, "&lt;=" &amp; FK$1, DataRegularSeason20242025!$D$3:$D$1315, $A43)+SUMIFS(DataRegularSeason20242025!$AB$3:$AB$1315,DataRegularSeason20242025!$B$3:$B$1315, "&lt;=" &amp; FK$1, DataRegularSeason20242025!$E$3:$E$1315, $A43)</f>
        <v>69</v>
      </c>
      <c r="FL43">
        <f>SUMIFS(DataRegularSeason20242025!$AA$3:$AA$1315,DataRegularSeason20242025!$B$3:$B$1315, "&lt;=" &amp; FL$1, DataRegularSeason20242025!$D$3:$D$1315, $A43)+SUMIFS(DataRegularSeason20242025!$AB$3:$AB$1315,DataRegularSeason20242025!$B$3:$B$1315, "&lt;=" &amp; FL$1, DataRegularSeason20242025!$E$3:$E$1315, $A43)</f>
        <v>69</v>
      </c>
      <c r="FM43">
        <f>SUMIFS(DataRegularSeason20242025!$AA$3:$AA$1315,DataRegularSeason20242025!$B$3:$B$1315, "&lt;=" &amp; FM$1, DataRegularSeason20242025!$D$3:$D$1315, $A43)+SUMIFS(DataRegularSeason20242025!$AB$3:$AB$1315,DataRegularSeason20242025!$B$3:$B$1315, "&lt;=" &amp; FM$1, DataRegularSeason20242025!$E$3:$E$1315, $A43)</f>
        <v>69</v>
      </c>
      <c r="FN43">
        <f>SUMIFS(DataRegularSeason20242025!$AA$3:$AA$1315,DataRegularSeason20242025!$B$3:$B$1315, "&lt;=" &amp; FN$1, DataRegularSeason20242025!$D$3:$D$1315, $A43)+SUMIFS(DataRegularSeason20242025!$AB$3:$AB$1315,DataRegularSeason20242025!$B$3:$B$1315, "&lt;=" &amp; FN$1, DataRegularSeason20242025!$E$3:$E$1315, $A43)</f>
        <v>69</v>
      </c>
      <c r="FO43">
        <f>SUMIFS(DataRegularSeason20242025!$AA$3:$AA$1315,DataRegularSeason20242025!$B$3:$B$1315, "&lt;=" &amp; FO$1, DataRegularSeason20242025!$D$3:$D$1315, $A43)+SUMIFS(DataRegularSeason20242025!$AB$3:$AB$1315,DataRegularSeason20242025!$B$3:$B$1315, "&lt;=" &amp; FO$1, DataRegularSeason20242025!$E$3:$E$1315, $A43)</f>
        <v>69</v>
      </c>
      <c r="FP43">
        <f>SUMIFS(DataRegularSeason20242025!$AA$3:$AA$1315,DataRegularSeason20242025!$B$3:$B$1315, "&lt;=" &amp; FP$1, DataRegularSeason20242025!$D$3:$D$1315, $A43)+SUMIFS(DataRegularSeason20242025!$AB$3:$AB$1315,DataRegularSeason20242025!$B$3:$B$1315, "&lt;=" &amp; FP$1, DataRegularSeason20242025!$E$3:$E$1315, $A43)</f>
        <v>69</v>
      </c>
      <c r="FQ43">
        <f>SUMIFS(DataRegularSeason20242025!$AA$3:$AA$1315,DataRegularSeason20242025!$B$3:$B$1315, "&lt;=" &amp; FQ$1, DataRegularSeason20242025!$D$3:$D$1315, $A43)+SUMIFS(DataRegularSeason20242025!$AB$3:$AB$1315,DataRegularSeason20242025!$B$3:$B$1315, "&lt;=" &amp; FQ$1, DataRegularSeason20242025!$E$3:$E$1315, $A43)</f>
        <v>69</v>
      </c>
      <c r="FR43">
        <f>SUMIFS(DataRegularSeason20242025!$AA$3:$AA$1315,DataRegularSeason20242025!$B$3:$B$1315, "&lt;=" &amp; FR$1, DataRegularSeason20242025!$D$3:$D$1315, $A43)+SUMIFS(DataRegularSeason20242025!$AB$3:$AB$1315,DataRegularSeason20242025!$B$3:$B$1315, "&lt;=" &amp; FR$1, DataRegularSeason20242025!$E$3:$E$1315, $A43)</f>
        <v>69</v>
      </c>
      <c r="FS43">
        <f>SUMIFS(DataRegularSeason20242025!$AA$3:$AA$1315,DataRegularSeason20242025!$B$3:$B$1315, "&lt;=" &amp; FS$1, DataRegularSeason20242025!$D$3:$D$1315, $A43)+SUMIFS(DataRegularSeason20242025!$AB$3:$AB$1315,DataRegularSeason20242025!$B$3:$B$1315, "&lt;=" &amp; FS$1, DataRegularSeason20242025!$E$3:$E$1315, $A43)</f>
        <v>69</v>
      </c>
      <c r="FT43">
        <f>SUMIFS(DataRegularSeason20242025!$AA$3:$AA$1315,DataRegularSeason20242025!$B$3:$B$1315, "&lt;=" &amp; FT$1, DataRegularSeason20242025!$D$3:$D$1315, $A43)+SUMIFS(DataRegularSeason20242025!$AB$3:$AB$1315,DataRegularSeason20242025!$B$3:$B$1315, "&lt;=" &amp; FT$1, DataRegularSeason20242025!$E$3:$E$1315, $A43)</f>
        <v>69</v>
      </c>
      <c r="FU43">
        <f>SUMIFS(DataRegularSeason20242025!$AA$3:$AA$1315,DataRegularSeason20242025!$B$3:$B$1315, "&lt;=" &amp; FU$1, DataRegularSeason20242025!$D$3:$D$1315, $A43)+SUMIFS(DataRegularSeason20242025!$AB$3:$AB$1315,DataRegularSeason20242025!$B$3:$B$1315, "&lt;=" &amp; FU$1, DataRegularSeason20242025!$E$3:$E$1315, $A43)</f>
        <v>69</v>
      </c>
      <c r="FV43">
        <f>SUMIFS(DataRegularSeason20242025!$AA$3:$AA$1315,DataRegularSeason20242025!$B$3:$B$1315, "&lt;=" &amp; FV$1, DataRegularSeason20242025!$D$3:$D$1315, $A43)+SUMIFS(DataRegularSeason20242025!$AB$3:$AB$1315,DataRegularSeason20242025!$B$3:$B$1315, "&lt;=" &amp; FV$1, DataRegularSeason20242025!$E$3:$E$1315, $A43)</f>
        <v>69</v>
      </c>
      <c r="FW43">
        <f>SUMIFS(DataRegularSeason20242025!$AA$3:$AA$1315,DataRegularSeason20242025!$B$3:$B$1315, "&lt;=" &amp; FW$1, DataRegularSeason20242025!$D$3:$D$1315, $A43)+SUMIFS(DataRegularSeason20242025!$AB$3:$AB$1315,DataRegularSeason20242025!$B$3:$B$1315, "&lt;=" &amp; FW$1, DataRegularSeason20242025!$E$3:$E$1315, $A43)</f>
        <v>69</v>
      </c>
      <c r="FX43">
        <f>SUMIFS(DataRegularSeason20242025!$AA$3:$AA$1315,DataRegularSeason20242025!$B$3:$B$1315, "&lt;=" &amp; FX$1, DataRegularSeason20242025!$D$3:$D$1315, $A43)+SUMIFS(DataRegularSeason20242025!$AB$3:$AB$1315,DataRegularSeason20242025!$B$3:$B$1315, "&lt;=" &amp; FX$1, DataRegularSeason20242025!$E$3:$E$1315, $A43)</f>
        <v>69</v>
      </c>
      <c r="FY43">
        <f>SUMIFS(DataRegularSeason20242025!$AA$3:$AA$1315,DataRegularSeason20242025!$B$3:$B$1315, "&lt;=" &amp; FY$1, DataRegularSeason20242025!$D$3:$D$1315, $A43)+SUMIFS(DataRegularSeason20242025!$AB$3:$AB$1315,DataRegularSeason20242025!$B$3:$B$1315, "&lt;=" &amp; FY$1, DataRegularSeason20242025!$E$3:$E$1315, $A43)</f>
        <v>69</v>
      </c>
      <c r="FZ43">
        <f>SUMIFS(DataRegularSeason20242025!$AA$3:$AA$1315,DataRegularSeason20242025!$B$3:$B$1315, "&lt;=" &amp; FZ$1, DataRegularSeason20242025!$D$3:$D$1315, $A43)+SUMIFS(DataRegularSeason20242025!$AB$3:$AB$1315,DataRegularSeason20242025!$B$3:$B$1315, "&lt;=" &amp; FZ$1, DataRegularSeason20242025!$E$3:$E$1315, $A43)</f>
        <v>69</v>
      </c>
      <c r="GA43">
        <f>SUMIFS(DataRegularSeason20242025!$AA$3:$AA$1315,DataRegularSeason20242025!$B$3:$B$1315, "&lt;=" &amp; GA$1, DataRegularSeason20242025!$D$3:$D$1315, $A43)+SUMIFS(DataRegularSeason20242025!$AB$3:$AB$1315,DataRegularSeason20242025!$B$3:$B$1315, "&lt;=" &amp; GA$1, DataRegularSeason20242025!$E$3:$E$1315, $A43)</f>
        <v>69</v>
      </c>
      <c r="GB43">
        <f>SUMIFS(DataRegularSeason20242025!$AA$3:$AA$1315,DataRegularSeason20242025!$B$3:$B$1315, "&lt;=" &amp; GB$1, DataRegularSeason20242025!$D$3:$D$1315, $A43)+SUMIFS(DataRegularSeason20242025!$AB$3:$AB$1315,DataRegularSeason20242025!$B$3:$B$1315, "&lt;=" &amp; GB$1, DataRegularSeason20242025!$E$3:$E$1315, $A43)</f>
        <v>69</v>
      </c>
      <c r="GC43">
        <f>SUMIFS(DataRegularSeason20242025!$AA$3:$AA$1315,DataRegularSeason20242025!$B$3:$B$1315, "&lt;=" &amp; GC$1, DataRegularSeason20242025!$D$3:$D$1315, $A43)+SUMIFS(DataRegularSeason20242025!$AB$3:$AB$1315,DataRegularSeason20242025!$B$3:$B$1315, "&lt;=" &amp; GC$1, DataRegularSeason20242025!$E$3:$E$1315, $A43)</f>
        <v>69</v>
      </c>
      <c r="GD43">
        <f>SUMIFS(DataRegularSeason20242025!$AA$3:$AA$1315,DataRegularSeason20242025!$B$3:$B$1315, "&lt;=" &amp; GD$1, DataRegularSeason20242025!$D$3:$D$1315, $A43)+SUMIFS(DataRegularSeason20242025!$AB$3:$AB$1315,DataRegularSeason20242025!$B$3:$B$1315, "&lt;=" &amp; GD$1, DataRegularSeason20242025!$E$3:$E$1315, $A43)</f>
        <v>69</v>
      </c>
      <c r="GE43">
        <f>SUMIFS(DataRegularSeason20242025!$AA$3:$AA$1315,DataRegularSeason20242025!$B$3:$B$1315, "&lt;=" &amp; GE$1, DataRegularSeason20242025!$D$3:$D$1315, $A43)+SUMIFS(DataRegularSeason20242025!$AB$3:$AB$1315,DataRegularSeason20242025!$B$3:$B$1315, "&lt;=" &amp; GE$1, DataRegularSeason20242025!$E$3:$E$1315, $A43)</f>
        <v>69</v>
      </c>
      <c r="GF43">
        <f>SUMIFS(DataRegularSeason20242025!$AA$3:$AA$1315,DataRegularSeason20242025!$B$3:$B$1315, "&lt;=" &amp; GF$1, DataRegularSeason20242025!$D$3:$D$1315, $A43)+SUMIFS(DataRegularSeason20242025!$AB$3:$AB$1315,DataRegularSeason20242025!$B$3:$B$1315, "&lt;=" &amp; GF$1, DataRegularSeason20242025!$E$3:$E$1315, $A43)</f>
        <v>69</v>
      </c>
      <c r="GG43">
        <f>SUMIFS(DataRegularSeason20242025!$AA$3:$AA$1315,DataRegularSeason20242025!$B$3:$B$1315, "&lt;=" &amp; GG$1, DataRegularSeason20242025!$D$3:$D$1315, $A43)+SUMIFS(DataRegularSeason20242025!$AB$3:$AB$1315,DataRegularSeason20242025!$B$3:$B$1315, "&lt;=" &amp; GG$1, DataRegularSeason20242025!$E$3:$E$1315, $A43)</f>
        <v>69</v>
      </c>
      <c r="GH43">
        <f>SUMIFS(DataRegularSeason20242025!$AA$3:$AA$1315,DataRegularSeason20242025!$B$3:$B$1315, "&lt;=" &amp; GH$1, DataRegularSeason20242025!$D$3:$D$1315, $A43)+SUMIFS(DataRegularSeason20242025!$AB$3:$AB$1315,DataRegularSeason20242025!$B$3:$B$1315, "&lt;=" &amp; GH$1, DataRegularSeason20242025!$E$3:$E$1315, $A43)</f>
        <v>69</v>
      </c>
      <c r="GI43">
        <f>SUMIFS(DataRegularSeason20242025!$AA$3:$AA$1315,DataRegularSeason20242025!$B$3:$B$1315, "&lt;=" &amp; GI$1, DataRegularSeason20242025!$D$3:$D$1315, $A43)+SUMIFS(DataRegularSeason20242025!$AB$3:$AB$1315,DataRegularSeason20242025!$B$3:$B$1315, "&lt;=" &amp; GI$1, DataRegularSeason20242025!$E$3:$E$1315, $A43)</f>
        <v>69</v>
      </c>
      <c r="GJ43">
        <f>SUMIFS(DataRegularSeason20242025!$AA$3:$AA$1315,DataRegularSeason20242025!$B$3:$B$1315, "&lt;=" &amp; GJ$1, DataRegularSeason20242025!$D$3:$D$1315, $A43)+SUMIFS(DataRegularSeason20242025!$AB$3:$AB$1315,DataRegularSeason20242025!$B$3:$B$1315, "&lt;=" &amp; GJ$1, DataRegularSeason20242025!$E$3:$E$1315, $A43)</f>
        <v>69</v>
      </c>
      <c r="GK43">
        <f>SUMIFS(DataRegularSeason20242025!$AA$3:$AA$1315,DataRegularSeason20242025!$B$3:$B$1315, "&lt;=" &amp; GK$1, DataRegularSeason20242025!$D$3:$D$1315, $A43)+SUMIFS(DataRegularSeason20242025!$AB$3:$AB$1315,DataRegularSeason20242025!$B$3:$B$1315, "&lt;=" &amp; GK$1, DataRegularSeason20242025!$E$3:$E$1315, $A43)</f>
        <v>69</v>
      </c>
      <c r="GL43">
        <f>SUMIFS(DataRegularSeason20242025!$AA$3:$AA$1315,DataRegularSeason20242025!$B$3:$B$1315, "&lt;=" &amp; GL$1, DataRegularSeason20242025!$D$3:$D$1315, $A43)+SUMIFS(DataRegularSeason20242025!$AB$3:$AB$1315,DataRegularSeason20242025!$B$3:$B$1315, "&lt;=" &amp; GL$1, DataRegularSeason20242025!$E$3:$E$1315, $A43)</f>
        <v>69</v>
      </c>
      <c r="GM43">
        <f>SUMIFS(DataRegularSeason20242025!$AA$3:$AA$1315,DataRegularSeason20242025!$B$3:$B$1315, "&lt;=" &amp; GM$1, DataRegularSeason20242025!$D$3:$D$1315, $A43)+SUMIFS(DataRegularSeason20242025!$AB$3:$AB$1315,DataRegularSeason20242025!$B$3:$B$1315, "&lt;=" &amp; GM$1, DataRegularSeason20242025!$E$3:$E$1315, $A43)</f>
        <v>69</v>
      </c>
      <c r="GN43">
        <f>SUMIFS(DataRegularSeason20242025!$AA$3:$AA$1315,DataRegularSeason20242025!$B$3:$B$1315, "&lt;=" &amp; GN$1, DataRegularSeason20242025!$D$3:$D$1315, $A43)+SUMIFS(DataRegularSeason20242025!$AB$3:$AB$1315,DataRegularSeason20242025!$B$3:$B$1315, "&lt;=" &amp; GN$1, DataRegularSeason20242025!$E$3:$E$1315, $A43)</f>
        <v>69</v>
      </c>
      <c r="GO43">
        <f>SUMIFS(DataRegularSeason20242025!$AA$3:$AA$1315,DataRegularSeason20242025!$B$3:$B$1315, "&lt;=" &amp; GO$1, DataRegularSeason20242025!$D$3:$D$1315, $A43)+SUMIFS(DataRegularSeason20242025!$AB$3:$AB$1315,DataRegularSeason20242025!$B$3:$B$1315, "&lt;=" &amp; GO$1, DataRegularSeason20242025!$E$3:$E$1315, $A43)</f>
        <v>69</v>
      </c>
      <c r="GP43">
        <f>SUMIFS(DataRegularSeason20242025!$AA$3:$AA$1315,DataRegularSeason20242025!$B$3:$B$1315, "&lt;=" &amp; GP$1, DataRegularSeason20242025!$D$3:$D$1315, $A43)+SUMIFS(DataRegularSeason20242025!$AB$3:$AB$1315,DataRegularSeason20242025!$B$3:$B$1315, "&lt;=" &amp; GP$1, DataRegularSeason20242025!$E$3:$E$1315, $A43)</f>
        <v>69</v>
      </c>
      <c r="GQ43">
        <f>SUMIFS(DataRegularSeason20242025!$AA$3:$AA$1315,DataRegularSeason20242025!$B$3:$B$1315, "&lt;=" &amp; GQ$1, DataRegularSeason20242025!$D$3:$D$1315, $A43)+SUMIFS(DataRegularSeason20242025!$AB$3:$AB$1315,DataRegularSeason20242025!$B$3:$B$1315, "&lt;=" &amp; GQ$1, DataRegularSeason20242025!$E$3:$E$1315, $A43)</f>
        <v>69</v>
      </c>
      <c r="GR43">
        <f>SUMIFS(DataRegularSeason20242025!$AA$3:$AA$1315,DataRegularSeason20242025!$B$3:$B$1315, "&lt;=" &amp; GR$1, DataRegularSeason20242025!$D$3:$D$1315, $A43)+SUMIFS(DataRegularSeason20242025!$AB$3:$AB$1315,DataRegularSeason20242025!$B$3:$B$1315, "&lt;=" &amp; GR$1, DataRegularSeason20242025!$E$3:$E$1315, $A43)</f>
        <v>69</v>
      </c>
      <c r="GS43">
        <f>SUMIFS(DataRegularSeason20242025!$AA$3:$AA$1315,DataRegularSeason20242025!$B$3:$B$1315, "&lt;=" &amp; GS$1, DataRegularSeason20242025!$D$3:$D$1315, $A43)+SUMIFS(DataRegularSeason20242025!$AB$3:$AB$1315,DataRegularSeason20242025!$B$3:$B$1315, "&lt;=" &amp; GS$1, DataRegularSeason20242025!$E$3:$E$1315, $A43)</f>
        <v>69</v>
      </c>
      <c r="GT43">
        <f>SUMIFS(DataRegularSeason20242025!$AA$3:$AA$1315,DataRegularSeason20242025!$B$3:$B$1315, "&lt;=" &amp; GT$1, DataRegularSeason20242025!$D$3:$D$1315, $A43)+SUMIFS(DataRegularSeason20242025!$AB$3:$AB$1315,DataRegularSeason20242025!$B$3:$B$1315, "&lt;=" &amp; GT$1, DataRegularSeason20242025!$E$3:$E$1315, $A43)</f>
        <v>69</v>
      </c>
      <c r="GU43">
        <f>SUMIFS(DataRegularSeason20242025!$AA$3:$AA$1315,DataRegularSeason20242025!$B$3:$B$1315, "&lt;=" &amp; GU$1, DataRegularSeason20242025!$D$3:$D$1315, $A43)+SUMIFS(DataRegularSeason20242025!$AB$3:$AB$1315,DataRegularSeason20242025!$B$3:$B$1315, "&lt;=" &amp; GU$1, DataRegularSeason20242025!$E$3:$E$1315, $A43)</f>
        <v>69</v>
      </c>
    </row>
    <row r="44" spans="1:275" x14ac:dyDescent="0.25">
      <c r="A44" t="s">
        <v>15</v>
      </c>
      <c r="B44" t="s">
        <v>97</v>
      </c>
      <c r="C44" t="s">
        <v>80</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2</v>
      </c>
      <c r="L44">
        <f>SUMIFS(DataRegularSeason20242025!$AA$3:$AA$1315,DataRegularSeason20242025!$B$3:$B$1315, "&lt;=" &amp; L$1, DataRegularSeason20242025!$D$3:$D$1315, $A44)+SUMIFS(DataRegularSeason20242025!$AB$3:$AB$1315,DataRegularSeason20242025!$B$3:$B$1315, "&lt;=" &amp; L$1, DataRegularSeason20242025!$E$3:$E$1315, $A44)</f>
        <v>2</v>
      </c>
      <c r="M44">
        <f>SUMIFS(DataRegularSeason20242025!$AA$3:$AA$1315,DataRegularSeason20242025!$B$3:$B$1315, "&lt;=" &amp; M$1, DataRegularSeason20242025!$D$3:$D$1315, $A44)+SUMIFS(DataRegularSeason20242025!$AB$3:$AB$1315,DataRegularSeason20242025!$B$3:$B$1315, "&lt;=" &amp; M$1, DataRegularSeason20242025!$E$3:$E$1315, $A44)</f>
        <v>4</v>
      </c>
      <c r="N44">
        <f>SUMIFS(DataRegularSeason20242025!$AA$3:$AA$1315,DataRegularSeason20242025!$B$3:$B$1315, "&lt;=" &amp; N$1, DataRegularSeason20242025!$D$3:$D$1315, $A44)+SUMIFS(DataRegularSeason20242025!$AB$3:$AB$1315,DataRegularSeason20242025!$B$3:$B$1315, "&lt;=" &amp; N$1, DataRegularSeason20242025!$E$3:$E$1315, $A44)</f>
        <v>4</v>
      </c>
      <c r="O44">
        <f>SUMIFS(DataRegularSeason20242025!$AA$3:$AA$1315,DataRegularSeason20242025!$B$3:$B$1315, "&lt;=" &amp; O$1, DataRegularSeason20242025!$D$3:$D$1315, $A44)+SUMIFS(DataRegularSeason20242025!$AB$3:$AB$1315,DataRegularSeason20242025!$B$3:$B$1315, "&lt;=" &amp; O$1, DataRegularSeason20242025!$E$3:$E$1315, $A44)</f>
        <v>4</v>
      </c>
      <c r="P44">
        <f>SUMIFS(DataRegularSeason20242025!$AA$3:$AA$1315,DataRegularSeason20242025!$B$3:$B$1315, "&lt;=" &amp; P$1, DataRegularSeason20242025!$D$3:$D$1315, $A44)+SUMIFS(DataRegularSeason20242025!$AB$3:$AB$1315,DataRegularSeason20242025!$B$3:$B$1315, "&lt;=" &amp; P$1, DataRegularSeason20242025!$E$3:$E$1315, $A44)</f>
        <v>4</v>
      </c>
      <c r="Q44">
        <f>SUMIFS(DataRegularSeason20242025!$AA$3:$AA$1315,DataRegularSeason20242025!$B$3:$B$1315, "&lt;=" &amp; Q$1, DataRegularSeason20242025!$D$3:$D$1315, $A44)+SUMIFS(DataRegularSeason20242025!$AB$3:$AB$1315,DataRegularSeason20242025!$B$3:$B$1315, "&lt;=" &amp; Q$1, DataRegularSeason20242025!$E$3:$E$1315, $A44)</f>
        <v>6</v>
      </c>
      <c r="R44">
        <f>SUMIFS(DataRegularSeason20242025!$AA$3:$AA$1315,DataRegularSeason20242025!$B$3:$B$1315, "&lt;=" &amp; R$1, DataRegularSeason20242025!$D$3:$D$1315, $A44)+SUMIFS(DataRegularSeason20242025!$AB$3:$AB$1315,DataRegularSeason20242025!$B$3:$B$1315, "&lt;=" &amp; R$1, DataRegularSeason20242025!$E$3:$E$1315, $A44)</f>
        <v>6</v>
      </c>
      <c r="S44">
        <f>SUMIFS(DataRegularSeason20242025!$AA$3:$AA$1315,DataRegularSeason20242025!$B$3:$B$1315, "&lt;=" &amp; S$1, DataRegularSeason20242025!$D$3:$D$1315, $A44)+SUMIFS(DataRegularSeason20242025!$AB$3:$AB$1315,DataRegularSeason20242025!$B$3:$B$1315, "&lt;=" &amp; S$1, DataRegularSeason20242025!$E$3:$E$1315, $A44)</f>
        <v>6</v>
      </c>
      <c r="T44">
        <f>SUMIFS(DataRegularSeason20242025!$AA$3:$AA$1315,DataRegularSeason20242025!$B$3:$B$1315, "&lt;=" &amp; T$1, DataRegularSeason20242025!$D$3:$D$1315, $A44)+SUMIFS(DataRegularSeason20242025!$AB$3:$AB$1315,DataRegularSeason20242025!$B$3:$B$1315, "&lt;=" &amp; T$1, DataRegularSeason20242025!$E$3:$E$1315, $A44)</f>
        <v>7</v>
      </c>
      <c r="U44">
        <f>SUMIFS(DataRegularSeason20242025!$AA$3:$AA$1315,DataRegularSeason20242025!$B$3:$B$1315, "&lt;=" &amp; U$1, DataRegularSeason20242025!$D$3:$D$1315, $A44)+SUMIFS(DataRegularSeason20242025!$AB$3:$AB$1315,DataRegularSeason20242025!$B$3:$B$1315, "&lt;=" &amp; U$1, DataRegularSeason20242025!$E$3:$E$1315, $A44)</f>
        <v>7</v>
      </c>
      <c r="V44">
        <f>SUMIFS(DataRegularSeason20242025!$AA$3:$AA$1315,DataRegularSeason20242025!$B$3:$B$1315, "&lt;=" &amp; V$1, DataRegularSeason20242025!$D$3:$D$1315, $A44)+SUMIFS(DataRegularSeason20242025!$AB$3:$AB$1315,DataRegularSeason20242025!$B$3:$B$1315, "&lt;=" &amp; V$1, DataRegularSeason20242025!$E$3:$E$1315, $A44)</f>
        <v>7</v>
      </c>
      <c r="W44">
        <f>SUMIFS(DataRegularSeason20242025!$AA$3:$AA$1315,DataRegularSeason20242025!$B$3:$B$1315, "&lt;=" &amp; W$1, DataRegularSeason20242025!$D$3:$D$1315, $A44)+SUMIFS(DataRegularSeason20242025!$AB$3:$AB$1315,DataRegularSeason20242025!$B$3:$B$1315, "&lt;=" &amp; W$1, DataRegularSeason20242025!$E$3:$E$1315, $A44)</f>
        <v>7</v>
      </c>
      <c r="X44">
        <f>SUMIFS(DataRegularSeason20242025!$AA$3:$AA$1315,DataRegularSeason20242025!$B$3:$B$1315, "&lt;=" &amp; X$1, DataRegularSeason20242025!$D$3:$D$1315, $A44)+SUMIFS(DataRegularSeason20242025!$AB$3:$AB$1315,DataRegularSeason20242025!$B$3:$B$1315, "&lt;=" &amp; X$1, DataRegularSeason20242025!$E$3:$E$1315, $A44)</f>
        <v>7</v>
      </c>
      <c r="Y44">
        <f>SUMIFS(DataRegularSeason20242025!$AA$3:$AA$1315,DataRegularSeason20242025!$B$3:$B$1315, "&lt;=" &amp; Y$1, DataRegularSeason20242025!$D$3:$D$1315, $A44)+SUMIFS(DataRegularSeason20242025!$AB$3:$AB$1315,DataRegularSeason20242025!$B$3:$B$1315, "&lt;=" &amp; Y$1, DataRegularSeason20242025!$E$3:$E$1315, $A44)</f>
        <v>7</v>
      </c>
      <c r="Z44">
        <f>SUMIFS(DataRegularSeason20242025!$AA$3:$AA$1315,DataRegularSeason20242025!$B$3:$B$1315, "&lt;=" &amp; Z$1, DataRegularSeason20242025!$D$3:$D$1315, $A44)+SUMIFS(DataRegularSeason20242025!$AB$3:$AB$1315,DataRegularSeason20242025!$B$3:$B$1315, "&lt;=" &amp; Z$1, DataRegularSeason20242025!$E$3:$E$1315, $A44)</f>
        <v>7</v>
      </c>
      <c r="AA44">
        <f>SUMIFS(DataRegularSeason20242025!$AA$3:$AA$1315,DataRegularSeason20242025!$B$3:$B$1315, "&lt;=" &amp; AA$1, DataRegularSeason20242025!$D$3:$D$1315, $A44)+SUMIFS(DataRegularSeason20242025!$AB$3:$AB$1315,DataRegularSeason20242025!$B$3:$B$1315, "&lt;=" &amp; AA$1, DataRegularSeason20242025!$E$3:$E$1315, $A44)</f>
        <v>9</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13</v>
      </c>
      <c r="AJ44">
        <f>SUMIFS(DataRegularSeason20242025!$AA$3:$AA$1315,DataRegularSeason20242025!$B$3:$B$1315, "&lt;=" &amp; AJ$1, DataRegularSeason20242025!$D$3:$D$1315, $A44)+SUMIFS(DataRegularSeason20242025!$AB$3:$AB$1315,DataRegularSeason20242025!$B$3:$B$1315, "&lt;=" &amp; AJ$1, DataRegularSeason20242025!$E$3:$E$1315, $A44)</f>
        <v>13</v>
      </c>
      <c r="AK44">
        <f>SUMIFS(DataRegularSeason20242025!$AA$3:$AA$1315,DataRegularSeason20242025!$B$3:$B$1315, "&lt;=" &amp; AK$1, DataRegularSeason20242025!$D$3:$D$1315, $A44)+SUMIFS(DataRegularSeason20242025!$AB$3:$AB$1315,DataRegularSeason20242025!$B$3:$B$1315, "&lt;=" &amp; AK$1, DataRegularSeason20242025!$E$3:$E$1315, $A44)</f>
        <v>13</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15</v>
      </c>
      <c r="AN44">
        <f>SUMIFS(DataRegularSeason20242025!$AA$3:$AA$1315,DataRegularSeason20242025!$B$3:$B$1315, "&lt;=" &amp; AN$1, DataRegularSeason20242025!$D$3:$D$1315, $A44)+SUMIFS(DataRegularSeason20242025!$AB$3:$AB$1315,DataRegularSeason20242025!$B$3:$B$1315, "&lt;=" &amp; AN$1, DataRegularSeason20242025!$E$3:$E$1315, $A44)</f>
        <v>15</v>
      </c>
      <c r="AO44">
        <f>SUMIFS(DataRegularSeason20242025!$AA$3:$AA$1315,DataRegularSeason20242025!$B$3:$B$1315, "&lt;=" &amp; AO$1, DataRegularSeason20242025!$D$3:$D$1315, $A44)+SUMIFS(DataRegularSeason20242025!$AB$3:$AB$1315,DataRegularSeason20242025!$B$3:$B$1315, "&lt;=" &amp; AO$1, DataRegularSeason20242025!$E$3:$E$1315, $A44)</f>
        <v>16</v>
      </c>
      <c r="AP44">
        <f>SUMIFS(DataRegularSeason20242025!$AA$3:$AA$1315,DataRegularSeason20242025!$B$3:$B$1315, "&lt;=" &amp; AP$1, DataRegularSeason20242025!$D$3:$D$1315, $A44)+SUMIFS(DataRegularSeason20242025!$AB$3:$AB$1315,DataRegularSeason20242025!$B$3:$B$1315, "&lt;=" &amp; AP$1, DataRegularSeason20242025!$E$3:$E$1315, $A44)</f>
        <v>16</v>
      </c>
      <c r="AQ44">
        <f>SUMIFS(DataRegularSeason20242025!$AA$3:$AA$1315,DataRegularSeason20242025!$B$3:$B$1315, "&lt;=" &amp; AQ$1, DataRegularSeason20242025!$D$3:$D$1315, $A44)+SUMIFS(DataRegularSeason20242025!$AB$3:$AB$1315,DataRegularSeason20242025!$B$3:$B$1315, "&lt;=" &amp; AQ$1, DataRegularSeason20242025!$E$3:$E$1315, $A44)</f>
        <v>16</v>
      </c>
      <c r="AR44">
        <f>SUMIFS(DataRegularSeason20242025!$AA$3:$AA$1315,DataRegularSeason20242025!$B$3:$B$1315, "&lt;=" &amp; AR$1, DataRegularSeason20242025!$D$3:$D$1315, $A44)+SUMIFS(DataRegularSeason20242025!$AB$3:$AB$1315,DataRegularSeason20242025!$B$3:$B$1315, "&lt;=" &amp; AR$1, DataRegularSeason20242025!$E$3:$E$1315, $A44)</f>
        <v>18</v>
      </c>
      <c r="AS44">
        <f>SUMIFS(DataRegularSeason20242025!$AA$3:$AA$1315,DataRegularSeason20242025!$B$3:$B$1315, "&lt;=" &amp; AS$1, DataRegularSeason20242025!$D$3:$D$1315, $A44)+SUMIFS(DataRegularSeason20242025!$AB$3:$AB$1315,DataRegularSeason20242025!$B$3:$B$1315, "&lt;=" &amp; AS$1, DataRegularSeason20242025!$E$3:$E$1315, $A44)</f>
        <v>18</v>
      </c>
      <c r="AT44">
        <f>SUMIFS(DataRegularSeason20242025!$AA$3:$AA$1315,DataRegularSeason20242025!$B$3:$B$1315, "&lt;=" &amp; AT$1, DataRegularSeason20242025!$D$3:$D$1315, $A44)+SUMIFS(DataRegularSeason20242025!$AB$3:$AB$1315,DataRegularSeason20242025!$B$3:$B$1315, "&lt;=" &amp; AT$1, DataRegularSeason20242025!$E$3:$E$1315, $A44)</f>
        <v>18</v>
      </c>
      <c r="AU44">
        <f>SUMIFS(DataRegularSeason20242025!$AA$3:$AA$1315,DataRegularSeason20242025!$B$3:$B$1315, "&lt;=" &amp; AU$1, DataRegularSeason20242025!$D$3:$D$1315, $A44)+SUMIFS(DataRegularSeason20242025!$AB$3:$AB$1315,DataRegularSeason20242025!$B$3:$B$1315, "&lt;=" &amp; AU$1, DataRegularSeason20242025!$E$3:$E$1315, $A44)</f>
        <v>18</v>
      </c>
      <c r="AV44">
        <f>SUMIFS(DataRegularSeason20242025!$AA$3:$AA$1315,DataRegularSeason20242025!$B$3:$B$1315, "&lt;=" &amp; AV$1, DataRegularSeason20242025!$D$3:$D$1315, $A44)+SUMIFS(DataRegularSeason20242025!$AB$3:$AB$1315,DataRegularSeason20242025!$B$3:$B$1315, "&lt;=" &amp; AV$1, DataRegularSeason20242025!$E$3:$E$1315, $A44)</f>
        <v>19</v>
      </c>
      <c r="AW44">
        <f>SUMIFS(DataRegularSeason20242025!$AA$3:$AA$1315,DataRegularSeason20242025!$B$3:$B$1315, "&lt;=" &amp; AW$1, DataRegularSeason20242025!$D$3:$D$1315, $A44)+SUMIFS(DataRegularSeason20242025!$AB$3:$AB$1315,DataRegularSeason20242025!$B$3:$B$1315, "&lt;=" &amp; AW$1, DataRegularSeason20242025!$E$3:$E$1315, $A44)</f>
        <v>19</v>
      </c>
      <c r="AX44">
        <f>SUMIFS(DataRegularSeason20242025!$AA$3:$AA$1315,DataRegularSeason20242025!$B$3:$B$1315, "&lt;=" &amp; AX$1, DataRegularSeason20242025!$D$3:$D$1315, $A44)+SUMIFS(DataRegularSeason20242025!$AB$3:$AB$1315,DataRegularSeason20242025!$B$3:$B$1315, "&lt;=" &amp; AX$1, DataRegularSeason20242025!$E$3:$E$1315, $A44)</f>
        <v>19</v>
      </c>
      <c r="AY44">
        <f>SUMIFS(DataRegularSeason20242025!$AA$3:$AA$1315,DataRegularSeason20242025!$B$3:$B$1315, "&lt;=" &amp; AY$1, DataRegularSeason20242025!$D$3:$D$1315, $A44)+SUMIFS(DataRegularSeason20242025!$AB$3:$AB$1315,DataRegularSeason20242025!$B$3:$B$1315, "&lt;=" &amp; AY$1, DataRegularSeason20242025!$E$3:$E$1315, $A44)</f>
        <v>19</v>
      </c>
      <c r="AZ44">
        <f>SUMIFS(DataRegularSeason20242025!$AA$3:$AA$1315,DataRegularSeason20242025!$B$3:$B$1315, "&lt;=" &amp; AZ$1, DataRegularSeason20242025!$D$3:$D$1315, $A44)+SUMIFS(DataRegularSeason20242025!$AB$3:$AB$1315,DataRegularSeason20242025!$B$3:$B$1315, "&lt;=" &amp; AZ$1, DataRegularSeason20242025!$E$3:$E$1315, $A44)</f>
        <v>19</v>
      </c>
      <c r="BA44">
        <f>SUMIFS(DataRegularSeason20242025!$AA$3:$AA$1315,DataRegularSeason20242025!$B$3:$B$1315, "&lt;=" &amp; BA$1, DataRegularSeason20242025!$D$3:$D$1315, $A44)+SUMIFS(DataRegularSeason20242025!$AB$3:$AB$1315,DataRegularSeason20242025!$B$3:$B$1315, "&lt;=" &amp; BA$1, DataRegularSeason20242025!$E$3:$E$1315, $A44)</f>
        <v>21</v>
      </c>
      <c r="BB44">
        <f>SUMIFS(DataRegularSeason20242025!$AA$3:$AA$1315,DataRegularSeason20242025!$B$3:$B$1315, "&lt;=" &amp; BB$1, DataRegularSeason20242025!$D$3:$D$1315, $A44)+SUMIFS(DataRegularSeason20242025!$AB$3:$AB$1315,DataRegularSeason20242025!$B$3:$B$1315, "&lt;=" &amp; BB$1, DataRegularSeason20242025!$E$3:$E$1315, $A44)</f>
        <v>21</v>
      </c>
      <c r="BC44">
        <f>SUMIFS(DataRegularSeason20242025!$AA$3:$AA$1315,DataRegularSeason20242025!$B$3:$B$1315, "&lt;=" &amp; BC$1, DataRegularSeason20242025!$D$3:$D$1315, $A44)+SUMIFS(DataRegularSeason20242025!$AB$3:$AB$1315,DataRegularSeason20242025!$B$3:$B$1315, "&lt;=" &amp; BC$1, DataRegularSeason20242025!$E$3:$E$1315, $A44)</f>
        <v>23</v>
      </c>
      <c r="BD44">
        <f>SUMIFS(DataRegularSeason20242025!$AA$3:$AA$1315,DataRegularSeason20242025!$B$3:$B$1315, "&lt;=" &amp; BD$1, DataRegularSeason20242025!$D$3:$D$1315, $A44)+SUMIFS(DataRegularSeason20242025!$AB$3:$AB$1315,DataRegularSeason20242025!$B$3:$B$1315, "&lt;=" &amp; BD$1, DataRegularSeason20242025!$E$3:$E$1315, $A44)</f>
        <v>23</v>
      </c>
      <c r="BE44">
        <f>SUMIFS(DataRegularSeason20242025!$AA$3:$AA$1315,DataRegularSeason20242025!$B$3:$B$1315, "&lt;=" &amp; BE$1, DataRegularSeason20242025!$D$3:$D$1315, $A44)+SUMIFS(DataRegularSeason20242025!$AB$3:$AB$1315,DataRegularSeason20242025!$B$3:$B$1315, "&lt;=" &amp; BE$1, DataRegularSeason20242025!$E$3:$E$1315, $A44)</f>
        <v>23</v>
      </c>
      <c r="BF44">
        <f>SUMIFS(DataRegularSeason20242025!$AA$3:$AA$1315,DataRegularSeason20242025!$B$3:$B$1315, "&lt;=" &amp; BF$1, DataRegularSeason20242025!$D$3:$D$1315, $A44)+SUMIFS(DataRegularSeason20242025!$AB$3:$AB$1315,DataRegularSeason20242025!$B$3:$B$1315, "&lt;=" &amp; BF$1, DataRegularSeason20242025!$E$3:$E$1315, $A44)</f>
        <v>23</v>
      </c>
      <c r="BG44">
        <f>SUMIFS(DataRegularSeason20242025!$AA$3:$AA$1315,DataRegularSeason20242025!$B$3:$B$1315, "&lt;=" &amp; BG$1, DataRegularSeason20242025!$D$3:$D$1315, $A44)+SUMIFS(DataRegularSeason20242025!$AB$3:$AB$1315,DataRegularSeason20242025!$B$3:$B$1315, "&lt;=" &amp; BG$1, DataRegularSeason20242025!$E$3:$E$1315, $A44)</f>
        <v>25</v>
      </c>
      <c r="BH44">
        <f>SUMIFS(DataRegularSeason20242025!$AA$3:$AA$1315,DataRegularSeason20242025!$B$3:$B$1315, "&lt;=" &amp; BH$1, DataRegularSeason20242025!$D$3:$D$1315, $A44)+SUMIFS(DataRegularSeason20242025!$AB$3:$AB$1315,DataRegularSeason20242025!$B$3:$B$1315, "&lt;=" &amp; BH$1, DataRegularSeason20242025!$E$3:$E$1315, $A44)</f>
        <v>25</v>
      </c>
      <c r="BI44">
        <f>SUMIFS(DataRegularSeason20242025!$AA$3:$AA$1315,DataRegularSeason20242025!$B$3:$B$1315, "&lt;=" &amp; BI$1, DataRegularSeason20242025!$D$3:$D$1315, $A44)+SUMIFS(DataRegularSeason20242025!$AB$3:$AB$1315,DataRegularSeason20242025!$B$3:$B$1315, "&lt;=" &amp; BI$1, DataRegularSeason20242025!$E$3:$E$1315, $A44)</f>
        <v>25</v>
      </c>
      <c r="BJ44">
        <f>SUMIFS(DataRegularSeason20242025!$AA$3:$AA$1315,DataRegularSeason20242025!$B$3:$B$1315, "&lt;=" &amp; BJ$1, DataRegularSeason20242025!$D$3:$D$1315, $A44)+SUMIFS(DataRegularSeason20242025!$AB$3:$AB$1315,DataRegularSeason20242025!$B$3:$B$1315, "&lt;=" &amp; BJ$1, DataRegularSeason20242025!$E$3:$E$1315, $A44)</f>
        <v>25</v>
      </c>
      <c r="BK44">
        <f>SUMIFS(DataRegularSeason20242025!$AA$3:$AA$1315,DataRegularSeason20242025!$B$3:$B$1315, "&lt;=" &amp; BK$1, DataRegularSeason20242025!$D$3:$D$1315, $A44)+SUMIFS(DataRegularSeason20242025!$AB$3:$AB$1315,DataRegularSeason20242025!$B$3:$B$1315, "&lt;=" &amp; BK$1, DataRegularSeason20242025!$E$3:$E$1315, $A44)</f>
        <v>27</v>
      </c>
      <c r="BL44">
        <f>SUMIFS(DataRegularSeason20242025!$AA$3:$AA$1315,DataRegularSeason20242025!$B$3:$B$1315, "&lt;=" &amp; BL$1, DataRegularSeason20242025!$D$3:$D$1315, $A44)+SUMIFS(DataRegularSeason20242025!$AB$3:$AB$1315,DataRegularSeason20242025!$B$3:$B$1315, "&lt;=" &amp; BL$1, DataRegularSeason20242025!$E$3:$E$1315, $A44)</f>
        <v>27</v>
      </c>
      <c r="BM44">
        <f>SUMIFS(DataRegularSeason20242025!$AA$3:$AA$1315,DataRegularSeason20242025!$B$3:$B$1315, "&lt;=" &amp; BM$1, DataRegularSeason20242025!$D$3:$D$1315, $A44)+SUMIFS(DataRegularSeason20242025!$AB$3:$AB$1315,DataRegularSeason20242025!$B$3:$B$1315, "&lt;=" &amp; BM$1, DataRegularSeason20242025!$E$3:$E$1315, $A44)</f>
        <v>29</v>
      </c>
      <c r="BN44">
        <f>SUMIFS(DataRegularSeason20242025!$AA$3:$AA$1315,DataRegularSeason20242025!$B$3:$B$1315, "&lt;=" &amp; BN$1, DataRegularSeason20242025!$D$3:$D$1315, $A44)+SUMIFS(DataRegularSeason20242025!$AB$3:$AB$1315,DataRegularSeason20242025!$B$3:$B$1315, "&lt;=" &amp; BN$1, DataRegularSeason20242025!$E$3:$E$1315, $A44)</f>
        <v>31</v>
      </c>
      <c r="BO44">
        <f>SUMIFS(DataRegularSeason20242025!$AA$3:$AA$1315,DataRegularSeason20242025!$B$3:$B$1315, "&lt;=" &amp; BO$1, DataRegularSeason20242025!$D$3:$D$1315, $A44)+SUMIFS(DataRegularSeason20242025!$AB$3:$AB$1315,DataRegularSeason20242025!$B$3:$B$1315, "&lt;=" &amp; BO$1, DataRegularSeason20242025!$E$3:$E$1315, $A44)</f>
        <v>31</v>
      </c>
      <c r="BP44">
        <f>SUMIFS(DataRegularSeason20242025!$AA$3:$AA$1315,DataRegularSeason20242025!$B$3:$B$1315, "&lt;=" &amp; BP$1, DataRegularSeason20242025!$D$3:$D$1315, $A44)+SUMIFS(DataRegularSeason20242025!$AB$3:$AB$1315,DataRegularSeason20242025!$B$3:$B$1315, "&lt;=" &amp; BP$1, DataRegularSeason20242025!$E$3:$E$1315, $A44)</f>
        <v>31</v>
      </c>
      <c r="BQ44">
        <f>SUMIFS(DataRegularSeason20242025!$AA$3:$AA$1315,DataRegularSeason20242025!$B$3:$B$1315, "&lt;=" &amp; BQ$1, DataRegularSeason20242025!$D$3:$D$1315, $A44)+SUMIFS(DataRegularSeason20242025!$AB$3:$AB$1315,DataRegularSeason20242025!$B$3:$B$1315, "&lt;=" &amp; BQ$1, DataRegularSeason20242025!$E$3:$E$1315, $A44)</f>
        <v>33</v>
      </c>
      <c r="BR44">
        <f>SUMIFS(DataRegularSeason20242025!$AA$3:$AA$1315,DataRegularSeason20242025!$B$3:$B$1315, "&lt;=" &amp; BR$1, DataRegularSeason20242025!$D$3:$D$1315, $A44)+SUMIFS(DataRegularSeason20242025!$AB$3:$AB$1315,DataRegularSeason20242025!$B$3:$B$1315, "&lt;=" &amp; BR$1, DataRegularSeason20242025!$E$3:$E$1315, $A44)</f>
        <v>33</v>
      </c>
      <c r="BS44">
        <f>SUMIFS(DataRegularSeason20242025!$AA$3:$AA$1315,DataRegularSeason20242025!$B$3:$B$1315, "&lt;=" &amp; BS$1, DataRegularSeason20242025!$D$3:$D$1315, $A44)+SUMIFS(DataRegularSeason20242025!$AB$3:$AB$1315,DataRegularSeason20242025!$B$3:$B$1315, "&lt;=" &amp; BS$1, DataRegularSeason20242025!$E$3:$E$1315, $A44)</f>
        <v>33</v>
      </c>
      <c r="BT44">
        <f>SUMIFS(DataRegularSeason20242025!$AA$3:$AA$1315,DataRegularSeason20242025!$B$3:$B$1315, "&lt;=" &amp; BT$1, DataRegularSeason20242025!$D$3:$D$1315, $A44)+SUMIFS(DataRegularSeason20242025!$AB$3:$AB$1315,DataRegularSeason20242025!$B$3:$B$1315, "&lt;=" &amp; BT$1, DataRegularSeason20242025!$E$3:$E$1315, $A44)</f>
        <v>33</v>
      </c>
      <c r="BU44">
        <f>SUMIFS(DataRegularSeason20242025!$AA$3:$AA$1315,DataRegularSeason20242025!$B$3:$B$1315, "&lt;=" &amp; BU$1, DataRegularSeason20242025!$D$3:$D$1315, $A44)+SUMIFS(DataRegularSeason20242025!$AB$3:$AB$1315,DataRegularSeason20242025!$B$3:$B$1315, "&lt;=" &amp; BU$1, DataRegularSeason20242025!$E$3:$E$1315, $A44)</f>
        <v>33</v>
      </c>
      <c r="BV44">
        <f>SUMIFS(DataRegularSeason20242025!$AA$3:$AA$1315,DataRegularSeason20242025!$B$3:$B$1315, "&lt;=" &amp; BV$1, DataRegularSeason20242025!$D$3:$D$1315, $A44)+SUMIFS(DataRegularSeason20242025!$AB$3:$AB$1315,DataRegularSeason20242025!$B$3:$B$1315, "&lt;=" &amp; BV$1, DataRegularSeason20242025!$E$3:$E$1315, $A44)</f>
        <v>33</v>
      </c>
      <c r="BW44">
        <f>SUMIFS(DataRegularSeason20242025!$AA$3:$AA$1315,DataRegularSeason20242025!$B$3:$B$1315, "&lt;=" &amp; BW$1, DataRegularSeason20242025!$D$3:$D$1315, $A44)+SUMIFS(DataRegularSeason20242025!$AB$3:$AB$1315,DataRegularSeason20242025!$B$3:$B$1315, "&lt;=" &amp; BW$1, DataRegularSeason20242025!$E$3:$E$1315, $A44)</f>
        <v>33</v>
      </c>
      <c r="BX44">
        <f>SUMIFS(DataRegularSeason20242025!$AA$3:$AA$1315,DataRegularSeason20242025!$B$3:$B$1315, "&lt;=" &amp; BX$1, DataRegularSeason20242025!$D$3:$D$1315, $A44)+SUMIFS(DataRegularSeason20242025!$AB$3:$AB$1315,DataRegularSeason20242025!$B$3:$B$1315, "&lt;=" &amp; BX$1, DataRegularSeason20242025!$E$3:$E$1315, $A44)</f>
        <v>35</v>
      </c>
      <c r="BY44">
        <f>SUMIFS(DataRegularSeason20242025!$AA$3:$AA$1315,DataRegularSeason20242025!$B$3:$B$1315, "&lt;=" &amp; BY$1, DataRegularSeason20242025!$D$3:$D$1315, $A44)+SUMIFS(DataRegularSeason20242025!$AB$3:$AB$1315,DataRegularSeason20242025!$B$3:$B$1315, "&lt;=" &amp; BY$1, DataRegularSeason20242025!$E$3:$E$1315, $A44)</f>
        <v>35</v>
      </c>
      <c r="BZ44">
        <f>SUMIFS(DataRegularSeason20242025!$AA$3:$AA$1315,DataRegularSeason20242025!$B$3:$B$1315, "&lt;=" &amp; BZ$1, DataRegularSeason20242025!$D$3:$D$1315, $A44)+SUMIFS(DataRegularSeason20242025!$AB$3:$AB$1315,DataRegularSeason20242025!$B$3:$B$1315, "&lt;=" &amp; BZ$1, DataRegularSeason20242025!$E$3:$E$1315, $A44)</f>
        <v>35</v>
      </c>
      <c r="CA44">
        <f>SUMIFS(DataRegularSeason20242025!$AA$3:$AA$1315,DataRegularSeason20242025!$B$3:$B$1315, "&lt;=" &amp; CA$1, DataRegularSeason20242025!$D$3:$D$1315, $A44)+SUMIFS(DataRegularSeason20242025!$AB$3:$AB$1315,DataRegularSeason20242025!$B$3:$B$1315, "&lt;=" &amp; CA$1, DataRegularSeason20242025!$E$3:$E$1315, $A44)</f>
        <v>37</v>
      </c>
      <c r="CB44">
        <f>SUMIFS(DataRegularSeason20242025!$AA$3:$AA$1315,DataRegularSeason20242025!$B$3:$B$1315, "&lt;=" &amp; CB$1, DataRegularSeason20242025!$D$3:$D$1315, $A44)+SUMIFS(DataRegularSeason20242025!$AB$3:$AB$1315,DataRegularSeason20242025!$B$3:$B$1315, "&lt;=" &amp; CB$1, DataRegularSeason20242025!$E$3:$E$1315, $A44)</f>
        <v>37</v>
      </c>
      <c r="CC44">
        <f>SUMIFS(DataRegularSeason20242025!$AA$3:$AA$1315,DataRegularSeason20242025!$B$3:$B$1315, "&lt;=" &amp; CC$1, DataRegularSeason20242025!$D$3:$D$1315, $A44)+SUMIFS(DataRegularSeason20242025!$AB$3:$AB$1315,DataRegularSeason20242025!$B$3:$B$1315, "&lt;=" &amp; CC$1, DataRegularSeason20242025!$E$3:$E$1315, $A44)</f>
        <v>38</v>
      </c>
      <c r="CD44">
        <f>SUMIFS(DataRegularSeason20242025!$AA$3:$AA$1315,DataRegularSeason20242025!$B$3:$B$1315, "&lt;=" &amp; CD$1, DataRegularSeason20242025!$D$3:$D$1315, $A44)+SUMIFS(DataRegularSeason20242025!$AB$3:$AB$1315,DataRegularSeason20242025!$B$3:$B$1315, "&lt;=" &amp; CD$1, DataRegularSeason20242025!$E$3:$E$1315, $A44)</f>
        <v>38</v>
      </c>
      <c r="CE44">
        <f>SUMIFS(DataRegularSeason20242025!$AA$3:$AA$1315,DataRegularSeason20242025!$B$3:$B$1315, "&lt;=" &amp; CE$1, DataRegularSeason20242025!$D$3:$D$1315, $A44)+SUMIFS(DataRegularSeason20242025!$AB$3:$AB$1315,DataRegularSeason20242025!$B$3:$B$1315, "&lt;=" &amp; CE$1, DataRegularSeason20242025!$E$3:$E$1315, $A44)</f>
        <v>40</v>
      </c>
      <c r="CF44">
        <f>SUMIFS(DataRegularSeason20242025!$AA$3:$AA$1315,DataRegularSeason20242025!$B$3:$B$1315, "&lt;=" &amp; CF$1, DataRegularSeason20242025!$D$3:$D$1315, $A44)+SUMIFS(DataRegularSeason20242025!$AB$3:$AB$1315,DataRegularSeason20242025!$B$3:$B$1315, "&lt;=" &amp; CF$1, DataRegularSeason20242025!$E$3:$E$1315, $A44)</f>
        <v>40</v>
      </c>
      <c r="CG44">
        <f>SUMIFS(DataRegularSeason20242025!$AA$3:$AA$1315,DataRegularSeason20242025!$B$3:$B$1315, "&lt;=" &amp; CG$1, DataRegularSeason20242025!$D$3:$D$1315, $A44)+SUMIFS(DataRegularSeason20242025!$AB$3:$AB$1315,DataRegularSeason20242025!$B$3:$B$1315, "&lt;=" &amp; CG$1, DataRegularSeason20242025!$E$3:$E$1315, $A44)</f>
        <v>42</v>
      </c>
      <c r="CH44">
        <f>SUMIFS(DataRegularSeason20242025!$AA$3:$AA$1315,DataRegularSeason20242025!$B$3:$B$1315, "&lt;=" &amp; CH$1, DataRegularSeason20242025!$D$3:$D$1315, $A44)+SUMIFS(DataRegularSeason20242025!$AB$3:$AB$1315,DataRegularSeason20242025!$B$3:$B$1315, "&lt;=" &amp; CH$1, DataRegularSeason20242025!$E$3:$E$1315, $A44)</f>
        <v>42</v>
      </c>
      <c r="CI44">
        <f>SUMIFS(DataRegularSeason20242025!$AA$3:$AA$1315,DataRegularSeason20242025!$B$3:$B$1315, "&lt;=" &amp; CI$1, DataRegularSeason20242025!$D$3:$D$1315, $A44)+SUMIFS(DataRegularSeason20242025!$AB$3:$AB$1315,DataRegularSeason20242025!$B$3:$B$1315, "&lt;=" &amp; CI$1, DataRegularSeason20242025!$E$3:$E$1315, $A44)</f>
        <v>42</v>
      </c>
      <c r="CJ44">
        <f>SUMIFS(DataRegularSeason20242025!$AA$3:$AA$1315,DataRegularSeason20242025!$B$3:$B$1315, "&lt;=" &amp; CJ$1, DataRegularSeason20242025!$D$3:$D$1315, $A44)+SUMIFS(DataRegularSeason20242025!$AB$3:$AB$1315,DataRegularSeason20242025!$B$3:$B$1315, "&lt;=" &amp; CJ$1, DataRegularSeason20242025!$E$3:$E$1315, $A44)</f>
        <v>42</v>
      </c>
      <c r="CK44">
        <f>SUMIFS(DataRegularSeason20242025!$AA$3:$AA$1315,DataRegularSeason20242025!$B$3:$B$1315, "&lt;=" &amp; CK$1, DataRegularSeason20242025!$D$3:$D$1315, $A44)+SUMIFS(DataRegularSeason20242025!$AB$3:$AB$1315,DataRegularSeason20242025!$B$3:$B$1315, "&lt;=" &amp; CK$1, DataRegularSeason20242025!$E$3:$E$1315, $A44)</f>
        <v>42</v>
      </c>
      <c r="CL44">
        <f>SUMIFS(DataRegularSeason20242025!$AA$3:$AA$1315,DataRegularSeason20242025!$B$3:$B$1315, "&lt;=" &amp; CL$1, DataRegularSeason20242025!$D$3:$D$1315, $A44)+SUMIFS(DataRegularSeason20242025!$AB$3:$AB$1315,DataRegularSeason20242025!$B$3:$B$1315, "&lt;=" &amp; CL$1, DataRegularSeason20242025!$E$3:$E$1315, $A44)</f>
        <v>44</v>
      </c>
      <c r="CM44">
        <f>SUMIFS(DataRegularSeason20242025!$AA$3:$AA$1315,DataRegularSeason20242025!$B$3:$B$1315, "&lt;=" &amp; CM$1, DataRegularSeason20242025!$D$3:$D$1315, $A44)+SUMIFS(DataRegularSeason20242025!$AB$3:$AB$1315,DataRegularSeason20242025!$B$3:$B$1315, "&lt;=" &amp; CM$1, DataRegularSeason20242025!$E$3:$E$1315, $A44)</f>
        <v>44</v>
      </c>
      <c r="CN44">
        <f>SUMIFS(DataRegularSeason20242025!$AA$3:$AA$1315,DataRegularSeason20242025!$B$3:$B$1315, "&lt;=" &amp; CN$1, DataRegularSeason20242025!$D$3:$D$1315, $A44)+SUMIFS(DataRegularSeason20242025!$AB$3:$AB$1315,DataRegularSeason20242025!$B$3:$B$1315, "&lt;=" &amp; CN$1, DataRegularSeason20242025!$E$3:$E$1315, $A44)</f>
        <v>44</v>
      </c>
      <c r="CO44">
        <f>SUMIFS(DataRegularSeason20242025!$AA$3:$AA$1315,DataRegularSeason20242025!$B$3:$B$1315, "&lt;=" &amp; CO$1, DataRegularSeason20242025!$D$3:$D$1315, $A44)+SUMIFS(DataRegularSeason20242025!$AB$3:$AB$1315,DataRegularSeason20242025!$B$3:$B$1315, "&lt;=" &amp; CO$1, DataRegularSeason20242025!$E$3:$E$1315, $A44)</f>
        <v>44</v>
      </c>
      <c r="CP44">
        <f>SUMIFS(DataRegularSeason20242025!$AA$3:$AA$1315,DataRegularSeason20242025!$B$3:$B$1315, "&lt;=" &amp; CP$1, DataRegularSeason20242025!$D$3:$D$1315, $A44)+SUMIFS(DataRegularSeason20242025!$AB$3:$AB$1315,DataRegularSeason20242025!$B$3:$B$1315, "&lt;=" &amp; CP$1, DataRegularSeason20242025!$E$3:$E$1315, $A44)</f>
        <v>44</v>
      </c>
      <c r="CQ44">
        <f>SUMIFS(DataRegularSeason20242025!$AA$3:$AA$1315,DataRegularSeason20242025!$B$3:$B$1315, "&lt;=" &amp; CQ$1, DataRegularSeason20242025!$D$3:$D$1315, $A44)+SUMIFS(DataRegularSeason20242025!$AB$3:$AB$1315,DataRegularSeason20242025!$B$3:$B$1315, "&lt;=" &amp; CQ$1, DataRegularSeason20242025!$E$3:$E$1315, $A44)</f>
        <v>44</v>
      </c>
      <c r="CR44">
        <f>SUMIFS(DataRegularSeason20242025!$AA$3:$AA$1315,DataRegularSeason20242025!$B$3:$B$1315, "&lt;=" &amp; CR$1, DataRegularSeason20242025!$D$3:$D$1315, $A44)+SUMIFS(DataRegularSeason20242025!$AB$3:$AB$1315,DataRegularSeason20242025!$B$3:$B$1315, "&lt;=" &amp; CR$1, DataRegularSeason20242025!$E$3:$E$1315, $A44)</f>
        <v>44</v>
      </c>
      <c r="CS44">
        <f>SUMIFS(DataRegularSeason20242025!$AA$3:$AA$1315,DataRegularSeason20242025!$B$3:$B$1315, "&lt;=" &amp; CS$1, DataRegularSeason20242025!$D$3:$D$1315, $A44)+SUMIFS(DataRegularSeason20242025!$AB$3:$AB$1315,DataRegularSeason20242025!$B$3:$B$1315, "&lt;=" &amp; CS$1, DataRegularSeason20242025!$E$3:$E$1315, $A44)</f>
        <v>44</v>
      </c>
      <c r="CT44">
        <f>SUMIFS(DataRegularSeason20242025!$AA$3:$AA$1315,DataRegularSeason20242025!$B$3:$B$1315, "&lt;=" &amp; CT$1, DataRegularSeason20242025!$D$3:$D$1315, $A44)+SUMIFS(DataRegularSeason20242025!$AB$3:$AB$1315,DataRegularSeason20242025!$B$3:$B$1315, "&lt;=" &amp; CT$1, DataRegularSeason20242025!$E$3:$E$1315, $A44)</f>
        <v>45</v>
      </c>
      <c r="CU44">
        <f>SUMIFS(DataRegularSeason20242025!$AA$3:$AA$1315,DataRegularSeason20242025!$B$3:$B$1315, "&lt;=" &amp; CU$1, DataRegularSeason20242025!$D$3:$D$1315, $A44)+SUMIFS(DataRegularSeason20242025!$AB$3:$AB$1315,DataRegularSeason20242025!$B$3:$B$1315, "&lt;=" &amp; CU$1, DataRegularSeason20242025!$E$3:$E$1315, $A44)</f>
        <v>45</v>
      </c>
      <c r="CV44">
        <f>SUMIFS(DataRegularSeason20242025!$AA$3:$AA$1315,DataRegularSeason20242025!$B$3:$B$1315, "&lt;=" &amp; CV$1, DataRegularSeason20242025!$D$3:$D$1315, $A44)+SUMIFS(DataRegularSeason20242025!$AB$3:$AB$1315,DataRegularSeason20242025!$B$3:$B$1315, "&lt;=" &amp; CV$1, DataRegularSeason20242025!$E$3:$E$1315, $A44)</f>
        <v>45</v>
      </c>
      <c r="CW44">
        <f>SUMIFS(DataRegularSeason20242025!$AA$3:$AA$1315,DataRegularSeason20242025!$B$3:$B$1315, "&lt;=" &amp; CW$1, DataRegularSeason20242025!$D$3:$D$1315, $A44)+SUMIFS(DataRegularSeason20242025!$AB$3:$AB$1315,DataRegularSeason20242025!$B$3:$B$1315, "&lt;=" &amp; CW$1, DataRegularSeason20242025!$E$3:$E$1315, $A44)</f>
        <v>45</v>
      </c>
      <c r="CX44">
        <f>SUMIFS(DataRegularSeason20242025!$AA$3:$AA$1315,DataRegularSeason20242025!$B$3:$B$1315, "&lt;=" &amp; CX$1, DataRegularSeason20242025!$D$3:$D$1315, $A44)+SUMIFS(DataRegularSeason20242025!$AB$3:$AB$1315,DataRegularSeason20242025!$B$3:$B$1315, "&lt;=" &amp; CX$1, DataRegularSeason20242025!$E$3:$E$1315, $A44)</f>
        <v>45</v>
      </c>
      <c r="CY44">
        <f>SUMIFS(DataRegularSeason20242025!$AA$3:$AA$1315,DataRegularSeason20242025!$B$3:$B$1315, "&lt;=" &amp; CY$1, DataRegularSeason20242025!$D$3:$D$1315, $A44)+SUMIFS(DataRegularSeason20242025!$AB$3:$AB$1315,DataRegularSeason20242025!$B$3:$B$1315, "&lt;=" &amp; CY$1, DataRegularSeason20242025!$E$3:$E$1315, $A44)</f>
        <v>45</v>
      </c>
      <c r="CZ44">
        <f>SUMIFS(DataRegularSeason20242025!$AA$3:$AA$1315,DataRegularSeason20242025!$B$3:$B$1315, "&lt;=" &amp; CZ$1, DataRegularSeason20242025!$D$3:$D$1315, $A44)+SUMIFS(DataRegularSeason20242025!$AB$3:$AB$1315,DataRegularSeason20242025!$B$3:$B$1315, "&lt;=" &amp; CZ$1, DataRegularSeason20242025!$E$3:$E$1315, $A44)</f>
        <v>47</v>
      </c>
      <c r="DA44">
        <f>SUMIFS(DataRegularSeason20242025!$AA$3:$AA$1315,DataRegularSeason20242025!$B$3:$B$1315, "&lt;=" &amp; DA$1, DataRegularSeason20242025!$D$3:$D$1315, $A44)+SUMIFS(DataRegularSeason20242025!$AB$3:$AB$1315,DataRegularSeason20242025!$B$3:$B$1315, "&lt;=" &amp; DA$1, DataRegularSeason20242025!$E$3:$E$1315, $A44)</f>
        <v>47</v>
      </c>
      <c r="DB44">
        <f>SUMIFS(DataRegularSeason20242025!$AA$3:$AA$1315,DataRegularSeason20242025!$B$3:$B$1315, "&lt;=" &amp; DB$1, DataRegularSeason20242025!$D$3:$D$1315, $A44)+SUMIFS(DataRegularSeason20242025!$AB$3:$AB$1315,DataRegularSeason20242025!$B$3:$B$1315, "&lt;=" &amp; DB$1, DataRegularSeason20242025!$E$3:$E$1315, $A44)</f>
        <v>47</v>
      </c>
      <c r="DC44">
        <f>SUMIFS(DataRegularSeason20242025!$AA$3:$AA$1315,DataRegularSeason20242025!$B$3:$B$1315, "&lt;=" &amp; DC$1, DataRegularSeason20242025!$D$3:$D$1315, $A44)+SUMIFS(DataRegularSeason20242025!$AB$3:$AB$1315,DataRegularSeason20242025!$B$3:$B$1315, "&lt;=" &amp; DC$1, DataRegularSeason20242025!$E$3:$E$1315, $A44)</f>
        <v>49</v>
      </c>
      <c r="DD44">
        <f>SUMIFS(DataRegularSeason20242025!$AA$3:$AA$1315,DataRegularSeason20242025!$B$3:$B$1315, "&lt;=" &amp; DD$1, DataRegularSeason20242025!$D$3:$D$1315, $A44)+SUMIFS(DataRegularSeason20242025!$AB$3:$AB$1315,DataRegularSeason20242025!$B$3:$B$1315, "&lt;=" &amp; DD$1, DataRegularSeason20242025!$E$3:$E$1315, $A44)</f>
        <v>49</v>
      </c>
      <c r="DE44">
        <f>SUMIFS(DataRegularSeason20242025!$AA$3:$AA$1315,DataRegularSeason20242025!$B$3:$B$1315, "&lt;=" &amp; DE$1, DataRegularSeason20242025!$D$3:$D$1315, $A44)+SUMIFS(DataRegularSeason20242025!$AB$3:$AB$1315,DataRegularSeason20242025!$B$3:$B$1315, "&lt;=" &amp; DE$1, DataRegularSeason20242025!$E$3:$E$1315, $A44)</f>
        <v>49</v>
      </c>
      <c r="DF44">
        <f>SUMIFS(DataRegularSeason20242025!$AA$3:$AA$1315,DataRegularSeason20242025!$B$3:$B$1315, "&lt;=" &amp; DF$1, DataRegularSeason20242025!$D$3:$D$1315, $A44)+SUMIFS(DataRegularSeason20242025!$AB$3:$AB$1315,DataRegularSeason20242025!$B$3:$B$1315, "&lt;=" &amp; DF$1, DataRegularSeason20242025!$E$3:$E$1315, $A44)</f>
        <v>49</v>
      </c>
      <c r="DG44">
        <f>SUMIFS(DataRegularSeason20242025!$AA$3:$AA$1315,DataRegularSeason20242025!$B$3:$B$1315, "&lt;=" &amp; DG$1, DataRegularSeason20242025!$D$3:$D$1315, $A44)+SUMIFS(DataRegularSeason20242025!$AB$3:$AB$1315,DataRegularSeason20242025!$B$3:$B$1315, "&lt;=" &amp; DG$1, DataRegularSeason20242025!$E$3:$E$1315, $A44)</f>
        <v>50</v>
      </c>
      <c r="DH44">
        <f>SUMIFS(DataRegularSeason20242025!$AA$3:$AA$1315,DataRegularSeason20242025!$B$3:$B$1315, "&lt;=" &amp; DH$1, DataRegularSeason20242025!$D$3:$D$1315, $A44)+SUMIFS(DataRegularSeason20242025!$AB$3:$AB$1315,DataRegularSeason20242025!$B$3:$B$1315, "&lt;=" &amp; DH$1, DataRegularSeason20242025!$E$3:$E$1315, $A44)</f>
        <v>50</v>
      </c>
      <c r="DI44">
        <f>SUMIFS(DataRegularSeason20242025!$AA$3:$AA$1315,DataRegularSeason20242025!$B$3:$B$1315, "&lt;=" &amp; DI$1, DataRegularSeason20242025!$D$3:$D$1315, $A44)+SUMIFS(DataRegularSeason20242025!$AB$3:$AB$1315,DataRegularSeason20242025!$B$3:$B$1315, "&lt;=" &amp; DI$1, DataRegularSeason20242025!$E$3:$E$1315, $A44)</f>
        <v>52</v>
      </c>
      <c r="DJ44">
        <f>SUMIFS(DataRegularSeason20242025!$AA$3:$AA$1315,DataRegularSeason20242025!$B$3:$B$1315, "&lt;=" &amp; DJ$1, DataRegularSeason20242025!$D$3:$D$1315, $A44)+SUMIFS(DataRegularSeason20242025!$AB$3:$AB$1315,DataRegularSeason20242025!$B$3:$B$1315, "&lt;=" &amp; DJ$1, DataRegularSeason20242025!$E$3:$E$1315, $A44)</f>
        <v>52</v>
      </c>
      <c r="DK44">
        <f>SUMIFS(DataRegularSeason20242025!$AA$3:$AA$1315,DataRegularSeason20242025!$B$3:$B$1315, "&lt;=" &amp; DK$1, DataRegularSeason20242025!$D$3:$D$1315, $A44)+SUMIFS(DataRegularSeason20242025!$AB$3:$AB$1315,DataRegularSeason20242025!$B$3:$B$1315, "&lt;=" &amp; DK$1, DataRegularSeason20242025!$E$3:$E$1315, $A44)</f>
        <v>52</v>
      </c>
      <c r="DL44">
        <f>SUMIFS(DataRegularSeason20242025!$AA$3:$AA$1315,DataRegularSeason20242025!$B$3:$B$1315, "&lt;=" &amp; DL$1, DataRegularSeason20242025!$D$3:$D$1315, $A44)+SUMIFS(DataRegularSeason20242025!$AB$3:$AB$1315,DataRegularSeason20242025!$B$3:$B$1315, "&lt;=" &amp; DL$1, DataRegularSeason20242025!$E$3:$E$1315, $A44)</f>
        <v>54</v>
      </c>
      <c r="DM44">
        <f>SUMIFS(DataRegularSeason20242025!$AA$3:$AA$1315,DataRegularSeason20242025!$B$3:$B$1315, "&lt;=" &amp; DM$1, DataRegularSeason20242025!$D$3:$D$1315, $A44)+SUMIFS(DataRegularSeason20242025!$AB$3:$AB$1315,DataRegularSeason20242025!$B$3:$B$1315, "&lt;=" &amp; DM$1, DataRegularSeason20242025!$E$3:$E$1315, $A44)</f>
        <v>54</v>
      </c>
      <c r="DN44">
        <f>SUMIFS(DataRegularSeason20242025!$AA$3:$AA$1315,DataRegularSeason20242025!$B$3:$B$1315, "&lt;=" &amp; DN$1, DataRegularSeason20242025!$D$3:$D$1315, $A44)+SUMIFS(DataRegularSeason20242025!$AB$3:$AB$1315,DataRegularSeason20242025!$B$3:$B$1315, "&lt;=" &amp; DN$1, DataRegularSeason20242025!$E$3:$E$1315, $A44)</f>
        <v>56</v>
      </c>
      <c r="DO44">
        <f>SUMIFS(DataRegularSeason20242025!$AA$3:$AA$1315,DataRegularSeason20242025!$B$3:$B$1315, "&lt;=" &amp; DO$1, DataRegularSeason20242025!$D$3:$D$1315, $A44)+SUMIFS(DataRegularSeason20242025!$AB$3:$AB$1315,DataRegularSeason20242025!$B$3:$B$1315, "&lt;=" &amp; DO$1, DataRegularSeason20242025!$E$3:$E$1315, $A44)</f>
        <v>56</v>
      </c>
      <c r="DP44">
        <f>SUMIFS(DataRegularSeason20242025!$AA$3:$AA$1315,DataRegularSeason20242025!$B$3:$B$1315, "&lt;=" &amp; DP$1, DataRegularSeason20242025!$D$3:$D$1315, $A44)+SUMIFS(DataRegularSeason20242025!$AB$3:$AB$1315,DataRegularSeason20242025!$B$3:$B$1315, "&lt;=" &amp; DP$1, DataRegularSeason20242025!$E$3:$E$1315, $A44)</f>
        <v>56</v>
      </c>
      <c r="DQ44">
        <f>SUMIFS(DataRegularSeason20242025!$AA$3:$AA$1315,DataRegularSeason20242025!$B$3:$B$1315, "&lt;=" &amp; DQ$1, DataRegularSeason20242025!$D$3:$D$1315, $A44)+SUMIFS(DataRegularSeason20242025!$AB$3:$AB$1315,DataRegularSeason20242025!$B$3:$B$1315, "&lt;=" &amp; DQ$1, DataRegularSeason20242025!$E$3:$E$1315, $A44)</f>
        <v>56</v>
      </c>
      <c r="DR44">
        <f>SUMIFS(DataRegularSeason20242025!$AA$3:$AA$1315,DataRegularSeason20242025!$B$3:$B$1315, "&lt;=" &amp; DR$1, DataRegularSeason20242025!$D$3:$D$1315, $A44)+SUMIFS(DataRegularSeason20242025!$AB$3:$AB$1315,DataRegularSeason20242025!$B$3:$B$1315, "&lt;=" &amp; DR$1, DataRegularSeason20242025!$E$3:$E$1315, $A44)</f>
        <v>56</v>
      </c>
      <c r="DS44">
        <f>SUMIFS(DataRegularSeason20242025!$AA$3:$AA$1315,DataRegularSeason20242025!$B$3:$B$1315, "&lt;=" &amp; DS$1, DataRegularSeason20242025!$D$3:$D$1315, $A44)+SUMIFS(DataRegularSeason20242025!$AB$3:$AB$1315,DataRegularSeason20242025!$B$3:$B$1315, "&lt;=" &amp; DS$1, DataRegularSeason20242025!$E$3:$E$1315, $A44)</f>
        <v>56</v>
      </c>
      <c r="DT44">
        <f>SUMIFS(DataRegularSeason20242025!$AA$3:$AA$1315,DataRegularSeason20242025!$B$3:$B$1315, "&lt;=" &amp; DT$1, DataRegularSeason20242025!$D$3:$D$1315, $A44)+SUMIFS(DataRegularSeason20242025!$AB$3:$AB$1315,DataRegularSeason20242025!$B$3:$B$1315, "&lt;=" &amp; DT$1, DataRegularSeason20242025!$E$3:$E$1315, $A44)</f>
        <v>56</v>
      </c>
      <c r="DU44">
        <f>SUMIFS(DataRegularSeason20242025!$AA$3:$AA$1315,DataRegularSeason20242025!$B$3:$B$1315, "&lt;=" &amp; DU$1, DataRegularSeason20242025!$D$3:$D$1315, $A44)+SUMIFS(DataRegularSeason20242025!$AB$3:$AB$1315,DataRegularSeason20242025!$B$3:$B$1315, "&lt;=" &amp; DU$1, DataRegularSeason20242025!$E$3:$E$1315, $A44)</f>
        <v>58</v>
      </c>
      <c r="DV44">
        <f>SUMIFS(DataRegularSeason20242025!$AA$3:$AA$1315,DataRegularSeason20242025!$B$3:$B$1315, "&lt;=" &amp; DV$1, DataRegularSeason20242025!$D$3:$D$1315, $A44)+SUMIFS(DataRegularSeason20242025!$AB$3:$AB$1315,DataRegularSeason20242025!$B$3:$B$1315, "&lt;=" &amp; DV$1, DataRegularSeason20242025!$E$3:$E$1315, $A44)</f>
        <v>58</v>
      </c>
      <c r="DW44">
        <f>SUMIFS(DataRegularSeason20242025!$AA$3:$AA$1315,DataRegularSeason20242025!$B$3:$B$1315, "&lt;=" &amp; DW$1, DataRegularSeason20242025!$D$3:$D$1315, $A44)+SUMIFS(DataRegularSeason20242025!$AB$3:$AB$1315,DataRegularSeason20242025!$B$3:$B$1315, "&lt;=" &amp; DW$1, DataRegularSeason20242025!$E$3:$E$1315, $A44)</f>
        <v>58</v>
      </c>
      <c r="DX44">
        <f>SUMIFS(DataRegularSeason20242025!$AA$3:$AA$1315,DataRegularSeason20242025!$B$3:$B$1315, "&lt;=" &amp; DX$1, DataRegularSeason20242025!$D$3:$D$1315, $A44)+SUMIFS(DataRegularSeason20242025!$AB$3:$AB$1315,DataRegularSeason20242025!$B$3:$B$1315, "&lt;=" &amp; DX$1, DataRegularSeason20242025!$E$3:$E$1315, $A44)</f>
        <v>60</v>
      </c>
      <c r="DY44">
        <f>SUMIFS(DataRegularSeason20242025!$AA$3:$AA$1315,DataRegularSeason20242025!$B$3:$B$1315, "&lt;=" &amp; DY$1, DataRegularSeason20242025!$D$3:$D$1315, $A44)+SUMIFS(DataRegularSeason20242025!$AB$3:$AB$1315,DataRegularSeason20242025!$B$3:$B$1315, "&lt;=" &amp; DY$1, DataRegularSeason20242025!$E$3:$E$1315, $A44)</f>
        <v>60</v>
      </c>
      <c r="DZ44">
        <f>SUMIFS(DataRegularSeason20242025!$AA$3:$AA$1315,DataRegularSeason20242025!$B$3:$B$1315, "&lt;=" &amp; DZ$1, DataRegularSeason20242025!$D$3:$D$1315, $A44)+SUMIFS(DataRegularSeason20242025!$AB$3:$AB$1315,DataRegularSeason20242025!$B$3:$B$1315, "&lt;=" &amp; DZ$1, DataRegularSeason20242025!$E$3:$E$1315, $A44)</f>
        <v>60</v>
      </c>
      <c r="EA44">
        <f>SUMIFS(DataRegularSeason20242025!$AA$3:$AA$1315,DataRegularSeason20242025!$B$3:$B$1315, "&lt;=" &amp; EA$1, DataRegularSeason20242025!$D$3:$D$1315, $A44)+SUMIFS(DataRegularSeason20242025!$AB$3:$AB$1315,DataRegularSeason20242025!$B$3:$B$1315, "&lt;=" &amp; EA$1, DataRegularSeason20242025!$E$3:$E$1315, $A44)</f>
        <v>60</v>
      </c>
      <c r="EB44">
        <f>SUMIFS(DataRegularSeason20242025!$AA$3:$AA$1315,DataRegularSeason20242025!$B$3:$B$1315, "&lt;=" &amp; EB$1, DataRegularSeason20242025!$D$3:$D$1315, $A44)+SUMIFS(DataRegularSeason20242025!$AB$3:$AB$1315,DataRegularSeason20242025!$B$3:$B$1315, "&lt;=" &amp; EB$1, DataRegularSeason20242025!$E$3:$E$1315, $A44)</f>
        <v>60</v>
      </c>
      <c r="EC44">
        <f>SUMIFS(DataRegularSeason20242025!$AA$3:$AA$1315,DataRegularSeason20242025!$B$3:$B$1315, "&lt;=" &amp; EC$1, DataRegularSeason20242025!$D$3:$D$1315, $A44)+SUMIFS(DataRegularSeason20242025!$AB$3:$AB$1315,DataRegularSeason20242025!$B$3:$B$1315, "&lt;=" &amp; EC$1, DataRegularSeason20242025!$E$3:$E$1315, $A44)</f>
        <v>60</v>
      </c>
      <c r="ED44">
        <f>SUMIFS(DataRegularSeason20242025!$AA$3:$AA$1315,DataRegularSeason20242025!$B$3:$B$1315, "&lt;=" &amp; ED$1, DataRegularSeason20242025!$D$3:$D$1315, $A44)+SUMIFS(DataRegularSeason20242025!$AB$3:$AB$1315,DataRegularSeason20242025!$B$3:$B$1315, "&lt;=" &amp; ED$1, DataRegularSeason20242025!$E$3:$E$1315, $A44)</f>
        <v>60</v>
      </c>
      <c r="EE44">
        <f>SUMIFS(DataRegularSeason20242025!$AA$3:$AA$1315,DataRegularSeason20242025!$B$3:$B$1315, "&lt;=" &amp; EE$1, DataRegularSeason20242025!$D$3:$D$1315, $A44)+SUMIFS(DataRegularSeason20242025!$AB$3:$AB$1315,DataRegularSeason20242025!$B$3:$B$1315, "&lt;=" &amp; EE$1, DataRegularSeason20242025!$E$3:$E$1315, $A44)</f>
        <v>60</v>
      </c>
      <c r="EF44">
        <f>SUMIFS(DataRegularSeason20242025!$AA$3:$AA$1315,DataRegularSeason20242025!$B$3:$B$1315, "&lt;=" &amp; EF$1, DataRegularSeason20242025!$D$3:$D$1315, $A44)+SUMIFS(DataRegularSeason20242025!$AB$3:$AB$1315,DataRegularSeason20242025!$B$3:$B$1315, "&lt;=" &amp; EF$1, DataRegularSeason20242025!$E$3:$E$1315, $A44)</f>
        <v>60</v>
      </c>
      <c r="EG44">
        <f>SUMIFS(DataRegularSeason20242025!$AA$3:$AA$1315,DataRegularSeason20242025!$B$3:$B$1315, "&lt;=" &amp; EG$1, DataRegularSeason20242025!$D$3:$D$1315, $A44)+SUMIFS(DataRegularSeason20242025!$AB$3:$AB$1315,DataRegularSeason20242025!$B$3:$B$1315, "&lt;=" &amp; EG$1, DataRegularSeason20242025!$E$3:$E$1315, $A44)</f>
        <v>60</v>
      </c>
      <c r="EH44">
        <f>SUMIFS(DataRegularSeason20242025!$AA$3:$AA$1315,DataRegularSeason20242025!$B$3:$B$1315, "&lt;=" &amp; EH$1, DataRegularSeason20242025!$D$3:$D$1315, $A44)+SUMIFS(DataRegularSeason20242025!$AB$3:$AB$1315,DataRegularSeason20242025!$B$3:$B$1315, "&lt;=" &amp; EH$1, DataRegularSeason20242025!$E$3:$E$1315, $A44)</f>
        <v>60</v>
      </c>
      <c r="EI44">
        <f>SUMIFS(DataRegularSeason20242025!$AA$3:$AA$1315,DataRegularSeason20242025!$B$3:$B$1315, "&lt;=" &amp; EI$1, DataRegularSeason20242025!$D$3:$D$1315, $A44)+SUMIFS(DataRegularSeason20242025!$AB$3:$AB$1315,DataRegularSeason20242025!$B$3:$B$1315, "&lt;=" &amp; EI$1, DataRegularSeason20242025!$E$3:$E$1315, $A44)</f>
        <v>60</v>
      </c>
      <c r="EJ44">
        <f>SUMIFS(DataRegularSeason20242025!$AA$3:$AA$1315,DataRegularSeason20242025!$B$3:$B$1315, "&lt;=" &amp; EJ$1, DataRegularSeason20242025!$D$3:$D$1315, $A44)+SUMIFS(DataRegularSeason20242025!$AB$3:$AB$1315,DataRegularSeason20242025!$B$3:$B$1315, "&lt;=" &amp; EJ$1, DataRegularSeason20242025!$E$3:$E$1315, $A44)</f>
        <v>60</v>
      </c>
      <c r="EK44">
        <f>SUMIFS(DataRegularSeason20242025!$AA$3:$AA$1315,DataRegularSeason20242025!$B$3:$B$1315, "&lt;=" &amp; EK$1, DataRegularSeason20242025!$D$3:$D$1315, $A44)+SUMIFS(DataRegularSeason20242025!$AB$3:$AB$1315,DataRegularSeason20242025!$B$3:$B$1315, "&lt;=" &amp; EK$1, DataRegularSeason20242025!$E$3:$E$1315, $A44)</f>
        <v>60</v>
      </c>
      <c r="EL44">
        <f>SUMIFS(DataRegularSeason20242025!$AA$3:$AA$1315,DataRegularSeason20242025!$B$3:$B$1315, "&lt;=" &amp; EL$1, DataRegularSeason20242025!$D$3:$D$1315, $A44)+SUMIFS(DataRegularSeason20242025!$AB$3:$AB$1315,DataRegularSeason20242025!$B$3:$B$1315, "&lt;=" &amp; EL$1, DataRegularSeason20242025!$E$3:$E$1315, $A44)</f>
        <v>60</v>
      </c>
      <c r="EM44">
        <f>SUMIFS(DataRegularSeason20242025!$AA$3:$AA$1315,DataRegularSeason20242025!$B$3:$B$1315, "&lt;=" &amp; EM$1, DataRegularSeason20242025!$D$3:$D$1315, $A44)+SUMIFS(DataRegularSeason20242025!$AB$3:$AB$1315,DataRegularSeason20242025!$B$3:$B$1315, "&lt;=" &amp; EM$1, DataRegularSeason20242025!$E$3:$E$1315, $A44)</f>
        <v>60</v>
      </c>
      <c r="EN44">
        <f>SUMIFS(DataRegularSeason20242025!$AA$3:$AA$1315,DataRegularSeason20242025!$B$3:$B$1315, "&lt;=" &amp; EN$1, DataRegularSeason20242025!$D$3:$D$1315, $A44)+SUMIFS(DataRegularSeason20242025!$AB$3:$AB$1315,DataRegularSeason20242025!$B$3:$B$1315, "&lt;=" &amp; EN$1, DataRegularSeason20242025!$E$3:$E$1315, $A44)</f>
        <v>60</v>
      </c>
      <c r="EO44">
        <f>SUMIFS(DataRegularSeason20242025!$AA$3:$AA$1315,DataRegularSeason20242025!$B$3:$B$1315, "&lt;=" &amp; EO$1, DataRegularSeason20242025!$D$3:$D$1315, $A44)+SUMIFS(DataRegularSeason20242025!$AB$3:$AB$1315,DataRegularSeason20242025!$B$3:$B$1315, "&lt;=" &amp; EO$1, DataRegularSeason20242025!$E$3:$E$1315, $A44)</f>
        <v>60</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62</v>
      </c>
      <c r="ET44">
        <f>SUMIFS(DataRegularSeason20242025!$AA$3:$AA$1315,DataRegularSeason20242025!$B$3:$B$1315, "&lt;=" &amp; ET$1, DataRegularSeason20242025!$D$3:$D$1315, $A44)+SUMIFS(DataRegularSeason20242025!$AB$3:$AB$1315,DataRegularSeason20242025!$B$3:$B$1315, "&lt;=" &amp; ET$1, DataRegularSeason20242025!$E$3:$E$1315, $A44)</f>
        <v>62</v>
      </c>
      <c r="EU44">
        <f>SUMIFS(DataRegularSeason20242025!$AA$3:$AA$1315,DataRegularSeason20242025!$B$3:$B$1315, "&lt;=" &amp; EU$1, DataRegularSeason20242025!$D$3:$D$1315, $A44)+SUMIFS(DataRegularSeason20242025!$AB$3:$AB$1315,DataRegularSeason20242025!$B$3:$B$1315, "&lt;=" &amp; EU$1, DataRegularSeason20242025!$E$3:$E$1315, $A44)</f>
        <v>62</v>
      </c>
      <c r="EV44">
        <f>SUMIFS(DataRegularSeason20242025!$AA$3:$AA$1315,DataRegularSeason20242025!$B$3:$B$1315, "&lt;=" &amp; EV$1, DataRegularSeason20242025!$D$3:$D$1315, $A44)+SUMIFS(DataRegularSeason20242025!$AB$3:$AB$1315,DataRegularSeason20242025!$B$3:$B$1315, "&lt;=" &amp; EV$1, DataRegularSeason20242025!$E$3:$E$1315, $A44)</f>
        <v>62</v>
      </c>
      <c r="EW44">
        <f>SUMIFS(DataRegularSeason20242025!$AA$3:$AA$1315,DataRegularSeason20242025!$B$3:$B$1315, "&lt;=" &amp; EW$1, DataRegularSeason20242025!$D$3:$D$1315, $A44)+SUMIFS(DataRegularSeason20242025!$AB$3:$AB$1315,DataRegularSeason20242025!$B$3:$B$1315, "&lt;=" &amp; EW$1, DataRegularSeason20242025!$E$3:$E$1315, $A44)</f>
        <v>64</v>
      </c>
      <c r="EX44">
        <f>SUMIFS(DataRegularSeason20242025!$AA$3:$AA$1315,DataRegularSeason20242025!$B$3:$B$1315, "&lt;=" &amp; EX$1, DataRegularSeason20242025!$D$3:$D$1315, $A44)+SUMIFS(DataRegularSeason20242025!$AB$3:$AB$1315,DataRegularSeason20242025!$B$3:$B$1315, "&lt;=" &amp; EX$1, DataRegularSeason20242025!$E$3:$E$1315, $A44)</f>
        <v>64</v>
      </c>
      <c r="EY44">
        <f>SUMIFS(DataRegularSeason20242025!$AA$3:$AA$1315,DataRegularSeason20242025!$B$3:$B$1315, "&lt;=" &amp; EY$1, DataRegularSeason20242025!$D$3:$D$1315, $A44)+SUMIFS(DataRegularSeason20242025!$AB$3:$AB$1315,DataRegularSeason20242025!$B$3:$B$1315, "&lt;=" &amp; EY$1, DataRegularSeason20242025!$E$3:$E$1315, $A44)</f>
        <v>64</v>
      </c>
      <c r="EZ44">
        <f>SUMIFS(DataRegularSeason20242025!$AA$3:$AA$1315,DataRegularSeason20242025!$B$3:$B$1315, "&lt;=" &amp; EZ$1, DataRegularSeason20242025!$D$3:$D$1315, $A44)+SUMIFS(DataRegularSeason20242025!$AB$3:$AB$1315,DataRegularSeason20242025!$B$3:$B$1315, "&lt;=" &amp; EZ$1, DataRegularSeason20242025!$E$3:$E$1315, $A44)</f>
        <v>64</v>
      </c>
      <c r="FA44">
        <f>SUMIFS(DataRegularSeason20242025!$AA$3:$AA$1315,DataRegularSeason20242025!$B$3:$B$1315, "&lt;=" &amp; FA$1, DataRegularSeason20242025!$D$3:$D$1315, $A44)+SUMIFS(DataRegularSeason20242025!$AB$3:$AB$1315,DataRegularSeason20242025!$B$3:$B$1315, "&lt;=" &amp; FA$1, DataRegularSeason20242025!$E$3:$E$1315, $A44)</f>
        <v>64</v>
      </c>
      <c r="FB44">
        <f>SUMIFS(DataRegularSeason20242025!$AA$3:$AA$1315,DataRegularSeason20242025!$B$3:$B$1315, "&lt;=" &amp; FB$1, DataRegularSeason20242025!$D$3:$D$1315, $A44)+SUMIFS(DataRegularSeason20242025!$AB$3:$AB$1315,DataRegularSeason20242025!$B$3:$B$1315, "&lt;=" &amp; FB$1, DataRegularSeason20242025!$E$3:$E$1315, $A44)</f>
        <v>64</v>
      </c>
      <c r="FC44">
        <f>SUMIFS(DataRegularSeason20242025!$AA$3:$AA$1315,DataRegularSeason20242025!$B$3:$B$1315, "&lt;=" &amp; FC$1, DataRegularSeason20242025!$D$3:$D$1315, $A44)+SUMIFS(DataRegularSeason20242025!$AB$3:$AB$1315,DataRegularSeason20242025!$B$3:$B$1315, "&lt;=" &amp; FC$1, DataRegularSeason20242025!$E$3:$E$1315, $A44)</f>
        <v>64</v>
      </c>
      <c r="FD44">
        <f>SUMIFS(DataRegularSeason20242025!$AA$3:$AA$1315,DataRegularSeason20242025!$B$3:$B$1315, "&lt;=" &amp; FD$1, DataRegularSeason20242025!$D$3:$D$1315, $A44)+SUMIFS(DataRegularSeason20242025!$AB$3:$AB$1315,DataRegularSeason20242025!$B$3:$B$1315, "&lt;=" &amp; FD$1, DataRegularSeason20242025!$E$3:$E$1315, $A44)</f>
        <v>66</v>
      </c>
      <c r="FE44">
        <f>SUMIFS(DataRegularSeason20242025!$AA$3:$AA$1315,DataRegularSeason20242025!$B$3:$B$1315, "&lt;=" &amp; FE$1, DataRegularSeason20242025!$D$3:$D$1315, $A44)+SUMIFS(DataRegularSeason20242025!$AB$3:$AB$1315,DataRegularSeason20242025!$B$3:$B$1315, "&lt;=" &amp; FE$1, DataRegularSeason20242025!$E$3:$E$1315, $A44)</f>
        <v>66</v>
      </c>
      <c r="FF44">
        <f>SUMIFS(DataRegularSeason20242025!$AA$3:$AA$1315,DataRegularSeason20242025!$B$3:$B$1315, "&lt;=" &amp; FF$1, DataRegularSeason20242025!$D$3:$D$1315, $A44)+SUMIFS(DataRegularSeason20242025!$AB$3:$AB$1315,DataRegularSeason20242025!$B$3:$B$1315, "&lt;=" &amp; FF$1, DataRegularSeason20242025!$E$3:$E$1315, $A44)</f>
        <v>66</v>
      </c>
      <c r="FG44">
        <f>SUMIFS(DataRegularSeason20242025!$AA$3:$AA$1315,DataRegularSeason20242025!$B$3:$B$1315, "&lt;=" &amp; FG$1, DataRegularSeason20242025!$D$3:$D$1315, $A44)+SUMIFS(DataRegularSeason20242025!$AB$3:$AB$1315,DataRegularSeason20242025!$B$3:$B$1315, "&lt;=" &amp; FG$1, DataRegularSeason20242025!$E$3:$E$1315, $A44)</f>
        <v>68</v>
      </c>
      <c r="FH44">
        <f>SUMIFS(DataRegularSeason20242025!$AA$3:$AA$1315,DataRegularSeason20242025!$B$3:$B$1315, "&lt;=" &amp; FH$1, DataRegularSeason20242025!$D$3:$D$1315, $A44)+SUMIFS(DataRegularSeason20242025!$AB$3:$AB$1315,DataRegularSeason20242025!$B$3:$B$1315, "&lt;=" &amp; FH$1, DataRegularSeason20242025!$E$3:$E$1315, $A44)</f>
        <v>68</v>
      </c>
      <c r="FI44">
        <f>SUMIFS(DataRegularSeason20242025!$AA$3:$AA$1315,DataRegularSeason20242025!$B$3:$B$1315, "&lt;=" &amp; FI$1, DataRegularSeason20242025!$D$3:$D$1315, $A44)+SUMIFS(DataRegularSeason20242025!$AB$3:$AB$1315,DataRegularSeason20242025!$B$3:$B$1315, "&lt;=" &amp; FI$1, DataRegularSeason20242025!$E$3:$E$1315, $A44)</f>
        <v>68</v>
      </c>
      <c r="FJ44">
        <f>SUMIFS(DataRegularSeason20242025!$AA$3:$AA$1315,DataRegularSeason20242025!$B$3:$B$1315, "&lt;=" &amp; FJ$1, DataRegularSeason20242025!$D$3:$D$1315, $A44)+SUMIFS(DataRegularSeason20242025!$AB$3:$AB$1315,DataRegularSeason20242025!$B$3:$B$1315, "&lt;=" &amp; FJ$1, DataRegularSeason20242025!$E$3:$E$1315, $A44)</f>
        <v>68</v>
      </c>
      <c r="FK44">
        <f>SUMIFS(DataRegularSeason20242025!$AA$3:$AA$1315,DataRegularSeason20242025!$B$3:$B$1315, "&lt;=" &amp; FK$1, DataRegularSeason20242025!$D$3:$D$1315, $A44)+SUMIFS(DataRegularSeason20242025!$AB$3:$AB$1315,DataRegularSeason20242025!$B$3:$B$1315, "&lt;=" &amp; FK$1, DataRegularSeason20242025!$E$3:$E$1315, $A44)</f>
        <v>68</v>
      </c>
      <c r="FL44">
        <f>SUMIFS(DataRegularSeason20242025!$AA$3:$AA$1315,DataRegularSeason20242025!$B$3:$B$1315, "&lt;=" &amp; FL$1, DataRegularSeason20242025!$D$3:$D$1315, $A44)+SUMIFS(DataRegularSeason20242025!$AB$3:$AB$1315,DataRegularSeason20242025!$B$3:$B$1315, "&lt;=" &amp; FL$1, DataRegularSeason20242025!$E$3:$E$1315, $A44)</f>
        <v>68</v>
      </c>
      <c r="FM44">
        <f>SUMIFS(DataRegularSeason20242025!$AA$3:$AA$1315,DataRegularSeason20242025!$B$3:$B$1315, "&lt;=" &amp; FM$1, DataRegularSeason20242025!$D$3:$D$1315, $A44)+SUMIFS(DataRegularSeason20242025!$AB$3:$AB$1315,DataRegularSeason20242025!$B$3:$B$1315, "&lt;=" &amp; FM$1, DataRegularSeason20242025!$E$3:$E$1315, $A44)</f>
        <v>68</v>
      </c>
      <c r="FN44">
        <f>SUMIFS(DataRegularSeason20242025!$AA$3:$AA$1315,DataRegularSeason20242025!$B$3:$B$1315, "&lt;=" &amp; FN$1, DataRegularSeason20242025!$D$3:$D$1315, $A44)+SUMIFS(DataRegularSeason20242025!$AB$3:$AB$1315,DataRegularSeason20242025!$B$3:$B$1315, "&lt;=" &amp; FN$1, DataRegularSeason20242025!$E$3:$E$1315, $A44)</f>
        <v>68</v>
      </c>
      <c r="FO44">
        <f>SUMIFS(DataRegularSeason20242025!$AA$3:$AA$1315,DataRegularSeason20242025!$B$3:$B$1315, "&lt;=" &amp; FO$1, DataRegularSeason20242025!$D$3:$D$1315, $A44)+SUMIFS(DataRegularSeason20242025!$AB$3:$AB$1315,DataRegularSeason20242025!$B$3:$B$1315, "&lt;=" &amp; FO$1, DataRegularSeason20242025!$E$3:$E$1315, $A44)</f>
        <v>68</v>
      </c>
      <c r="FP44">
        <f>SUMIFS(DataRegularSeason20242025!$AA$3:$AA$1315,DataRegularSeason20242025!$B$3:$B$1315, "&lt;=" &amp; FP$1, DataRegularSeason20242025!$D$3:$D$1315, $A44)+SUMIFS(DataRegularSeason20242025!$AB$3:$AB$1315,DataRegularSeason20242025!$B$3:$B$1315, "&lt;=" &amp; FP$1, DataRegularSeason20242025!$E$3:$E$1315, $A44)</f>
        <v>68</v>
      </c>
      <c r="FQ44">
        <f>SUMIFS(DataRegularSeason20242025!$AA$3:$AA$1315,DataRegularSeason20242025!$B$3:$B$1315, "&lt;=" &amp; FQ$1, DataRegularSeason20242025!$D$3:$D$1315, $A44)+SUMIFS(DataRegularSeason20242025!$AB$3:$AB$1315,DataRegularSeason20242025!$B$3:$B$1315, "&lt;=" &amp; FQ$1, DataRegularSeason20242025!$E$3:$E$1315, $A44)</f>
        <v>68</v>
      </c>
      <c r="FR44">
        <f>SUMIFS(DataRegularSeason20242025!$AA$3:$AA$1315,DataRegularSeason20242025!$B$3:$B$1315, "&lt;=" &amp; FR$1, DataRegularSeason20242025!$D$3:$D$1315, $A44)+SUMIFS(DataRegularSeason20242025!$AB$3:$AB$1315,DataRegularSeason20242025!$B$3:$B$1315, "&lt;=" &amp; FR$1, DataRegularSeason20242025!$E$3:$E$1315, $A44)</f>
        <v>68</v>
      </c>
      <c r="FS44">
        <f>SUMIFS(DataRegularSeason20242025!$AA$3:$AA$1315,DataRegularSeason20242025!$B$3:$B$1315, "&lt;=" &amp; FS$1, DataRegularSeason20242025!$D$3:$D$1315, $A44)+SUMIFS(DataRegularSeason20242025!$AB$3:$AB$1315,DataRegularSeason20242025!$B$3:$B$1315, "&lt;=" &amp; FS$1, DataRegularSeason20242025!$E$3:$E$1315, $A44)</f>
        <v>68</v>
      </c>
      <c r="FT44">
        <f>SUMIFS(DataRegularSeason20242025!$AA$3:$AA$1315,DataRegularSeason20242025!$B$3:$B$1315, "&lt;=" &amp; FT$1, DataRegularSeason20242025!$D$3:$D$1315, $A44)+SUMIFS(DataRegularSeason20242025!$AB$3:$AB$1315,DataRegularSeason20242025!$B$3:$B$1315, "&lt;=" &amp; FT$1, DataRegularSeason20242025!$E$3:$E$1315, $A44)</f>
        <v>68</v>
      </c>
      <c r="FU44">
        <f>SUMIFS(DataRegularSeason20242025!$AA$3:$AA$1315,DataRegularSeason20242025!$B$3:$B$1315, "&lt;=" &amp; FU$1, DataRegularSeason20242025!$D$3:$D$1315, $A44)+SUMIFS(DataRegularSeason20242025!$AB$3:$AB$1315,DataRegularSeason20242025!$B$3:$B$1315, "&lt;=" &amp; FU$1, DataRegularSeason20242025!$E$3:$E$1315, $A44)</f>
        <v>68</v>
      </c>
      <c r="FV44">
        <f>SUMIFS(DataRegularSeason20242025!$AA$3:$AA$1315,DataRegularSeason20242025!$B$3:$B$1315, "&lt;=" &amp; FV$1, DataRegularSeason20242025!$D$3:$D$1315, $A44)+SUMIFS(DataRegularSeason20242025!$AB$3:$AB$1315,DataRegularSeason20242025!$B$3:$B$1315, "&lt;=" &amp; FV$1, DataRegularSeason20242025!$E$3:$E$1315, $A44)</f>
        <v>68</v>
      </c>
      <c r="FW44">
        <f>SUMIFS(DataRegularSeason20242025!$AA$3:$AA$1315,DataRegularSeason20242025!$B$3:$B$1315, "&lt;=" &amp; FW$1, DataRegularSeason20242025!$D$3:$D$1315, $A44)+SUMIFS(DataRegularSeason20242025!$AB$3:$AB$1315,DataRegularSeason20242025!$B$3:$B$1315, "&lt;=" &amp; FW$1, DataRegularSeason20242025!$E$3:$E$1315, $A44)</f>
        <v>68</v>
      </c>
      <c r="FX44">
        <f>SUMIFS(DataRegularSeason20242025!$AA$3:$AA$1315,DataRegularSeason20242025!$B$3:$B$1315, "&lt;=" &amp; FX$1, DataRegularSeason20242025!$D$3:$D$1315, $A44)+SUMIFS(DataRegularSeason20242025!$AB$3:$AB$1315,DataRegularSeason20242025!$B$3:$B$1315, "&lt;=" &amp; FX$1, DataRegularSeason20242025!$E$3:$E$1315, $A44)</f>
        <v>68</v>
      </c>
      <c r="FY44">
        <f>SUMIFS(DataRegularSeason20242025!$AA$3:$AA$1315,DataRegularSeason20242025!$B$3:$B$1315, "&lt;=" &amp; FY$1, DataRegularSeason20242025!$D$3:$D$1315, $A44)+SUMIFS(DataRegularSeason20242025!$AB$3:$AB$1315,DataRegularSeason20242025!$B$3:$B$1315, "&lt;=" &amp; FY$1, DataRegularSeason20242025!$E$3:$E$1315, $A44)</f>
        <v>68</v>
      </c>
      <c r="FZ44">
        <f>SUMIFS(DataRegularSeason20242025!$AA$3:$AA$1315,DataRegularSeason20242025!$B$3:$B$1315, "&lt;=" &amp; FZ$1, DataRegularSeason20242025!$D$3:$D$1315, $A44)+SUMIFS(DataRegularSeason20242025!$AB$3:$AB$1315,DataRegularSeason20242025!$B$3:$B$1315, "&lt;=" &amp; FZ$1, DataRegularSeason20242025!$E$3:$E$1315, $A44)</f>
        <v>68</v>
      </c>
      <c r="GA44">
        <f>SUMIFS(DataRegularSeason20242025!$AA$3:$AA$1315,DataRegularSeason20242025!$B$3:$B$1315, "&lt;=" &amp; GA$1, DataRegularSeason20242025!$D$3:$D$1315, $A44)+SUMIFS(DataRegularSeason20242025!$AB$3:$AB$1315,DataRegularSeason20242025!$B$3:$B$1315, "&lt;=" &amp; GA$1, DataRegularSeason20242025!$E$3:$E$1315, $A44)</f>
        <v>68</v>
      </c>
      <c r="GB44">
        <f>SUMIFS(DataRegularSeason20242025!$AA$3:$AA$1315,DataRegularSeason20242025!$B$3:$B$1315, "&lt;=" &amp; GB$1, DataRegularSeason20242025!$D$3:$D$1315, $A44)+SUMIFS(DataRegularSeason20242025!$AB$3:$AB$1315,DataRegularSeason20242025!$B$3:$B$1315, "&lt;=" &amp; GB$1, DataRegularSeason20242025!$E$3:$E$1315, $A44)</f>
        <v>68</v>
      </c>
      <c r="GC44">
        <f>SUMIFS(DataRegularSeason20242025!$AA$3:$AA$1315,DataRegularSeason20242025!$B$3:$B$1315, "&lt;=" &amp; GC$1, DataRegularSeason20242025!$D$3:$D$1315, $A44)+SUMIFS(DataRegularSeason20242025!$AB$3:$AB$1315,DataRegularSeason20242025!$B$3:$B$1315, "&lt;=" &amp; GC$1, DataRegularSeason20242025!$E$3:$E$1315, $A44)</f>
        <v>68</v>
      </c>
      <c r="GD44">
        <f>SUMIFS(DataRegularSeason20242025!$AA$3:$AA$1315,DataRegularSeason20242025!$B$3:$B$1315, "&lt;=" &amp; GD$1, DataRegularSeason20242025!$D$3:$D$1315, $A44)+SUMIFS(DataRegularSeason20242025!$AB$3:$AB$1315,DataRegularSeason20242025!$B$3:$B$1315, "&lt;=" &amp; GD$1, DataRegularSeason20242025!$E$3:$E$1315, $A44)</f>
        <v>68</v>
      </c>
      <c r="GE44">
        <f>SUMIFS(DataRegularSeason20242025!$AA$3:$AA$1315,DataRegularSeason20242025!$B$3:$B$1315, "&lt;=" &amp; GE$1, DataRegularSeason20242025!$D$3:$D$1315, $A44)+SUMIFS(DataRegularSeason20242025!$AB$3:$AB$1315,DataRegularSeason20242025!$B$3:$B$1315, "&lt;=" &amp; GE$1, DataRegularSeason20242025!$E$3:$E$1315, $A44)</f>
        <v>68</v>
      </c>
      <c r="GF44">
        <f>SUMIFS(DataRegularSeason20242025!$AA$3:$AA$1315,DataRegularSeason20242025!$B$3:$B$1315, "&lt;=" &amp; GF$1, DataRegularSeason20242025!$D$3:$D$1315, $A44)+SUMIFS(DataRegularSeason20242025!$AB$3:$AB$1315,DataRegularSeason20242025!$B$3:$B$1315, "&lt;=" &amp; GF$1, DataRegularSeason20242025!$E$3:$E$1315, $A44)</f>
        <v>68</v>
      </c>
      <c r="GG44">
        <f>SUMIFS(DataRegularSeason20242025!$AA$3:$AA$1315,DataRegularSeason20242025!$B$3:$B$1315, "&lt;=" &amp; GG$1, DataRegularSeason20242025!$D$3:$D$1315, $A44)+SUMIFS(DataRegularSeason20242025!$AB$3:$AB$1315,DataRegularSeason20242025!$B$3:$B$1315, "&lt;=" &amp; GG$1, DataRegularSeason20242025!$E$3:$E$1315, $A44)</f>
        <v>68</v>
      </c>
      <c r="GH44">
        <f>SUMIFS(DataRegularSeason20242025!$AA$3:$AA$1315,DataRegularSeason20242025!$B$3:$B$1315, "&lt;=" &amp; GH$1, DataRegularSeason20242025!$D$3:$D$1315, $A44)+SUMIFS(DataRegularSeason20242025!$AB$3:$AB$1315,DataRegularSeason20242025!$B$3:$B$1315, "&lt;=" &amp; GH$1, DataRegularSeason20242025!$E$3:$E$1315, $A44)</f>
        <v>68</v>
      </c>
      <c r="GI44">
        <f>SUMIFS(DataRegularSeason20242025!$AA$3:$AA$1315,DataRegularSeason20242025!$B$3:$B$1315, "&lt;=" &amp; GI$1, DataRegularSeason20242025!$D$3:$D$1315, $A44)+SUMIFS(DataRegularSeason20242025!$AB$3:$AB$1315,DataRegularSeason20242025!$B$3:$B$1315, "&lt;=" &amp; GI$1, DataRegularSeason20242025!$E$3:$E$1315, $A44)</f>
        <v>68</v>
      </c>
      <c r="GJ44">
        <f>SUMIFS(DataRegularSeason20242025!$AA$3:$AA$1315,DataRegularSeason20242025!$B$3:$B$1315, "&lt;=" &amp; GJ$1, DataRegularSeason20242025!$D$3:$D$1315, $A44)+SUMIFS(DataRegularSeason20242025!$AB$3:$AB$1315,DataRegularSeason20242025!$B$3:$B$1315, "&lt;=" &amp; GJ$1, DataRegularSeason20242025!$E$3:$E$1315, $A44)</f>
        <v>68</v>
      </c>
      <c r="GK44">
        <f>SUMIFS(DataRegularSeason20242025!$AA$3:$AA$1315,DataRegularSeason20242025!$B$3:$B$1315, "&lt;=" &amp; GK$1, DataRegularSeason20242025!$D$3:$D$1315, $A44)+SUMIFS(DataRegularSeason20242025!$AB$3:$AB$1315,DataRegularSeason20242025!$B$3:$B$1315, "&lt;=" &amp; GK$1, DataRegularSeason20242025!$E$3:$E$1315, $A44)</f>
        <v>68</v>
      </c>
      <c r="GL44">
        <f>SUMIFS(DataRegularSeason20242025!$AA$3:$AA$1315,DataRegularSeason20242025!$B$3:$B$1315, "&lt;=" &amp; GL$1, DataRegularSeason20242025!$D$3:$D$1315, $A44)+SUMIFS(DataRegularSeason20242025!$AB$3:$AB$1315,DataRegularSeason20242025!$B$3:$B$1315, "&lt;=" &amp; GL$1, DataRegularSeason20242025!$E$3:$E$1315, $A44)</f>
        <v>68</v>
      </c>
      <c r="GM44">
        <f>SUMIFS(DataRegularSeason20242025!$AA$3:$AA$1315,DataRegularSeason20242025!$B$3:$B$1315, "&lt;=" &amp; GM$1, DataRegularSeason20242025!$D$3:$D$1315, $A44)+SUMIFS(DataRegularSeason20242025!$AB$3:$AB$1315,DataRegularSeason20242025!$B$3:$B$1315, "&lt;=" &amp; GM$1, DataRegularSeason20242025!$E$3:$E$1315, $A44)</f>
        <v>68</v>
      </c>
      <c r="GN44">
        <f>SUMIFS(DataRegularSeason20242025!$AA$3:$AA$1315,DataRegularSeason20242025!$B$3:$B$1315, "&lt;=" &amp; GN$1, DataRegularSeason20242025!$D$3:$D$1315, $A44)+SUMIFS(DataRegularSeason20242025!$AB$3:$AB$1315,DataRegularSeason20242025!$B$3:$B$1315, "&lt;=" &amp; GN$1, DataRegularSeason20242025!$E$3:$E$1315, $A44)</f>
        <v>68</v>
      </c>
      <c r="GO44">
        <f>SUMIFS(DataRegularSeason20242025!$AA$3:$AA$1315,DataRegularSeason20242025!$B$3:$B$1315, "&lt;=" &amp; GO$1, DataRegularSeason20242025!$D$3:$D$1315, $A44)+SUMIFS(DataRegularSeason20242025!$AB$3:$AB$1315,DataRegularSeason20242025!$B$3:$B$1315, "&lt;=" &amp; GO$1, DataRegularSeason20242025!$E$3:$E$1315, $A44)</f>
        <v>68</v>
      </c>
      <c r="GP44">
        <f>SUMIFS(DataRegularSeason20242025!$AA$3:$AA$1315,DataRegularSeason20242025!$B$3:$B$1315, "&lt;=" &amp; GP$1, DataRegularSeason20242025!$D$3:$D$1315, $A44)+SUMIFS(DataRegularSeason20242025!$AB$3:$AB$1315,DataRegularSeason20242025!$B$3:$B$1315, "&lt;=" &amp; GP$1, DataRegularSeason20242025!$E$3:$E$1315, $A44)</f>
        <v>68</v>
      </c>
      <c r="GQ44">
        <f>SUMIFS(DataRegularSeason20242025!$AA$3:$AA$1315,DataRegularSeason20242025!$B$3:$B$1315, "&lt;=" &amp; GQ$1, DataRegularSeason20242025!$D$3:$D$1315, $A44)+SUMIFS(DataRegularSeason20242025!$AB$3:$AB$1315,DataRegularSeason20242025!$B$3:$B$1315, "&lt;=" &amp; GQ$1, DataRegularSeason20242025!$E$3:$E$1315, $A44)</f>
        <v>68</v>
      </c>
      <c r="GR44">
        <f>SUMIFS(DataRegularSeason20242025!$AA$3:$AA$1315,DataRegularSeason20242025!$B$3:$B$1315, "&lt;=" &amp; GR$1, DataRegularSeason20242025!$D$3:$D$1315, $A44)+SUMIFS(DataRegularSeason20242025!$AB$3:$AB$1315,DataRegularSeason20242025!$B$3:$B$1315, "&lt;=" &amp; GR$1, DataRegularSeason20242025!$E$3:$E$1315, $A44)</f>
        <v>68</v>
      </c>
      <c r="GS44">
        <f>SUMIFS(DataRegularSeason20242025!$AA$3:$AA$1315,DataRegularSeason20242025!$B$3:$B$1315, "&lt;=" &amp; GS$1, DataRegularSeason20242025!$D$3:$D$1315, $A44)+SUMIFS(DataRegularSeason20242025!$AB$3:$AB$1315,DataRegularSeason20242025!$B$3:$B$1315, "&lt;=" &amp; GS$1, DataRegularSeason20242025!$E$3:$E$1315, $A44)</f>
        <v>68</v>
      </c>
      <c r="GT44">
        <f>SUMIFS(DataRegularSeason20242025!$AA$3:$AA$1315,DataRegularSeason20242025!$B$3:$B$1315, "&lt;=" &amp; GT$1, DataRegularSeason20242025!$D$3:$D$1315, $A44)+SUMIFS(DataRegularSeason20242025!$AB$3:$AB$1315,DataRegularSeason20242025!$B$3:$B$1315, "&lt;=" &amp; GT$1, DataRegularSeason20242025!$E$3:$E$1315, $A44)</f>
        <v>68</v>
      </c>
      <c r="GU44">
        <f>SUMIFS(DataRegularSeason20242025!$AA$3:$AA$1315,DataRegularSeason20242025!$B$3:$B$1315, "&lt;=" &amp; GU$1, DataRegularSeason20242025!$D$3:$D$1315, $A44)+SUMIFS(DataRegularSeason20242025!$AB$3:$AB$1315,DataRegularSeason20242025!$B$3:$B$1315, "&lt;=" &amp; GU$1, DataRegularSeason20242025!$E$3:$E$1315, $A44)</f>
        <v>68</v>
      </c>
    </row>
    <row r="45" spans="1:275" x14ac:dyDescent="0.25">
      <c r="A45" t="s">
        <v>28</v>
      </c>
      <c r="B45" t="s">
        <v>97</v>
      </c>
      <c r="C45" t="s">
        <v>80</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51</v>
      </c>
      <c r="EQ45">
        <f>SUMIFS(DataRegularSeason20242025!$AA$3:$AA$1315,DataRegularSeason20242025!$B$3:$B$1315, "&lt;=" &amp; EQ$1, DataRegularSeason20242025!$D$3:$D$1315, $A45)+SUMIFS(DataRegularSeason20242025!$AB$3:$AB$1315,DataRegularSeason20242025!$B$3:$B$1315, "&lt;=" &amp; EQ$1, DataRegularSeason20242025!$E$3:$E$1315, $A45)</f>
        <v>51</v>
      </c>
      <c r="ER45">
        <f>SUMIFS(DataRegularSeason20242025!$AA$3:$AA$1315,DataRegularSeason20242025!$B$3:$B$1315, "&lt;=" &amp; ER$1, DataRegularSeason20242025!$D$3:$D$1315, $A45)+SUMIFS(DataRegularSeason20242025!$AB$3:$AB$1315,DataRegularSeason20242025!$B$3:$B$1315, "&lt;=" &amp; ER$1, DataRegularSeason20242025!$E$3:$E$1315, $A45)</f>
        <v>51</v>
      </c>
      <c r="ES45">
        <f>SUMIFS(DataRegularSeason20242025!$AA$3:$AA$1315,DataRegularSeason20242025!$B$3:$B$1315, "&lt;=" &amp; ES$1, DataRegularSeason20242025!$D$3:$D$1315, $A45)+SUMIFS(DataRegularSeason20242025!$AB$3:$AB$1315,DataRegularSeason20242025!$B$3:$B$1315, "&lt;=" &amp; ES$1, DataRegularSeason20242025!$E$3:$E$1315, $A45)</f>
        <v>53</v>
      </c>
      <c r="ET45">
        <f>SUMIFS(DataRegularSeason20242025!$AA$3:$AA$1315,DataRegularSeason20242025!$B$3:$B$1315, "&lt;=" &amp; ET$1, DataRegularSeason20242025!$D$3:$D$1315, $A45)+SUMIFS(DataRegularSeason20242025!$AB$3:$AB$1315,DataRegularSeason20242025!$B$3:$B$1315, "&lt;=" &amp; ET$1, DataRegularSeason20242025!$E$3:$E$1315, $A45)</f>
        <v>53</v>
      </c>
      <c r="EU45">
        <f>SUMIFS(DataRegularSeason20242025!$AA$3:$AA$1315,DataRegularSeason20242025!$B$3:$B$1315, "&lt;=" &amp; EU$1, DataRegularSeason20242025!$D$3:$D$1315, $A45)+SUMIFS(DataRegularSeason20242025!$AB$3:$AB$1315,DataRegularSeason20242025!$B$3:$B$1315, "&lt;=" &amp; EU$1, DataRegularSeason20242025!$E$3:$E$1315, $A45)</f>
        <v>53</v>
      </c>
      <c r="EV45">
        <f>SUMIFS(DataRegularSeason20242025!$AA$3:$AA$1315,DataRegularSeason20242025!$B$3:$B$1315, "&lt;=" &amp; EV$1, DataRegularSeason20242025!$D$3:$D$1315, $A45)+SUMIFS(DataRegularSeason20242025!$AB$3:$AB$1315,DataRegularSeason20242025!$B$3:$B$1315, "&lt;=" &amp; EV$1, DataRegularSeason20242025!$E$3:$E$1315, $A45)</f>
        <v>53</v>
      </c>
      <c r="EW45">
        <f>SUMIFS(DataRegularSeason20242025!$AA$3:$AA$1315,DataRegularSeason20242025!$B$3:$B$1315, "&lt;=" &amp; EW$1, DataRegularSeason20242025!$D$3:$D$1315, $A45)+SUMIFS(DataRegularSeason20242025!$AB$3:$AB$1315,DataRegularSeason20242025!$B$3:$B$1315, "&lt;=" &amp; EW$1, DataRegularSeason20242025!$E$3:$E$1315, $A45)</f>
        <v>53</v>
      </c>
      <c r="EX45">
        <f>SUMIFS(DataRegularSeason20242025!$AA$3:$AA$1315,DataRegularSeason20242025!$B$3:$B$1315, "&lt;=" &amp; EX$1, DataRegularSeason20242025!$D$3:$D$1315, $A45)+SUMIFS(DataRegularSeason20242025!$AB$3:$AB$1315,DataRegularSeason20242025!$B$3:$B$1315, "&lt;=" &amp; EX$1, DataRegularSeason20242025!$E$3:$E$1315, $A45)</f>
        <v>53</v>
      </c>
      <c r="EY45">
        <f>SUMIFS(DataRegularSeason20242025!$AA$3:$AA$1315,DataRegularSeason20242025!$B$3:$B$1315, "&lt;=" &amp; EY$1, DataRegularSeason20242025!$D$3:$D$1315, $A45)+SUMIFS(DataRegularSeason20242025!$AB$3:$AB$1315,DataRegularSeason20242025!$B$3:$B$1315, "&lt;=" &amp; EY$1, DataRegularSeason20242025!$E$3:$E$1315, $A45)</f>
        <v>54</v>
      </c>
      <c r="EZ45">
        <f>SUMIFS(DataRegularSeason20242025!$AA$3:$AA$1315,DataRegularSeason20242025!$B$3:$B$1315, "&lt;=" &amp; EZ$1, DataRegularSeason20242025!$D$3:$D$1315, $A45)+SUMIFS(DataRegularSeason20242025!$AB$3:$AB$1315,DataRegularSeason20242025!$B$3:$B$1315, "&lt;=" &amp; EZ$1, DataRegularSeason20242025!$E$3:$E$1315, $A45)</f>
        <v>54</v>
      </c>
      <c r="FA45">
        <f>SUMIFS(DataRegularSeason20242025!$AA$3:$AA$1315,DataRegularSeason20242025!$B$3:$B$1315, "&lt;=" &amp; FA$1, DataRegularSeason20242025!$D$3:$D$1315, $A45)+SUMIFS(DataRegularSeason20242025!$AB$3:$AB$1315,DataRegularSeason20242025!$B$3:$B$1315, "&lt;=" &amp; FA$1, DataRegularSeason20242025!$E$3:$E$1315, $A45)</f>
        <v>54</v>
      </c>
      <c r="FB45">
        <f>SUMIFS(DataRegularSeason20242025!$AA$3:$AA$1315,DataRegularSeason20242025!$B$3:$B$1315, "&lt;=" &amp; FB$1, DataRegularSeason20242025!$D$3:$D$1315, $A45)+SUMIFS(DataRegularSeason20242025!$AB$3:$AB$1315,DataRegularSeason20242025!$B$3:$B$1315, "&lt;=" &amp; FB$1, DataRegularSeason20242025!$E$3:$E$1315, $A45)</f>
        <v>54</v>
      </c>
      <c r="FC45">
        <f>SUMIFS(DataRegularSeason20242025!$AA$3:$AA$1315,DataRegularSeason20242025!$B$3:$B$1315, "&lt;=" &amp; FC$1, DataRegularSeason20242025!$D$3:$D$1315, $A45)+SUMIFS(DataRegularSeason20242025!$AB$3:$AB$1315,DataRegularSeason20242025!$B$3:$B$1315, "&lt;=" &amp; FC$1, DataRegularSeason20242025!$E$3:$E$1315, $A45)</f>
        <v>54</v>
      </c>
      <c r="FD45">
        <f>SUMIFS(DataRegularSeason20242025!$AA$3:$AA$1315,DataRegularSeason20242025!$B$3:$B$1315, "&lt;=" &amp; FD$1, DataRegularSeason20242025!$D$3:$D$1315, $A45)+SUMIFS(DataRegularSeason20242025!$AB$3:$AB$1315,DataRegularSeason20242025!$B$3:$B$1315, "&lt;=" &amp; FD$1, DataRegularSeason20242025!$E$3:$E$1315, $A45)</f>
        <v>54</v>
      </c>
      <c r="FE45">
        <f>SUMIFS(DataRegularSeason20242025!$AA$3:$AA$1315,DataRegularSeason20242025!$B$3:$B$1315, "&lt;=" &amp; FE$1, DataRegularSeason20242025!$D$3:$D$1315, $A45)+SUMIFS(DataRegularSeason20242025!$AB$3:$AB$1315,DataRegularSeason20242025!$B$3:$B$1315, "&lt;=" &amp; FE$1, DataRegularSeason20242025!$E$3:$E$1315, $A45)</f>
        <v>54</v>
      </c>
      <c r="FF45">
        <f>SUMIFS(DataRegularSeason20242025!$AA$3:$AA$1315,DataRegularSeason20242025!$B$3:$B$1315, "&lt;=" &amp; FF$1, DataRegularSeason20242025!$D$3:$D$1315, $A45)+SUMIFS(DataRegularSeason20242025!$AB$3:$AB$1315,DataRegularSeason20242025!$B$3:$B$1315, "&lt;=" &amp; FF$1, DataRegularSeason20242025!$E$3:$E$1315, $A45)</f>
        <v>56</v>
      </c>
      <c r="FG45">
        <f>SUMIFS(DataRegularSeason20242025!$AA$3:$AA$1315,DataRegularSeason20242025!$B$3:$B$1315, "&lt;=" &amp; FG$1, DataRegularSeason20242025!$D$3:$D$1315, $A45)+SUMIFS(DataRegularSeason20242025!$AB$3:$AB$1315,DataRegularSeason20242025!$B$3:$B$1315, "&lt;=" &amp; FG$1, DataRegularSeason20242025!$E$3:$E$1315, $A45)</f>
        <v>56</v>
      </c>
      <c r="FH45">
        <f>SUMIFS(DataRegularSeason20242025!$AA$3:$AA$1315,DataRegularSeason20242025!$B$3:$B$1315, "&lt;=" &amp; FH$1, DataRegularSeason20242025!$D$3:$D$1315, $A45)+SUMIFS(DataRegularSeason20242025!$AB$3:$AB$1315,DataRegularSeason20242025!$B$3:$B$1315, "&lt;=" &amp; FH$1, DataRegularSeason20242025!$E$3:$E$1315, $A45)</f>
        <v>56</v>
      </c>
      <c r="FI45">
        <f>SUMIFS(DataRegularSeason20242025!$AA$3:$AA$1315,DataRegularSeason20242025!$B$3:$B$1315, "&lt;=" &amp; FI$1, DataRegularSeason20242025!$D$3:$D$1315, $A45)+SUMIFS(DataRegularSeason20242025!$AB$3:$AB$1315,DataRegularSeason20242025!$B$3:$B$1315, "&lt;=" &amp; FI$1, DataRegularSeason20242025!$E$3:$E$1315, $A45)</f>
        <v>56</v>
      </c>
      <c r="FJ45">
        <f>SUMIFS(DataRegularSeason20242025!$AA$3:$AA$1315,DataRegularSeason20242025!$B$3:$B$1315, "&lt;=" &amp; FJ$1, DataRegularSeason20242025!$D$3:$D$1315, $A45)+SUMIFS(DataRegularSeason20242025!$AB$3:$AB$1315,DataRegularSeason20242025!$B$3:$B$1315, "&lt;=" &amp; FJ$1, DataRegularSeason20242025!$E$3:$E$1315, $A45)</f>
        <v>56</v>
      </c>
      <c r="FK45">
        <f>SUMIFS(DataRegularSeason20242025!$AA$3:$AA$1315,DataRegularSeason20242025!$B$3:$B$1315, "&lt;=" &amp; FK$1, DataRegularSeason20242025!$D$3:$D$1315, $A45)+SUMIFS(DataRegularSeason20242025!$AB$3:$AB$1315,DataRegularSeason20242025!$B$3:$B$1315, "&lt;=" &amp; FK$1, DataRegularSeason20242025!$E$3:$E$1315, $A45)</f>
        <v>56</v>
      </c>
      <c r="FL45">
        <f>SUMIFS(DataRegularSeason20242025!$AA$3:$AA$1315,DataRegularSeason20242025!$B$3:$B$1315, "&lt;=" &amp; FL$1, DataRegularSeason20242025!$D$3:$D$1315, $A45)+SUMIFS(DataRegularSeason20242025!$AB$3:$AB$1315,DataRegularSeason20242025!$B$3:$B$1315, "&lt;=" &amp; FL$1, DataRegularSeason20242025!$E$3:$E$1315, $A45)</f>
        <v>56</v>
      </c>
      <c r="FM45">
        <f>SUMIFS(DataRegularSeason20242025!$AA$3:$AA$1315,DataRegularSeason20242025!$B$3:$B$1315, "&lt;=" &amp; FM$1, DataRegularSeason20242025!$D$3:$D$1315, $A45)+SUMIFS(DataRegularSeason20242025!$AB$3:$AB$1315,DataRegularSeason20242025!$B$3:$B$1315, "&lt;=" &amp; FM$1, DataRegularSeason20242025!$E$3:$E$1315, $A45)</f>
        <v>56</v>
      </c>
      <c r="FN45">
        <f>SUMIFS(DataRegularSeason20242025!$AA$3:$AA$1315,DataRegularSeason20242025!$B$3:$B$1315, "&lt;=" &amp; FN$1, DataRegularSeason20242025!$D$3:$D$1315, $A45)+SUMIFS(DataRegularSeason20242025!$AB$3:$AB$1315,DataRegularSeason20242025!$B$3:$B$1315, "&lt;=" &amp; FN$1, DataRegularSeason20242025!$E$3:$E$1315, $A45)</f>
        <v>56</v>
      </c>
      <c r="FO45">
        <f>SUMIFS(DataRegularSeason20242025!$AA$3:$AA$1315,DataRegularSeason20242025!$B$3:$B$1315, "&lt;=" &amp; FO$1, DataRegularSeason20242025!$D$3:$D$1315, $A45)+SUMIFS(DataRegularSeason20242025!$AB$3:$AB$1315,DataRegularSeason20242025!$B$3:$B$1315, "&lt;=" &amp; FO$1, DataRegularSeason20242025!$E$3:$E$1315, $A45)</f>
        <v>56</v>
      </c>
      <c r="FP45">
        <f>SUMIFS(DataRegularSeason20242025!$AA$3:$AA$1315,DataRegularSeason20242025!$B$3:$B$1315, "&lt;=" &amp; FP$1, DataRegularSeason20242025!$D$3:$D$1315, $A45)+SUMIFS(DataRegularSeason20242025!$AB$3:$AB$1315,DataRegularSeason20242025!$B$3:$B$1315, "&lt;=" &amp; FP$1, DataRegularSeason20242025!$E$3:$E$1315, $A45)</f>
        <v>56</v>
      </c>
      <c r="FQ45">
        <f>SUMIFS(DataRegularSeason20242025!$AA$3:$AA$1315,DataRegularSeason20242025!$B$3:$B$1315, "&lt;=" &amp; FQ$1, DataRegularSeason20242025!$D$3:$D$1315, $A45)+SUMIFS(DataRegularSeason20242025!$AB$3:$AB$1315,DataRegularSeason20242025!$B$3:$B$1315, "&lt;=" &amp; FQ$1, DataRegularSeason20242025!$E$3:$E$1315, $A45)</f>
        <v>56</v>
      </c>
      <c r="FR45">
        <f>SUMIFS(DataRegularSeason20242025!$AA$3:$AA$1315,DataRegularSeason20242025!$B$3:$B$1315, "&lt;=" &amp; FR$1, DataRegularSeason20242025!$D$3:$D$1315, $A45)+SUMIFS(DataRegularSeason20242025!$AB$3:$AB$1315,DataRegularSeason20242025!$B$3:$B$1315, "&lt;=" &amp; FR$1, DataRegularSeason20242025!$E$3:$E$1315, $A45)</f>
        <v>56</v>
      </c>
      <c r="FS45">
        <f>SUMIFS(DataRegularSeason20242025!$AA$3:$AA$1315,DataRegularSeason20242025!$B$3:$B$1315, "&lt;=" &amp; FS$1, DataRegularSeason20242025!$D$3:$D$1315, $A45)+SUMIFS(DataRegularSeason20242025!$AB$3:$AB$1315,DataRegularSeason20242025!$B$3:$B$1315, "&lt;=" &amp; FS$1, DataRegularSeason20242025!$E$3:$E$1315, $A45)</f>
        <v>56</v>
      </c>
      <c r="FT45">
        <f>SUMIFS(DataRegularSeason20242025!$AA$3:$AA$1315,DataRegularSeason20242025!$B$3:$B$1315, "&lt;=" &amp; FT$1, DataRegularSeason20242025!$D$3:$D$1315, $A45)+SUMIFS(DataRegularSeason20242025!$AB$3:$AB$1315,DataRegularSeason20242025!$B$3:$B$1315, "&lt;=" &amp; FT$1, DataRegularSeason20242025!$E$3:$E$1315, $A45)</f>
        <v>56</v>
      </c>
      <c r="FU45">
        <f>SUMIFS(DataRegularSeason20242025!$AA$3:$AA$1315,DataRegularSeason20242025!$B$3:$B$1315, "&lt;=" &amp; FU$1, DataRegularSeason20242025!$D$3:$D$1315, $A45)+SUMIFS(DataRegularSeason20242025!$AB$3:$AB$1315,DataRegularSeason20242025!$B$3:$B$1315, "&lt;=" &amp; FU$1, DataRegularSeason20242025!$E$3:$E$1315, $A45)</f>
        <v>56</v>
      </c>
      <c r="FV45">
        <f>SUMIFS(DataRegularSeason20242025!$AA$3:$AA$1315,DataRegularSeason20242025!$B$3:$B$1315, "&lt;=" &amp; FV$1, DataRegularSeason20242025!$D$3:$D$1315, $A45)+SUMIFS(DataRegularSeason20242025!$AB$3:$AB$1315,DataRegularSeason20242025!$B$3:$B$1315, "&lt;=" &amp; FV$1, DataRegularSeason20242025!$E$3:$E$1315, $A45)</f>
        <v>56</v>
      </c>
      <c r="FW45">
        <f>SUMIFS(DataRegularSeason20242025!$AA$3:$AA$1315,DataRegularSeason20242025!$B$3:$B$1315, "&lt;=" &amp; FW$1, DataRegularSeason20242025!$D$3:$D$1315, $A45)+SUMIFS(DataRegularSeason20242025!$AB$3:$AB$1315,DataRegularSeason20242025!$B$3:$B$1315, "&lt;=" &amp; FW$1, DataRegularSeason20242025!$E$3:$E$1315, $A45)</f>
        <v>56</v>
      </c>
      <c r="FX45">
        <f>SUMIFS(DataRegularSeason20242025!$AA$3:$AA$1315,DataRegularSeason20242025!$B$3:$B$1315, "&lt;=" &amp; FX$1, DataRegularSeason20242025!$D$3:$D$1315, $A45)+SUMIFS(DataRegularSeason20242025!$AB$3:$AB$1315,DataRegularSeason20242025!$B$3:$B$1315, "&lt;=" &amp; FX$1, DataRegularSeason20242025!$E$3:$E$1315, $A45)</f>
        <v>56</v>
      </c>
      <c r="FY45">
        <f>SUMIFS(DataRegularSeason20242025!$AA$3:$AA$1315,DataRegularSeason20242025!$B$3:$B$1315, "&lt;=" &amp; FY$1, DataRegularSeason20242025!$D$3:$D$1315, $A45)+SUMIFS(DataRegularSeason20242025!$AB$3:$AB$1315,DataRegularSeason20242025!$B$3:$B$1315, "&lt;=" &amp; FY$1, DataRegularSeason20242025!$E$3:$E$1315, $A45)</f>
        <v>56</v>
      </c>
      <c r="FZ45">
        <f>SUMIFS(DataRegularSeason20242025!$AA$3:$AA$1315,DataRegularSeason20242025!$B$3:$B$1315, "&lt;=" &amp; FZ$1, DataRegularSeason20242025!$D$3:$D$1315, $A45)+SUMIFS(DataRegularSeason20242025!$AB$3:$AB$1315,DataRegularSeason20242025!$B$3:$B$1315, "&lt;=" &amp; FZ$1, DataRegularSeason20242025!$E$3:$E$1315, $A45)</f>
        <v>56</v>
      </c>
      <c r="GA45">
        <f>SUMIFS(DataRegularSeason20242025!$AA$3:$AA$1315,DataRegularSeason20242025!$B$3:$B$1315, "&lt;=" &amp; GA$1, DataRegularSeason20242025!$D$3:$D$1315, $A45)+SUMIFS(DataRegularSeason20242025!$AB$3:$AB$1315,DataRegularSeason20242025!$B$3:$B$1315, "&lt;=" &amp; GA$1, DataRegularSeason20242025!$E$3:$E$1315, $A45)</f>
        <v>56</v>
      </c>
      <c r="GB45">
        <f>SUMIFS(DataRegularSeason20242025!$AA$3:$AA$1315,DataRegularSeason20242025!$B$3:$B$1315, "&lt;=" &amp; GB$1, DataRegularSeason20242025!$D$3:$D$1315, $A45)+SUMIFS(DataRegularSeason20242025!$AB$3:$AB$1315,DataRegularSeason20242025!$B$3:$B$1315, "&lt;=" &amp; GB$1, DataRegularSeason20242025!$E$3:$E$1315, $A45)</f>
        <v>56</v>
      </c>
      <c r="GC45">
        <f>SUMIFS(DataRegularSeason20242025!$AA$3:$AA$1315,DataRegularSeason20242025!$B$3:$B$1315, "&lt;=" &amp; GC$1, DataRegularSeason20242025!$D$3:$D$1315, $A45)+SUMIFS(DataRegularSeason20242025!$AB$3:$AB$1315,DataRegularSeason20242025!$B$3:$B$1315, "&lt;=" &amp; GC$1, DataRegularSeason20242025!$E$3:$E$1315, $A45)</f>
        <v>56</v>
      </c>
      <c r="GD45">
        <f>SUMIFS(DataRegularSeason20242025!$AA$3:$AA$1315,DataRegularSeason20242025!$B$3:$B$1315, "&lt;=" &amp; GD$1, DataRegularSeason20242025!$D$3:$D$1315, $A45)+SUMIFS(DataRegularSeason20242025!$AB$3:$AB$1315,DataRegularSeason20242025!$B$3:$B$1315, "&lt;=" &amp; GD$1, DataRegularSeason20242025!$E$3:$E$1315, $A45)</f>
        <v>56</v>
      </c>
      <c r="GE45">
        <f>SUMIFS(DataRegularSeason20242025!$AA$3:$AA$1315,DataRegularSeason20242025!$B$3:$B$1315, "&lt;=" &amp; GE$1, DataRegularSeason20242025!$D$3:$D$1315, $A45)+SUMIFS(DataRegularSeason20242025!$AB$3:$AB$1315,DataRegularSeason20242025!$B$3:$B$1315, "&lt;=" &amp; GE$1, DataRegularSeason20242025!$E$3:$E$1315, $A45)</f>
        <v>56</v>
      </c>
      <c r="GF45">
        <f>SUMIFS(DataRegularSeason20242025!$AA$3:$AA$1315,DataRegularSeason20242025!$B$3:$B$1315, "&lt;=" &amp; GF$1, DataRegularSeason20242025!$D$3:$D$1315, $A45)+SUMIFS(DataRegularSeason20242025!$AB$3:$AB$1315,DataRegularSeason20242025!$B$3:$B$1315, "&lt;=" &amp; GF$1, DataRegularSeason20242025!$E$3:$E$1315, $A45)</f>
        <v>56</v>
      </c>
      <c r="GG45">
        <f>SUMIFS(DataRegularSeason20242025!$AA$3:$AA$1315,DataRegularSeason20242025!$B$3:$B$1315, "&lt;=" &amp; GG$1, DataRegularSeason20242025!$D$3:$D$1315, $A45)+SUMIFS(DataRegularSeason20242025!$AB$3:$AB$1315,DataRegularSeason20242025!$B$3:$B$1315, "&lt;=" &amp; GG$1, DataRegularSeason20242025!$E$3:$E$1315, $A45)</f>
        <v>56</v>
      </c>
      <c r="GH45">
        <f>SUMIFS(DataRegularSeason20242025!$AA$3:$AA$1315,DataRegularSeason20242025!$B$3:$B$1315, "&lt;=" &amp; GH$1, DataRegularSeason20242025!$D$3:$D$1315, $A45)+SUMIFS(DataRegularSeason20242025!$AB$3:$AB$1315,DataRegularSeason20242025!$B$3:$B$1315, "&lt;=" &amp; GH$1, DataRegularSeason20242025!$E$3:$E$1315, $A45)</f>
        <v>56</v>
      </c>
      <c r="GI45">
        <f>SUMIFS(DataRegularSeason20242025!$AA$3:$AA$1315,DataRegularSeason20242025!$B$3:$B$1315, "&lt;=" &amp; GI$1, DataRegularSeason20242025!$D$3:$D$1315, $A45)+SUMIFS(DataRegularSeason20242025!$AB$3:$AB$1315,DataRegularSeason20242025!$B$3:$B$1315, "&lt;=" &amp; GI$1, DataRegularSeason20242025!$E$3:$E$1315, $A45)</f>
        <v>56</v>
      </c>
      <c r="GJ45">
        <f>SUMIFS(DataRegularSeason20242025!$AA$3:$AA$1315,DataRegularSeason20242025!$B$3:$B$1315, "&lt;=" &amp; GJ$1, DataRegularSeason20242025!$D$3:$D$1315, $A45)+SUMIFS(DataRegularSeason20242025!$AB$3:$AB$1315,DataRegularSeason20242025!$B$3:$B$1315, "&lt;=" &amp; GJ$1, DataRegularSeason20242025!$E$3:$E$1315, $A45)</f>
        <v>56</v>
      </c>
      <c r="GK45">
        <f>SUMIFS(DataRegularSeason20242025!$AA$3:$AA$1315,DataRegularSeason20242025!$B$3:$B$1315, "&lt;=" &amp; GK$1, DataRegularSeason20242025!$D$3:$D$1315, $A45)+SUMIFS(DataRegularSeason20242025!$AB$3:$AB$1315,DataRegularSeason20242025!$B$3:$B$1315, "&lt;=" &amp; GK$1, DataRegularSeason20242025!$E$3:$E$1315, $A45)</f>
        <v>56</v>
      </c>
      <c r="GL45">
        <f>SUMIFS(DataRegularSeason20242025!$AA$3:$AA$1315,DataRegularSeason20242025!$B$3:$B$1315, "&lt;=" &amp; GL$1, DataRegularSeason20242025!$D$3:$D$1315, $A45)+SUMIFS(DataRegularSeason20242025!$AB$3:$AB$1315,DataRegularSeason20242025!$B$3:$B$1315, "&lt;=" &amp; GL$1, DataRegularSeason20242025!$E$3:$E$1315, $A45)</f>
        <v>56</v>
      </c>
      <c r="GM45">
        <f>SUMIFS(DataRegularSeason20242025!$AA$3:$AA$1315,DataRegularSeason20242025!$B$3:$B$1315, "&lt;=" &amp; GM$1, DataRegularSeason20242025!$D$3:$D$1315, $A45)+SUMIFS(DataRegularSeason20242025!$AB$3:$AB$1315,DataRegularSeason20242025!$B$3:$B$1315, "&lt;=" &amp; GM$1, DataRegularSeason20242025!$E$3:$E$1315, $A45)</f>
        <v>56</v>
      </c>
      <c r="GN45">
        <f>SUMIFS(DataRegularSeason20242025!$AA$3:$AA$1315,DataRegularSeason20242025!$B$3:$B$1315, "&lt;=" &amp; GN$1, DataRegularSeason20242025!$D$3:$D$1315, $A45)+SUMIFS(DataRegularSeason20242025!$AB$3:$AB$1315,DataRegularSeason20242025!$B$3:$B$1315, "&lt;=" &amp; GN$1, DataRegularSeason20242025!$E$3:$E$1315, $A45)</f>
        <v>56</v>
      </c>
      <c r="GO45">
        <f>SUMIFS(DataRegularSeason20242025!$AA$3:$AA$1315,DataRegularSeason20242025!$B$3:$B$1315, "&lt;=" &amp; GO$1, DataRegularSeason20242025!$D$3:$D$1315, $A45)+SUMIFS(DataRegularSeason20242025!$AB$3:$AB$1315,DataRegularSeason20242025!$B$3:$B$1315, "&lt;=" &amp; GO$1, DataRegularSeason20242025!$E$3:$E$1315, $A45)</f>
        <v>56</v>
      </c>
      <c r="GP45">
        <f>SUMIFS(DataRegularSeason20242025!$AA$3:$AA$1315,DataRegularSeason20242025!$B$3:$B$1315, "&lt;=" &amp; GP$1, DataRegularSeason20242025!$D$3:$D$1315, $A45)+SUMIFS(DataRegularSeason20242025!$AB$3:$AB$1315,DataRegularSeason20242025!$B$3:$B$1315, "&lt;=" &amp; GP$1, DataRegularSeason20242025!$E$3:$E$1315, $A45)</f>
        <v>56</v>
      </c>
      <c r="GQ45">
        <f>SUMIFS(DataRegularSeason20242025!$AA$3:$AA$1315,DataRegularSeason20242025!$B$3:$B$1315, "&lt;=" &amp; GQ$1, DataRegularSeason20242025!$D$3:$D$1315, $A45)+SUMIFS(DataRegularSeason20242025!$AB$3:$AB$1315,DataRegularSeason20242025!$B$3:$B$1315, "&lt;=" &amp; GQ$1, DataRegularSeason20242025!$E$3:$E$1315, $A45)</f>
        <v>56</v>
      </c>
      <c r="GR45">
        <f>SUMIFS(DataRegularSeason20242025!$AA$3:$AA$1315,DataRegularSeason20242025!$B$3:$B$1315, "&lt;=" &amp; GR$1, DataRegularSeason20242025!$D$3:$D$1315, $A45)+SUMIFS(DataRegularSeason20242025!$AB$3:$AB$1315,DataRegularSeason20242025!$B$3:$B$1315, "&lt;=" &amp; GR$1, DataRegularSeason20242025!$E$3:$E$1315, $A45)</f>
        <v>56</v>
      </c>
      <c r="GS45">
        <f>SUMIFS(DataRegularSeason20242025!$AA$3:$AA$1315,DataRegularSeason20242025!$B$3:$B$1315, "&lt;=" &amp; GS$1, DataRegularSeason20242025!$D$3:$D$1315, $A45)+SUMIFS(DataRegularSeason20242025!$AB$3:$AB$1315,DataRegularSeason20242025!$B$3:$B$1315, "&lt;=" &amp; GS$1, DataRegularSeason20242025!$E$3:$E$1315, $A45)</f>
        <v>56</v>
      </c>
      <c r="GT45">
        <f>SUMIFS(DataRegularSeason20242025!$AA$3:$AA$1315,DataRegularSeason20242025!$B$3:$B$1315, "&lt;=" &amp; GT$1, DataRegularSeason20242025!$D$3:$D$1315, $A45)+SUMIFS(DataRegularSeason20242025!$AB$3:$AB$1315,DataRegularSeason20242025!$B$3:$B$1315, "&lt;=" &amp; GT$1, DataRegularSeason20242025!$E$3:$E$1315, $A45)</f>
        <v>56</v>
      </c>
      <c r="GU45">
        <f>SUMIFS(DataRegularSeason20242025!$AA$3:$AA$1315,DataRegularSeason20242025!$B$3:$B$1315, "&lt;=" &amp; GU$1, DataRegularSeason20242025!$D$3:$D$1315, $A45)+SUMIFS(DataRegularSeason20242025!$AB$3:$AB$1315,DataRegularSeason20242025!$B$3:$B$1315, "&lt;=" &amp; GU$1, DataRegularSeason20242025!$E$3:$E$1315, $A45)</f>
        <v>56</v>
      </c>
    </row>
    <row r="46" spans="1:275" x14ac:dyDescent="0.25">
      <c r="A46" t="s">
        <v>45</v>
      </c>
      <c r="B46" t="s">
        <v>97</v>
      </c>
      <c r="C46" t="s">
        <v>98</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82</v>
      </c>
      <c r="EQ46">
        <f>SUMIFS(DataRegularSeason20242025!$AA$3:$AA$1315,DataRegularSeason20242025!$B$3:$B$1315, "&lt;=" &amp; EQ$1, DataRegularSeason20242025!$D$3:$D$1315, $A46)+SUMIFS(DataRegularSeason20242025!$AB$3:$AB$1315,DataRegularSeason20242025!$B$3:$B$1315, "&lt;=" &amp; EQ$1, DataRegularSeason20242025!$E$3:$E$1315, $A46)</f>
        <v>84</v>
      </c>
      <c r="ER46">
        <f>SUMIFS(DataRegularSeason20242025!$AA$3:$AA$1315,DataRegularSeason20242025!$B$3:$B$1315, "&lt;=" &amp; ER$1, DataRegularSeason20242025!$D$3:$D$1315, $A46)+SUMIFS(DataRegularSeason20242025!$AB$3:$AB$1315,DataRegularSeason20242025!$B$3:$B$1315, "&lt;=" &amp; ER$1, DataRegularSeason20242025!$E$3:$E$1315, $A46)</f>
        <v>84</v>
      </c>
      <c r="ES46">
        <f>SUMIFS(DataRegularSeason20242025!$AA$3:$AA$1315,DataRegularSeason20242025!$B$3:$B$1315, "&lt;=" &amp; ES$1, DataRegularSeason20242025!$D$3:$D$1315, $A46)+SUMIFS(DataRegularSeason20242025!$AB$3:$AB$1315,DataRegularSeason20242025!$B$3:$B$1315, "&lt;=" &amp; ES$1, DataRegularSeason20242025!$E$3:$E$1315, $A46)</f>
        <v>84</v>
      </c>
      <c r="ET46">
        <f>SUMIFS(DataRegularSeason20242025!$AA$3:$AA$1315,DataRegularSeason20242025!$B$3:$B$1315, "&lt;=" &amp; ET$1, DataRegularSeason20242025!$D$3:$D$1315, $A46)+SUMIFS(DataRegularSeason20242025!$AB$3:$AB$1315,DataRegularSeason20242025!$B$3:$B$1315, "&lt;=" &amp; ET$1, DataRegularSeason20242025!$E$3:$E$1315, $A46)</f>
        <v>84</v>
      </c>
      <c r="EU46">
        <f>SUMIFS(DataRegularSeason20242025!$AA$3:$AA$1315,DataRegularSeason20242025!$B$3:$B$1315, "&lt;=" &amp; EU$1, DataRegularSeason20242025!$D$3:$D$1315, $A46)+SUMIFS(DataRegularSeason20242025!$AB$3:$AB$1315,DataRegularSeason20242025!$B$3:$B$1315, "&lt;=" &amp; EU$1, DataRegularSeason20242025!$E$3:$E$1315, $A46)</f>
        <v>84</v>
      </c>
      <c r="EV46">
        <f>SUMIFS(DataRegularSeason20242025!$AA$3:$AA$1315,DataRegularSeason20242025!$B$3:$B$1315, "&lt;=" &amp; EV$1, DataRegularSeason20242025!$D$3:$D$1315, $A46)+SUMIFS(DataRegularSeason20242025!$AB$3:$AB$1315,DataRegularSeason20242025!$B$3:$B$1315, "&lt;=" &amp; EV$1, DataRegularSeason20242025!$E$3:$E$1315, $A46)</f>
        <v>84</v>
      </c>
      <c r="EW46">
        <f>SUMIFS(DataRegularSeason20242025!$AA$3:$AA$1315,DataRegularSeason20242025!$B$3:$B$1315, "&lt;=" &amp; EW$1, DataRegularSeason20242025!$D$3:$D$1315, $A46)+SUMIFS(DataRegularSeason20242025!$AB$3:$AB$1315,DataRegularSeason20242025!$B$3:$B$1315, "&lt;=" &amp; EW$1, DataRegularSeason20242025!$E$3:$E$1315, $A46)</f>
        <v>84</v>
      </c>
      <c r="EX46">
        <f>SUMIFS(DataRegularSeason20242025!$AA$3:$AA$1315,DataRegularSeason20242025!$B$3:$B$1315, "&lt;=" &amp; EX$1, DataRegularSeason20242025!$D$3:$D$1315, $A46)+SUMIFS(DataRegularSeason20242025!$AB$3:$AB$1315,DataRegularSeason20242025!$B$3:$B$1315, "&lt;=" &amp; EX$1, DataRegularSeason20242025!$E$3:$E$1315, $A46)</f>
        <v>84</v>
      </c>
      <c r="EY46">
        <f>SUMIFS(DataRegularSeason20242025!$AA$3:$AA$1315,DataRegularSeason20242025!$B$3:$B$1315, "&lt;=" &amp; EY$1, DataRegularSeason20242025!$D$3:$D$1315, $A46)+SUMIFS(DataRegularSeason20242025!$AB$3:$AB$1315,DataRegularSeason20242025!$B$3:$B$1315, "&lt;=" &amp; EY$1, DataRegularSeason20242025!$E$3:$E$1315, $A46)</f>
        <v>86</v>
      </c>
      <c r="EZ46">
        <f>SUMIFS(DataRegularSeason20242025!$AA$3:$AA$1315,DataRegularSeason20242025!$B$3:$B$1315, "&lt;=" &amp; EZ$1, DataRegularSeason20242025!$D$3:$D$1315, $A46)+SUMIFS(DataRegularSeason20242025!$AB$3:$AB$1315,DataRegularSeason20242025!$B$3:$B$1315, "&lt;=" &amp; EZ$1, DataRegularSeason20242025!$E$3:$E$1315, $A46)</f>
        <v>86</v>
      </c>
      <c r="FA46">
        <f>SUMIFS(DataRegularSeason20242025!$AA$3:$AA$1315,DataRegularSeason20242025!$B$3:$B$1315, "&lt;=" &amp; FA$1, DataRegularSeason20242025!$D$3:$D$1315, $A46)+SUMIFS(DataRegularSeason20242025!$AB$3:$AB$1315,DataRegularSeason20242025!$B$3:$B$1315, "&lt;=" &amp; FA$1, DataRegularSeason20242025!$E$3:$E$1315, $A46)</f>
        <v>88</v>
      </c>
      <c r="FB46">
        <f>SUMIFS(DataRegularSeason20242025!$AA$3:$AA$1315,DataRegularSeason20242025!$B$3:$B$1315, "&lt;=" &amp; FB$1, DataRegularSeason20242025!$D$3:$D$1315, $A46)+SUMIFS(DataRegularSeason20242025!$AB$3:$AB$1315,DataRegularSeason20242025!$B$3:$B$1315, "&lt;=" &amp; FB$1, DataRegularSeason20242025!$E$3:$E$1315, $A46)</f>
        <v>88</v>
      </c>
      <c r="FC46">
        <f>SUMIFS(DataRegularSeason20242025!$AA$3:$AA$1315,DataRegularSeason20242025!$B$3:$B$1315, "&lt;=" &amp; FC$1, DataRegularSeason20242025!$D$3:$D$1315, $A46)+SUMIFS(DataRegularSeason20242025!$AB$3:$AB$1315,DataRegularSeason20242025!$B$3:$B$1315, "&lt;=" &amp; FC$1, DataRegularSeason20242025!$E$3:$E$1315, $A46)</f>
        <v>88</v>
      </c>
      <c r="FD46">
        <f>SUMIFS(DataRegularSeason20242025!$AA$3:$AA$1315,DataRegularSeason20242025!$B$3:$B$1315, "&lt;=" &amp; FD$1, DataRegularSeason20242025!$D$3:$D$1315, $A46)+SUMIFS(DataRegularSeason20242025!$AB$3:$AB$1315,DataRegularSeason20242025!$B$3:$B$1315, "&lt;=" &amp; FD$1, DataRegularSeason20242025!$E$3:$E$1315, $A46)</f>
        <v>88</v>
      </c>
      <c r="FE46">
        <f>SUMIFS(DataRegularSeason20242025!$AA$3:$AA$1315,DataRegularSeason20242025!$B$3:$B$1315, "&lt;=" &amp; FE$1, DataRegularSeason20242025!$D$3:$D$1315, $A46)+SUMIFS(DataRegularSeason20242025!$AB$3:$AB$1315,DataRegularSeason20242025!$B$3:$B$1315, "&lt;=" &amp; FE$1, DataRegularSeason20242025!$E$3:$E$1315, $A46)</f>
        <v>90</v>
      </c>
      <c r="FF46">
        <f>SUMIFS(DataRegularSeason20242025!$AA$3:$AA$1315,DataRegularSeason20242025!$B$3:$B$1315, "&lt;=" &amp; FF$1, DataRegularSeason20242025!$D$3:$D$1315, $A46)+SUMIFS(DataRegularSeason20242025!$AB$3:$AB$1315,DataRegularSeason20242025!$B$3:$B$1315, "&lt;=" &amp; FF$1, DataRegularSeason20242025!$E$3:$E$1315, $A46)</f>
        <v>90</v>
      </c>
      <c r="FG46">
        <f>SUMIFS(DataRegularSeason20242025!$AA$3:$AA$1315,DataRegularSeason20242025!$B$3:$B$1315, "&lt;=" &amp; FG$1, DataRegularSeason20242025!$D$3:$D$1315, $A46)+SUMIFS(DataRegularSeason20242025!$AB$3:$AB$1315,DataRegularSeason20242025!$B$3:$B$1315, "&lt;=" &amp; FG$1, DataRegularSeason20242025!$E$3:$E$1315, $A46)</f>
        <v>92</v>
      </c>
      <c r="FH46">
        <f>SUMIFS(DataRegularSeason20242025!$AA$3:$AA$1315,DataRegularSeason20242025!$B$3:$B$1315, "&lt;=" &amp; FH$1, DataRegularSeason20242025!$D$3:$D$1315, $A46)+SUMIFS(DataRegularSeason20242025!$AB$3:$AB$1315,DataRegularSeason20242025!$B$3:$B$1315, "&lt;=" &amp; FH$1, DataRegularSeason20242025!$E$3:$E$1315, $A46)</f>
        <v>92</v>
      </c>
      <c r="FI46">
        <f>SUMIFS(DataRegularSeason20242025!$AA$3:$AA$1315,DataRegularSeason20242025!$B$3:$B$1315, "&lt;=" &amp; FI$1, DataRegularSeason20242025!$D$3:$D$1315, $A46)+SUMIFS(DataRegularSeason20242025!$AB$3:$AB$1315,DataRegularSeason20242025!$B$3:$B$1315, "&lt;=" &amp; FI$1, DataRegularSeason20242025!$E$3:$E$1315, $A46)</f>
        <v>92</v>
      </c>
      <c r="FJ46">
        <f>SUMIFS(DataRegularSeason20242025!$AA$3:$AA$1315,DataRegularSeason20242025!$B$3:$B$1315, "&lt;=" &amp; FJ$1, DataRegularSeason20242025!$D$3:$D$1315, $A46)+SUMIFS(DataRegularSeason20242025!$AB$3:$AB$1315,DataRegularSeason20242025!$B$3:$B$1315, "&lt;=" &amp; FJ$1, DataRegularSeason20242025!$E$3:$E$1315, $A46)</f>
        <v>92</v>
      </c>
      <c r="FK46">
        <f>SUMIFS(DataRegularSeason20242025!$AA$3:$AA$1315,DataRegularSeason20242025!$B$3:$B$1315, "&lt;=" &amp; FK$1, DataRegularSeason20242025!$D$3:$D$1315, $A46)+SUMIFS(DataRegularSeason20242025!$AB$3:$AB$1315,DataRegularSeason20242025!$B$3:$B$1315, "&lt;=" &amp; FK$1, DataRegularSeason20242025!$E$3:$E$1315, $A46)</f>
        <v>92</v>
      </c>
      <c r="FL46">
        <f>SUMIFS(DataRegularSeason20242025!$AA$3:$AA$1315,DataRegularSeason20242025!$B$3:$B$1315, "&lt;=" &amp; FL$1, DataRegularSeason20242025!$D$3:$D$1315, $A46)+SUMIFS(DataRegularSeason20242025!$AB$3:$AB$1315,DataRegularSeason20242025!$B$3:$B$1315, "&lt;=" &amp; FL$1, DataRegularSeason20242025!$E$3:$E$1315, $A46)</f>
        <v>92</v>
      </c>
      <c r="FM46">
        <f>SUMIFS(DataRegularSeason20242025!$AA$3:$AA$1315,DataRegularSeason20242025!$B$3:$B$1315, "&lt;=" &amp; FM$1, DataRegularSeason20242025!$D$3:$D$1315, $A46)+SUMIFS(DataRegularSeason20242025!$AB$3:$AB$1315,DataRegularSeason20242025!$B$3:$B$1315, "&lt;=" &amp; FM$1, DataRegularSeason20242025!$E$3:$E$1315, $A46)</f>
        <v>92</v>
      </c>
      <c r="FN46">
        <f>SUMIFS(DataRegularSeason20242025!$AA$3:$AA$1315,DataRegularSeason20242025!$B$3:$B$1315, "&lt;=" &amp; FN$1, DataRegularSeason20242025!$D$3:$D$1315, $A46)+SUMIFS(DataRegularSeason20242025!$AB$3:$AB$1315,DataRegularSeason20242025!$B$3:$B$1315, "&lt;=" &amp; FN$1, DataRegularSeason20242025!$E$3:$E$1315, $A46)</f>
        <v>92</v>
      </c>
      <c r="FO46">
        <f>SUMIFS(DataRegularSeason20242025!$AA$3:$AA$1315,DataRegularSeason20242025!$B$3:$B$1315, "&lt;=" &amp; FO$1, DataRegularSeason20242025!$D$3:$D$1315, $A46)+SUMIFS(DataRegularSeason20242025!$AB$3:$AB$1315,DataRegularSeason20242025!$B$3:$B$1315, "&lt;=" &amp; FO$1, DataRegularSeason20242025!$E$3:$E$1315, $A46)</f>
        <v>92</v>
      </c>
      <c r="FP46">
        <f>SUMIFS(DataRegularSeason20242025!$AA$3:$AA$1315,DataRegularSeason20242025!$B$3:$B$1315, "&lt;=" &amp; FP$1, DataRegularSeason20242025!$D$3:$D$1315, $A46)+SUMIFS(DataRegularSeason20242025!$AB$3:$AB$1315,DataRegularSeason20242025!$B$3:$B$1315, "&lt;=" &amp; FP$1, DataRegularSeason20242025!$E$3:$E$1315, $A46)</f>
        <v>92</v>
      </c>
      <c r="FQ46">
        <f>SUMIFS(DataRegularSeason20242025!$AA$3:$AA$1315,DataRegularSeason20242025!$B$3:$B$1315, "&lt;=" &amp; FQ$1, DataRegularSeason20242025!$D$3:$D$1315, $A46)+SUMIFS(DataRegularSeason20242025!$AB$3:$AB$1315,DataRegularSeason20242025!$B$3:$B$1315, "&lt;=" &amp; FQ$1, DataRegularSeason20242025!$E$3:$E$1315, $A46)</f>
        <v>92</v>
      </c>
      <c r="FR46">
        <f>SUMIFS(DataRegularSeason20242025!$AA$3:$AA$1315,DataRegularSeason20242025!$B$3:$B$1315, "&lt;=" &amp; FR$1, DataRegularSeason20242025!$D$3:$D$1315, $A46)+SUMIFS(DataRegularSeason20242025!$AB$3:$AB$1315,DataRegularSeason20242025!$B$3:$B$1315, "&lt;=" &amp; FR$1, DataRegularSeason20242025!$E$3:$E$1315, $A46)</f>
        <v>92</v>
      </c>
      <c r="FS46">
        <f>SUMIFS(DataRegularSeason20242025!$AA$3:$AA$1315,DataRegularSeason20242025!$B$3:$B$1315, "&lt;=" &amp; FS$1, DataRegularSeason20242025!$D$3:$D$1315, $A46)+SUMIFS(DataRegularSeason20242025!$AB$3:$AB$1315,DataRegularSeason20242025!$B$3:$B$1315, "&lt;=" &amp; FS$1, DataRegularSeason20242025!$E$3:$E$1315, $A46)</f>
        <v>92</v>
      </c>
      <c r="FT46">
        <f>SUMIFS(DataRegularSeason20242025!$AA$3:$AA$1315,DataRegularSeason20242025!$B$3:$B$1315, "&lt;=" &amp; FT$1, DataRegularSeason20242025!$D$3:$D$1315, $A46)+SUMIFS(DataRegularSeason20242025!$AB$3:$AB$1315,DataRegularSeason20242025!$B$3:$B$1315, "&lt;=" &amp; FT$1, DataRegularSeason20242025!$E$3:$E$1315, $A46)</f>
        <v>92</v>
      </c>
      <c r="FU46">
        <f>SUMIFS(DataRegularSeason20242025!$AA$3:$AA$1315,DataRegularSeason20242025!$B$3:$B$1315, "&lt;=" &amp; FU$1, DataRegularSeason20242025!$D$3:$D$1315, $A46)+SUMIFS(DataRegularSeason20242025!$AB$3:$AB$1315,DataRegularSeason20242025!$B$3:$B$1315, "&lt;=" &amp; FU$1, DataRegularSeason20242025!$E$3:$E$1315, $A46)</f>
        <v>92</v>
      </c>
      <c r="FV46">
        <f>SUMIFS(DataRegularSeason20242025!$AA$3:$AA$1315,DataRegularSeason20242025!$B$3:$B$1315, "&lt;=" &amp; FV$1, DataRegularSeason20242025!$D$3:$D$1315, $A46)+SUMIFS(DataRegularSeason20242025!$AB$3:$AB$1315,DataRegularSeason20242025!$B$3:$B$1315, "&lt;=" &amp; FV$1, DataRegularSeason20242025!$E$3:$E$1315, $A46)</f>
        <v>92</v>
      </c>
      <c r="FW46">
        <f>SUMIFS(DataRegularSeason20242025!$AA$3:$AA$1315,DataRegularSeason20242025!$B$3:$B$1315, "&lt;=" &amp; FW$1, DataRegularSeason20242025!$D$3:$D$1315, $A46)+SUMIFS(DataRegularSeason20242025!$AB$3:$AB$1315,DataRegularSeason20242025!$B$3:$B$1315, "&lt;=" &amp; FW$1, DataRegularSeason20242025!$E$3:$E$1315, $A46)</f>
        <v>92</v>
      </c>
      <c r="FX46">
        <f>SUMIFS(DataRegularSeason20242025!$AA$3:$AA$1315,DataRegularSeason20242025!$B$3:$B$1315, "&lt;=" &amp; FX$1, DataRegularSeason20242025!$D$3:$D$1315, $A46)+SUMIFS(DataRegularSeason20242025!$AB$3:$AB$1315,DataRegularSeason20242025!$B$3:$B$1315, "&lt;=" &amp; FX$1, DataRegularSeason20242025!$E$3:$E$1315, $A46)</f>
        <v>92</v>
      </c>
      <c r="FY46">
        <f>SUMIFS(DataRegularSeason20242025!$AA$3:$AA$1315,DataRegularSeason20242025!$B$3:$B$1315, "&lt;=" &amp; FY$1, DataRegularSeason20242025!$D$3:$D$1315, $A46)+SUMIFS(DataRegularSeason20242025!$AB$3:$AB$1315,DataRegularSeason20242025!$B$3:$B$1315, "&lt;=" &amp; FY$1, DataRegularSeason20242025!$E$3:$E$1315, $A46)</f>
        <v>92</v>
      </c>
      <c r="FZ46">
        <f>SUMIFS(DataRegularSeason20242025!$AA$3:$AA$1315,DataRegularSeason20242025!$B$3:$B$1315, "&lt;=" &amp; FZ$1, DataRegularSeason20242025!$D$3:$D$1315, $A46)+SUMIFS(DataRegularSeason20242025!$AB$3:$AB$1315,DataRegularSeason20242025!$B$3:$B$1315, "&lt;=" &amp; FZ$1, DataRegularSeason20242025!$E$3:$E$1315, $A46)</f>
        <v>92</v>
      </c>
      <c r="GA46">
        <f>SUMIFS(DataRegularSeason20242025!$AA$3:$AA$1315,DataRegularSeason20242025!$B$3:$B$1315, "&lt;=" &amp; GA$1, DataRegularSeason20242025!$D$3:$D$1315, $A46)+SUMIFS(DataRegularSeason20242025!$AB$3:$AB$1315,DataRegularSeason20242025!$B$3:$B$1315, "&lt;=" &amp; GA$1, DataRegularSeason20242025!$E$3:$E$1315, $A46)</f>
        <v>92</v>
      </c>
      <c r="GB46">
        <f>SUMIFS(DataRegularSeason20242025!$AA$3:$AA$1315,DataRegularSeason20242025!$B$3:$B$1315, "&lt;=" &amp; GB$1, DataRegularSeason20242025!$D$3:$D$1315, $A46)+SUMIFS(DataRegularSeason20242025!$AB$3:$AB$1315,DataRegularSeason20242025!$B$3:$B$1315, "&lt;=" &amp; GB$1, DataRegularSeason20242025!$E$3:$E$1315, $A46)</f>
        <v>92</v>
      </c>
      <c r="GC46">
        <f>SUMIFS(DataRegularSeason20242025!$AA$3:$AA$1315,DataRegularSeason20242025!$B$3:$B$1315, "&lt;=" &amp; GC$1, DataRegularSeason20242025!$D$3:$D$1315, $A46)+SUMIFS(DataRegularSeason20242025!$AB$3:$AB$1315,DataRegularSeason20242025!$B$3:$B$1315, "&lt;=" &amp; GC$1, DataRegularSeason20242025!$E$3:$E$1315, $A46)</f>
        <v>92</v>
      </c>
      <c r="GD46">
        <f>SUMIFS(DataRegularSeason20242025!$AA$3:$AA$1315,DataRegularSeason20242025!$B$3:$B$1315, "&lt;=" &amp; GD$1, DataRegularSeason20242025!$D$3:$D$1315, $A46)+SUMIFS(DataRegularSeason20242025!$AB$3:$AB$1315,DataRegularSeason20242025!$B$3:$B$1315, "&lt;=" &amp; GD$1, DataRegularSeason20242025!$E$3:$E$1315, $A46)</f>
        <v>92</v>
      </c>
      <c r="GE46">
        <f>SUMIFS(DataRegularSeason20242025!$AA$3:$AA$1315,DataRegularSeason20242025!$B$3:$B$1315, "&lt;=" &amp; GE$1, DataRegularSeason20242025!$D$3:$D$1315, $A46)+SUMIFS(DataRegularSeason20242025!$AB$3:$AB$1315,DataRegularSeason20242025!$B$3:$B$1315, "&lt;=" &amp; GE$1, DataRegularSeason20242025!$E$3:$E$1315, $A46)</f>
        <v>92</v>
      </c>
      <c r="GF46">
        <f>SUMIFS(DataRegularSeason20242025!$AA$3:$AA$1315,DataRegularSeason20242025!$B$3:$B$1315, "&lt;=" &amp; GF$1, DataRegularSeason20242025!$D$3:$D$1315, $A46)+SUMIFS(DataRegularSeason20242025!$AB$3:$AB$1315,DataRegularSeason20242025!$B$3:$B$1315, "&lt;=" &amp; GF$1, DataRegularSeason20242025!$E$3:$E$1315, $A46)</f>
        <v>92</v>
      </c>
      <c r="GG46">
        <f>SUMIFS(DataRegularSeason20242025!$AA$3:$AA$1315,DataRegularSeason20242025!$B$3:$B$1315, "&lt;=" &amp; GG$1, DataRegularSeason20242025!$D$3:$D$1315, $A46)+SUMIFS(DataRegularSeason20242025!$AB$3:$AB$1315,DataRegularSeason20242025!$B$3:$B$1315, "&lt;=" &amp; GG$1, DataRegularSeason20242025!$E$3:$E$1315, $A46)</f>
        <v>92</v>
      </c>
      <c r="GH46">
        <f>SUMIFS(DataRegularSeason20242025!$AA$3:$AA$1315,DataRegularSeason20242025!$B$3:$B$1315, "&lt;=" &amp; GH$1, DataRegularSeason20242025!$D$3:$D$1315, $A46)+SUMIFS(DataRegularSeason20242025!$AB$3:$AB$1315,DataRegularSeason20242025!$B$3:$B$1315, "&lt;=" &amp; GH$1, DataRegularSeason20242025!$E$3:$E$1315, $A46)</f>
        <v>92</v>
      </c>
      <c r="GI46">
        <f>SUMIFS(DataRegularSeason20242025!$AA$3:$AA$1315,DataRegularSeason20242025!$B$3:$B$1315, "&lt;=" &amp; GI$1, DataRegularSeason20242025!$D$3:$D$1315, $A46)+SUMIFS(DataRegularSeason20242025!$AB$3:$AB$1315,DataRegularSeason20242025!$B$3:$B$1315, "&lt;=" &amp; GI$1, DataRegularSeason20242025!$E$3:$E$1315, $A46)</f>
        <v>92</v>
      </c>
      <c r="GJ46">
        <f>SUMIFS(DataRegularSeason20242025!$AA$3:$AA$1315,DataRegularSeason20242025!$B$3:$B$1315, "&lt;=" &amp; GJ$1, DataRegularSeason20242025!$D$3:$D$1315, $A46)+SUMIFS(DataRegularSeason20242025!$AB$3:$AB$1315,DataRegularSeason20242025!$B$3:$B$1315, "&lt;=" &amp; GJ$1, DataRegularSeason20242025!$E$3:$E$1315, $A46)</f>
        <v>92</v>
      </c>
      <c r="GK46">
        <f>SUMIFS(DataRegularSeason20242025!$AA$3:$AA$1315,DataRegularSeason20242025!$B$3:$B$1315, "&lt;=" &amp; GK$1, DataRegularSeason20242025!$D$3:$D$1315, $A46)+SUMIFS(DataRegularSeason20242025!$AB$3:$AB$1315,DataRegularSeason20242025!$B$3:$B$1315, "&lt;=" &amp; GK$1, DataRegularSeason20242025!$E$3:$E$1315, $A46)</f>
        <v>92</v>
      </c>
      <c r="GL46">
        <f>SUMIFS(DataRegularSeason20242025!$AA$3:$AA$1315,DataRegularSeason20242025!$B$3:$B$1315, "&lt;=" &amp; GL$1, DataRegularSeason20242025!$D$3:$D$1315, $A46)+SUMIFS(DataRegularSeason20242025!$AB$3:$AB$1315,DataRegularSeason20242025!$B$3:$B$1315, "&lt;=" &amp; GL$1, DataRegularSeason20242025!$E$3:$E$1315, $A46)</f>
        <v>92</v>
      </c>
      <c r="GM46">
        <f>SUMIFS(DataRegularSeason20242025!$AA$3:$AA$1315,DataRegularSeason20242025!$B$3:$B$1315, "&lt;=" &amp; GM$1, DataRegularSeason20242025!$D$3:$D$1315, $A46)+SUMIFS(DataRegularSeason20242025!$AB$3:$AB$1315,DataRegularSeason20242025!$B$3:$B$1315, "&lt;=" &amp; GM$1, DataRegularSeason20242025!$E$3:$E$1315, $A46)</f>
        <v>92</v>
      </c>
      <c r="GN46">
        <f>SUMIFS(DataRegularSeason20242025!$AA$3:$AA$1315,DataRegularSeason20242025!$B$3:$B$1315, "&lt;=" &amp; GN$1, DataRegularSeason20242025!$D$3:$D$1315, $A46)+SUMIFS(DataRegularSeason20242025!$AB$3:$AB$1315,DataRegularSeason20242025!$B$3:$B$1315, "&lt;=" &amp; GN$1, DataRegularSeason20242025!$E$3:$E$1315, $A46)</f>
        <v>92</v>
      </c>
      <c r="GO46">
        <f>SUMIFS(DataRegularSeason20242025!$AA$3:$AA$1315,DataRegularSeason20242025!$B$3:$B$1315, "&lt;=" &amp; GO$1, DataRegularSeason20242025!$D$3:$D$1315, $A46)+SUMIFS(DataRegularSeason20242025!$AB$3:$AB$1315,DataRegularSeason20242025!$B$3:$B$1315, "&lt;=" &amp; GO$1, DataRegularSeason20242025!$E$3:$E$1315, $A46)</f>
        <v>92</v>
      </c>
      <c r="GP46">
        <f>SUMIFS(DataRegularSeason20242025!$AA$3:$AA$1315,DataRegularSeason20242025!$B$3:$B$1315, "&lt;=" &amp; GP$1, DataRegularSeason20242025!$D$3:$D$1315, $A46)+SUMIFS(DataRegularSeason20242025!$AB$3:$AB$1315,DataRegularSeason20242025!$B$3:$B$1315, "&lt;=" &amp; GP$1, DataRegularSeason20242025!$E$3:$E$1315, $A46)</f>
        <v>92</v>
      </c>
      <c r="GQ46">
        <f>SUMIFS(DataRegularSeason20242025!$AA$3:$AA$1315,DataRegularSeason20242025!$B$3:$B$1315, "&lt;=" &amp; GQ$1, DataRegularSeason20242025!$D$3:$D$1315, $A46)+SUMIFS(DataRegularSeason20242025!$AB$3:$AB$1315,DataRegularSeason20242025!$B$3:$B$1315, "&lt;=" &amp; GQ$1, DataRegularSeason20242025!$E$3:$E$1315, $A46)</f>
        <v>92</v>
      </c>
      <c r="GR46">
        <f>SUMIFS(DataRegularSeason20242025!$AA$3:$AA$1315,DataRegularSeason20242025!$B$3:$B$1315, "&lt;=" &amp; GR$1, DataRegularSeason20242025!$D$3:$D$1315, $A46)+SUMIFS(DataRegularSeason20242025!$AB$3:$AB$1315,DataRegularSeason20242025!$B$3:$B$1315, "&lt;=" &amp; GR$1, DataRegularSeason20242025!$E$3:$E$1315, $A46)</f>
        <v>92</v>
      </c>
      <c r="GS46">
        <f>SUMIFS(DataRegularSeason20242025!$AA$3:$AA$1315,DataRegularSeason20242025!$B$3:$B$1315, "&lt;=" &amp; GS$1, DataRegularSeason20242025!$D$3:$D$1315, $A46)+SUMIFS(DataRegularSeason20242025!$AB$3:$AB$1315,DataRegularSeason20242025!$B$3:$B$1315, "&lt;=" &amp; GS$1, DataRegularSeason20242025!$E$3:$E$1315, $A46)</f>
        <v>92</v>
      </c>
      <c r="GT46">
        <f>SUMIFS(DataRegularSeason20242025!$AA$3:$AA$1315,DataRegularSeason20242025!$B$3:$B$1315, "&lt;=" &amp; GT$1, DataRegularSeason20242025!$D$3:$D$1315, $A46)+SUMIFS(DataRegularSeason20242025!$AB$3:$AB$1315,DataRegularSeason20242025!$B$3:$B$1315, "&lt;=" &amp; GT$1, DataRegularSeason20242025!$E$3:$E$1315, $A46)</f>
        <v>92</v>
      </c>
      <c r="GU46">
        <f>SUMIFS(DataRegularSeason20242025!$AA$3:$AA$1315,DataRegularSeason20242025!$B$3:$B$1315, "&lt;=" &amp; GU$1, DataRegularSeason20242025!$D$3:$D$1315, $A46)+SUMIFS(DataRegularSeason20242025!$AB$3:$AB$1315,DataRegularSeason20242025!$B$3:$B$1315, "&lt;=" &amp; GU$1, DataRegularSeason20242025!$E$3:$E$1315, $A46)</f>
        <v>92</v>
      </c>
    </row>
    <row r="47" spans="1:275" x14ac:dyDescent="0.25">
      <c r="A47" t="s">
        <v>43</v>
      </c>
      <c r="B47" t="s">
        <v>97</v>
      </c>
      <c r="C47" t="s">
        <v>98</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72</v>
      </c>
      <c r="EV47">
        <f>SUMIFS(DataRegularSeason20242025!$AA$3:$AA$1315,DataRegularSeason20242025!$B$3:$B$1315, "&lt;=" &amp; EV$1, DataRegularSeason20242025!$D$3:$D$1315, $A47)+SUMIFS(DataRegularSeason20242025!$AB$3:$AB$1315,DataRegularSeason20242025!$B$3:$B$1315, "&lt;=" &amp; EV$1, DataRegularSeason20242025!$E$3:$E$1315, $A47)</f>
        <v>72</v>
      </c>
      <c r="EW47">
        <f>SUMIFS(DataRegularSeason20242025!$AA$3:$AA$1315,DataRegularSeason20242025!$B$3:$B$1315, "&lt;=" &amp; EW$1, DataRegularSeason20242025!$D$3:$D$1315, $A47)+SUMIFS(DataRegularSeason20242025!$AB$3:$AB$1315,DataRegularSeason20242025!$B$3:$B$1315, "&lt;=" &amp; EW$1, DataRegularSeason20242025!$E$3:$E$1315, $A47)</f>
        <v>72</v>
      </c>
      <c r="EX47">
        <f>SUMIFS(DataRegularSeason20242025!$AA$3:$AA$1315,DataRegularSeason20242025!$B$3:$B$1315, "&lt;=" &amp; EX$1, DataRegularSeason20242025!$D$3:$D$1315, $A47)+SUMIFS(DataRegularSeason20242025!$AB$3:$AB$1315,DataRegularSeason20242025!$B$3:$B$1315, "&lt;=" &amp; EX$1, DataRegularSeason20242025!$E$3:$E$1315, $A47)</f>
        <v>74</v>
      </c>
      <c r="EY47">
        <f>SUMIFS(DataRegularSeason20242025!$AA$3:$AA$1315,DataRegularSeason20242025!$B$3:$B$1315, "&lt;=" &amp; EY$1, DataRegularSeason20242025!$D$3:$D$1315, $A47)+SUMIFS(DataRegularSeason20242025!$AB$3:$AB$1315,DataRegularSeason20242025!$B$3:$B$1315, "&lt;=" &amp; EY$1, DataRegularSeason20242025!$E$3:$E$1315, $A47)</f>
        <v>74</v>
      </c>
      <c r="EZ47">
        <f>SUMIFS(DataRegularSeason20242025!$AA$3:$AA$1315,DataRegularSeason20242025!$B$3:$B$1315, "&lt;=" &amp; EZ$1, DataRegularSeason20242025!$D$3:$D$1315, $A47)+SUMIFS(DataRegularSeason20242025!$AB$3:$AB$1315,DataRegularSeason20242025!$B$3:$B$1315, "&lt;=" &amp; EZ$1, DataRegularSeason20242025!$E$3:$E$1315, $A47)</f>
        <v>76</v>
      </c>
      <c r="FA47">
        <f>SUMIFS(DataRegularSeason20242025!$AA$3:$AA$1315,DataRegularSeason20242025!$B$3:$B$1315, "&lt;=" &amp; FA$1, DataRegularSeason20242025!$D$3:$D$1315, $A47)+SUMIFS(DataRegularSeason20242025!$AB$3:$AB$1315,DataRegularSeason20242025!$B$3:$B$1315, "&lt;=" &amp; FA$1, DataRegularSeason20242025!$E$3:$E$1315, $A47)</f>
        <v>76</v>
      </c>
      <c r="FB47">
        <f>SUMIFS(DataRegularSeason20242025!$AA$3:$AA$1315,DataRegularSeason20242025!$B$3:$B$1315, "&lt;=" &amp; FB$1, DataRegularSeason20242025!$D$3:$D$1315, $A47)+SUMIFS(DataRegularSeason20242025!$AB$3:$AB$1315,DataRegularSeason20242025!$B$3:$B$1315, "&lt;=" &amp; FB$1, DataRegularSeason20242025!$E$3:$E$1315, $A47)</f>
        <v>78</v>
      </c>
      <c r="FC47">
        <f>SUMIFS(DataRegularSeason20242025!$AA$3:$AA$1315,DataRegularSeason20242025!$B$3:$B$1315, "&lt;=" &amp; FC$1, DataRegularSeason20242025!$D$3:$D$1315, $A47)+SUMIFS(DataRegularSeason20242025!$AB$3:$AB$1315,DataRegularSeason20242025!$B$3:$B$1315, "&lt;=" &amp; FC$1, DataRegularSeason20242025!$E$3:$E$1315, $A47)</f>
        <v>78</v>
      </c>
      <c r="FD47">
        <f>SUMIFS(DataRegularSeason20242025!$AA$3:$AA$1315,DataRegularSeason20242025!$B$3:$B$1315, "&lt;=" &amp; FD$1, DataRegularSeason20242025!$D$3:$D$1315, $A47)+SUMIFS(DataRegularSeason20242025!$AB$3:$AB$1315,DataRegularSeason20242025!$B$3:$B$1315, "&lt;=" &amp; FD$1, DataRegularSeason20242025!$E$3:$E$1315, $A47)</f>
        <v>78</v>
      </c>
      <c r="FE47">
        <f>SUMIFS(DataRegularSeason20242025!$AA$3:$AA$1315,DataRegularSeason20242025!$B$3:$B$1315, "&lt;=" &amp; FE$1, DataRegularSeason20242025!$D$3:$D$1315, $A47)+SUMIFS(DataRegularSeason20242025!$AB$3:$AB$1315,DataRegularSeason20242025!$B$3:$B$1315, "&lt;=" &amp; FE$1, DataRegularSeason20242025!$E$3:$E$1315, $A47)</f>
        <v>80</v>
      </c>
      <c r="FF47">
        <f>SUMIFS(DataRegularSeason20242025!$AA$3:$AA$1315,DataRegularSeason20242025!$B$3:$B$1315, "&lt;=" &amp; FF$1, DataRegularSeason20242025!$D$3:$D$1315, $A47)+SUMIFS(DataRegularSeason20242025!$AB$3:$AB$1315,DataRegularSeason20242025!$B$3:$B$1315, "&lt;=" &amp; FF$1, DataRegularSeason20242025!$E$3:$E$1315, $A47)</f>
        <v>80</v>
      </c>
      <c r="FG47">
        <f>SUMIFS(DataRegularSeason20242025!$AA$3:$AA$1315,DataRegularSeason20242025!$B$3:$B$1315, "&lt;=" &amp; FG$1, DataRegularSeason20242025!$D$3:$D$1315, $A47)+SUMIFS(DataRegularSeason20242025!$AB$3:$AB$1315,DataRegularSeason20242025!$B$3:$B$1315, "&lt;=" &amp; FG$1, DataRegularSeason20242025!$E$3:$E$1315, $A47)</f>
        <v>82</v>
      </c>
      <c r="FH47">
        <f>SUMIFS(DataRegularSeason20242025!$AA$3:$AA$1315,DataRegularSeason20242025!$B$3:$B$1315, "&lt;=" &amp; FH$1, DataRegularSeason20242025!$D$3:$D$1315, $A47)+SUMIFS(DataRegularSeason20242025!$AB$3:$AB$1315,DataRegularSeason20242025!$B$3:$B$1315, "&lt;=" &amp; FH$1, DataRegularSeason20242025!$E$3:$E$1315, $A47)</f>
        <v>82</v>
      </c>
      <c r="FI47">
        <f>SUMIFS(DataRegularSeason20242025!$AA$3:$AA$1315,DataRegularSeason20242025!$B$3:$B$1315, "&lt;=" &amp; FI$1, DataRegularSeason20242025!$D$3:$D$1315, $A47)+SUMIFS(DataRegularSeason20242025!$AB$3:$AB$1315,DataRegularSeason20242025!$B$3:$B$1315, "&lt;=" &amp; FI$1, DataRegularSeason20242025!$E$3:$E$1315, $A47)</f>
        <v>82</v>
      </c>
      <c r="FJ47">
        <f>SUMIFS(DataRegularSeason20242025!$AA$3:$AA$1315,DataRegularSeason20242025!$B$3:$B$1315, "&lt;=" &amp; FJ$1, DataRegularSeason20242025!$D$3:$D$1315, $A47)+SUMIFS(DataRegularSeason20242025!$AB$3:$AB$1315,DataRegularSeason20242025!$B$3:$B$1315, "&lt;=" &amp; FJ$1, DataRegularSeason20242025!$E$3:$E$1315, $A47)</f>
        <v>82</v>
      </c>
      <c r="FK47">
        <f>SUMIFS(DataRegularSeason20242025!$AA$3:$AA$1315,DataRegularSeason20242025!$B$3:$B$1315, "&lt;=" &amp; FK$1, DataRegularSeason20242025!$D$3:$D$1315, $A47)+SUMIFS(DataRegularSeason20242025!$AB$3:$AB$1315,DataRegularSeason20242025!$B$3:$B$1315, "&lt;=" &amp; FK$1, DataRegularSeason20242025!$E$3:$E$1315, $A47)</f>
        <v>82</v>
      </c>
      <c r="FL47">
        <f>SUMIFS(DataRegularSeason20242025!$AA$3:$AA$1315,DataRegularSeason20242025!$B$3:$B$1315, "&lt;=" &amp; FL$1, DataRegularSeason20242025!$D$3:$D$1315, $A47)+SUMIFS(DataRegularSeason20242025!$AB$3:$AB$1315,DataRegularSeason20242025!$B$3:$B$1315, "&lt;=" &amp; FL$1, DataRegularSeason20242025!$E$3:$E$1315, $A47)</f>
        <v>82</v>
      </c>
      <c r="FM47">
        <f>SUMIFS(DataRegularSeason20242025!$AA$3:$AA$1315,DataRegularSeason20242025!$B$3:$B$1315, "&lt;=" &amp; FM$1, DataRegularSeason20242025!$D$3:$D$1315, $A47)+SUMIFS(DataRegularSeason20242025!$AB$3:$AB$1315,DataRegularSeason20242025!$B$3:$B$1315, "&lt;=" &amp; FM$1, DataRegularSeason20242025!$E$3:$E$1315, $A47)</f>
        <v>82</v>
      </c>
      <c r="FN47">
        <f>SUMIFS(DataRegularSeason20242025!$AA$3:$AA$1315,DataRegularSeason20242025!$B$3:$B$1315, "&lt;=" &amp; FN$1, DataRegularSeason20242025!$D$3:$D$1315, $A47)+SUMIFS(DataRegularSeason20242025!$AB$3:$AB$1315,DataRegularSeason20242025!$B$3:$B$1315, "&lt;=" &amp; FN$1, DataRegularSeason20242025!$E$3:$E$1315, $A47)</f>
        <v>82</v>
      </c>
      <c r="FO47">
        <f>SUMIFS(DataRegularSeason20242025!$AA$3:$AA$1315,DataRegularSeason20242025!$B$3:$B$1315, "&lt;=" &amp; FO$1, DataRegularSeason20242025!$D$3:$D$1315, $A47)+SUMIFS(DataRegularSeason20242025!$AB$3:$AB$1315,DataRegularSeason20242025!$B$3:$B$1315, "&lt;=" &amp; FO$1, DataRegularSeason20242025!$E$3:$E$1315, $A47)</f>
        <v>82</v>
      </c>
      <c r="FP47">
        <f>SUMIFS(DataRegularSeason20242025!$AA$3:$AA$1315,DataRegularSeason20242025!$B$3:$B$1315, "&lt;=" &amp; FP$1, DataRegularSeason20242025!$D$3:$D$1315, $A47)+SUMIFS(DataRegularSeason20242025!$AB$3:$AB$1315,DataRegularSeason20242025!$B$3:$B$1315, "&lt;=" &amp; FP$1, DataRegularSeason20242025!$E$3:$E$1315, $A47)</f>
        <v>82</v>
      </c>
      <c r="FQ47">
        <f>SUMIFS(DataRegularSeason20242025!$AA$3:$AA$1315,DataRegularSeason20242025!$B$3:$B$1315, "&lt;=" &amp; FQ$1, DataRegularSeason20242025!$D$3:$D$1315, $A47)+SUMIFS(DataRegularSeason20242025!$AB$3:$AB$1315,DataRegularSeason20242025!$B$3:$B$1315, "&lt;=" &amp; FQ$1, DataRegularSeason20242025!$E$3:$E$1315, $A47)</f>
        <v>82</v>
      </c>
      <c r="FR47">
        <f>SUMIFS(DataRegularSeason20242025!$AA$3:$AA$1315,DataRegularSeason20242025!$B$3:$B$1315, "&lt;=" &amp; FR$1, DataRegularSeason20242025!$D$3:$D$1315, $A47)+SUMIFS(DataRegularSeason20242025!$AB$3:$AB$1315,DataRegularSeason20242025!$B$3:$B$1315, "&lt;=" &amp; FR$1, DataRegularSeason20242025!$E$3:$E$1315, $A47)</f>
        <v>82</v>
      </c>
      <c r="FS47">
        <f>SUMIFS(DataRegularSeason20242025!$AA$3:$AA$1315,DataRegularSeason20242025!$B$3:$B$1315, "&lt;=" &amp; FS$1, DataRegularSeason20242025!$D$3:$D$1315, $A47)+SUMIFS(DataRegularSeason20242025!$AB$3:$AB$1315,DataRegularSeason20242025!$B$3:$B$1315, "&lt;=" &amp; FS$1, DataRegularSeason20242025!$E$3:$E$1315, $A47)</f>
        <v>82</v>
      </c>
      <c r="FT47">
        <f>SUMIFS(DataRegularSeason20242025!$AA$3:$AA$1315,DataRegularSeason20242025!$B$3:$B$1315, "&lt;=" &amp; FT$1, DataRegularSeason20242025!$D$3:$D$1315, $A47)+SUMIFS(DataRegularSeason20242025!$AB$3:$AB$1315,DataRegularSeason20242025!$B$3:$B$1315, "&lt;=" &amp; FT$1, DataRegularSeason20242025!$E$3:$E$1315, $A47)</f>
        <v>82</v>
      </c>
      <c r="FU47">
        <f>SUMIFS(DataRegularSeason20242025!$AA$3:$AA$1315,DataRegularSeason20242025!$B$3:$B$1315, "&lt;=" &amp; FU$1, DataRegularSeason20242025!$D$3:$D$1315, $A47)+SUMIFS(DataRegularSeason20242025!$AB$3:$AB$1315,DataRegularSeason20242025!$B$3:$B$1315, "&lt;=" &amp; FU$1, DataRegularSeason20242025!$E$3:$E$1315, $A47)</f>
        <v>82</v>
      </c>
      <c r="FV47">
        <f>SUMIFS(DataRegularSeason20242025!$AA$3:$AA$1315,DataRegularSeason20242025!$B$3:$B$1315, "&lt;=" &amp; FV$1, DataRegularSeason20242025!$D$3:$D$1315, $A47)+SUMIFS(DataRegularSeason20242025!$AB$3:$AB$1315,DataRegularSeason20242025!$B$3:$B$1315, "&lt;=" &amp; FV$1, DataRegularSeason20242025!$E$3:$E$1315, $A47)</f>
        <v>82</v>
      </c>
      <c r="FW47">
        <f>SUMIFS(DataRegularSeason20242025!$AA$3:$AA$1315,DataRegularSeason20242025!$B$3:$B$1315, "&lt;=" &amp; FW$1, DataRegularSeason20242025!$D$3:$D$1315, $A47)+SUMIFS(DataRegularSeason20242025!$AB$3:$AB$1315,DataRegularSeason20242025!$B$3:$B$1315, "&lt;=" &amp; FW$1, DataRegularSeason20242025!$E$3:$E$1315, $A47)</f>
        <v>82</v>
      </c>
      <c r="FX47">
        <f>SUMIFS(DataRegularSeason20242025!$AA$3:$AA$1315,DataRegularSeason20242025!$B$3:$B$1315, "&lt;=" &amp; FX$1, DataRegularSeason20242025!$D$3:$D$1315, $A47)+SUMIFS(DataRegularSeason20242025!$AB$3:$AB$1315,DataRegularSeason20242025!$B$3:$B$1315, "&lt;=" &amp; FX$1, DataRegularSeason20242025!$E$3:$E$1315, $A47)</f>
        <v>82</v>
      </c>
      <c r="FY47">
        <f>SUMIFS(DataRegularSeason20242025!$AA$3:$AA$1315,DataRegularSeason20242025!$B$3:$B$1315, "&lt;=" &amp; FY$1, DataRegularSeason20242025!$D$3:$D$1315, $A47)+SUMIFS(DataRegularSeason20242025!$AB$3:$AB$1315,DataRegularSeason20242025!$B$3:$B$1315, "&lt;=" &amp; FY$1, DataRegularSeason20242025!$E$3:$E$1315, $A47)</f>
        <v>82</v>
      </c>
      <c r="FZ47">
        <f>SUMIFS(DataRegularSeason20242025!$AA$3:$AA$1315,DataRegularSeason20242025!$B$3:$B$1315, "&lt;=" &amp; FZ$1, DataRegularSeason20242025!$D$3:$D$1315, $A47)+SUMIFS(DataRegularSeason20242025!$AB$3:$AB$1315,DataRegularSeason20242025!$B$3:$B$1315, "&lt;=" &amp; FZ$1, DataRegularSeason20242025!$E$3:$E$1315, $A47)</f>
        <v>82</v>
      </c>
      <c r="GA47">
        <f>SUMIFS(DataRegularSeason20242025!$AA$3:$AA$1315,DataRegularSeason20242025!$B$3:$B$1315, "&lt;=" &amp; GA$1, DataRegularSeason20242025!$D$3:$D$1315, $A47)+SUMIFS(DataRegularSeason20242025!$AB$3:$AB$1315,DataRegularSeason20242025!$B$3:$B$1315, "&lt;=" &amp; GA$1, DataRegularSeason20242025!$E$3:$E$1315, $A47)</f>
        <v>82</v>
      </c>
      <c r="GB47">
        <f>SUMIFS(DataRegularSeason20242025!$AA$3:$AA$1315,DataRegularSeason20242025!$B$3:$B$1315, "&lt;=" &amp; GB$1, DataRegularSeason20242025!$D$3:$D$1315, $A47)+SUMIFS(DataRegularSeason20242025!$AB$3:$AB$1315,DataRegularSeason20242025!$B$3:$B$1315, "&lt;=" &amp; GB$1, DataRegularSeason20242025!$E$3:$E$1315, $A47)</f>
        <v>82</v>
      </c>
      <c r="GC47">
        <f>SUMIFS(DataRegularSeason20242025!$AA$3:$AA$1315,DataRegularSeason20242025!$B$3:$B$1315, "&lt;=" &amp; GC$1, DataRegularSeason20242025!$D$3:$D$1315, $A47)+SUMIFS(DataRegularSeason20242025!$AB$3:$AB$1315,DataRegularSeason20242025!$B$3:$B$1315, "&lt;=" &amp; GC$1, DataRegularSeason20242025!$E$3:$E$1315, $A47)</f>
        <v>82</v>
      </c>
      <c r="GD47">
        <f>SUMIFS(DataRegularSeason20242025!$AA$3:$AA$1315,DataRegularSeason20242025!$B$3:$B$1315, "&lt;=" &amp; GD$1, DataRegularSeason20242025!$D$3:$D$1315, $A47)+SUMIFS(DataRegularSeason20242025!$AB$3:$AB$1315,DataRegularSeason20242025!$B$3:$B$1315, "&lt;=" &amp; GD$1, DataRegularSeason20242025!$E$3:$E$1315, $A47)</f>
        <v>82</v>
      </c>
      <c r="GE47">
        <f>SUMIFS(DataRegularSeason20242025!$AA$3:$AA$1315,DataRegularSeason20242025!$B$3:$B$1315, "&lt;=" &amp; GE$1, DataRegularSeason20242025!$D$3:$D$1315, $A47)+SUMIFS(DataRegularSeason20242025!$AB$3:$AB$1315,DataRegularSeason20242025!$B$3:$B$1315, "&lt;=" &amp; GE$1, DataRegularSeason20242025!$E$3:$E$1315, $A47)</f>
        <v>82</v>
      </c>
      <c r="GF47">
        <f>SUMIFS(DataRegularSeason20242025!$AA$3:$AA$1315,DataRegularSeason20242025!$B$3:$B$1315, "&lt;=" &amp; GF$1, DataRegularSeason20242025!$D$3:$D$1315, $A47)+SUMIFS(DataRegularSeason20242025!$AB$3:$AB$1315,DataRegularSeason20242025!$B$3:$B$1315, "&lt;=" &amp; GF$1, DataRegularSeason20242025!$E$3:$E$1315, $A47)</f>
        <v>82</v>
      </c>
      <c r="GG47">
        <f>SUMIFS(DataRegularSeason20242025!$AA$3:$AA$1315,DataRegularSeason20242025!$B$3:$B$1315, "&lt;=" &amp; GG$1, DataRegularSeason20242025!$D$3:$D$1315, $A47)+SUMIFS(DataRegularSeason20242025!$AB$3:$AB$1315,DataRegularSeason20242025!$B$3:$B$1315, "&lt;=" &amp; GG$1, DataRegularSeason20242025!$E$3:$E$1315, $A47)</f>
        <v>82</v>
      </c>
      <c r="GH47">
        <f>SUMIFS(DataRegularSeason20242025!$AA$3:$AA$1315,DataRegularSeason20242025!$B$3:$B$1315, "&lt;=" &amp; GH$1, DataRegularSeason20242025!$D$3:$D$1315, $A47)+SUMIFS(DataRegularSeason20242025!$AB$3:$AB$1315,DataRegularSeason20242025!$B$3:$B$1315, "&lt;=" &amp; GH$1, DataRegularSeason20242025!$E$3:$E$1315, $A47)</f>
        <v>82</v>
      </c>
      <c r="GI47">
        <f>SUMIFS(DataRegularSeason20242025!$AA$3:$AA$1315,DataRegularSeason20242025!$B$3:$B$1315, "&lt;=" &amp; GI$1, DataRegularSeason20242025!$D$3:$D$1315, $A47)+SUMIFS(DataRegularSeason20242025!$AB$3:$AB$1315,DataRegularSeason20242025!$B$3:$B$1315, "&lt;=" &amp; GI$1, DataRegularSeason20242025!$E$3:$E$1315, $A47)</f>
        <v>82</v>
      </c>
      <c r="GJ47">
        <f>SUMIFS(DataRegularSeason20242025!$AA$3:$AA$1315,DataRegularSeason20242025!$B$3:$B$1315, "&lt;=" &amp; GJ$1, DataRegularSeason20242025!$D$3:$D$1315, $A47)+SUMIFS(DataRegularSeason20242025!$AB$3:$AB$1315,DataRegularSeason20242025!$B$3:$B$1315, "&lt;=" &amp; GJ$1, DataRegularSeason20242025!$E$3:$E$1315, $A47)</f>
        <v>82</v>
      </c>
      <c r="GK47">
        <f>SUMIFS(DataRegularSeason20242025!$AA$3:$AA$1315,DataRegularSeason20242025!$B$3:$B$1315, "&lt;=" &amp; GK$1, DataRegularSeason20242025!$D$3:$D$1315, $A47)+SUMIFS(DataRegularSeason20242025!$AB$3:$AB$1315,DataRegularSeason20242025!$B$3:$B$1315, "&lt;=" &amp; GK$1, DataRegularSeason20242025!$E$3:$E$1315, $A47)</f>
        <v>82</v>
      </c>
      <c r="GL47">
        <f>SUMIFS(DataRegularSeason20242025!$AA$3:$AA$1315,DataRegularSeason20242025!$B$3:$B$1315, "&lt;=" &amp; GL$1, DataRegularSeason20242025!$D$3:$D$1315, $A47)+SUMIFS(DataRegularSeason20242025!$AB$3:$AB$1315,DataRegularSeason20242025!$B$3:$B$1315, "&lt;=" &amp; GL$1, DataRegularSeason20242025!$E$3:$E$1315, $A47)</f>
        <v>82</v>
      </c>
      <c r="GM47">
        <f>SUMIFS(DataRegularSeason20242025!$AA$3:$AA$1315,DataRegularSeason20242025!$B$3:$B$1315, "&lt;=" &amp; GM$1, DataRegularSeason20242025!$D$3:$D$1315, $A47)+SUMIFS(DataRegularSeason20242025!$AB$3:$AB$1315,DataRegularSeason20242025!$B$3:$B$1315, "&lt;=" &amp; GM$1, DataRegularSeason20242025!$E$3:$E$1315, $A47)</f>
        <v>82</v>
      </c>
      <c r="GN47">
        <f>SUMIFS(DataRegularSeason20242025!$AA$3:$AA$1315,DataRegularSeason20242025!$B$3:$B$1315, "&lt;=" &amp; GN$1, DataRegularSeason20242025!$D$3:$D$1315, $A47)+SUMIFS(DataRegularSeason20242025!$AB$3:$AB$1315,DataRegularSeason20242025!$B$3:$B$1315, "&lt;=" &amp; GN$1, DataRegularSeason20242025!$E$3:$E$1315, $A47)</f>
        <v>82</v>
      </c>
      <c r="GO47">
        <f>SUMIFS(DataRegularSeason20242025!$AA$3:$AA$1315,DataRegularSeason20242025!$B$3:$B$1315, "&lt;=" &amp; GO$1, DataRegularSeason20242025!$D$3:$D$1315, $A47)+SUMIFS(DataRegularSeason20242025!$AB$3:$AB$1315,DataRegularSeason20242025!$B$3:$B$1315, "&lt;=" &amp; GO$1, DataRegularSeason20242025!$E$3:$E$1315, $A47)</f>
        <v>82</v>
      </c>
      <c r="GP47">
        <f>SUMIFS(DataRegularSeason20242025!$AA$3:$AA$1315,DataRegularSeason20242025!$B$3:$B$1315, "&lt;=" &amp; GP$1, DataRegularSeason20242025!$D$3:$D$1315, $A47)+SUMIFS(DataRegularSeason20242025!$AB$3:$AB$1315,DataRegularSeason20242025!$B$3:$B$1315, "&lt;=" &amp; GP$1, DataRegularSeason20242025!$E$3:$E$1315, $A47)</f>
        <v>82</v>
      </c>
      <c r="GQ47">
        <f>SUMIFS(DataRegularSeason20242025!$AA$3:$AA$1315,DataRegularSeason20242025!$B$3:$B$1315, "&lt;=" &amp; GQ$1, DataRegularSeason20242025!$D$3:$D$1315, $A47)+SUMIFS(DataRegularSeason20242025!$AB$3:$AB$1315,DataRegularSeason20242025!$B$3:$B$1315, "&lt;=" &amp; GQ$1, DataRegularSeason20242025!$E$3:$E$1315, $A47)</f>
        <v>82</v>
      </c>
      <c r="GR47">
        <f>SUMIFS(DataRegularSeason20242025!$AA$3:$AA$1315,DataRegularSeason20242025!$B$3:$B$1315, "&lt;=" &amp; GR$1, DataRegularSeason20242025!$D$3:$D$1315, $A47)+SUMIFS(DataRegularSeason20242025!$AB$3:$AB$1315,DataRegularSeason20242025!$B$3:$B$1315, "&lt;=" &amp; GR$1, DataRegularSeason20242025!$E$3:$E$1315, $A47)</f>
        <v>82</v>
      </c>
      <c r="GS47">
        <f>SUMIFS(DataRegularSeason20242025!$AA$3:$AA$1315,DataRegularSeason20242025!$B$3:$B$1315, "&lt;=" &amp; GS$1, DataRegularSeason20242025!$D$3:$D$1315, $A47)+SUMIFS(DataRegularSeason20242025!$AB$3:$AB$1315,DataRegularSeason20242025!$B$3:$B$1315, "&lt;=" &amp; GS$1, DataRegularSeason20242025!$E$3:$E$1315, $A47)</f>
        <v>82</v>
      </c>
      <c r="GT47">
        <f>SUMIFS(DataRegularSeason20242025!$AA$3:$AA$1315,DataRegularSeason20242025!$B$3:$B$1315, "&lt;=" &amp; GT$1, DataRegularSeason20242025!$D$3:$D$1315, $A47)+SUMIFS(DataRegularSeason20242025!$AB$3:$AB$1315,DataRegularSeason20242025!$B$3:$B$1315, "&lt;=" &amp; GT$1, DataRegularSeason20242025!$E$3:$E$1315, $A47)</f>
        <v>82</v>
      </c>
      <c r="GU47">
        <f>SUMIFS(DataRegularSeason20242025!$AA$3:$AA$1315,DataRegularSeason20242025!$B$3:$B$1315, "&lt;=" &amp; GU$1, DataRegularSeason20242025!$D$3:$D$1315, $A47)+SUMIFS(DataRegularSeason20242025!$AB$3:$AB$1315,DataRegularSeason20242025!$B$3:$B$1315, "&lt;=" &amp; GU$1, DataRegularSeason20242025!$E$3:$E$1315, $A47)</f>
        <v>82</v>
      </c>
    </row>
    <row r="48" spans="1:275" x14ac:dyDescent="0.25">
      <c r="A48" t="s">
        <v>31</v>
      </c>
      <c r="B48" t="s">
        <v>97</v>
      </c>
      <c r="C48" t="s">
        <v>98</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70</v>
      </c>
      <c r="ER48">
        <f>SUMIFS(DataRegularSeason20242025!$AA$3:$AA$1315,DataRegularSeason20242025!$B$3:$B$1315, "&lt;=" &amp; ER$1, DataRegularSeason20242025!$D$3:$D$1315, $A48)+SUMIFS(DataRegularSeason20242025!$AB$3:$AB$1315,DataRegularSeason20242025!$B$3:$B$1315, "&lt;=" &amp; ER$1, DataRegularSeason20242025!$E$3:$E$1315, $A48)</f>
        <v>70</v>
      </c>
      <c r="ES48">
        <f>SUMIFS(DataRegularSeason20242025!$AA$3:$AA$1315,DataRegularSeason20242025!$B$3:$B$1315, "&lt;=" &amp; ES$1, DataRegularSeason20242025!$D$3:$D$1315, $A48)+SUMIFS(DataRegularSeason20242025!$AB$3:$AB$1315,DataRegularSeason20242025!$B$3:$B$1315, "&lt;=" &amp; ES$1, DataRegularSeason20242025!$E$3:$E$1315, $A48)</f>
        <v>70</v>
      </c>
      <c r="ET48">
        <f>SUMIFS(DataRegularSeason20242025!$AA$3:$AA$1315,DataRegularSeason20242025!$B$3:$B$1315, "&lt;=" &amp; ET$1, DataRegularSeason20242025!$D$3:$D$1315, $A48)+SUMIFS(DataRegularSeason20242025!$AB$3:$AB$1315,DataRegularSeason20242025!$B$3:$B$1315, "&lt;=" &amp; ET$1, DataRegularSeason20242025!$E$3:$E$1315, $A48)</f>
        <v>70</v>
      </c>
      <c r="EU48">
        <f>SUMIFS(DataRegularSeason20242025!$AA$3:$AA$1315,DataRegularSeason20242025!$B$3:$B$1315, "&lt;=" &amp; EU$1, DataRegularSeason20242025!$D$3:$D$1315, $A48)+SUMIFS(DataRegularSeason20242025!$AB$3:$AB$1315,DataRegularSeason20242025!$B$3:$B$1315, "&lt;=" &amp; EU$1, DataRegularSeason20242025!$E$3:$E$1315, $A48)</f>
        <v>70</v>
      </c>
      <c r="EV48">
        <f>SUMIFS(DataRegularSeason20242025!$AA$3:$AA$1315,DataRegularSeason20242025!$B$3:$B$1315, "&lt;=" &amp; EV$1, DataRegularSeason20242025!$D$3:$D$1315, $A48)+SUMIFS(DataRegularSeason20242025!$AB$3:$AB$1315,DataRegularSeason20242025!$B$3:$B$1315, "&lt;=" &amp; EV$1, DataRegularSeason20242025!$E$3:$E$1315, $A48)</f>
        <v>70</v>
      </c>
      <c r="EW48">
        <f>SUMIFS(DataRegularSeason20242025!$AA$3:$AA$1315,DataRegularSeason20242025!$B$3:$B$1315, "&lt;=" &amp; EW$1, DataRegularSeason20242025!$D$3:$D$1315, $A48)+SUMIFS(DataRegularSeason20242025!$AB$3:$AB$1315,DataRegularSeason20242025!$B$3:$B$1315, "&lt;=" &amp; EW$1, DataRegularSeason20242025!$E$3:$E$1315, $A48)</f>
        <v>72</v>
      </c>
      <c r="EX48">
        <f>SUMIFS(DataRegularSeason20242025!$AA$3:$AA$1315,DataRegularSeason20242025!$B$3:$B$1315, "&lt;=" &amp; EX$1, DataRegularSeason20242025!$D$3:$D$1315, $A48)+SUMIFS(DataRegularSeason20242025!$AB$3:$AB$1315,DataRegularSeason20242025!$B$3:$B$1315, "&lt;=" &amp; EX$1, DataRegularSeason20242025!$E$3:$E$1315, $A48)</f>
        <v>72</v>
      </c>
      <c r="EY48">
        <f>SUMIFS(DataRegularSeason20242025!$AA$3:$AA$1315,DataRegularSeason20242025!$B$3:$B$1315, "&lt;=" &amp; EY$1, DataRegularSeason20242025!$D$3:$D$1315, $A48)+SUMIFS(DataRegularSeason20242025!$AB$3:$AB$1315,DataRegularSeason20242025!$B$3:$B$1315, "&lt;=" &amp; EY$1, DataRegularSeason20242025!$E$3:$E$1315, $A48)</f>
        <v>72</v>
      </c>
      <c r="EZ48">
        <f>SUMIFS(DataRegularSeason20242025!$AA$3:$AA$1315,DataRegularSeason20242025!$B$3:$B$1315, "&lt;=" &amp; EZ$1, DataRegularSeason20242025!$D$3:$D$1315, $A48)+SUMIFS(DataRegularSeason20242025!$AB$3:$AB$1315,DataRegularSeason20242025!$B$3:$B$1315, "&lt;=" &amp; EZ$1, DataRegularSeason20242025!$E$3:$E$1315, $A48)</f>
        <v>72</v>
      </c>
      <c r="FA48">
        <f>SUMIFS(DataRegularSeason20242025!$AA$3:$AA$1315,DataRegularSeason20242025!$B$3:$B$1315, "&lt;=" &amp; FA$1, DataRegularSeason20242025!$D$3:$D$1315, $A48)+SUMIFS(DataRegularSeason20242025!$AB$3:$AB$1315,DataRegularSeason20242025!$B$3:$B$1315, "&lt;=" &amp; FA$1, DataRegularSeason20242025!$E$3:$E$1315, $A48)</f>
        <v>72</v>
      </c>
      <c r="FB48">
        <f>SUMIFS(DataRegularSeason20242025!$AA$3:$AA$1315,DataRegularSeason20242025!$B$3:$B$1315, "&lt;=" &amp; FB$1, DataRegularSeason20242025!$D$3:$D$1315, $A48)+SUMIFS(DataRegularSeason20242025!$AB$3:$AB$1315,DataRegularSeason20242025!$B$3:$B$1315, "&lt;=" &amp; FB$1, DataRegularSeason20242025!$E$3:$E$1315, $A48)</f>
        <v>72</v>
      </c>
      <c r="FC48">
        <f>SUMIFS(DataRegularSeason20242025!$AA$3:$AA$1315,DataRegularSeason20242025!$B$3:$B$1315, "&lt;=" &amp; FC$1, DataRegularSeason20242025!$D$3:$D$1315, $A48)+SUMIFS(DataRegularSeason20242025!$AB$3:$AB$1315,DataRegularSeason20242025!$B$3:$B$1315, "&lt;=" &amp; FC$1, DataRegularSeason20242025!$E$3:$E$1315, $A48)</f>
        <v>72</v>
      </c>
      <c r="FD48">
        <f>SUMIFS(DataRegularSeason20242025!$AA$3:$AA$1315,DataRegularSeason20242025!$B$3:$B$1315, "&lt;=" &amp; FD$1, DataRegularSeason20242025!$D$3:$D$1315, $A48)+SUMIFS(DataRegularSeason20242025!$AB$3:$AB$1315,DataRegularSeason20242025!$B$3:$B$1315, "&lt;=" &amp; FD$1, DataRegularSeason20242025!$E$3:$E$1315, $A48)</f>
        <v>72</v>
      </c>
      <c r="FE48">
        <f>SUMIFS(DataRegularSeason20242025!$AA$3:$AA$1315,DataRegularSeason20242025!$B$3:$B$1315, "&lt;=" &amp; FE$1, DataRegularSeason20242025!$D$3:$D$1315, $A48)+SUMIFS(DataRegularSeason20242025!$AB$3:$AB$1315,DataRegularSeason20242025!$B$3:$B$1315, "&lt;=" &amp; FE$1, DataRegularSeason20242025!$E$3:$E$1315, $A48)</f>
        <v>74</v>
      </c>
      <c r="FF48">
        <f>SUMIFS(DataRegularSeason20242025!$AA$3:$AA$1315,DataRegularSeason20242025!$B$3:$B$1315, "&lt;=" &amp; FF$1, DataRegularSeason20242025!$D$3:$D$1315, $A48)+SUMIFS(DataRegularSeason20242025!$AB$3:$AB$1315,DataRegularSeason20242025!$B$3:$B$1315, "&lt;=" &amp; FF$1, DataRegularSeason20242025!$E$3:$E$1315, $A48)</f>
        <v>74</v>
      </c>
      <c r="FG48">
        <f>SUMIFS(DataRegularSeason20242025!$AA$3:$AA$1315,DataRegularSeason20242025!$B$3:$B$1315, "&lt;=" &amp; FG$1, DataRegularSeason20242025!$D$3:$D$1315, $A48)+SUMIFS(DataRegularSeason20242025!$AB$3:$AB$1315,DataRegularSeason20242025!$B$3:$B$1315, "&lt;=" &amp; FG$1, DataRegularSeason20242025!$E$3:$E$1315, $A48)</f>
        <v>76</v>
      </c>
      <c r="FH48">
        <f>SUMIFS(DataRegularSeason20242025!$AA$3:$AA$1315,DataRegularSeason20242025!$B$3:$B$1315, "&lt;=" &amp; FH$1, DataRegularSeason20242025!$D$3:$D$1315, $A48)+SUMIFS(DataRegularSeason20242025!$AB$3:$AB$1315,DataRegularSeason20242025!$B$3:$B$1315, "&lt;=" &amp; FH$1, DataRegularSeason20242025!$E$3:$E$1315, $A48)</f>
        <v>76</v>
      </c>
      <c r="FI48">
        <f>SUMIFS(DataRegularSeason20242025!$AA$3:$AA$1315,DataRegularSeason20242025!$B$3:$B$1315, "&lt;=" &amp; FI$1, DataRegularSeason20242025!$D$3:$D$1315, $A48)+SUMIFS(DataRegularSeason20242025!$AB$3:$AB$1315,DataRegularSeason20242025!$B$3:$B$1315, "&lt;=" &amp; FI$1, DataRegularSeason20242025!$E$3:$E$1315, $A48)</f>
        <v>76</v>
      </c>
      <c r="FJ48">
        <f>SUMIFS(DataRegularSeason20242025!$AA$3:$AA$1315,DataRegularSeason20242025!$B$3:$B$1315, "&lt;=" &amp; FJ$1, DataRegularSeason20242025!$D$3:$D$1315, $A48)+SUMIFS(DataRegularSeason20242025!$AB$3:$AB$1315,DataRegularSeason20242025!$B$3:$B$1315, "&lt;=" &amp; FJ$1, DataRegularSeason20242025!$E$3:$E$1315, $A48)</f>
        <v>76</v>
      </c>
      <c r="FK48">
        <f>SUMIFS(DataRegularSeason20242025!$AA$3:$AA$1315,DataRegularSeason20242025!$B$3:$B$1315, "&lt;=" &amp; FK$1, DataRegularSeason20242025!$D$3:$D$1315, $A48)+SUMIFS(DataRegularSeason20242025!$AB$3:$AB$1315,DataRegularSeason20242025!$B$3:$B$1315, "&lt;=" &amp; FK$1, DataRegularSeason20242025!$E$3:$E$1315, $A48)</f>
        <v>76</v>
      </c>
      <c r="FL48">
        <f>SUMIFS(DataRegularSeason20242025!$AA$3:$AA$1315,DataRegularSeason20242025!$B$3:$B$1315, "&lt;=" &amp; FL$1, DataRegularSeason20242025!$D$3:$D$1315, $A48)+SUMIFS(DataRegularSeason20242025!$AB$3:$AB$1315,DataRegularSeason20242025!$B$3:$B$1315, "&lt;=" &amp; FL$1, DataRegularSeason20242025!$E$3:$E$1315, $A48)</f>
        <v>76</v>
      </c>
      <c r="FM48">
        <f>SUMIFS(DataRegularSeason20242025!$AA$3:$AA$1315,DataRegularSeason20242025!$B$3:$B$1315, "&lt;=" &amp; FM$1, DataRegularSeason20242025!$D$3:$D$1315, $A48)+SUMIFS(DataRegularSeason20242025!$AB$3:$AB$1315,DataRegularSeason20242025!$B$3:$B$1315, "&lt;=" &amp; FM$1, DataRegularSeason20242025!$E$3:$E$1315, $A48)</f>
        <v>76</v>
      </c>
      <c r="FN48">
        <f>SUMIFS(DataRegularSeason20242025!$AA$3:$AA$1315,DataRegularSeason20242025!$B$3:$B$1315, "&lt;=" &amp; FN$1, DataRegularSeason20242025!$D$3:$D$1315, $A48)+SUMIFS(DataRegularSeason20242025!$AB$3:$AB$1315,DataRegularSeason20242025!$B$3:$B$1315, "&lt;=" &amp; FN$1, DataRegularSeason20242025!$E$3:$E$1315, $A48)</f>
        <v>76</v>
      </c>
      <c r="FO48">
        <f>SUMIFS(DataRegularSeason20242025!$AA$3:$AA$1315,DataRegularSeason20242025!$B$3:$B$1315, "&lt;=" &amp; FO$1, DataRegularSeason20242025!$D$3:$D$1315, $A48)+SUMIFS(DataRegularSeason20242025!$AB$3:$AB$1315,DataRegularSeason20242025!$B$3:$B$1315, "&lt;=" &amp; FO$1, DataRegularSeason20242025!$E$3:$E$1315, $A48)</f>
        <v>76</v>
      </c>
      <c r="FP48">
        <f>SUMIFS(DataRegularSeason20242025!$AA$3:$AA$1315,DataRegularSeason20242025!$B$3:$B$1315, "&lt;=" &amp; FP$1, DataRegularSeason20242025!$D$3:$D$1315, $A48)+SUMIFS(DataRegularSeason20242025!$AB$3:$AB$1315,DataRegularSeason20242025!$B$3:$B$1315, "&lt;=" &amp; FP$1, DataRegularSeason20242025!$E$3:$E$1315, $A48)</f>
        <v>76</v>
      </c>
      <c r="FQ48">
        <f>SUMIFS(DataRegularSeason20242025!$AA$3:$AA$1315,DataRegularSeason20242025!$B$3:$B$1315, "&lt;=" &amp; FQ$1, DataRegularSeason20242025!$D$3:$D$1315, $A48)+SUMIFS(DataRegularSeason20242025!$AB$3:$AB$1315,DataRegularSeason20242025!$B$3:$B$1315, "&lt;=" &amp; FQ$1, DataRegularSeason20242025!$E$3:$E$1315, $A48)</f>
        <v>76</v>
      </c>
      <c r="FR48">
        <f>SUMIFS(DataRegularSeason20242025!$AA$3:$AA$1315,DataRegularSeason20242025!$B$3:$B$1315, "&lt;=" &amp; FR$1, DataRegularSeason20242025!$D$3:$D$1315, $A48)+SUMIFS(DataRegularSeason20242025!$AB$3:$AB$1315,DataRegularSeason20242025!$B$3:$B$1315, "&lt;=" &amp; FR$1, DataRegularSeason20242025!$E$3:$E$1315, $A48)</f>
        <v>76</v>
      </c>
      <c r="FS48">
        <f>SUMIFS(DataRegularSeason20242025!$AA$3:$AA$1315,DataRegularSeason20242025!$B$3:$B$1315, "&lt;=" &amp; FS$1, DataRegularSeason20242025!$D$3:$D$1315, $A48)+SUMIFS(DataRegularSeason20242025!$AB$3:$AB$1315,DataRegularSeason20242025!$B$3:$B$1315, "&lt;=" &amp; FS$1, DataRegularSeason20242025!$E$3:$E$1315, $A48)</f>
        <v>76</v>
      </c>
      <c r="FT48">
        <f>SUMIFS(DataRegularSeason20242025!$AA$3:$AA$1315,DataRegularSeason20242025!$B$3:$B$1315, "&lt;=" &amp; FT$1, DataRegularSeason20242025!$D$3:$D$1315, $A48)+SUMIFS(DataRegularSeason20242025!$AB$3:$AB$1315,DataRegularSeason20242025!$B$3:$B$1315, "&lt;=" &amp; FT$1, DataRegularSeason20242025!$E$3:$E$1315, $A48)</f>
        <v>76</v>
      </c>
      <c r="FU48">
        <f>SUMIFS(DataRegularSeason20242025!$AA$3:$AA$1315,DataRegularSeason20242025!$B$3:$B$1315, "&lt;=" &amp; FU$1, DataRegularSeason20242025!$D$3:$D$1315, $A48)+SUMIFS(DataRegularSeason20242025!$AB$3:$AB$1315,DataRegularSeason20242025!$B$3:$B$1315, "&lt;=" &amp; FU$1, DataRegularSeason20242025!$E$3:$E$1315, $A48)</f>
        <v>76</v>
      </c>
      <c r="FV48">
        <f>SUMIFS(DataRegularSeason20242025!$AA$3:$AA$1315,DataRegularSeason20242025!$B$3:$B$1315, "&lt;=" &amp; FV$1, DataRegularSeason20242025!$D$3:$D$1315, $A48)+SUMIFS(DataRegularSeason20242025!$AB$3:$AB$1315,DataRegularSeason20242025!$B$3:$B$1315, "&lt;=" &amp; FV$1, DataRegularSeason20242025!$E$3:$E$1315, $A48)</f>
        <v>76</v>
      </c>
      <c r="FW48">
        <f>SUMIFS(DataRegularSeason20242025!$AA$3:$AA$1315,DataRegularSeason20242025!$B$3:$B$1315, "&lt;=" &amp; FW$1, DataRegularSeason20242025!$D$3:$D$1315, $A48)+SUMIFS(DataRegularSeason20242025!$AB$3:$AB$1315,DataRegularSeason20242025!$B$3:$B$1315, "&lt;=" &amp; FW$1, DataRegularSeason20242025!$E$3:$E$1315, $A48)</f>
        <v>76</v>
      </c>
      <c r="FX48">
        <f>SUMIFS(DataRegularSeason20242025!$AA$3:$AA$1315,DataRegularSeason20242025!$B$3:$B$1315, "&lt;=" &amp; FX$1, DataRegularSeason20242025!$D$3:$D$1315, $A48)+SUMIFS(DataRegularSeason20242025!$AB$3:$AB$1315,DataRegularSeason20242025!$B$3:$B$1315, "&lt;=" &amp; FX$1, DataRegularSeason20242025!$E$3:$E$1315, $A48)</f>
        <v>76</v>
      </c>
      <c r="FY48">
        <f>SUMIFS(DataRegularSeason20242025!$AA$3:$AA$1315,DataRegularSeason20242025!$B$3:$B$1315, "&lt;=" &amp; FY$1, DataRegularSeason20242025!$D$3:$D$1315, $A48)+SUMIFS(DataRegularSeason20242025!$AB$3:$AB$1315,DataRegularSeason20242025!$B$3:$B$1315, "&lt;=" &amp; FY$1, DataRegularSeason20242025!$E$3:$E$1315, $A48)</f>
        <v>76</v>
      </c>
      <c r="FZ48">
        <f>SUMIFS(DataRegularSeason20242025!$AA$3:$AA$1315,DataRegularSeason20242025!$B$3:$B$1315, "&lt;=" &amp; FZ$1, DataRegularSeason20242025!$D$3:$D$1315, $A48)+SUMIFS(DataRegularSeason20242025!$AB$3:$AB$1315,DataRegularSeason20242025!$B$3:$B$1315, "&lt;=" &amp; FZ$1, DataRegularSeason20242025!$E$3:$E$1315, $A48)</f>
        <v>76</v>
      </c>
      <c r="GA48">
        <f>SUMIFS(DataRegularSeason20242025!$AA$3:$AA$1315,DataRegularSeason20242025!$B$3:$B$1315, "&lt;=" &amp; GA$1, DataRegularSeason20242025!$D$3:$D$1315, $A48)+SUMIFS(DataRegularSeason20242025!$AB$3:$AB$1315,DataRegularSeason20242025!$B$3:$B$1315, "&lt;=" &amp; GA$1, DataRegularSeason20242025!$E$3:$E$1315, $A48)</f>
        <v>76</v>
      </c>
      <c r="GB48">
        <f>SUMIFS(DataRegularSeason20242025!$AA$3:$AA$1315,DataRegularSeason20242025!$B$3:$B$1315, "&lt;=" &amp; GB$1, DataRegularSeason20242025!$D$3:$D$1315, $A48)+SUMIFS(DataRegularSeason20242025!$AB$3:$AB$1315,DataRegularSeason20242025!$B$3:$B$1315, "&lt;=" &amp; GB$1, DataRegularSeason20242025!$E$3:$E$1315, $A48)</f>
        <v>76</v>
      </c>
      <c r="GC48">
        <f>SUMIFS(DataRegularSeason20242025!$AA$3:$AA$1315,DataRegularSeason20242025!$B$3:$B$1315, "&lt;=" &amp; GC$1, DataRegularSeason20242025!$D$3:$D$1315, $A48)+SUMIFS(DataRegularSeason20242025!$AB$3:$AB$1315,DataRegularSeason20242025!$B$3:$B$1315, "&lt;=" &amp; GC$1, DataRegularSeason20242025!$E$3:$E$1315, $A48)</f>
        <v>76</v>
      </c>
      <c r="GD48">
        <f>SUMIFS(DataRegularSeason20242025!$AA$3:$AA$1315,DataRegularSeason20242025!$B$3:$B$1315, "&lt;=" &amp; GD$1, DataRegularSeason20242025!$D$3:$D$1315, $A48)+SUMIFS(DataRegularSeason20242025!$AB$3:$AB$1315,DataRegularSeason20242025!$B$3:$B$1315, "&lt;=" &amp; GD$1, DataRegularSeason20242025!$E$3:$E$1315, $A48)</f>
        <v>76</v>
      </c>
      <c r="GE48">
        <f>SUMIFS(DataRegularSeason20242025!$AA$3:$AA$1315,DataRegularSeason20242025!$B$3:$B$1315, "&lt;=" &amp; GE$1, DataRegularSeason20242025!$D$3:$D$1315, $A48)+SUMIFS(DataRegularSeason20242025!$AB$3:$AB$1315,DataRegularSeason20242025!$B$3:$B$1315, "&lt;=" &amp; GE$1, DataRegularSeason20242025!$E$3:$E$1315, $A48)</f>
        <v>76</v>
      </c>
      <c r="GF48">
        <f>SUMIFS(DataRegularSeason20242025!$AA$3:$AA$1315,DataRegularSeason20242025!$B$3:$B$1315, "&lt;=" &amp; GF$1, DataRegularSeason20242025!$D$3:$D$1315, $A48)+SUMIFS(DataRegularSeason20242025!$AB$3:$AB$1315,DataRegularSeason20242025!$B$3:$B$1315, "&lt;=" &amp; GF$1, DataRegularSeason20242025!$E$3:$E$1315, $A48)</f>
        <v>76</v>
      </c>
      <c r="GG48">
        <f>SUMIFS(DataRegularSeason20242025!$AA$3:$AA$1315,DataRegularSeason20242025!$B$3:$B$1315, "&lt;=" &amp; GG$1, DataRegularSeason20242025!$D$3:$D$1315, $A48)+SUMIFS(DataRegularSeason20242025!$AB$3:$AB$1315,DataRegularSeason20242025!$B$3:$B$1315, "&lt;=" &amp; GG$1, DataRegularSeason20242025!$E$3:$E$1315, $A48)</f>
        <v>76</v>
      </c>
      <c r="GH48">
        <f>SUMIFS(DataRegularSeason20242025!$AA$3:$AA$1315,DataRegularSeason20242025!$B$3:$B$1315, "&lt;=" &amp; GH$1, DataRegularSeason20242025!$D$3:$D$1315, $A48)+SUMIFS(DataRegularSeason20242025!$AB$3:$AB$1315,DataRegularSeason20242025!$B$3:$B$1315, "&lt;=" &amp; GH$1, DataRegularSeason20242025!$E$3:$E$1315, $A48)</f>
        <v>76</v>
      </c>
      <c r="GI48">
        <f>SUMIFS(DataRegularSeason20242025!$AA$3:$AA$1315,DataRegularSeason20242025!$B$3:$B$1315, "&lt;=" &amp; GI$1, DataRegularSeason20242025!$D$3:$D$1315, $A48)+SUMIFS(DataRegularSeason20242025!$AB$3:$AB$1315,DataRegularSeason20242025!$B$3:$B$1315, "&lt;=" &amp; GI$1, DataRegularSeason20242025!$E$3:$E$1315, $A48)</f>
        <v>76</v>
      </c>
      <c r="GJ48">
        <f>SUMIFS(DataRegularSeason20242025!$AA$3:$AA$1315,DataRegularSeason20242025!$B$3:$B$1315, "&lt;=" &amp; GJ$1, DataRegularSeason20242025!$D$3:$D$1315, $A48)+SUMIFS(DataRegularSeason20242025!$AB$3:$AB$1315,DataRegularSeason20242025!$B$3:$B$1315, "&lt;=" &amp; GJ$1, DataRegularSeason20242025!$E$3:$E$1315, $A48)</f>
        <v>76</v>
      </c>
      <c r="GK48">
        <f>SUMIFS(DataRegularSeason20242025!$AA$3:$AA$1315,DataRegularSeason20242025!$B$3:$B$1315, "&lt;=" &amp; GK$1, DataRegularSeason20242025!$D$3:$D$1315, $A48)+SUMIFS(DataRegularSeason20242025!$AB$3:$AB$1315,DataRegularSeason20242025!$B$3:$B$1315, "&lt;=" &amp; GK$1, DataRegularSeason20242025!$E$3:$E$1315, $A48)</f>
        <v>76</v>
      </c>
      <c r="GL48">
        <f>SUMIFS(DataRegularSeason20242025!$AA$3:$AA$1315,DataRegularSeason20242025!$B$3:$B$1315, "&lt;=" &amp; GL$1, DataRegularSeason20242025!$D$3:$D$1315, $A48)+SUMIFS(DataRegularSeason20242025!$AB$3:$AB$1315,DataRegularSeason20242025!$B$3:$B$1315, "&lt;=" &amp; GL$1, DataRegularSeason20242025!$E$3:$E$1315, $A48)</f>
        <v>76</v>
      </c>
      <c r="GM48">
        <f>SUMIFS(DataRegularSeason20242025!$AA$3:$AA$1315,DataRegularSeason20242025!$B$3:$B$1315, "&lt;=" &amp; GM$1, DataRegularSeason20242025!$D$3:$D$1315, $A48)+SUMIFS(DataRegularSeason20242025!$AB$3:$AB$1315,DataRegularSeason20242025!$B$3:$B$1315, "&lt;=" &amp; GM$1, DataRegularSeason20242025!$E$3:$E$1315, $A48)</f>
        <v>76</v>
      </c>
      <c r="GN48">
        <f>SUMIFS(DataRegularSeason20242025!$AA$3:$AA$1315,DataRegularSeason20242025!$B$3:$B$1315, "&lt;=" &amp; GN$1, DataRegularSeason20242025!$D$3:$D$1315, $A48)+SUMIFS(DataRegularSeason20242025!$AB$3:$AB$1315,DataRegularSeason20242025!$B$3:$B$1315, "&lt;=" &amp; GN$1, DataRegularSeason20242025!$E$3:$E$1315, $A48)</f>
        <v>76</v>
      </c>
      <c r="GO48">
        <f>SUMIFS(DataRegularSeason20242025!$AA$3:$AA$1315,DataRegularSeason20242025!$B$3:$B$1315, "&lt;=" &amp; GO$1, DataRegularSeason20242025!$D$3:$D$1315, $A48)+SUMIFS(DataRegularSeason20242025!$AB$3:$AB$1315,DataRegularSeason20242025!$B$3:$B$1315, "&lt;=" &amp; GO$1, DataRegularSeason20242025!$E$3:$E$1315, $A48)</f>
        <v>76</v>
      </c>
      <c r="GP48">
        <f>SUMIFS(DataRegularSeason20242025!$AA$3:$AA$1315,DataRegularSeason20242025!$B$3:$B$1315, "&lt;=" &amp; GP$1, DataRegularSeason20242025!$D$3:$D$1315, $A48)+SUMIFS(DataRegularSeason20242025!$AB$3:$AB$1315,DataRegularSeason20242025!$B$3:$B$1315, "&lt;=" &amp; GP$1, DataRegularSeason20242025!$E$3:$E$1315, $A48)</f>
        <v>76</v>
      </c>
      <c r="GQ48">
        <f>SUMIFS(DataRegularSeason20242025!$AA$3:$AA$1315,DataRegularSeason20242025!$B$3:$B$1315, "&lt;=" &amp; GQ$1, DataRegularSeason20242025!$D$3:$D$1315, $A48)+SUMIFS(DataRegularSeason20242025!$AB$3:$AB$1315,DataRegularSeason20242025!$B$3:$B$1315, "&lt;=" &amp; GQ$1, DataRegularSeason20242025!$E$3:$E$1315, $A48)</f>
        <v>76</v>
      </c>
      <c r="GR48">
        <f>SUMIFS(DataRegularSeason20242025!$AA$3:$AA$1315,DataRegularSeason20242025!$B$3:$B$1315, "&lt;=" &amp; GR$1, DataRegularSeason20242025!$D$3:$D$1315, $A48)+SUMIFS(DataRegularSeason20242025!$AB$3:$AB$1315,DataRegularSeason20242025!$B$3:$B$1315, "&lt;=" &amp; GR$1, DataRegularSeason20242025!$E$3:$E$1315, $A48)</f>
        <v>76</v>
      </c>
      <c r="GS48">
        <f>SUMIFS(DataRegularSeason20242025!$AA$3:$AA$1315,DataRegularSeason20242025!$B$3:$B$1315, "&lt;=" &amp; GS$1, DataRegularSeason20242025!$D$3:$D$1315, $A48)+SUMIFS(DataRegularSeason20242025!$AB$3:$AB$1315,DataRegularSeason20242025!$B$3:$B$1315, "&lt;=" &amp; GS$1, DataRegularSeason20242025!$E$3:$E$1315, $A48)</f>
        <v>76</v>
      </c>
      <c r="GT48">
        <f>SUMIFS(DataRegularSeason20242025!$AA$3:$AA$1315,DataRegularSeason20242025!$B$3:$B$1315, "&lt;=" &amp; GT$1, DataRegularSeason20242025!$D$3:$D$1315, $A48)+SUMIFS(DataRegularSeason20242025!$AB$3:$AB$1315,DataRegularSeason20242025!$B$3:$B$1315, "&lt;=" &amp; GT$1, DataRegularSeason20242025!$E$3:$E$1315, $A48)</f>
        <v>76</v>
      </c>
      <c r="GU48">
        <f>SUMIFS(DataRegularSeason20242025!$AA$3:$AA$1315,DataRegularSeason20242025!$B$3:$B$1315, "&lt;=" &amp; GU$1, DataRegularSeason20242025!$D$3:$D$1315, $A48)+SUMIFS(DataRegularSeason20242025!$AB$3:$AB$1315,DataRegularSeason20242025!$B$3:$B$1315, "&lt;=" &amp; GU$1, DataRegularSeason20242025!$E$3:$E$1315, $A48)</f>
        <v>76</v>
      </c>
    </row>
    <row r="49" spans="1:203" x14ac:dyDescent="0.25">
      <c r="A49" t="s">
        <v>35</v>
      </c>
      <c r="B49" t="s">
        <v>97</v>
      </c>
      <c r="C49" t="s">
        <v>98</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62</v>
      </c>
      <c r="EQ49">
        <f>SUMIFS(DataRegularSeason20242025!$AA$3:$AA$1315,DataRegularSeason20242025!$B$3:$B$1315, "&lt;=" &amp; EQ$1, DataRegularSeason20242025!$D$3:$D$1315, $A49)+SUMIFS(DataRegularSeason20242025!$AB$3:$AB$1315,DataRegularSeason20242025!$B$3:$B$1315, "&lt;=" &amp; EQ$1, DataRegularSeason20242025!$E$3:$E$1315, $A49)</f>
        <v>62</v>
      </c>
      <c r="ER49">
        <f>SUMIFS(DataRegularSeason20242025!$AA$3:$AA$1315,DataRegularSeason20242025!$B$3:$B$1315, "&lt;=" &amp; ER$1, DataRegularSeason20242025!$D$3:$D$1315, $A49)+SUMIFS(DataRegularSeason20242025!$AB$3:$AB$1315,DataRegularSeason20242025!$B$3:$B$1315, "&lt;=" &amp; ER$1, DataRegularSeason20242025!$E$3:$E$1315, $A49)</f>
        <v>62</v>
      </c>
      <c r="ES49">
        <f>SUMIFS(DataRegularSeason20242025!$AA$3:$AA$1315,DataRegularSeason20242025!$B$3:$B$1315, "&lt;=" &amp; ES$1, DataRegularSeason20242025!$D$3:$D$1315, $A49)+SUMIFS(DataRegularSeason20242025!$AB$3:$AB$1315,DataRegularSeason20242025!$B$3:$B$1315, "&lt;=" &amp; ES$1, DataRegularSeason20242025!$E$3:$E$1315, $A49)</f>
        <v>64</v>
      </c>
      <c r="ET49">
        <f>SUMIFS(DataRegularSeason20242025!$AA$3:$AA$1315,DataRegularSeason20242025!$B$3:$B$1315, "&lt;=" &amp; ET$1, DataRegularSeason20242025!$D$3:$D$1315, $A49)+SUMIFS(DataRegularSeason20242025!$AB$3:$AB$1315,DataRegularSeason20242025!$B$3:$B$1315, "&lt;=" &amp; ET$1, DataRegularSeason20242025!$E$3:$E$1315, $A49)</f>
        <v>64</v>
      </c>
      <c r="EU49">
        <f>SUMIFS(DataRegularSeason20242025!$AA$3:$AA$1315,DataRegularSeason20242025!$B$3:$B$1315, "&lt;=" &amp; EU$1, DataRegularSeason20242025!$D$3:$D$1315, $A49)+SUMIFS(DataRegularSeason20242025!$AB$3:$AB$1315,DataRegularSeason20242025!$B$3:$B$1315, "&lt;=" &amp; EU$1, DataRegularSeason20242025!$E$3:$E$1315, $A49)</f>
        <v>66</v>
      </c>
      <c r="EV49">
        <f>SUMIFS(DataRegularSeason20242025!$AA$3:$AA$1315,DataRegularSeason20242025!$B$3:$B$1315, "&lt;=" &amp; EV$1, DataRegularSeason20242025!$D$3:$D$1315, $A49)+SUMIFS(DataRegularSeason20242025!$AB$3:$AB$1315,DataRegularSeason20242025!$B$3:$B$1315, "&lt;=" &amp; EV$1, DataRegularSeason20242025!$E$3:$E$1315, $A49)</f>
        <v>66</v>
      </c>
      <c r="EW49">
        <f>SUMIFS(DataRegularSeason20242025!$AA$3:$AA$1315,DataRegularSeason20242025!$B$3:$B$1315, "&lt;=" &amp; EW$1, DataRegularSeason20242025!$D$3:$D$1315, $A49)+SUMIFS(DataRegularSeason20242025!$AB$3:$AB$1315,DataRegularSeason20242025!$B$3:$B$1315, "&lt;=" &amp; EW$1, DataRegularSeason20242025!$E$3:$E$1315, $A49)</f>
        <v>68</v>
      </c>
      <c r="EX49">
        <f>SUMIFS(DataRegularSeason20242025!$AA$3:$AA$1315,DataRegularSeason20242025!$B$3:$B$1315, "&lt;=" &amp; EX$1, DataRegularSeason20242025!$D$3:$D$1315, $A49)+SUMIFS(DataRegularSeason20242025!$AB$3:$AB$1315,DataRegularSeason20242025!$B$3:$B$1315, "&lt;=" &amp; EX$1, DataRegularSeason20242025!$E$3:$E$1315, $A49)</f>
        <v>68</v>
      </c>
      <c r="EY49">
        <f>SUMIFS(DataRegularSeason20242025!$AA$3:$AA$1315,DataRegularSeason20242025!$B$3:$B$1315, "&lt;=" &amp; EY$1, DataRegularSeason20242025!$D$3:$D$1315, $A49)+SUMIFS(DataRegularSeason20242025!$AB$3:$AB$1315,DataRegularSeason20242025!$B$3:$B$1315, "&lt;=" &amp; EY$1, DataRegularSeason20242025!$E$3:$E$1315, $A49)</f>
        <v>68</v>
      </c>
      <c r="EZ49">
        <f>SUMIFS(DataRegularSeason20242025!$AA$3:$AA$1315,DataRegularSeason20242025!$B$3:$B$1315, "&lt;=" &amp; EZ$1, DataRegularSeason20242025!$D$3:$D$1315, $A49)+SUMIFS(DataRegularSeason20242025!$AB$3:$AB$1315,DataRegularSeason20242025!$B$3:$B$1315, "&lt;=" &amp; EZ$1, DataRegularSeason20242025!$E$3:$E$1315, $A49)</f>
        <v>68</v>
      </c>
      <c r="FA49">
        <f>SUMIFS(DataRegularSeason20242025!$AA$3:$AA$1315,DataRegularSeason20242025!$B$3:$B$1315, "&lt;=" &amp; FA$1, DataRegularSeason20242025!$D$3:$D$1315, $A49)+SUMIFS(DataRegularSeason20242025!$AB$3:$AB$1315,DataRegularSeason20242025!$B$3:$B$1315, "&lt;=" &amp; FA$1, DataRegularSeason20242025!$E$3:$E$1315, $A49)</f>
        <v>68</v>
      </c>
      <c r="FB49">
        <f>SUMIFS(DataRegularSeason20242025!$AA$3:$AA$1315,DataRegularSeason20242025!$B$3:$B$1315, "&lt;=" &amp; FB$1, DataRegularSeason20242025!$D$3:$D$1315, $A49)+SUMIFS(DataRegularSeason20242025!$AB$3:$AB$1315,DataRegularSeason20242025!$B$3:$B$1315, "&lt;=" &amp; FB$1, DataRegularSeason20242025!$E$3:$E$1315, $A49)</f>
        <v>68</v>
      </c>
      <c r="FC49">
        <f>SUMIFS(DataRegularSeason20242025!$AA$3:$AA$1315,DataRegularSeason20242025!$B$3:$B$1315, "&lt;=" &amp; FC$1, DataRegularSeason20242025!$D$3:$D$1315, $A49)+SUMIFS(DataRegularSeason20242025!$AB$3:$AB$1315,DataRegularSeason20242025!$B$3:$B$1315, "&lt;=" &amp; FC$1, DataRegularSeason20242025!$E$3:$E$1315, $A49)</f>
        <v>68</v>
      </c>
      <c r="FD49">
        <f>SUMIFS(DataRegularSeason20242025!$AA$3:$AA$1315,DataRegularSeason20242025!$B$3:$B$1315, "&lt;=" &amp; FD$1, DataRegularSeason20242025!$D$3:$D$1315, $A49)+SUMIFS(DataRegularSeason20242025!$AB$3:$AB$1315,DataRegularSeason20242025!$B$3:$B$1315, "&lt;=" &amp; FD$1, DataRegularSeason20242025!$E$3:$E$1315, $A49)</f>
        <v>68</v>
      </c>
      <c r="FE49">
        <f>SUMIFS(DataRegularSeason20242025!$AA$3:$AA$1315,DataRegularSeason20242025!$B$3:$B$1315, "&lt;=" &amp; FE$1, DataRegularSeason20242025!$D$3:$D$1315, $A49)+SUMIFS(DataRegularSeason20242025!$AB$3:$AB$1315,DataRegularSeason20242025!$B$3:$B$1315, "&lt;=" &amp; FE$1, DataRegularSeason20242025!$E$3:$E$1315, $A49)</f>
        <v>70</v>
      </c>
      <c r="FF49">
        <f>SUMIFS(DataRegularSeason20242025!$AA$3:$AA$1315,DataRegularSeason20242025!$B$3:$B$1315, "&lt;=" &amp; FF$1, DataRegularSeason20242025!$D$3:$D$1315, $A49)+SUMIFS(DataRegularSeason20242025!$AB$3:$AB$1315,DataRegularSeason20242025!$B$3:$B$1315, "&lt;=" &amp; FF$1, DataRegularSeason20242025!$E$3:$E$1315, $A49)</f>
        <v>70</v>
      </c>
      <c r="FG49">
        <f>SUMIFS(DataRegularSeason20242025!$AA$3:$AA$1315,DataRegularSeason20242025!$B$3:$B$1315, "&lt;=" &amp; FG$1, DataRegularSeason20242025!$D$3:$D$1315, $A49)+SUMIFS(DataRegularSeason20242025!$AB$3:$AB$1315,DataRegularSeason20242025!$B$3:$B$1315, "&lt;=" &amp; FG$1, DataRegularSeason20242025!$E$3:$E$1315, $A49)</f>
        <v>70</v>
      </c>
      <c r="FH49">
        <f>SUMIFS(DataRegularSeason20242025!$AA$3:$AA$1315,DataRegularSeason20242025!$B$3:$B$1315, "&lt;=" &amp; FH$1, DataRegularSeason20242025!$D$3:$D$1315, $A49)+SUMIFS(DataRegularSeason20242025!$AB$3:$AB$1315,DataRegularSeason20242025!$B$3:$B$1315, "&lt;=" &amp; FH$1, DataRegularSeason20242025!$E$3:$E$1315, $A49)</f>
        <v>70</v>
      </c>
      <c r="FI49">
        <f>SUMIFS(DataRegularSeason20242025!$AA$3:$AA$1315,DataRegularSeason20242025!$B$3:$B$1315, "&lt;=" &amp; FI$1, DataRegularSeason20242025!$D$3:$D$1315, $A49)+SUMIFS(DataRegularSeason20242025!$AB$3:$AB$1315,DataRegularSeason20242025!$B$3:$B$1315, "&lt;=" &amp; FI$1, DataRegularSeason20242025!$E$3:$E$1315, $A49)</f>
        <v>70</v>
      </c>
      <c r="FJ49">
        <f>SUMIFS(DataRegularSeason20242025!$AA$3:$AA$1315,DataRegularSeason20242025!$B$3:$B$1315, "&lt;=" &amp; FJ$1, DataRegularSeason20242025!$D$3:$D$1315, $A49)+SUMIFS(DataRegularSeason20242025!$AB$3:$AB$1315,DataRegularSeason20242025!$B$3:$B$1315, "&lt;=" &amp; FJ$1, DataRegularSeason20242025!$E$3:$E$1315, $A49)</f>
        <v>70</v>
      </c>
      <c r="FK49">
        <f>SUMIFS(DataRegularSeason20242025!$AA$3:$AA$1315,DataRegularSeason20242025!$B$3:$B$1315, "&lt;=" &amp; FK$1, DataRegularSeason20242025!$D$3:$D$1315, $A49)+SUMIFS(DataRegularSeason20242025!$AB$3:$AB$1315,DataRegularSeason20242025!$B$3:$B$1315, "&lt;=" &amp; FK$1, DataRegularSeason20242025!$E$3:$E$1315, $A49)</f>
        <v>70</v>
      </c>
      <c r="FL49">
        <f>SUMIFS(DataRegularSeason20242025!$AA$3:$AA$1315,DataRegularSeason20242025!$B$3:$B$1315, "&lt;=" &amp; FL$1, DataRegularSeason20242025!$D$3:$D$1315, $A49)+SUMIFS(DataRegularSeason20242025!$AB$3:$AB$1315,DataRegularSeason20242025!$B$3:$B$1315, "&lt;=" &amp; FL$1, DataRegularSeason20242025!$E$3:$E$1315, $A49)</f>
        <v>70</v>
      </c>
      <c r="FM49">
        <f>SUMIFS(DataRegularSeason20242025!$AA$3:$AA$1315,DataRegularSeason20242025!$B$3:$B$1315, "&lt;=" &amp; FM$1, DataRegularSeason20242025!$D$3:$D$1315, $A49)+SUMIFS(DataRegularSeason20242025!$AB$3:$AB$1315,DataRegularSeason20242025!$B$3:$B$1315, "&lt;=" &amp; FM$1, DataRegularSeason20242025!$E$3:$E$1315, $A49)</f>
        <v>70</v>
      </c>
      <c r="FN49">
        <f>SUMIFS(DataRegularSeason20242025!$AA$3:$AA$1315,DataRegularSeason20242025!$B$3:$B$1315, "&lt;=" &amp; FN$1, DataRegularSeason20242025!$D$3:$D$1315, $A49)+SUMIFS(DataRegularSeason20242025!$AB$3:$AB$1315,DataRegularSeason20242025!$B$3:$B$1315, "&lt;=" &amp; FN$1, DataRegularSeason20242025!$E$3:$E$1315, $A49)</f>
        <v>70</v>
      </c>
      <c r="FO49">
        <f>SUMIFS(DataRegularSeason20242025!$AA$3:$AA$1315,DataRegularSeason20242025!$B$3:$B$1315, "&lt;=" &amp; FO$1, DataRegularSeason20242025!$D$3:$D$1315, $A49)+SUMIFS(DataRegularSeason20242025!$AB$3:$AB$1315,DataRegularSeason20242025!$B$3:$B$1315, "&lt;=" &amp; FO$1, DataRegularSeason20242025!$E$3:$E$1315, $A49)</f>
        <v>70</v>
      </c>
      <c r="FP49">
        <f>SUMIFS(DataRegularSeason20242025!$AA$3:$AA$1315,DataRegularSeason20242025!$B$3:$B$1315, "&lt;=" &amp; FP$1, DataRegularSeason20242025!$D$3:$D$1315, $A49)+SUMIFS(DataRegularSeason20242025!$AB$3:$AB$1315,DataRegularSeason20242025!$B$3:$B$1315, "&lt;=" &amp; FP$1, DataRegularSeason20242025!$E$3:$E$1315, $A49)</f>
        <v>70</v>
      </c>
      <c r="FQ49">
        <f>SUMIFS(DataRegularSeason20242025!$AA$3:$AA$1315,DataRegularSeason20242025!$B$3:$B$1315, "&lt;=" &amp; FQ$1, DataRegularSeason20242025!$D$3:$D$1315, $A49)+SUMIFS(DataRegularSeason20242025!$AB$3:$AB$1315,DataRegularSeason20242025!$B$3:$B$1315, "&lt;=" &amp; FQ$1, DataRegularSeason20242025!$E$3:$E$1315, $A49)</f>
        <v>70</v>
      </c>
      <c r="FR49">
        <f>SUMIFS(DataRegularSeason20242025!$AA$3:$AA$1315,DataRegularSeason20242025!$B$3:$B$1315, "&lt;=" &amp; FR$1, DataRegularSeason20242025!$D$3:$D$1315, $A49)+SUMIFS(DataRegularSeason20242025!$AB$3:$AB$1315,DataRegularSeason20242025!$B$3:$B$1315, "&lt;=" &amp; FR$1, DataRegularSeason20242025!$E$3:$E$1315, $A49)</f>
        <v>70</v>
      </c>
      <c r="FS49">
        <f>SUMIFS(DataRegularSeason20242025!$AA$3:$AA$1315,DataRegularSeason20242025!$B$3:$B$1315, "&lt;=" &amp; FS$1, DataRegularSeason20242025!$D$3:$D$1315, $A49)+SUMIFS(DataRegularSeason20242025!$AB$3:$AB$1315,DataRegularSeason20242025!$B$3:$B$1315, "&lt;=" &amp; FS$1, DataRegularSeason20242025!$E$3:$E$1315, $A49)</f>
        <v>70</v>
      </c>
      <c r="FT49">
        <f>SUMIFS(DataRegularSeason20242025!$AA$3:$AA$1315,DataRegularSeason20242025!$B$3:$B$1315, "&lt;=" &amp; FT$1, DataRegularSeason20242025!$D$3:$D$1315, $A49)+SUMIFS(DataRegularSeason20242025!$AB$3:$AB$1315,DataRegularSeason20242025!$B$3:$B$1315, "&lt;=" &amp; FT$1, DataRegularSeason20242025!$E$3:$E$1315, $A49)</f>
        <v>70</v>
      </c>
      <c r="FU49">
        <f>SUMIFS(DataRegularSeason20242025!$AA$3:$AA$1315,DataRegularSeason20242025!$B$3:$B$1315, "&lt;=" &amp; FU$1, DataRegularSeason20242025!$D$3:$D$1315, $A49)+SUMIFS(DataRegularSeason20242025!$AB$3:$AB$1315,DataRegularSeason20242025!$B$3:$B$1315, "&lt;=" &amp; FU$1, DataRegularSeason20242025!$E$3:$E$1315, $A49)</f>
        <v>70</v>
      </c>
      <c r="FV49">
        <f>SUMIFS(DataRegularSeason20242025!$AA$3:$AA$1315,DataRegularSeason20242025!$B$3:$B$1315, "&lt;=" &amp; FV$1, DataRegularSeason20242025!$D$3:$D$1315, $A49)+SUMIFS(DataRegularSeason20242025!$AB$3:$AB$1315,DataRegularSeason20242025!$B$3:$B$1315, "&lt;=" &amp; FV$1, DataRegularSeason20242025!$E$3:$E$1315, $A49)</f>
        <v>70</v>
      </c>
      <c r="FW49">
        <f>SUMIFS(DataRegularSeason20242025!$AA$3:$AA$1315,DataRegularSeason20242025!$B$3:$B$1315, "&lt;=" &amp; FW$1, DataRegularSeason20242025!$D$3:$D$1315, $A49)+SUMIFS(DataRegularSeason20242025!$AB$3:$AB$1315,DataRegularSeason20242025!$B$3:$B$1315, "&lt;=" &amp; FW$1, DataRegularSeason20242025!$E$3:$E$1315, $A49)</f>
        <v>70</v>
      </c>
      <c r="FX49">
        <f>SUMIFS(DataRegularSeason20242025!$AA$3:$AA$1315,DataRegularSeason20242025!$B$3:$B$1315, "&lt;=" &amp; FX$1, DataRegularSeason20242025!$D$3:$D$1315, $A49)+SUMIFS(DataRegularSeason20242025!$AB$3:$AB$1315,DataRegularSeason20242025!$B$3:$B$1315, "&lt;=" &amp; FX$1, DataRegularSeason20242025!$E$3:$E$1315, $A49)</f>
        <v>70</v>
      </c>
      <c r="FY49">
        <f>SUMIFS(DataRegularSeason20242025!$AA$3:$AA$1315,DataRegularSeason20242025!$B$3:$B$1315, "&lt;=" &amp; FY$1, DataRegularSeason20242025!$D$3:$D$1315, $A49)+SUMIFS(DataRegularSeason20242025!$AB$3:$AB$1315,DataRegularSeason20242025!$B$3:$B$1315, "&lt;=" &amp; FY$1, DataRegularSeason20242025!$E$3:$E$1315, $A49)</f>
        <v>70</v>
      </c>
      <c r="FZ49">
        <f>SUMIFS(DataRegularSeason20242025!$AA$3:$AA$1315,DataRegularSeason20242025!$B$3:$B$1315, "&lt;=" &amp; FZ$1, DataRegularSeason20242025!$D$3:$D$1315, $A49)+SUMIFS(DataRegularSeason20242025!$AB$3:$AB$1315,DataRegularSeason20242025!$B$3:$B$1315, "&lt;=" &amp; FZ$1, DataRegularSeason20242025!$E$3:$E$1315, $A49)</f>
        <v>70</v>
      </c>
      <c r="GA49">
        <f>SUMIFS(DataRegularSeason20242025!$AA$3:$AA$1315,DataRegularSeason20242025!$B$3:$B$1315, "&lt;=" &amp; GA$1, DataRegularSeason20242025!$D$3:$D$1315, $A49)+SUMIFS(DataRegularSeason20242025!$AB$3:$AB$1315,DataRegularSeason20242025!$B$3:$B$1315, "&lt;=" &amp; GA$1, DataRegularSeason20242025!$E$3:$E$1315, $A49)</f>
        <v>70</v>
      </c>
      <c r="GB49">
        <f>SUMIFS(DataRegularSeason20242025!$AA$3:$AA$1315,DataRegularSeason20242025!$B$3:$B$1315, "&lt;=" &amp; GB$1, DataRegularSeason20242025!$D$3:$D$1315, $A49)+SUMIFS(DataRegularSeason20242025!$AB$3:$AB$1315,DataRegularSeason20242025!$B$3:$B$1315, "&lt;=" &amp; GB$1, DataRegularSeason20242025!$E$3:$E$1315, $A49)</f>
        <v>70</v>
      </c>
      <c r="GC49">
        <f>SUMIFS(DataRegularSeason20242025!$AA$3:$AA$1315,DataRegularSeason20242025!$B$3:$B$1315, "&lt;=" &amp; GC$1, DataRegularSeason20242025!$D$3:$D$1315, $A49)+SUMIFS(DataRegularSeason20242025!$AB$3:$AB$1315,DataRegularSeason20242025!$B$3:$B$1315, "&lt;=" &amp; GC$1, DataRegularSeason20242025!$E$3:$E$1315, $A49)</f>
        <v>70</v>
      </c>
      <c r="GD49">
        <f>SUMIFS(DataRegularSeason20242025!$AA$3:$AA$1315,DataRegularSeason20242025!$B$3:$B$1315, "&lt;=" &amp; GD$1, DataRegularSeason20242025!$D$3:$D$1315, $A49)+SUMIFS(DataRegularSeason20242025!$AB$3:$AB$1315,DataRegularSeason20242025!$B$3:$B$1315, "&lt;=" &amp; GD$1, DataRegularSeason20242025!$E$3:$E$1315, $A49)</f>
        <v>70</v>
      </c>
      <c r="GE49">
        <f>SUMIFS(DataRegularSeason20242025!$AA$3:$AA$1315,DataRegularSeason20242025!$B$3:$B$1315, "&lt;=" &amp; GE$1, DataRegularSeason20242025!$D$3:$D$1315, $A49)+SUMIFS(DataRegularSeason20242025!$AB$3:$AB$1315,DataRegularSeason20242025!$B$3:$B$1315, "&lt;=" &amp; GE$1, DataRegularSeason20242025!$E$3:$E$1315, $A49)</f>
        <v>70</v>
      </c>
      <c r="GF49">
        <f>SUMIFS(DataRegularSeason20242025!$AA$3:$AA$1315,DataRegularSeason20242025!$B$3:$B$1315, "&lt;=" &amp; GF$1, DataRegularSeason20242025!$D$3:$D$1315, $A49)+SUMIFS(DataRegularSeason20242025!$AB$3:$AB$1315,DataRegularSeason20242025!$B$3:$B$1315, "&lt;=" &amp; GF$1, DataRegularSeason20242025!$E$3:$E$1315, $A49)</f>
        <v>70</v>
      </c>
      <c r="GG49">
        <f>SUMIFS(DataRegularSeason20242025!$AA$3:$AA$1315,DataRegularSeason20242025!$B$3:$B$1315, "&lt;=" &amp; GG$1, DataRegularSeason20242025!$D$3:$D$1315, $A49)+SUMIFS(DataRegularSeason20242025!$AB$3:$AB$1315,DataRegularSeason20242025!$B$3:$B$1315, "&lt;=" &amp; GG$1, DataRegularSeason20242025!$E$3:$E$1315, $A49)</f>
        <v>70</v>
      </c>
      <c r="GH49">
        <f>SUMIFS(DataRegularSeason20242025!$AA$3:$AA$1315,DataRegularSeason20242025!$B$3:$B$1315, "&lt;=" &amp; GH$1, DataRegularSeason20242025!$D$3:$D$1315, $A49)+SUMIFS(DataRegularSeason20242025!$AB$3:$AB$1315,DataRegularSeason20242025!$B$3:$B$1315, "&lt;=" &amp; GH$1, DataRegularSeason20242025!$E$3:$E$1315, $A49)</f>
        <v>70</v>
      </c>
      <c r="GI49">
        <f>SUMIFS(DataRegularSeason20242025!$AA$3:$AA$1315,DataRegularSeason20242025!$B$3:$B$1315, "&lt;=" &amp; GI$1, DataRegularSeason20242025!$D$3:$D$1315, $A49)+SUMIFS(DataRegularSeason20242025!$AB$3:$AB$1315,DataRegularSeason20242025!$B$3:$B$1315, "&lt;=" &amp; GI$1, DataRegularSeason20242025!$E$3:$E$1315, $A49)</f>
        <v>70</v>
      </c>
      <c r="GJ49">
        <f>SUMIFS(DataRegularSeason20242025!$AA$3:$AA$1315,DataRegularSeason20242025!$B$3:$B$1315, "&lt;=" &amp; GJ$1, DataRegularSeason20242025!$D$3:$D$1315, $A49)+SUMIFS(DataRegularSeason20242025!$AB$3:$AB$1315,DataRegularSeason20242025!$B$3:$B$1315, "&lt;=" &amp; GJ$1, DataRegularSeason20242025!$E$3:$E$1315, $A49)</f>
        <v>70</v>
      </c>
      <c r="GK49">
        <f>SUMIFS(DataRegularSeason20242025!$AA$3:$AA$1315,DataRegularSeason20242025!$B$3:$B$1315, "&lt;=" &amp; GK$1, DataRegularSeason20242025!$D$3:$D$1315, $A49)+SUMIFS(DataRegularSeason20242025!$AB$3:$AB$1315,DataRegularSeason20242025!$B$3:$B$1315, "&lt;=" &amp; GK$1, DataRegularSeason20242025!$E$3:$E$1315, $A49)</f>
        <v>70</v>
      </c>
      <c r="GL49">
        <f>SUMIFS(DataRegularSeason20242025!$AA$3:$AA$1315,DataRegularSeason20242025!$B$3:$B$1315, "&lt;=" &amp; GL$1, DataRegularSeason20242025!$D$3:$D$1315, $A49)+SUMIFS(DataRegularSeason20242025!$AB$3:$AB$1315,DataRegularSeason20242025!$B$3:$B$1315, "&lt;=" &amp; GL$1, DataRegularSeason20242025!$E$3:$E$1315, $A49)</f>
        <v>70</v>
      </c>
      <c r="GM49">
        <f>SUMIFS(DataRegularSeason20242025!$AA$3:$AA$1315,DataRegularSeason20242025!$B$3:$B$1315, "&lt;=" &amp; GM$1, DataRegularSeason20242025!$D$3:$D$1315, $A49)+SUMIFS(DataRegularSeason20242025!$AB$3:$AB$1315,DataRegularSeason20242025!$B$3:$B$1315, "&lt;=" &amp; GM$1, DataRegularSeason20242025!$E$3:$E$1315, $A49)</f>
        <v>70</v>
      </c>
      <c r="GN49">
        <f>SUMIFS(DataRegularSeason20242025!$AA$3:$AA$1315,DataRegularSeason20242025!$B$3:$B$1315, "&lt;=" &amp; GN$1, DataRegularSeason20242025!$D$3:$D$1315, $A49)+SUMIFS(DataRegularSeason20242025!$AB$3:$AB$1315,DataRegularSeason20242025!$B$3:$B$1315, "&lt;=" &amp; GN$1, DataRegularSeason20242025!$E$3:$E$1315, $A49)</f>
        <v>70</v>
      </c>
      <c r="GO49">
        <f>SUMIFS(DataRegularSeason20242025!$AA$3:$AA$1315,DataRegularSeason20242025!$B$3:$B$1315, "&lt;=" &amp; GO$1, DataRegularSeason20242025!$D$3:$D$1315, $A49)+SUMIFS(DataRegularSeason20242025!$AB$3:$AB$1315,DataRegularSeason20242025!$B$3:$B$1315, "&lt;=" &amp; GO$1, DataRegularSeason20242025!$E$3:$E$1315, $A49)</f>
        <v>70</v>
      </c>
      <c r="GP49">
        <f>SUMIFS(DataRegularSeason20242025!$AA$3:$AA$1315,DataRegularSeason20242025!$B$3:$B$1315, "&lt;=" &amp; GP$1, DataRegularSeason20242025!$D$3:$D$1315, $A49)+SUMIFS(DataRegularSeason20242025!$AB$3:$AB$1315,DataRegularSeason20242025!$B$3:$B$1315, "&lt;=" &amp; GP$1, DataRegularSeason20242025!$E$3:$E$1315, $A49)</f>
        <v>70</v>
      </c>
      <c r="GQ49">
        <f>SUMIFS(DataRegularSeason20242025!$AA$3:$AA$1315,DataRegularSeason20242025!$B$3:$B$1315, "&lt;=" &amp; GQ$1, DataRegularSeason20242025!$D$3:$D$1315, $A49)+SUMIFS(DataRegularSeason20242025!$AB$3:$AB$1315,DataRegularSeason20242025!$B$3:$B$1315, "&lt;=" &amp; GQ$1, DataRegularSeason20242025!$E$3:$E$1315, $A49)</f>
        <v>70</v>
      </c>
      <c r="GR49">
        <f>SUMIFS(DataRegularSeason20242025!$AA$3:$AA$1315,DataRegularSeason20242025!$B$3:$B$1315, "&lt;=" &amp; GR$1, DataRegularSeason20242025!$D$3:$D$1315, $A49)+SUMIFS(DataRegularSeason20242025!$AB$3:$AB$1315,DataRegularSeason20242025!$B$3:$B$1315, "&lt;=" &amp; GR$1, DataRegularSeason20242025!$E$3:$E$1315, $A49)</f>
        <v>70</v>
      </c>
      <c r="GS49">
        <f>SUMIFS(DataRegularSeason20242025!$AA$3:$AA$1315,DataRegularSeason20242025!$B$3:$B$1315, "&lt;=" &amp; GS$1, DataRegularSeason20242025!$D$3:$D$1315, $A49)+SUMIFS(DataRegularSeason20242025!$AB$3:$AB$1315,DataRegularSeason20242025!$B$3:$B$1315, "&lt;=" &amp; GS$1, DataRegularSeason20242025!$E$3:$E$1315, $A49)</f>
        <v>70</v>
      </c>
      <c r="GT49">
        <f>SUMIFS(DataRegularSeason20242025!$AA$3:$AA$1315,DataRegularSeason20242025!$B$3:$B$1315, "&lt;=" &amp; GT$1, DataRegularSeason20242025!$D$3:$D$1315, $A49)+SUMIFS(DataRegularSeason20242025!$AB$3:$AB$1315,DataRegularSeason20242025!$B$3:$B$1315, "&lt;=" &amp; GT$1, DataRegularSeason20242025!$E$3:$E$1315, $A49)</f>
        <v>70</v>
      </c>
      <c r="GU49">
        <f>SUMIFS(DataRegularSeason20242025!$AA$3:$AA$1315,DataRegularSeason20242025!$B$3:$B$1315, "&lt;=" &amp; GU$1, DataRegularSeason20242025!$D$3:$D$1315, $A49)+SUMIFS(DataRegularSeason20242025!$AB$3:$AB$1315,DataRegularSeason20242025!$B$3:$B$1315, "&lt;=" &amp; GU$1, DataRegularSeason20242025!$E$3:$E$1315, $A49)</f>
        <v>70</v>
      </c>
    </row>
    <row r="50" spans="1:203" x14ac:dyDescent="0.25">
      <c r="A50" t="s">
        <v>19</v>
      </c>
      <c r="B50" t="s">
        <v>97</v>
      </c>
      <c r="C50" t="s">
        <v>98</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60</v>
      </c>
      <c r="ER50">
        <f>SUMIFS(DataRegularSeason20242025!$AA$3:$AA$1315,DataRegularSeason20242025!$B$3:$B$1315, "&lt;=" &amp; ER$1, DataRegularSeason20242025!$D$3:$D$1315, $A50)+SUMIFS(DataRegularSeason20242025!$AB$3:$AB$1315,DataRegularSeason20242025!$B$3:$B$1315, "&lt;=" &amp; ER$1, DataRegularSeason20242025!$E$3:$E$1315, $A50)</f>
        <v>60</v>
      </c>
      <c r="ES50">
        <f>SUMIFS(DataRegularSeason20242025!$AA$3:$AA$1315,DataRegularSeason20242025!$B$3:$B$1315, "&lt;=" &amp; ES$1, DataRegularSeason20242025!$D$3:$D$1315, $A50)+SUMIFS(DataRegularSeason20242025!$AB$3:$AB$1315,DataRegularSeason20242025!$B$3:$B$1315, "&lt;=" &amp; ES$1, DataRegularSeason20242025!$E$3:$E$1315, $A50)</f>
        <v>62</v>
      </c>
      <c r="ET50">
        <f>SUMIFS(DataRegularSeason20242025!$AA$3:$AA$1315,DataRegularSeason20242025!$B$3:$B$1315, "&lt;=" &amp; ET$1, DataRegularSeason20242025!$D$3:$D$1315, $A50)+SUMIFS(DataRegularSeason20242025!$AB$3:$AB$1315,DataRegularSeason20242025!$B$3:$B$1315, "&lt;=" &amp; ET$1, DataRegularSeason20242025!$E$3:$E$1315, $A50)</f>
        <v>62</v>
      </c>
      <c r="EU50">
        <f>SUMIFS(DataRegularSeason20242025!$AA$3:$AA$1315,DataRegularSeason20242025!$B$3:$B$1315, "&lt;=" &amp; EU$1, DataRegularSeason20242025!$D$3:$D$1315, $A50)+SUMIFS(DataRegularSeason20242025!$AB$3:$AB$1315,DataRegularSeason20242025!$B$3:$B$1315, "&lt;=" &amp; EU$1, DataRegularSeason20242025!$E$3:$E$1315, $A50)</f>
        <v>62</v>
      </c>
      <c r="EV50">
        <f>SUMIFS(DataRegularSeason20242025!$AA$3:$AA$1315,DataRegularSeason20242025!$B$3:$B$1315, "&lt;=" &amp; EV$1, DataRegularSeason20242025!$D$3:$D$1315, $A50)+SUMIFS(DataRegularSeason20242025!$AB$3:$AB$1315,DataRegularSeason20242025!$B$3:$B$1315, "&lt;=" &amp; EV$1, DataRegularSeason20242025!$E$3:$E$1315, $A50)</f>
        <v>62</v>
      </c>
      <c r="EW50">
        <f>SUMIFS(DataRegularSeason20242025!$AA$3:$AA$1315,DataRegularSeason20242025!$B$3:$B$1315, "&lt;=" &amp; EW$1, DataRegularSeason20242025!$D$3:$D$1315, $A50)+SUMIFS(DataRegularSeason20242025!$AB$3:$AB$1315,DataRegularSeason20242025!$B$3:$B$1315, "&lt;=" &amp; EW$1, DataRegularSeason20242025!$E$3:$E$1315, $A50)</f>
        <v>62</v>
      </c>
      <c r="EX50">
        <f>SUMIFS(DataRegularSeason20242025!$AA$3:$AA$1315,DataRegularSeason20242025!$B$3:$B$1315, "&lt;=" &amp; EX$1, DataRegularSeason20242025!$D$3:$D$1315, $A50)+SUMIFS(DataRegularSeason20242025!$AB$3:$AB$1315,DataRegularSeason20242025!$B$3:$B$1315, "&lt;=" &amp; EX$1, DataRegularSeason20242025!$E$3:$E$1315, $A50)</f>
        <v>64</v>
      </c>
      <c r="EY50">
        <f>SUMIFS(DataRegularSeason20242025!$AA$3:$AA$1315,DataRegularSeason20242025!$B$3:$B$1315, "&lt;=" &amp; EY$1, DataRegularSeason20242025!$D$3:$D$1315, $A50)+SUMIFS(DataRegularSeason20242025!$AB$3:$AB$1315,DataRegularSeason20242025!$B$3:$B$1315, "&lt;=" &amp; EY$1, DataRegularSeason20242025!$E$3:$E$1315, $A50)</f>
        <v>66</v>
      </c>
      <c r="EZ50">
        <f>SUMIFS(DataRegularSeason20242025!$AA$3:$AA$1315,DataRegularSeason20242025!$B$3:$B$1315, "&lt;=" &amp; EZ$1, DataRegularSeason20242025!$D$3:$D$1315, $A50)+SUMIFS(DataRegularSeason20242025!$AB$3:$AB$1315,DataRegularSeason20242025!$B$3:$B$1315, "&lt;=" &amp; EZ$1, DataRegularSeason20242025!$E$3:$E$1315, $A50)</f>
        <v>66</v>
      </c>
      <c r="FA50">
        <f>SUMIFS(DataRegularSeason20242025!$AA$3:$AA$1315,DataRegularSeason20242025!$B$3:$B$1315, "&lt;=" &amp; FA$1, DataRegularSeason20242025!$D$3:$D$1315, $A50)+SUMIFS(DataRegularSeason20242025!$AB$3:$AB$1315,DataRegularSeason20242025!$B$3:$B$1315, "&lt;=" &amp; FA$1, DataRegularSeason20242025!$E$3:$E$1315, $A50)</f>
        <v>67</v>
      </c>
      <c r="FB50">
        <f>SUMIFS(DataRegularSeason20242025!$AA$3:$AA$1315,DataRegularSeason20242025!$B$3:$B$1315, "&lt;=" &amp; FB$1, DataRegularSeason20242025!$D$3:$D$1315, $A50)+SUMIFS(DataRegularSeason20242025!$AB$3:$AB$1315,DataRegularSeason20242025!$B$3:$B$1315, "&lt;=" &amp; FB$1, DataRegularSeason20242025!$E$3:$E$1315, $A50)</f>
        <v>67</v>
      </c>
      <c r="FC50">
        <f>SUMIFS(DataRegularSeason20242025!$AA$3:$AA$1315,DataRegularSeason20242025!$B$3:$B$1315, "&lt;=" &amp; FC$1, DataRegularSeason20242025!$D$3:$D$1315, $A50)+SUMIFS(DataRegularSeason20242025!$AB$3:$AB$1315,DataRegularSeason20242025!$B$3:$B$1315, "&lt;=" &amp; FC$1, DataRegularSeason20242025!$E$3:$E$1315, $A50)</f>
        <v>67</v>
      </c>
      <c r="FD50">
        <f>SUMIFS(DataRegularSeason20242025!$AA$3:$AA$1315,DataRegularSeason20242025!$B$3:$B$1315, "&lt;=" &amp; FD$1, DataRegularSeason20242025!$D$3:$D$1315, $A50)+SUMIFS(DataRegularSeason20242025!$AB$3:$AB$1315,DataRegularSeason20242025!$B$3:$B$1315, "&lt;=" &amp; FD$1, DataRegularSeason20242025!$E$3:$E$1315, $A50)</f>
        <v>68</v>
      </c>
      <c r="FE50">
        <f>SUMIFS(DataRegularSeason20242025!$AA$3:$AA$1315,DataRegularSeason20242025!$B$3:$B$1315, "&lt;=" &amp; FE$1, DataRegularSeason20242025!$D$3:$D$1315, $A50)+SUMIFS(DataRegularSeason20242025!$AB$3:$AB$1315,DataRegularSeason20242025!$B$3:$B$1315, "&lt;=" &amp; FE$1, DataRegularSeason20242025!$E$3:$E$1315, $A50)</f>
        <v>68</v>
      </c>
      <c r="FF50">
        <f>SUMIFS(DataRegularSeason20242025!$AA$3:$AA$1315,DataRegularSeason20242025!$B$3:$B$1315, "&lt;=" &amp; FF$1, DataRegularSeason20242025!$D$3:$D$1315, $A50)+SUMIFS(DataRegularSeason20242025!$AB$3:$AB$1315,DataRegularSeason20242025!$B$3:$B$1315, "&lt;=" &amp; FF$1, DataRegularSeason20242025!$E$3:$E$1315, $A50)</f>
        <v>68</v>
      </c>
      <c r="FG50">
        <f>SUMIFS(DataRegularSeason20242025!$AA$3:$AA$1315,DataRegularSeason20242025!$B$3:$B$1315, "&lt;=" &amp; FG$1, DataRegularSeason20242025!$D$3:$D$1315, $A50)+SUMIFS(DataRegularSeason20242025!$AB$3:$AB$1315,DataRegularSeason20242025!$B$3:$B$1315, "&lt;=" &amp; FG$1, DataRegularSeason20242025!$E$3:$E$1315, $A50)</f>
        <v>68</v>
      </c>
      <c r="FH50">
        <f>SUMIFS(DataRegularSeason20242025!$AA$3:$AA$1315,DataRegularSeason20242025!$B$3:$B$1315, "&lt;=" &amp; FH$1, DataRegularSeason20242025!$D$3:$D$1315, $A50)+SUMIFS(DataRegularSeason20242025!$AB$3:$AB$1315,DataRegularSeason20242025!$B$3:$B$1315, "&lt;=" &amp; FH$1, DataRegularSeason20242025!$E$3:$E$1315, $A50)</f>
        <v>68</v>
      </c>
      <c r="FI50">
        <f>SUMIFS(DataRegularSeason20242025!$AA$3:$AA$1315,DataRegularSeason20242025!$B$3:$B$1315, "&lt;=" &amp; FI$1, DataRegularSeason20242025!$D$3:$D$1315, $A50)+SUMIFS(DataRegularSeason20242025!$AB$3:$AB$1315,DataRegularSeason20242025!$B$3:$B$1315, "&lt;=" &amp; FI$1, DataRegularSeason20242025!$E$3:$E$1315, $A50)</f>
        <v>68</v>
      </c>
      <c r="FJ50">
        <f>SUMIFS(DataRegularSeason20242025!$AA$3:$AA$1315,DataRegularSeason20242025!$B$3:$B$1315, "&lt;=" &amp; FJ$1, DataRegularSeason20242025!$D$3:$D$1315, $A50)+SUMIFS(DataRegularSeason20242025!$AB$3:$AB$1315,DataRegularSeason20242025!$B$3:$B$1315, "&lt;=" &amp; FJ$1, DataRegularSeason20242025!$E$3:$E$1315, $A50)</f>
        <v>68</v>
      </c>
      <c r="FK50">
        <f>SUMIFS(DataRegularSeason20242025!$AA$3:$AA$1315,DataRegularSeason20242025!$B$3:$B$1315, "&lt;=" &amp; FK$1, DataRegularSeason20242025!$D$3:$D$1315, $A50)+SUMIFS(DataRegularSeason20242025!$AB$3:$AB$1315,DataRegularSeason20242025!$B$3:$B$1315, "&lt;=" &amp; FK$1, DataRegularSeason20242025!$E$3:$E$1315, $A50)</f>
        <v>68</v>
      </c>
      <c r="FL50">
        <f>SUMIFS(DataRegularSeason20242025!$AA$3:$AA$1315,DataRegularSeason20242025!$B$3:$B$1315, "&lt;=" &amp; FL$1, DataRegularSeason20242025!$D$3:$D$1315, $A50)+SUMIFS(DataRegularSeason20242025!$AB$3:$AB$1315,DataRegularSeason20242025!$B$3:$B$1315, "&lt;=" &amp; FL$1, DataRegularSeason20242025!$E$3:$E$1315, $A50)</f>
        <v>68</v>
      </c>
      <c r="FM50">
        <f>SUMIFS(DataRegularSeason20242025!$AA$3:$AA$1315,DataRegularSeason20242025!$B$3:$B$1315, "&lt;=" &amp; FM$1, DataRegularSeason20242025!$D$3:$D$1315, $A50)+SUMIFS(DataRegularSeason20242025!$AB$3:$AB$1315,DataRegularSeason20242025!$B$3:$B$1315, "&lt;=" &amp; FM$1, DataRegularSeason20242025!$E$3:$E$1315, $A50)</f>
        <v>68</v>
      </c>
      <c r="FN50">
        <f>SUMIFS(DataRegularSeason20242025!$AA$3:$AA$1315,DataRegularSeason20242025!$B$3:$B$1315, "&lt;=" &amp; FN$1, DataRegularSeason20242025!$D$3:$D$1315, $A50)+SUMIFS(DataRegularSeason20242025!$AB$3:$AB$1315,DataRegularSeason20242025!$B$3:$B$1315, "&lt;=" &amp; FN$1, DataRegularSeason20242025!$E$3:$E$1315, $A50)</f>
        <v>68</v>
      </c>
      <c r="FO50">
        <f>SUMIFS(DataRegularSeason20242025!$AA$3:$AA$1315,DataRegularSeason20242025!$B$3:$B$1315, "&lt;=" &amp; FO$1, DataRegularSeason20242025!$D$3:$D$1315, $A50)+SUMIFS(DataRegularSeason20242025!$AB$3:$AB$1315,DataRegularSeason20242025!$B$3:$B$1315, "&lt;=" &amp; FO$1, DataRegularSeason20242025!$E$3:$E$1315, $A50)</f>
        <v>68</v>
      </c>
      <c r="FP50">
        <f>SUMIFS(DataRegularSeason20242025!$AA$3:$AA$1315,DataRegularSeason20242025!$B$3:$B$1315, "&lt;=" &amp; FP$1, DataRegularSeason20242025!$D$3:$D$1315, $A50)+SUMIFS(DataRegularSeason20242025!$AB$3:$AB$1315,DataRegularSeason20242025!$B$3:$B$1315, "&lt;=" &amp; FP$1, DataRegularSeason20242025!$E$3:$E$1315, $A50)</f>
        <v>68</v>
      </c>
      <c r="FQ50">
        <f>SUMIFS(DataRegularSeason20242025!$AA$3:$AA$1315,DataRegularSeason20242025!$B$3:$B$1315, "&lt;=" &amp; FQ$1, DataRegularSeason20242025!$D$3:$D$1315, $A50)+SUMIFS(DataRegularSeason20242025!$AB$3:$AB$1315,DataRegularSeason20242025!$B$3:$B$1315, "&lt;=" &amp; FQ$1, DataRegularSeason20242025!$E$3:$E$1315, $A50)</f>
        <v>68</v>
      </c>
      <c r="FR50">
        <f>SUMIFS(DataRegularSeason20242025!$AA$3:$AA$1315,DataRegularSeason20242025!$B$3:$B$1315, "&lt;=" &amp; FR$1, DataRegularSeason20242025!$D$3:$D$1315, $A50)+SUMIFS(DataRegularSeason20242025!$AB$3:$AB$1315,DataRegularSeason20242025!$B$3:$B$1315, "&lt;=" &amp; FR$1, DataRegularSeason20242025!$E$3:$E$1315, $A50)</f>
        <v>68</v>
      </c>
      <c r="FS50">
        <f>SUMIFS(DataRegularSeason20242025!$AA$3:$AA$1315,DataRegularSeason20242025!$B$3:$B$1315, "&lt;=" &amp; FS$1, DataRegularSeason20242025!$D$3:$D$1315, $A50)+SUMIFS(DataRegularSeason20242025!$AB$3:$AB$1315,DataRegularSeason20242025!$B$3:$B$1315, "&lt;=" &amp; FS$1, DataRegularSeason20242025!$E$3:$E$1315, $A50)</f>
        <v>68</v>
      </c>
      <c r="FT50">
        <f>SUMIFS(DataRegularSeason20242025!$AA$3:$AA$1315,DataRegularSeason20242025!$B$3:$B$1315, "&lt;=" &amp; FT$1, DataRegularSeason20242025!$D$3:$D$1315, $A50)+SUMIFS(DataRegularSeason20242025!$AB$3:$AB$1315,DataRegularSeason20242025!$B$3:$B$1315, "&lt;=" &amp; FT$1, DataRegularSeason20242025!$E$3:$E$1315, $A50)</f>
        <v>68</v>
      </c>
      <c r="FU50">
        <f>SUMIFS(DataRegularSeason20242025!$AA$3:$AA$1315,DataRegularSeason20242025!$B$3:$B$1315, "&lt;=" &amp; FU$1, DataRegularSeason20242025!$D$3:$D$1315, $A50)+SUMIFS(DataRegularSeason20242025!$AB$3:$AB$1315,DataRegularSeason20242025!$B$3:$B$1315, "&lt;=" &amp; FU$1, DataRegularSeason20242025!$E$3:$E$1315, $A50)</f>
        <v>68</v>
      </c>
      <c r="FV50">
        <f>SUMIFS(DataRegularSeason20242025!$AA$3:$AA$1315,DataRegularSeason20242025!$B$3:$B$1315, "&lt;=" &amp; FV$1, DataRegularSeason20242025!$D$3:$D$1315, $A50)+SUMIFS(DataRegularSeason20242025!$AB$3:$AB$1315,DataRegularSeason20242025!$B$3:$B$1315, "&lt;=" &amp; FV$1, DataRegularSeason20242025!$E$3:$E$1315, $A50)</f>
        <v>68</v>
      </c>
      <c r="FW50">
        <f>SUMIFS(DataRegularSeason20242025!$AA$3:$AA$1315,DataRegularSeason20242025!$B$3:$B$1315, "&lt;=" &amp; FW$1, DataRegularSeason20242025!$D$3:$D$1315, $A50)+SUMIFS(DataRegularSeason20242025!$AB$3:$AB$1315,DataRegularSeason20242025!$B$3:$B$1315, "&lt;=" &amp; FW$1, DataRegularSeason20242025!$E$3:$E$1315, $A50)</f>
        <v>68</v>
      </c>
      <c r="FX50">
        <f>SUMIFS(DataRegularSeason20242025!$AA$3:$AA$1315,DataRegularSeason20242025!$B$3:$B$1315, "&lt;=" &amp; FX$1, DataRegularSeason20242025!$D$3:$D$1315, $A50)+SUMIFS(DataRegularSeason20242025!$AB$3:$AB$1315,DataRegularSeason20242025!$B$3:$B$1315, "&lt;=" &amp; FX$1, DataRegularSeason20242025!$E$3:$E$1315, $A50)</f>
        <v>68</v>
      </c>
      <c r="FY50">
        <f>SUMIFS(DataRegularSeason20242025!$AA$3:$AA$1315,DataRegularSeason20242025!$B$3:$B$1315, "&lt;=" &amp; FY$1, DataRegularSeason20242025!$D$3:$D$1315, $A50)+SUMIFS(DataRegularSeason20242025!$AB$3:$AB$1315,DataRegularSeason20242025!$B$3:$B$1315, "&lt;=" &amp; FY$1, DataRegularSeason20242025!$E$3:$E$1315, $A50)</f>
        <v>68</v>
      </c>
      <c r="FZ50">
        <f>SUMIFS(DataRegularSeason20242025!$AA$3:$AA$1315,DataRegularSeason20242025!$B$3:$B$1315, "&lt;=" &amp; FZ$1, DataRegularSeason20242025!$D$3:$D$1315, $A50)+SUMIFS(DataRegularSeason20242025!$AB$3:$AB$1315,DataRegularSeason20242025!$B$3:$B$1315, "&lt;=" &amp; FZ$1, DataRegularSeason20242025!$E$3:$E$1315, $A50)</f>
        <v>68</v>
      </c>
      <c r="GA50">
        <f>SUMIFS(DataRegularSeason20242025!$AA$3:$AA$1315,DataRegularSeason20242025!$B$3:$B$1315, "&lt;=" &amp; GA$1, DataRegularSeason20242025!$D$3:$D$1315, $A50)+SUMIFS(DataRegularSeason20242025!$AB$3:$AB$1315,DataRegularSeason20242025!$B$3:$B$1315, "&lt;=" &amp; GA$1, DataRegularSeason20242025!$E$3:$E$1315, $A50)</f>
        <v>68</v>
      </c>
      <c r="GB50">
        <f>SUMIFS(DataRegularSeason20242025!$AA$3:$AA$1315,DataRegularSeason20242025!$B$3:$B$1315, "&lt;=" &amp; GB$1, DataRegularSeason20242025!$D$3:$D$1315, $A50)+SUMIFS(DataRegularSeason20242025!$AB$3:$AB$1315,DataRegularSeason20242025!$B$3:$B$1315, "&lt;=" &amp; GB$1, DataRegularSeason20242025!$E$3:$E$1315, $A50)</f>
        <v>68</v>
      </c>
      <c r="GC50">
        <f>SUMIFS(DataRegularSeason20242025!$AA$3:$AA$1315,DataRegularSeason20242025!$B$3:$B$1315, "&lt;=" &amp; GC$1, DataRegularSeason20242025!$D$3:$D$1315, $A50)+SUMIFS(DataRegularSeason20242025!$AB$3:$AB$1315,DataRegularSeason20242025!$B$3:$B$1315, "&lt;=" &amp; GC$1, DataRegularSeason20242025!$E$3:$E$1315, $A50)</f>
        <v>68</v>
      </c>
      <c r="GD50">
        <f>SUMIFS(DataRegularSeason20242025!$AA$3:$AA$1315,DataRegularSeason20242025!$B$3:$B$1315, "&lt;=" &amp; GD$1, DataRegularSeason20242025!$D$3:$D$1315, $A50)+SUMIFS(DataRegularSeason20242025!$AB$3:$AB$1315,DataRegularSeason20242025!$B$3:$B$1315, "&lt;=" &amp; GD$1, DataRegularSeason20242025!$E$3:$E$1315, $A50)</f>
        <v>68</v>
      </c>
      <c r="GE50">
        <f>SUMIFS(DataRegularSeason20242025!$AA$3:$AA$1315,DataRegularSeason20242025!$B$3:$B$1315, "&lt;=" &amp; GE$1, DataRegularSeason20242025!$D$3:$D$1315, $A50)+SUMIFS(DataRegularSeason20242025!$AB$3:$AB$1315,DataRegularSeason20242025!$B$3:$B$1315, "&lt;=" &amp; GE$1, DataRegularSeason20242025!$E$3:$E$1315, $A50)</f>
        <v>68</v>
      </c>
      <c r="GF50">
        <f>SUMIFS(DataRegularSeason20242025!$AA$3:$AA$1315,DataRegularSeason20242025!$B$3:$B$1315, "&lt;=" &amp; GF$1, DataRegularSeason20242025!$D$3:$D$1315, $A50)+SUMIFS(DataRegularSeason20242025!$AB$3:$AB$1315,DataRegularSeason20242025!$B$3:$B$1315, "&lt;=" &amp; GF$1, DataRegularSeason20242025!$E$3:$E$1315, $A50)</f>
        <v>68</v>
      </c>
      <c r="GG50">
        <f>SUMIFS(DataRegularSeason20242025!$AA$3:$AA$1315,DataRegularSeason20242025!$B$3:$B$1315, "&lt;=" &amp; GG$1, DataRegularSeason20242025!$D$3:$D$1315, $A50)+SUMIFS(DataRegularSeason20242025!$AB$3:$AB$1315,DataRegularSeason20242025!$B$3:$B$1315, "&lt;=" &amp; GG$1, DataRegularSeason20242025!$E$3:$E$1315, $A50)</f>
        <v>68</v>
      </c>
      <c r="GH50">
        <f>SUMIFS(DataRegularSeason20242025!$AA$3:$AA$1315,DataRegularSeason20242025!$B$3:$B$1315, "&lt;=" &amp; GH$1, DataRegularSeason20242025!$D$3:$D$1315, $A50)+SUMIFS(DataRegularSeason20242025!$AB$3:$AB$1315,DataRegularSeason20242025!$B$3:$B$1315, "&lt;=" &amp; GH$1, DataRegularSeason20242025!$E$3:$E$1315, $A50)</f>
        <v>68</v>
      </c>
      <c r="GI50">
        <f>SUMIFS(DataRegularSeason20242025!$AA$3:$AA$1315,DataRegularSeason20242025!$B$3:$B$1315, "&lt;=" &amp; GI$1, DataRegularSeason20242025!$D$3:$D$1315, $A50)+SUMIFS(DataRegularSeason20242025!$AB$3:$AB$1315,DataRegularSeason20242025!$B$3:$B$1315, "&lt;=" &amp; GI$1, DataRegularSeason20242025!$E$3:$E$1315, $A50)</f>
        <v>68</v>
      </c>
      <c r="GJ50">
        <f>SUMIFS(DataRegularSeason20242025!$AA$3:$AA$1315,DataRegularSeason20242025!$B$3:$B$1315, "&lt;=" &amp; GJ$1, DataRegularSeason20242025!$D$3:$D$1315, $A50)+SUMIFS(DataRegularSeason20242025!$AB$3:$AB$1315,DataRegularSeason20242025!$B$3:$B$1315, "&lt;=" &amp; GJ$1, DataRegularSeason20242025!$E$3:$E$1315, $A50)</f>
        <v>68</v>
      </c>
      <c r="GK50">
        <f>SUMIFS(DataRegularSeason20242025!$AA$3:$AA$1315,DataRegularSeason20242025!$B$3:$B$1315, "&lt;=" &amp; GK$1, DataRegularSeason20242025!$D$3:$D$1315, $A50)+SUMIFS(DataRegularSeason20242025!$AB$3:$AB$1315,DataRegularSeason20242025!$B$3:$B$1315, "&lt;=" &amp; GK$1, DataRegularSeason20242025!$E$3:$E$1315, $A50)</f>
        <v>68</v>
      </c>
      <c r="GL50">
        <f>SUMIFS(DataRegularSeason20242025!$AA$3:$AA$1315,DataRegularSeason20242025!$B$3:$B$1315, "&lt;=" &amp; GL$1, DataRegularSeason20242025!$D$3:$D$1315, $A50)+SUMIFS(DataRegularSeason20242025!$AB$3:$AB$1315,DataRegularSeason20242025!$B$3:$B$1315, "&lt;=" &amp; GL$1, DataRegularSeason20242025!$E$3:$E$1315, $A50)</f>
        <v>68</v>
      </c>
      <c r="GM50">
        <f>SUMIFS(DataRegularSeason20242025!$AA$3:$AA$1315,DataRegularSeason20242025!$B$3:$B$1315, "&lt;=" &amp; GM$1, DataRegularSeason20242025!$D$3:$D$1315, $A50)+SUMIFS(DataRegularSeason20242025!$AB$3:$AB$1315,DataRegularSeason20242025!$B$3:$B$1315, "&lt;=" &amp; GM$1, DataRegularSeason20242025!$E$3:$E$1315, $A50)</f>
        <v>68</v>
      </c>
      <c r="GN50">
        <f>SUMIFS(DataRegularSeason20242025!$AA$3:$AA$1315,DataRegularSeason20242025!$B$3:$B$1315, "&lt;=" &amp; GN$1, DataRegularSeason20242025!$D$3:$D$1315, $A50)+SUMIFS(DataRegularSeason20242025!$AB$3:$AB$1315,DataRegularSeason20242025!$B$3:$B$1315, "&lt;=" &amp; GN$1, DataRegularSeason20242025!$E$3:$E$1315, $A50)</f>
        <v>68</v>
      </c>
      <c r="GO50">
        <f>SUMIFS(DataRegularSeason20242025!$AA$3:$AA$1315,DataRegularSeason20242025!$B$3:$B$1315, "&lt;=" &amp; GO$1, DataRegularSeason20242025!$D$3:$D$1315, $A50)+SUMIFS(DataRegularSeason20242025!$AB$3:$AB$1315,DataRegularSeason20242025!$B$3:$B$1315, "&lt;=" &amp; GO$1, DataRegularSeason20242025!$E$3:$E$1315, $A50)</f>
        <v>68</v>
      </c>
      <c r="GP50">
        <f>SUMIFS(DataRegularSeason20242025!$AA$3:$AA$1315,DataRegularSeason20242025!$B$3:$B$1315, "&lt;=" &amp; GP$1, DataRegularSeason20242025!$D$3:$D$1315, $A50)+SUMIFS(DataRegularSeason20242025!$AB$3:$AB$1315,DataRegularSeason20242025!$B$3:$B$1315, "&lt;=" &amp; GP$1, DataRegularSeason20242025!$E$3:$E$1315, $A50)</f>
        <v>68</v>
      </c>
      <c r="GQ50">
        <f>SUMIFS(DataRegularSeason20242025!$AA$3:$AA$1315,DataRegularSeason20242025!$B$3:$B$1315, "&lt;=" &amp; GQ$1, DataRegularSeason20242025!$D$3:$D$1315, $A50)+SUMIFS(DataRegularSeason20242025!$AB$3:$AB$1315,DataRegularSeason20242025!$B$3:$B$1315, "&lt;=" &amp; GQ$1, DataRegularSeason20242025!$E$3:$E$1315, $A50)</f>
        <v>68</v>
      </c>
      <c r="GR50">
        <f>SUMIFS(DataRegularSeason20242025!$AA$3:$AA$1315,DataRegularSeason20242025!$B$3:$B$1315, "&lt;=" &amp; GR$1, DataRegularSeason20242025!$D$3:$D$1315, $A50)+SUMIFS(DataRegularSeason20242025!$AB$3:$AB$1315,DataRegularSeason20242025!$B$3:$B$1315, "&lt;=" &amp; GR$1, DataRegularSeason20242025!$E$3:$E$1315, $A50)</f>
        <v>68</v>
      </c>
      <c r="GS50">
        <f>SUMIFS(DataRegularSeason20242025!$AA$3:$AA$1315,DataRegularSeason20242025!$B$3:$B$1315, "&lt;=" &amp; GS$1, DataRegularSeason20242025!$D$3:$D$1315, $A50)+SUMIFS(DataRegularSeason20242025!$AB$3:$AB$1315,DataRegularSeason20242025!$B$3:$B$1315, "&lt;=" &amp; GS$1, DataRegularSeason20242025!$E$3:$E$1315, $A50)</f>
        <v>68</v>
      </c>
      <c r="GT50">
        <f>SUMIFS(DataRegularSeason20242025!$AA$3:$AA$1315,DataRegularSeason20242025!$B$3:$B$1315, "&lt;=" &amp; GT$1, DataRegularSeason20242025!$D$3:$D$1315, $A50)+SUMIFS(DataRegularSeason20242025!$AB$3:$AB$1315,DataRegularSeason20242025!$B$3:$B$1315, "&lt;=" &amp; GT$1, DataRegularSeason20242025!$E$3:$E$1315, $A50)</f>
        <v>68</v>
      </c>
      <c r="GU50">
        <f>SUMIFS(DataRegularSeason20242025!$AA$3:$AA$1315,DataRegularSeason20242025!$B$3:$B$1315, "&lt;=" &amp; GU$1, DataRegularSeason20242025!$D$3:$D$1315, $A50)+SUMIFS(DataRegularSeason20242025!$AB$3:$AB$1315,DataRegularSeason20242025!$B$3:$B$1315, "&lt;=" &amp; GU$1, DataRegularSeason20242025!$E$3:$E$1315, $A50)</f>
        <v>68</v>
      </c>
    </row>
    <row r="51" spans="1:203" x14ac:dyDescent="0.25">
      <c r="A51" t="s">
        <v>32</v>
      </c>
      <c r="B51" t="s">
        <v>97</v>
      </c>
      <c r="C51" t="s">
        <v>98</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1</v>
      </c>
      <c r="L51">
        <f>SUMIFS(DataRegularSeason20242025!$AA$3:$AA$1315,DataRegularSeason20242025!$B$3:$B$1315, "&lt;=" &amp; L$1, DataRegularSeason20242025!$D$3:$D$1315, $A51)+SUMIFS(DataRegularSeason20242025!$AB$3:$AB$1315,DataRegularSeason20242025!$B$3:$B$1315, "&lt;=" &amp; L$1, DataRegularSeason20242025!$E$3:$E$1315, $A51)</f>
        <v>1</v>
      </c>
      <c r="M51">
        <f>SUMIFS(DataRegularSeason20242025!$AA$3:$AA$1315,DataRegularSeason20242025!$B$3:$B$1315, "&lt;=" &amp; M$1, DataRegularSeason20242025!$D$3:$D$1315, $A51)+SUMIFS(DataRegularSeason20242025!$AB$3:$AB$1315,DataRegularSeason20242025!$B$3:$B$1315, "&lt;=" &amp; M$1, DataRegularSeason20242025!$E$3:$E$1315, $A51)</f>
        <v>1</v>
      </c>
      <c r="N51">
        <f>SUMIFS(DataRegularSeason20242025!$AA$3:$AA$1315,DataRegularSeason20242025!$B$3:$B$1315, "&lt;=" &amp; N$1, DataRegularSeason20242025!$D$3:$D$1315, $A51)+SUMIFS(DataRegularSeason20242025!$AB$3:$AB$1315,DataRegularSeason20242025!$B$3:$B$1315, "&lt;=" &amp; N$1, DataRegularSeason20242025!$E$3:$E$1315, $A51)</f>
        <v>1</v>
      </c>
      <c r="O51">
        <f>SUMIFS(DataRegularSeason20242025!$AA$3:$AA$1315,DataRegularSeason20242025!$B$3:$B$1315, "&lt;=" &amp; O$1, DataRegularSeason20242025!$D$3:$D$1315, $A51)+SUMIFS(DataRegularSeason20242025!$AB$3:$AB$1315,DataRegularSeason20242025!$B$3:$B$1315, "&lt;=" &amp; O$1, DataRegularSeason20242025!$E$3:$E$1315, $A51)</f>
        <v>3</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4</v>
      </c>
      <c r="S51">
        <f>SUMIFS(DataRegularSeason20242025!$AA$3:$AA$1315,DataRegularSeason20242025!$B$3:$B$1315, "&lt;=" &amp; S$1, DataRegularSeason20242025!$D$3:$D$1315, $A51)+SUMIFS(DataRegularSeason20242025!$AB$3:$AB$1315,DataRegularSeason20242025!$B$3:$B$1315, "&lt;=" &amp; S$1, DataRegularSeason20242025!$E$3:$E$1315, $A51)</f>
        <v>4</v>
      </c>
      <c r="T51">
        <f>SUMIFS(DataRegularSeason20242025!$AA$3:$AA$1315,DataRegularSeason20242025!$B$3:$B$1315, "&lt;=" &amp; T$1, DataRegularSeason20242025!$D$3:$D$1315, $A51)+SUMIFS(DataRegularSeason20242025!$AB$3:$AB$1315,DataRegularSeason20242025!$B$3:$B$1315, "&lt;=" &amp; T$1, DataRegularSeason20242025!$E$3:$E$1315, $A51)</f>
        <v>6</v>
      </c>
      <c r="U51">
        <f>SUMIFS(DataRegularSeason20242025!$AA$3:$AA$1315,DataRegularSeason20242025!$B$3:$B$1315, "&lt;=" &amp; U$1, DataRegularSeason20242025!$D$3:$D$1315, $A51)+SUMIFS(DataRegularSeason20242025!$AB$3:$AB$1315,DataRegularSeason20242025!$B$3:$B$1315, "&lt;=" &amp; U$1, DataRegularSeason20242025!$E$3:$E$1315, $A51)</f>
        <v>6</v>
      </c>
      <c r="V51">
        <f>SUMIFS(DataRegularSeason20242025!$AA$3:$AA$1315,DataRegularSeason20242025!$B$3:$B$1315, "&lt;=" &amp; V$1, DataRegularSeason20242025!$D$3:$D$1315, $A51)+SUMIFS(DataRegularSeason20242025!$AB$3:$AB$1315,DataRegularSeason20242025!$B$3:$B$1315, "&lt;=" &amp; V$1, DataRegularSeason20242025!$E$3:$E$1315, $A51)</f>
        <v>6</v>
      </c>
      <c r="W51">
        <f>SUMIFS(DataRegularSeason20242025!$AA$3:$AA$1315,DataRegularSeason20242025!$B$3:$B$1315, "&lt;=" &amp; W$1, DataRegularSeason20242025!$D$3:$D$1315, $A51)+SUMIFS(DataRegularSeason20242025!$AB$3:$AB$1315,DataRegularSeason20242025!$B$3:$B$1315, "&lt;=" &amp; W$1, DataRegularSeason20242025!$E$3:$E$1315, $A51)</f>
        <v>6</v>
      </c>
      <c r="X51">
        <f>SUMIFS(DataRegularSeason20242025!$AA$3:$AA$1315,DataRegularSeason20242025!$B$3:$B$1315, "&lt;=" &amp; X$1, DataRegularSeason20242025!$D$3:$D$1315, $A51)+SUMIFS(DataRegularSeason20242025!$AB$3:$AB$1315,DataRegularSeason20242025!$B$3:$B$1315, "&lt;=" &amp; X$1, DataRegularSeason20242025!$E$3:$E$1315, $A51)</f>
        <v>6</v>
      </c>
      <c r="Y51">
        <f>SUMIFS(DataRegularSeason20242025!$AA$3:$AA$1315,DataRegularSeason20242025!$B$3:$B$1315, "&lt;=" &amp; Y$1, DataRegularSeason20242025!$D$3:$D$1315, $A51)+SUMIFS(DataRegularSeason20242025!$AB$3:$AB$1315,DataRegularSeason20242025!$B$3:$B$1315, "&lt;=" &amp; Y$1, DataRegularSeason20242025!$E$3:$E$1315, $A51)</f>
        <v>6</v>
      </c>
      <c r="Z51">
        <f>SUMIFS(DataRegularSeason20242025!$AA$3:$AA$1315,DataRegularSeason20242025!$B$3:$B$1315, "&lt;=" &amp; Z$1, DataRegularSeason20242025!$D$3:$D$1315, $A51)+SUMIFS(DataRegularSeason20242025!$AB$3:$AB$1315,DataRegularSeason20242025!$B$3:$B$1315, "&lt;=" &amp; Z$1, DataRegularSeason20242025!$E$3:$E$1315, $A51)</f>
        <v>8</v>
      </c>
      <c r="AA51">
        <f>SUMIFS(DataRegularSeason20242025!$AA$3:$AA$1315,DataRegularSeason20242025!$B$3:$B$1315, "&lt;=" &amp; AA$1, DataRegularSeason20242025!$D$3:$D$1315, $A51)+SUMIFS(DataRegularSeason20242025!$AB$3:$AB$1315,DataRegularSeason20242025!$B$3:$B$1315, "&lt;=" &amp; AA$1, DataRegularSeason20242025!$E$3:$E$1315, $A51)</f>
        <v>8</v>
      </c>
      <c r="AB51">
        <f>SUMIFS(DataRegularSeason20242025!$AA$3:$AA$1315,DataRegularSeason20242025!$B$3:$B$1315, "&lt;=" &amp; AB$1, DataRegularSeason20242025!$D$3:$D$1315, $A51)+SUMIFS(DataRegularSeason20242025!$AB$3:$AB$1315,DataRegularSeason20242025!$B$3:$B$1315, "&lt;=" &amp; AB$1, DataRegularSeason20242025!$E$3:$E$1315, $A51)</f>
        <v>8</v>
      </c>
      <c r="AC51">
        <f>SUMIFS(DataRegularSeason20242025!$AA$3:$AA$1315,DataRegularSeason20242025!$B$3:$B$1315, "&lt;=" &amp; AC$1, DataRegularSeason20242025!$D$3:$D$1315, $A51)+SUMIFS(DataRegularSeason20242025!$AB$3:$AB$1315,DataRegularSeason20242025!$B$3:$B$1315, "&lt;=" &amp; AC$1, DataRegularSeason20242025!$E$3:$E$1315, $A51)</f>
        <v>8</v>
      </c>
      <c r="AD51">
        <f>SUMIFS(DataRegularSeason20242025!$AA$3:$AA$1315,DataRegularSeason20242025!$B$3:$B$1315, "&lt;=" &amp; AD$1, DataRegularSeason20242025!$D$3:$D$1315, $A51)+SUMIFS(DataRegularSeason20242025!$AB$3:$AB$1315,DataRegularSeason20242025!$B$3:$B$1315, "&lt;=" &amp; AD$1, DataRegularSeason20242025!$E$3:$E$1315, $A51)</f>
        <v>8</v>
      </c>
      <c r="AE51">
        <f>SUMIFS(DataRegularSeason20242025!$AA$3:$AA$1315,DataRegularSeason20242025!$B$3:$B$1315, "&lt;=" &amp; AE$1, DataRegularSeason20242025!$D$3:$D$1315, $A51)+SUMIFS(DataRegularSeason20242025!$AB$3:$AB$1315,DataRegularSeason20242025!$B$3:$B$1315, "&lt;=" &amp; AE$1, DataRegularSeason20242025!$E$3:$E$1315, $A51)</f>
        <v>8</v>
      </c>
      <c r="AF51">
        <f>SUMIFS(DataRegularSeason20242025!$AA$3:$AA$1315,DataRegularSeason20242025!$B$3:$B$1315, "&lt;=" &amp; AF$1, DataRegularSeason20242025!$D$3:$D$1315, $A51)+SUMIFS(DataRegularSeason20242025!$AB$3:$AB$1315,DataRegularSeason20242025!$B$3:$B$1315, "&lt;=" &amp; AF$1, DataRegularSeason20242025!$E$3:$E$1315, $A51)</f>
        <v>8</v>
      </c>
      <c r="AG51">
        <f>SUMIFS(DataRegularSeason20242025!$AA$3:$AA$1315,DataRegularSeason20242025!$B$3:$B$1315, "&lt;=" &amp; AG$1, DataRegularSeason20242025!$D$3:$D$1315, $A51)+SUMIFS(DataRegularSeason20242025!$AB$3:$AB$1315,DataRegularSeason20242025!$B$3:$B$1315, "&lt;=" &amp; AG$1, DataRegularSeason20242025!$E$3:$E$1315, $A51)</f>
        <v>10</v>
      </c>
      <c r="AH51">
        <f>SUMIFS(DataRegularSeason20242025!$AA$3:$AA$1315,DataRegularSeason20242025!$B$3:$B$1315, "&lt;=" &amp; AH$1, DataRegularSeason20242025!$D$3:$D$1315, $A51)+SUMIFS(DataRegularSeason20242025!$AB$3:$AB$1315,DataRegularSeason20242025!$B$3:$B$1315, "&lt;=" &amp; AH$1, DataRegularSeason20242025!$E$3:$E$1315, $A51)</f>
        <v>10</v>
      </c>
      <c r="AI51">
        <f>SUMIFS(DataRegularSeason20242025!$AA$3:$AA$1315,DataRegularSeason20242025!$B$3:$B$1315, "&lt;=" &amp; AI$1, DataRegularSeason20242025!$D$3:$D$1315, $A51)+SUMIFS(DataRegularSeason20242025!$AB$3:$AB$1315,DataRegularSeason20242025!$B$3:$B$1315, "&lt;=" &amp; AI$1, DataRegularSeason20242025!$E$3:$E$1315, $A51)</f>
        <v>10</v>
      </c>
      <c r="AJ51">
        <f>SUMIFS(DataRegularSeason20242025!$AA$3:$AA$1315,DataRegularSeason20242025!$B$3:$B$1315, "&lt;=" &amp; AJ$1, DataRegularSeason20242025!$D$3:$D$1315, $A51)+SUMIFS(DataRegularSeason20242025!$AB$3:$AB$1315,DataRegularSeason20242025!$B$3:$B$1315, "&lt;=" &amp; AJ$1, DataRegularSeason20242025!$E$3:$E$1315, $A51)</f>
        <v>10</v>
      </c>
      <c r="AK51">
        <f>SUMIFS(DataRegularSeason20242025!$AA$3:$AA$1315,DataRegularSeason20242025!$B$3:$B$1315, "&lt;=" &amp; AK$1, DataRegularSeason20242025!$D$3:$D$1315, $A51)+SUMIFS(DataRegularSeason20242025!$AB$3:$AB$1315,DataRegularSeason20242025!$B$3:$B$1315, "&lt;=" &amp; AK$1, DataRegularSeason20242025!$E$3:$E$1315, $A51)</f>
        <v>12</v>
      </c>
      <c r="AL51">
        <f>SUMIFS(DataRegularSeason20242025!$AA$3:$AA$1315,DataRegularSeason20242025!$B$3:$B$1315, "&lt;=" &amp; AL$1, DataRegularSeason20242025!$D$3:$D$1315, $A51)+SUMIFS(DataRegularSeason20242025!$AB$3:$AB$1315,DataRegularSeason20242025!$B$3:$B$1315, "&lt;=" &amp; AL$1, DataRegularSeason20242025!$E$3:$E$1315, $A51)</f>
        <v>12</v>
      </c>
      <c r="AM51">
        <f>SUMIFS(DataRegularSeason20242025!$AA$3:$AA$1315,DataRegularSeason20242025!$B$3:$B$1315, "&lt;=" &amp; AM$1, DataRegularSeason20242025!$D$3:$D$1315, $A51)+SUMIFS(DataRegularSeason20242025!$AB$3:$AB$1315,DataRegularSeason20242025!$B$3:$B$1315, "&lt;=" &amp; AM$1, DataRegularSeason20242025!$E$3:$E$1315, $A51)</f>
        <v>14</v>
      </c>
      <c r="AN51">
        <f>SUMIFS(DataRegularSeason20242025!$AA$3:$AA$1315,DataRegularSeason20242025!$B$3:$B$1315, "&lt;=" &amp; AN$1, DataRegularSeason20242025!$D$3:$D$1315, $A51)+SUMIFS(DataRegularSeason20242025!$AB$3:$AB$1315,DataRegularSeason20242025!$B$3:$B$1315, "&lt;=" &amp; AN$1, DataRegularSeason20242025!$E$3:$E$1315, $A51)</f>
        <v>14</v>
      </c>
      <c r="AO51">
        <f>SUMIFS(DataRegularSeason20242025!$AA$3:$AA$1315,DataRegularSeason20242025!$B$3:$B$1315, "&lt;=" &amp; AO$1, DataRegularSeason20242025!$D$3:$D$1315, $A51)+SUMIFS(DataRegularSeason20242025!$AB$3:$AB$1315,DataRegularSeason20242025!$B$3:$B$1315, "&lt;=" &amp; AO$1, DataRegularSeason20242025!$E$3:$E$1315, $A51)</f>
        <v>15</v>
      </c>
      <c r="AP51">
        <f>SUMIFS(DataRegularSeason20242025!$AA$3:$AA$1315,DataRegularSeason20242025!$B$3:$B$1315, "&lt;=" &amp; AP$1, DataRegularSeason20242025!$D$3:$D$1315, $A51)+SUMIFS(DataRegularSeason20242025!$AB$3:$AB$1315,DataRegularSeason20242025!$B$3:$B$1315, "&lt;=" &amp; AP$1, DataRegularSeason20242025!$E$3:$E$1315, $A51)</f>
        <v>15</v>
      </c>
      <c r="AQ51">
        <f>SUMIFS(DataRegularSeason20242025!$AA$3:$AA$1315,DataRegularSeason20242025!$B$3:$B$1315, "&lt;=" &amp; AQ$1, DataRegularSeason20242025!$D$3:$D$1315, $A51)+SUMIFS(DataRegularSeason20242025!$AB$3:$AB$1315,DataRegularSeason20242025!$B$3:$B$1315, "&lt;=" &amp; AQ$1, DataRegularSeason20242025!$E$3:$E$1315, $A51)</f>
        <v>15</v>
      </c>
      <c r="AR51">
        <f>SUMIFS(DataRegularSeason20242025!$AA$3:$AA$1315,DataRegularSeason20242025!$B$3:$B$1315, "&lt;=" &amp; AR$1, DataRegularSeason20242025!$D$3:$D$1315, $A51)+SUMIFS(DataRegularSeason20242025!$AB$3:$AB$1315,DataRegularSeason20242025!$B$3:$B$1315, "&lt;=" &amp; AR$1, DataRegularSeason20242025!$E$3:$E$1315, $A51)</f>
        <v>16</v>
      </c>
      <c r="AS51">
        <f>SUMIFS(DataRegularSeason20242025!$AA$3:$AA$1315,DataRegularSeason20242025!$B$3:$B$1315, "&lt;=" &amp; AS$1, DataRegularSeason20242025!$D$3:$D$1315, $A51)+SUMIFS(DataRegularSeason20242025!$AB$3:$AB$1315,DataRegularSeason20242025!$B$3:$B$1315, "&lt;=" &amp; AS$1, DataRegularSeason20242025!$E$3:$E$1315, $A51)</f>
        <v>16</v>
      </c>
      <c r="AT51">
        <f>SUMIFS(DataRegularSeason20242025!$AA$3:$AA$1315,DataRegularSeason20242025!$B$3:$B$1315, "&lt;=" &amp; AT$1, DataRegularSeason20242025!$D$3:$D$1315, $A51)+SUMIFS(DataRegularSeason20242025!$AB$3:$AB$1315,DataRegularSeason20242025!$B$3:$B$1315, "&lt;=" &amp; AT$1, DataRegularSeason20242025!$E$3:$E$1315, $A51)</f>
        <v>18</v>
      </c>
      <c r="AU51">
        <f>SUMIFS(DataRegularSeason20242025!$AA$3:$AA$1315,DataRegularSeason20242025!$B$3:$B$1315, "&lt;=" &amp; AU$1, DataRegularSeason20242025!$D$3:$D$1315, $A51)+SUMIFS(DataRegularSeason20242025!$AB$3:$AB$1315,DataRegularSeason20242025!$B$3:$B$1315, "&lt;=" &amp; AU$1, DataRegularSeason20242025!$E$3:$E$1315, $A51)</f>
        <v>18</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19</v>
      </c>
      <c r="AZ51">
        <f>SUMIFS(DataRegularSeason20242025!$AA$3:$AA$1315,DataRegularSeason20242025!$B$3:$B$1315, "&lt;=" &amp; AZ$1, DataRegularSeason20242025!$D$3:$D$1315, $A51)+SUMIFS(DataRegularSeason20242025!$AB$3:$AB$1315,DataRegularSeason20242025!$B$3:$B$1315, "&lt;=" &amp; AZ$1, DataRegularSeason20242025!$E$3:$E$1315, $A51)</f>
        <v>19</v>
      </c>
      <c r="BA51">
        <f>SUMIFS(DataRegularSeason20242025!$AA$3:$AA$1315,DataRegularSeason20242025!$B$3:$B$1315, "&lt;=" &amp; BA$1, DataRegularSeason20242025!$D$3:$D$1315, $A51)+SUMIFS(DataRegularSeason20242025!$AB$3:$AB$1315,DataRegularSeason20242025!$B$3:$B$1315, "&lt;=" &amp; BA$1, DataRegularSeason20242025!$E$3:$E$1315, $A51)</f>
        <v>19</v>
      </c>
      <c r="BB51">
        <f>SUMIFS(DataRegularSeason20242025!$AA$3:$AA$1315,DataRegularSeason20242025!$B$3:$B$1315, "&lt;=" &amp; BB$1, DataRegularSeason20242025!$D$3:$D$1315, $A51)+SUMIFS(DataRegularSeason20242025!$AB$3:$AB$1315,DataRegularSeason20242025!$B$3:$B$1315, "&lt;=" &amp; BB$1, DataRegularSeason20242025!$E$3:$E$1315, $A51)</f>
        <v>19</v>
      </c>
      <c r="BC51">
        <f>SUMIFS(DataRegularSeason20242025!$AA$3:$AA$1315,DataRegularSeason20242025!$B$3:$B$1315, "&lt;=" &amp; BC$1, DataRegularSeason20242025!$D$3:$D$1315, $A51)+SUMIFS(DataRegularSeason20242025!$AB$3:$AB$1315,DataRegularSeason20242025!$B$3:$B$1315, "&lt;=" &amp; BC$1, DataRegularSeason20242025!$E$3:$E$1315, $A51)</f>
        <v>21</v>
      </c>
      <c r="BD51">
        <f>SUMIFS(DataRegularSeason20242025!$AA$3:$AA$1315,DataRegularSeason20242025!$B$3:$B$1315, "&lt;=" &amp; BD$1, DataRegularSeason20242025!$D$3:$D$1315, $A51)+SUMIFS(DataRegularSeason20242025!$AB$3:$AB$1315,DataRegularSeason20242025!$B$3:$B$1315, "&lt;=" &amp; BD$1, DataRegularSeason20242025!$E$3:$E$1315, $A51)</f>
        <v>21</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21</v>
      </c>
      <c r="BH51">
        <f>SUMIFS(DataRegularSeason20242025!$AA$3:$AA$1315,DataRegularSeason20242025!$B$3:$B$1315, "&lt;=" &amp; BH$1, DataRegularSeason20242025!$D$3:$D$1315, $A51)+SUMIFS(DataRegularSeason20242025!$AB$3:$AB$1315,DataRegularSeason20242025!$B$3:$B$1315, "&lt;=" &amp; BH$1, DataRegularSeason20242025!$E$3:$E$1315, $A51)</f>
        <v>21</v>
      </c>
      <c r="BI51">
        <f>SUMIFS(DataRegularSeason20242025!$AA$3:$AA$1315,DataRegularSeason20242025!$B$3:$B$1315, "&lt;=" &amp; BI$1, DataRegularSeason20242025!$D$3:$D$1315, $A51)+SUMIFS(DataRegularSeason20242025!$AB$3:$AB$1315,DataRegularSeason20242025!$B$3:$B$1315, "&lt;=" &amp; BI$1, DataRegularSeason20242025!$E$3:$E$1315, $A51)</f>
        <v>22</v>
      </c>
      <c r="BJ51">
        <f>SUMIFS(DataRegularSeason20242025!$AA$3:$AA$1315,DataRegularSeason20242025!$B$3:$B$1315, "&lt;=" &amp; BJ$1, DataRegularSeason20242025!$D$3:$D$1315, $A51)+SUMIFS(DataRegularSeason20242025!$AB$3:$AB$1315,DataRegularSeason20242025!$B$3:$B$1315, "&lt;=" &amp; BJ$1, DataRegularSeason20242025!$E$3:$E$1315, $A51)</f>
        <v>24</v>
      </c>
      <c r="BK51">
        <f>SUMIFS(DataRegularSeason20242025!$AA$3:$AA$1315,DataRegularSeason20242025!$B$3:$B$1315, "&lt;=" &amp; BK$1, DataRegularSeason20242025!$D$3:$D$1315, $A51)+SUMIFS(DataRegularSeason20242025!$AB$3:$AB$1315,DataRegularSeason20242025!$B$3:$B$1315, "&lt;=" &amp; BK$1, DataRegularSeason20242025!$E$3:$E$1315, $A51)</f>
        <v>24</v>
      </c>
      <c r="BL51">
        <f>SUMIFS(DataRegularSeason20242025!$AA$3:$AA$1315,DataRegularSeason20242025!$B$3:$B$1315, "&lt;=" &amp; BL$1, DataRegularSeason20242025!$D$3:$D$1315, $A51)+SUMIFS(DataRegularSeason20242025!$AB$3:$AB$1315,DataRegularSeason20242025!$B$3:$B$1315, "&lt;=" &amp; BL$1, DataRegularSeason20242025!$E$3:$E$1315, $A51)</f>
        <v>24</v>
      </c>
      <c r="BM51">
        <f>SUMIFS(DataRegularSeason20242025!$AA$3:$AA$1315,DataRegularSeason20242025!$B$3:$B$1315, "&lt;=" &amp; BM$1, DataRegularSeason20242025!$D$3:$D$1315, $A51)+SUMIFS(DataRegularSeason20242025!$AB$3:$AB$1315,DataRegularSeason20242025!$B$3:$B$1315, "&lt;=" &amp; BM$1, DataRegularSeason20242025!$E$3:$E$1315, $A51)</f>
        <v>25</v>
      </c>
      <c r="BN51">
        <f>SUMIFS(DataRegularSeason20242025!$AA$3:$AA$1315,DataRegularSeason20242025!$B$3:$B$1315, "&lt;=" &amp; BN$1, DataRegularSeason20242025!$D$3:$D$1315, $A51)+SUMIFS(DataRegularSeason20242025!$AB$3:$AB$1315,DataRegularSeason20242025!$B$3:$B$1315, "&lt;=" &amp; BN$1, DataRegularSeason20242025!$E$3:$E$1315, $A51)</f>
        <v>25</v>
      </c>
      <c r="BO51">
        <f>SUMIFS(DataRegularSeason20242025!$AA$3:$AA$1315,DataRegularSeason20242025!$B$3:$B$1315, "&lt;=" &amp; BO$1, DataRegularSeason20242025!$D$3:$D$1315, $A51)+SUMIFS(DataRegularSeason20242025!$AB$3:$AB$1315,DataRegularSeason20242025!$B$3:$B$1315, "&lt;=" &amp; BO$1, DataRegularSeason20242025!$E$3:$E$1315, $A51)</f>
        <v>25</v>
      </c>
      <c r="BP51">
        <f>SUMIFS(DataRegularSeason20242025!$AA$3:$AA$1315,DataRegularSeason20242025!$B$3:$B$1315, "&lt;=" &amp; BP$1, DataRegularSeason20242025!$D$3:$D$1315, $A51)+SUMIFS(DataRegularSeason20242025!$AB$3:$AB$1315,DataRegularSeason20242025!$B$3:$B$1315, "&lt;=" &amp; BP$1, DataRegularSeason20242025!$E$3:$E$1315, $A51)</f>
        <v>25</v>
      </c>
      <c r="BQ51">
        <f>SUMIFS(DataRegularSeason20242025!$AA$3:$AA$1315,DataRegularSeason20242025!$B$3:$B$1315, "&lt;=" &amp; BQ$1, DataRegularSeason20242025!$D$3:$D$1315, $A51)+SUMIFS(DataRegularSeason20242025!$AB$3:$AB$1315,DataRegularSeason20242025!$B$3:$B$1315, "&lt;=" &amp; BQ$1, DataRegularSeason20242025!$E$3:$E$1315, $A51)</f>
        <v>27</v>
      </c>
      <c r="BR51">
        <f>SUMIFS(DataRegularSeason20242025!$AA$3:$AA$1315,DataRegularSeason20242025!$B$3:$B$1315, "&lt;=" &amp; BR$1, DataRegularSeason20242025!$D$3:$D$1315, $A51)+SUMIFS(DataRegularSeason20242025!$AB$3:$AB$1315,DataRegularSeason20242025!$B$3:$B$1315, "&lt;=" &amp; BR$1, DataRegularSeason20242025!$E$3:$E$1315, $A51)</f>
        <v>29</v>
      </c>
      <c r="BS51">
        <f>SUMIFS(DataRegularSeason20242025!$AA$3:$AA$1315,DataRegularSeason20242025!$B$3:$B$1315, "&lt;=" &amp; BS$1, DataRegularSeason20242025!$D$3:$D$1315, $A51)+SUMIFS(DataRegularSeason20242025!$AB$3:$AB$1315,DataRegularSeason20242025!$B$3:$B$1315, "&lt;=" &amp; BS$1, DataRegularSeason20242025!$E$3:$E$1315, $A51)</f>
        <v>29</v>
      </c>
      <c r="BT51">
        <f>SUMIFS(DataRegularSeason20242025!$AA$3:$AA$1315,DataRegularSeason20242025!$B$3:$B$1315, "&lt;=" &amp; BT$1, DataRegularSeason20242025!$D$3:$D$1315, $A51)+SUMIFS(DataRegularSeason20242025!$AB$3:$AB$1315,DataRegularSeason20242025!$B$3:$B$1315, "&lt;=" &amp; BT$1, DataRegularSeason20242025!$E$3:$E$1315, $A51)</f>
        <v>29</v>
      </c>
      <c r="BU51">
        <f>SUMIFS(DataRegularSeason20242025!$AA$3:$AA$1315,DataRegularSeason20242025!$B$3:$B$1315, "&lt;=" &amp; BU$1, DataRegularSeason20242025!$D$3:$D$1315, $A51)+SUMIFS(DataRegularSeason20242025!$AB$3:$AB$1315,DataRegularSeason20242025!$B$3:$B$1315, "&lt;=" &amp; BU$1, DataRegularSeason20242025!$E$3:$E$1315, $A51)</f>
        <v>29</v>
      </c>
      <c r="BV51">
        <f>SUMIFS(DataRegularSeason20242025!$AA$3:$AA$1315,DataRegularSeason20242025!$B$3:$B$1315, "&lt;=" &amp; BV$1, DataRegularSeason20242025!$D$3:$D$1315, $A51)+SUMIFS(DataRegularSeason20242025!$AB$3:$AB$1315,DataRegularSeason20242025!$B$3:$B$1315, "&lt;=" &amp; BV$1, DataRegularSeason20242025!$E$3:$E$1315, $A51)</f>
        <v>31</v>
      </c>
      <c r="BW51">
        <f>SUMIFS(DataRegularSeason20242025!$AA$3:$AA$1315,DataRegularSeason20242025!$B$3:$B$1315, "&lt;=" &amp; BW$1, DataRegularSeason20242025!$D$3:$D$1315, $A51)+SUMIFS(DataRegularSeason20242025!$AB$3:$AB$1315,DataRegularSeason20242025!$B$3:$B$1315, "&lt;=" &amp; BW$1, DataRegularSeason20242025!$E$3:$E$1315, $A51)</f>
        <v>31</v>
      </c>
      <c r="BX51">
        <f>SUMIFS(DataRegularSeason20242025!$AA$3:$AA$1315,DataRegularSeason20242025!$B$3:$B$1315, "&lt;=" &amp; BX$1, DataRegularSeason20242025!$D$3:$D$1315, $A51)+SUMIFS(DataRegularSeason20242025!$AB$3:$AB$1315,DataRegularSeason20242025!$B$3:$B$1315, "&lt;=" &amp; BX$1, DataRegularSeason20242025!$E$3:$E$1315, $A51)</f>
        <v>31</v>
      </c>
      <c r="BY51">
        <f>SUMIFS(DataRegularSeason20242025!$AA$3:$AA$1315,DataRegularSeason20242025!$B$3:$B$1315, "&lt;=" &amp; BY$1, DataRegularSeason20242025!$D$3:$D$1315, $A51)+SUMIFS(DataRegularSeason20242025!$AB$3:$AB$1315,DataRegularSeason20242025!$B$3:$B$1315, "&lt;=" &amp; BY$1, DataRegularSeason20242025!$E$3:$E$1315, $A51)</f>
        <v>31</v>
      </c>
      <c r="BZ51">
        <f>SUMIFS(DataRegularSeason20242025!$AA$3:$AA$1315,DataRegularSeason20242025!$B$3:$B$1315, "&lt;=" &amp; BZ$1, DataRegularSeason20242025!$D$3:$D$1315, $A51)+SUMIFS(DataRegularSeason20242025!$AB$3:$AB$1315,DataRegularSeason20242025!$B$3:$B$1315, "&lt;=" &amp; BZ$1, DataRegularSeason20242025!$E$3:$E$1315, $A51)</f>
        <v>31</v>
      </c>
      <c r="CA51">
        <f>SUMIFS(DataRegularSeason20242025!$AA$3:$AA$1315,DataRegularSeason20242025!$B$3:$B$1315, "&lt;=" &amp; CA$1, DataRegularSeason20242025!$D$3:$D$1315, $A51)+SUMIFS(DataRegularSeason20242025!$AB$3:$AB$1315,DataRegularSeason20242025!$B$3:$B$1315, "&lt;=" &amp; CA$1, DataRegularSeason20242025!$E$3:$E$1315, $A51)</f>
        <v>31</v>
      </c>
      <c r="CB51">
        <f>SUMIFS(DataRegularSeason20242025!$AA$3:$AA$1315,DataRegularSeason20242025!$B$3:$B$1315, "&lt;=" &amp; CB$1, DataRegularSeason20242025!$D$3:$D$1315, $A51)+SUMIFS(DataRegularSeason20242025!$AB$3:$AB$1315,DataRegularSeason20242025!$B$3:$B$1315, "&lt;=" &amp; CB$1, DataRegularSeason20242025!$E$3:$E$1315, $A51)</f>
        <v>31</v>
      </c>
      <c r="CC51">
        <f>SUMIFS(DataRegularSeason20242025!$AA$3:$AA$1315,DataRegularSeason20242025!$B$3:$B$1315, "&lt;=" &amp; CC$1, DataRegularSeason20242025!$D$3:$D$1315, $A51)+SUMIFS(DataRegularSeason20242025!$AB$3:$AB$1315,DataRegularSeason20242025!$B$3:$B$1315, "&lt;=" &amp; CC$1, DataRegularSeason20242025!$E$3:$E$1315, $A51)</f>
        <v>31</v>
      </c>
      <c r="CD51">
        <f>SUMIFS(DataRegularSeason20242025!$AA$3:$AA$1315,DataRegularSeason20242025!$B$3:$B$1315, "&lt;=" &amp; CD$1, DataRegularSeason20242025!$D$3:$D$1315, $A51)+SUMIFS(DataRegularSeason20242025!$AB$3:$AB$1315,DataRegularSeason20242025!$B$3:$B$1315, "&lt;=" &amp; CD$1, DataRegularSeason20242025!$E$3:$E$1315, $A51)</f>
        <v>31</v>
      </c>
      <c r="CE51">
        <f>SUMIFS(DataRegularSeason20242025!$AA$3:$AA$1315,DataRegularSeason20242025!$B$3:$B$1315, "&lt;=" &amp; CE$1, DataRegularSeason20242025!$D$3:$D$1315, $A51)+SUMIFS(DataRegularSeason20242025!$AB$3:$AB$1315,DataRegularSeason20242025!$B$3:$B$1315, "&lt;=" &amp; CE$1, DataRegularSeason20242025!$E$3:$E$1315, $A51)</f>
        <v>33</v>
      </c>
      <c r="CF51">
        <f>SUMIFS(DataRegularSeason20242025!$AA$3:$AA$1315,DataRegularSeason20242025!$B$3:$B$1315, "&lt;=" &amp; CF$1, DataRegularSeason20242025!$D$3:$D$1315, $A51)+SUMIFS(DataRegularSeason20242025!$AB$3:$AB$1315,DataRegularSeason20242025!$B$3:$B$1315, "&lt;=" &amp; CF$1, DataRegularSeason20242025!$E$3:$E$1315, $A51)</f>
        <v>33</v>
      </c>
      <c r="CG51">
        <f>SUMIFS(DataRegularSeason20242025!$AA$3:$AA$1315,DataRegularSeason20242025!$B$3:$B$1315, "&lt;=" &amp; CG$1, DataRegularSeason20242025!$D$3:$D$1315, $A51)+SUMIFS(DataRegularSeason20242025!$AB$3:$AB$1315,DataRegularSeason20242025!$B$3:$B$1315, "&lt;=" &amp; CG$1, DataRegularSeason20242025!$E$3:$E$1315, $A51)</f>
        <v>33</v>
      </c>
      <c r="CH51">
        <f>SUMIFS(DataRegularSeason20242025!$AA$3:$AA$1315,DataRegularSeason20242025!$B$3:$B$1315, "&lt;=" &amp; CH$1, DataRegularSeason20242025!$D$3:$D$1315, $A51)+SUMIFS(DataRegularSeason20242025!$AB$3:$AB$1315,DataRegularSeason20242025!$B$3:$B$1315, "&lt;=" &amp; CH$1, DataRegularSeason20242025!$E$3:$E$1315, $A51)</f>
        <v>33</v>
      </c>
      <c r="CI51">
        <f>SUMIFS(DataRegularSeason20242025!$AA$3:$AA$1315,DataRegularSeason20242025!$B$3:$B$1315, "&lt;=" &amp; CI$1, DataRegularSeason20242025!$D$3:$D$1315, $A51)+SUMIFS(DataRegularSeason20242025!$AB$3:$AB$1315,DataRegularSeason20242025!$B$3:$B$1315, "&lt;=" &amp; CI$1, DataRegularSeason20242025!$E$3:$E$1315, $A51)</f>
        <v>33</v>
      </c>
      <c r="CJ51">
        <f>SUMIFS(DataRegularSeason20242025!$AA$3:$AA$1315,DataRegularSeason20242025!$B$3:$B$1315, "&lt;=" &amp; CJ$1, DataRegularSeason20242025!$D$3:$D$1315, $A51)+SUMIFS(DataRegularSeason20242025!$AB$3:$AB$1315,DataRegularSeason20242025!$B$3:$B$1315, "&lt;=" &amp; CJ$1, DataRegularSeason20242025!$E$3:$E$1315, $A51)</f>
        <v>33</v>
      </c>
      <c r="CK51">
        <f>SUMIFS(DataRegularSeason20242025!$AA$3:$AA$1315,DataRegularSeason20242025!$B$3:$B$1315, "&lt;=" &amp; CK$1, DataRegularSeason20242025!$D$3:$D$1315, $A51)+SUMIFS(DataRegularSeason20242025!$AB$3:$AB$1315,DataRegularSeason20242025!$B$3:$B$1315, "&lt;=" &amp; CK$1, DataRegularSeason20242025!$E$3:$E$1315, $A51)</f>
        <v>33</v>
      </c>
      <c r="CL51">
        <f>SUMIFS(DataRegularSeason20242025!$AA$3:$AA$1315,DataRegularSeason20242025!$B$3:$B$1315, "&lt;=" &amp; CL$1, DataRegularSeason20242025!$D$3:$D$1315, $A51)+SUMIFS(DataRegularSeason20242025!$AB$3:$AB$1315,DataRegularSeason20242025!$B$3:$B$1315, "&lt;=" &amp; CL$1, DataRegularSeason20242025!$E$3:$E$1315, $A51)</f>
        <v>35</v>
      </c>
      <c r="CM51">
        <f>SUMIFS(DataRegularSeason20242025!$AA$3:$AA$1315,DataRegularSeason20242025!$B$3:$B$1315, "&lt;=" &amp; CM$1, DataRegularSeason20242025!$D$3:$D$1315, $A51)+SUMIFS(DataRegularSeason20242025!$AB$3:$AB$1315,DataRegularSeason20242025!$B$3:$B$1315, "&lt;=" &amp; CM$1, DataRegularSeason20242025!$E$3:$E$1315, $A51)</f>
        <v>35</v>
      </c>
      <c r="CN51">
        <f>SUMIFS(DataRegularSeason20242025!$AA$3:$AA$1315,DataRegularSeason20242025!$B$3:$B$1315, "&lt;=" &amp; CN$1, DataRegularSeason20242025!$D$3:$D$1315, $A51)+SUMIFS(DataRegularSeason20242025!$AB$3:$AB$1315,DataRegularSeason20242025!$B$3:$B$1315, "&lt;=" &amp; CN$1, DataRegularSeason20242025!$E$3:$E$1315, $A51)</f>
        <v>35</v>
      </c>
      <c r="CO51">
        <f>SUMIFS(DataRegularSeason20242025!$AA$3:$AA$1315,DataRegularSeason20242025!$B$3:$B$1315, "&lt;=" &amp; CO$1, DataRegularSeason20242025!$D$3:$D$1315, $A51)+SUMIFS(DataRegularSeason20242025!$AB$3:$AB$1315,DataRegularSeason20242025!$B$3:$B$1315, "&lt;=" &amp; CO$1, DataRegularSeason20242025!$E$3:$E$1315, $A51)</f>
        <v>35</v>
      </c>
      <c r="CP51">
        <f>SUMIFS(DataRegularSeason20242025!$AA$3:$AA$1315,DataRegularSeason20242025!$B$3:$B$1315, "&lt;=" &amp; CP$1, DataRegularSeason20242025!$D$3:$D$1315, $A51)+SUMIFS(DataRegularSeason20242025!$AB$3:$AB$1315,DataRegularSeason20242025!$B$3:$B$1315, "&lt;=" &amp; CP$1, DataRegularSeason20242025!$E$3:$E$1315, $A51)</f>
        <v>35</v>
      </c>
      <c r="CQ51">
        <f>SUMIFS(DataRegularSeason20242025!$AA$3:$AA$1315,DataRegularSeason20242025!$B$3:$B$1315, "&lt;=" &amp; CQ$1, DataRegularSeason20242025!$D$3:$D$1315, $A51)+SUMIFS(DataRegularSeason20242025!$AB$3:$AB$1315,DataRegularSeason20242025!$B$3:$B$1315, "&lt;=" &amp; CQ$1, DataRegularSeason20242025!$E$3:$E$1315, $A51)</f>
        <v>35</v>
      </c>
      <c r="CR51">
        <f>SUMIFS(DataRegularSeason20242025!$AA$3:$AA$1315,DataRegularSeason20242025!$B$3:$B$1315, "&lt;=" &amp; CR$1, DataRegularSeason20242025!$D$3:$D$1315, $A51)+SUMIFS(DataRegularSeason20242025!$AB$3:$AB$1315,DataRegularSeason20242025!$B$3:$B$1315, "&lt;=" &amp; CR$1, DataRegularSeason20242025!$E$3:$E$1315, $A51)</f>
        <v>35</v>
      </c>
      <c r="CS51">
        <f>SUMIFS(DataRegularSeason20242025!$AA$3:$AA$1315,DataRegularSeason20242025!$B$3:$B$1315, "&lt;=" &amp; CS$1, DataRegularSeason20242025!$D$3:$D$1315, $A51)+SUMIFS(DataRegularSeason20242025!$AB$3:$AB$1315,DataRegularSeason20242025!$B$3:$B$1315, "&lt;=" &amp; CS$1, DataRegularSeason20242025!$E$3:$E$1315, $A51)</f>
        <v>35</v>
      </c>
      <c r="CT51">
        <f>SUMIFS(DataRegularSeason20242025!$AA$3:$AA$1315,DataRegularSeason20242025!$B$3:$B$1315, "&lt;=" &amp; CT$1, DataRegularSeason20242025!$D$3:$D$1315, $A51)+SUMIFS(DataRegularSeason20242025!$AB$3:$AB$1315,DataRegularSeason20242025!$B$3:$B$1315, "&lt;=" &amp; CT$1, DataRegularSeason20242025!$E$3:$E$1315, $A51)</f>
        <v>37</v>
      </c>
      <c r="CU51">
        <f>SUMIFS(DataRegularSeason20242025!$AA$3:$AA$1315,DataRegularSeason20242025!$B$3:$B$1315, "&lt;=" &amp; CU$1, DataRegularSeason20242025!$D$3:$D$1315, $A51)+SUMIFS(DataRegularSeason20242025!$AB$3:$AB$1315,DataRegularSeason20242025!$B$3:$B$1315, "&lt;=" &amp; CU$1, DataRegularSeason20242025!$E$3:$E$1315, $A51)</f>
        <v>37</v>
      </c>
      <c r="CV51">
        <f>SUMIFS(DataRegularSeason20242025!$AA$3:$AA$1315,DataRegularSeason20242025!$B$3:$B$1315, "&lt;=" &amp; CV$1, DataRegularSeason20242025!$D$3:$D$1315, $A51)+SUMIFS(DataRegularSeason20242025!$AB$3:$AB$1315,DataRegularSeason20242025!$B$3:$B$1315, "&lt;=" &amp; CV$1, DataRegularSeason20242025!$E$3:$E$1315, $A51)</f>
        <v>37</v>
      </c>
      <c r="CW51">
        <f>SUMIFS(DataRegularSeason20242025!$AA$3:$AA$1315,DataRegularSeason20242025!$B$3:$B$1315, "&lt;=" &amp; CW$1, DataRegularSeason20242025!$D$3:$D$1315, $A51)+SUMIFS(DataRegularSeason20242025!$AB$3:$AB$1315,DataRegularSeason20242025!$B$3:$B$1315, "&lt;=" &amp; CW$1, DataRegularSeason20242025!$E$3:$E$1315, $A51)</f>
        <v>37</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41</v>
      </c>
      <c r="DC51">
        <f>SUMIFS(DataRegularSeason20242025!$AA$3:$AA$1315,DataRegularSeason20242025!$B$3:$B$1315, "&lt;=" &amp; DC$1, DataRegularSeason20242025!$D$3:$D$1315, $A51)+SUMIFS(DataRegularSeason20242025!$AB$3:$AB$1315,DataRegularSeason20242025!$B$3:$B$1315, "&lt;=" &amp; DC$1, DataRegularSeason20242025!$E$3:$E$1315, $A51)</f>
        <v>41</v>
      </c>
      <c r="DD51">
        <f>SUMIFS(DataRegularSeason20242025!$AA$3:$AA$1315,DataRegularSeason20242025!$B$3:$B$1315, "&lt;=" &amp; DD$1, DataRegularSeason20242025!$D$3:$D$1315, $A51)+SUMIFS(DataRegularSeason20242025!$AB$3:$AB$1315,DataRegularSeason20242025!$B$3:$B$1315, "&lt;=" &amp; DD$1, DataRegularSeason20242025!$E$3:$E$1315, $A51)</f>
        <v>41</v>
      </c>
      <c r="DE51">
        <f>SUMIFS(DataRegularSeason20242025!$AA$3:$AA$1315,DataRegularSeason20242025!$B$3:$B$1315, "&lt;=" &amp; DE$1, DataRegularSeason20242025!$D$3:$D$1315, $A51)+SUMIFS(DataRegularSeason20242025!$AB$3:$AB$1315,DataRegularSeason20242025!$B$3:$B$1315, "&lt;=" &amp; DE$1, DataRegularSeason20242025!$E$3:$E$1315, $A51)</f>
        <v>41</v>
      </c>
      <c r="DF51">
        <f>SUMIFS(DataRegularSeason20242025!$AA$3:$AA$1315,DataRegularSeason20242025!$B$3:$B$1315, "&lt;=" &amp; DF$1, DataRegularSeason20242025!$D$3:$D$1315, $A51)+SUMIFS(DataRegularSeason20242025!$AB$3:$AB$1315,DataRegularSeason20242025!$B$3:$B$1315, "&lt;=" &amp; DF$1, DataRegularSeason20242025!$E$3:$E$1315, $A51)</f>
        <v>41</v>
      </c>
      <c r="DG51">
        <f>SUMIFS(DataRegularSeason20242025!$AA$3:$AA$1315,DataRegularSeason20242025!$B$3:$B$1315, "&lt;=" &amp; DG$1, DataRegularSeason20242025!$D$3:$D$1315, $A51)+SUMIFS(DataRegularSeason20242025!$AB$3:$AB$1315,DataRegularSeason20242025!$B$3:$B$1315, "&lt;=" &amp; DG$1, DataRegularSeason20242025!$E$3:$E$1315, $A51)</f>
        <v>43</v>
      </c>
      <c r="DH51">
        <f>SUMIFS(DataRegularSeason20242025!$AA$3:$AA$1315,DataRegularSeason20242025!$B$3:$B$1315, "&lt;=" &amp; DH$1, DataRegularSeason20242025!$D$3:$D$1315, $A51)+SUMIFS(DataRegularSeason20242025!$AB$3:$AB$1315,DataRegularSeason20242025!$B$3:$B$1315, "&lt;=" &amp; DH$1, DataRegularSeason20242025!$E$3:$E$1315, $A51)</f>
        <v>43</v>
      </c>
      <c r="DI51">
        <f>SUMIFS(DataRegularSeason20242025!$AA$3:$AA$1315,DataRegularSeason20242025!$B$3:$B$1315, "&lt;=" &amp; DI$1, DataRegularSeason20242025!$D$3:$D$1315, $A51)+SUMIFS(DataRegularSeason20242025!$AB$3:$AB$1315,DataRegularSeason20242025!$B$3:$B$1315, "&lt;=" &amp; DI$1, DataRegularSeason20242025!$E$3:$E$1315, $A51)</f>
        <v>45</v>
      </c>
      <c r="DJ51">
        <f>SUMIFS(DataRegularSeason20242025!$AA$3:$AA$1315,DataRegularSeason20242025!$B$3:$B$1315, "&lt;=" &amp; DJ$1, DataRegularSeason20242025!$D$3:$D$1315, $A51)+SUMIFS(DataRegularSeason20242025!$AB$3:$AB$1315,DataRegularSeason20242025!$B$3:$B$1315, "&lt;=" &amp; DJ$1, DataRegularSeason20242025!$E$3:$E$1315, $A51)</f>
        <v>45</v>
      </c>
      <c r="DK51">
        <f>SUMIFS(DataRegularSeason20242025!$AA$3:$AA$1315,DataRegularSeason20242025!$B$3:$B$1315, "&lt;=" &amp; DK$1, DataRegularSeason20242025!$D$3:$D$1315, $A51)+SUMIFS(DataRegularSeason20242025!$AB$3:$AB$1315,DataRegularSeason20242025!$B$3:$B$1315, "&lt;=" &amp; DK$1, DataRegularSeason20242025!$E$3:$E$1315, $A51)</f>
        <v>45</v>
      </c>
      <c r="DL51">
        <f>SUMIFS(DataRegularSeason20242025!$AA$3:$AA$1315,DataRegularSeason20242025!$B$3:$B$1315, "&lt;=" &amp; DL$1, DataRegularSeason20242025!$D$3:$D$1315, $A51)+SUMIFS(DataRegularSeason20242025!$AB$3:$AB$1315,DataRegularSeason20242025!$B$3:$B$1315, "&lt;=" &amp; DL$1, DataRegularSeason20242025!$E$3:$E$1315, $A51)</f>
        <v>45</v>
      </c>
      <c r="DM51">
        <f>SUMIFS(DataRegularSeason20242025!$AA$3:$AA$1315,DataRegularSeason20242025!$B$3:$B$1315, "&lt;=" &amp; DM$1, DataRegularSeason20242025!$D$3:$D$1315, $A51)+SUMIFS(DataRegularSeason20242025!$AB$3:$AB$1315,DataRegularSeason20242025!$B$3:$B$1315, "&lt;=" &amp; DM$1, DataRegularSeason20242025!$E$3:$E$1315, $A51)</f>
        <v>47</v>
      </c>
      <c r="DN51">
        <f>SUMIFS(DataRegularSeason20242025!$AA$3:$AA$1315,DataRegularSeason20242025!$B$3:$B$1315, "&lt;=" &amp; DN$1, DataRegularSeason20242025!$D$3:$D$1315, $A51)+SUMIFS(DataRegularSeason20242025!$AB$3:$AB$1315,DataRegularSeason20242025!$B$3:$B$1315, "&lt;=" &amp; DN$1, DataRegularSeason20242025!$E$3:$E$1315, $A51)</f>
        <v>49</v>
      </c>
      <c r="DO51">
        <f>SUMIFS(DataRegularSeason20242025!$AA$3:$AA$1315,DataRegularSeason20242025!$B$3:$B$1315, "&lt;=" &amp; DO$1, DataRegularSeason20242025!$D$3:$D$1315, $A51)+SUMIFS(DataRegularSeason20242025!$AB$3:$AB$1315,DataRegularSeason20242025!$B$3:$B$1315, "&lt;=" &amp; DO$1, DataRegularSeason20242025!$E$3:$E$1315, $A51)</f>
        <v>49</v>
      </c>
      <c r="DP51">
        <f>SUMIFS(DataRegularSeason20242025!$AA$3:$AA$1315,DataRegularSeason20242025!$B$3:$B$1315, "&lt;=" &amp; DP$1, DataRegularSeason20242025!$D$3:$D$1315, $A51)+SUMIFS(DataRegularSeason20242025!$AB$3:$AB$1315,DataRegularSeason20242025!$B$3:$B$1315, "&lt;=" &amp; DP$1, DataRegularSeason20242025!$E$3:$E$1315, $A51)</f>
        <v>49</v>
      </c>
      <c r="DQ51">
        <f>SUMIFS(DataRegularSeason20242025!$AA$3:$AA$1315,DataRegularSeason20242025!$B$3:$B$1315, "&lt;=" &amp; DQ$1, DataRegularSeason20242025!$D$3:$D$1315, $A51)+SUMIFS(DataRegularSeason20242025!$AB$3:$AB$1315,DataRegularSeason20242025!$B$3:$B$1315, "&lt;=" &amp; DQ$1, DataRegularSeason20242025!$E$3:$E$1315, $A51)</f>
        <v>51</v>
      </c>
      <c r="DR51">
        <f>SUMIFS(DataRegularSeason20242025!$AA$3:$AA$1315,DataRegularSeason20242025!$B$3:$B$1315, "&lt;=" &amp; DR$1, DataRegularSeason20242025!$D$3:$D$1315, $A51)+SUMIFS(DataRegularSeason20242025!$AB$3:$AB$1315,DataRegularSeason20242025!$B$3:$B$1315, "&lt;=" &amp; DR$1, DataRegularSeason20242025!$E$3:$E$1315, $A51)</f>
        <v>51</v>
      </c>
      <c r="DS51">
        <f>SUMIFS(DataRegularSeason20242025!$AA$3:$AA$1315,DataRegularSeason20242025!$B$3:$B$1315, "&lt;=" &amp; DS$1, DataRegularSeason20242025!$D$3:$D$1315, $A51)+SUMIFS(DataRegularSeason20242025!$AB$3:$AB$1315,DataRegularSeason20242025!$B$3:$B$1315, "&lt;=" &amp; DS$1, DataRegularSeason20242025!$E$3:$E$1315, $A51)</f>
        <v>53</v>
      </c>
      <c r="DT51">
        <f>SUMIFS(DataRegularSeason20242025!$AA$3:$AA$1315,DataRegularSeason20242025!$B$3:$B$1315, "&lt;=" &amp; DT$1, DataRegularSeason20242025!$D$3:$D$1315, $A51)+SUMIFS(DataRegularSeason20242025!$AB$3:$AB$1315,DataRegularSeason20242025!$B$3:$B$1315, "&lt;=" &amp; DT$1, DataRegularSeason20242025!$E$3:$E$1315, $A51)</f>
        <v>53</v>
      </c>
      <c r="DU51">
        <f>SUMIFS(DataRegularSeason20242025!$AA$3:$AA$1315,DataRegularSeason20242025!$B$3:$B$1315, "&lt;=" &amp; DU$1, DataRegularSeason20242025!$D$3:$D$1315, $A51)+SUMIFS(DataRegularSeason20242025!$AB$3:$AB$1315,DataRegularSeason20242025!$B$3:$B$1315, "&lt;=" &amp; DU$1, DataRegularSeason20242025!$E$3:$E$1315, $A51)</f>
        <v>55</v>
      </c>
      <c r="DV51">
        <f>SUMIFS(DataRegularSeason20242025!$AA$3:$AA$1315,DataRegularSeason20242025!$B$3:$B$1315, "&lt;=" &amp; DV$1, DataRegularSeason20242025!$D$3:$D$1315, $A51)+SUMIFS(DataRegularSeason20242025!$AB$3:$AB$1315,DataRegularSeason20242025!$B$3:$B$1315, "&lt;=" &amp; DV$1, DataRegularSeason20242025!$E$3:$E$1315, $A51)</f>
        <v>55</v>
      </c>
      <c r="DW51">
        <f>SUMIFS(DataRegularSeason20242025!$AA$3:$AA$1315,DataRegularSeason20242025!$B$3:$B$1315, "&lt;=" &amp; DW$1, DataRegularSeason20242025!$D$3:$D$1315, $A51)+SUMIFS(DataRegularSeason20242025!$AB$3:$AB$1315,DataRegularSeason20242025!$B$3:$B$1315, "&lt;=" &amp; DW$1, DataRegularSeason20242025!$E$3:$E$1315, $A51)</f>
        <v>55</v>
      </c>
      <c r="DX51">
        <f>SUMIFS(DataRegularSeason20242025!$AA$3:$AA$1315,DataRegularSeason20242025!$B$3:$B$1315, "&lt;=" &amp; DX$1, DataRegularSeason20242025!$D$3:$D$1315, $A51)+SUMIFS(DataRegularSeason20242025!$AB$3:$AB$1315,DataRegularSeason20242025!$B$3:$B$1315, "&lt;=" &amp; DX$1, DataRegularSeason20242025!$E$3:$E$1315, $A51)</f>
        <v>57</v>
      </c>
      <c r="DY51">
        <f>SUMIFS(DataRegularSeason20242025!$AA$3:$AA$1315,DataRegularSeason20242025!$B$3:$B$1315, "&lt;=" &amp; DY$1, DataRegularSeason20242025!$D$3:$D$1315, $A51)+SUMIFS(DataRegularSeason20242025!$AB$3:$AB$1315,DataRegularSeason20242025!$B$3:$B$1315, "&lt;=" &amp; DY$1, DataRegularSeason20242025!$E$3:$E$1315, $A51)</f>
        <v>57</v>
      </c>
      <c r="DZ51">
        <f>SUMIFS(DataRegularSeason20242025!$AA$3:$AA$1315,DataRegularSeason20242025!$B$3:$B$1315, "&lt;=" &amp; DZ$1, DataRegularSeason20242025!$D$3:$D$1315, $A51)+SUMIFS(DataRegularSeason20242025!$AB$3:$AB$1315,DataRegularSeason20242025!$B$3:$B$1315, "&lt;=" &amp; DZ$1, DataRegularSeason20242025!$E$3:$E$1315, $A51)</f>
        <v>57</v>
      </c>
      <c r="EA51">
        <f>SUMIFS(DataRegularSeason20242025!$AA$3:$AA$1315,DataRegularSeason20242025!$B$3:$B$1315, "&lt;=" &amp; EA$1, DataRegularSeason20242025!$D$3:$D$1315, $A51)+SUMIFS(DataRegularSeason20242025!$AB$3:$AB$1315,DataRegularSeason20242025!$B$3:$B$1315, "&lt;=" &amp; EA$1, DataRegularSeason20242025!$E$3:$E$1315, $A51)</f>
        <v>57</v>
      </c>
      <c r="EB51">
        <f>SUMIFS(DataRegularSeason20242025!$AA$3:$AA$1315,DataRegularSeason20242025!$B$3:$B$1315, "&lt;=" &amp; EB$1, DataRegularSeason20242025!$D$3:$D$1315, $A51)+SUMIFS(DataRegularSeason20242025!$AB$3:$AB$1315,DataRegularSeason20242025!$B$3:$B$1315, "&lt;=" &amp; EB$1, DataRegularSeason20242025!$E$3:$E$1315, $A51)</f>
        <v>57</v>
      </c>
      <c r="EC51">
        <f>SUMIFS(DataRegularSeason20242025!$AA$3:$AA$1315,DataRegularSeason20242025!$B$3:$B$1315, "&lt;=" &amp; EC$1, DataRegularSeason20242025!$D$3:$D$1315, $A51)+SUMIFS(DataRegularSeason20242025!$AB$3:$AB$1315,DataRegularSeason20242025!$B$3:$B$1315, "&lt;=" &amp; EC$1, DataRegularSeason20242025!$E$3:$E$1315, $A51)</f>
        <v>57</v>
      </c>
      <c r="ED51">
        <f>SUMIFS(DataRegularSeason20242025!$AA$3:$AA$1315,DataRegularSeason20242025!$B$3:$B$1315, "&lt;=" &amp; ED$1, DataRegularSeason20242025!$D$3:$D$1315, $A51)+SUMIFS(DataRegularSeason20242025!$AB$3:$AB$1315,DataRegularSeason20242025!$B$3:$B$1315, "&lt;=" &amp; ED$1, DataRegularSeason20242025!$E$3:$E$1315, $A51)</f>
        <v>57</v>
      </c>
      <c r="EE51">
        <f>SUMIFS(DataRegularSeason20242025!$AA$3:$AA$1315,DataRegularSeason20242025!$B$3:$B$1315, "&lt;=" &amp; EE$1, DataRegularSeason20242025!$D$3:$D$1315, $A51)+SUMIFS(DataRegularSeason20242025!$AB$3:$AB$1315,DataRegularSeason20242025!$B$3:$B$1315, "&lt;=" &amp; EE$1, DataRegularSeason20242025!$E$3:$E$1315, $A51)</f>
        <v>57</v>
      </c>
      <c r="EF51">
        <f>SUMIFS(DataRegularSeason20242025!$AA$3:$AA$1315,DataRegularSeason20242025!$B$3:$B$1315, "&lt;=" &amp; EF$1, DataRegularSeason20242025!$D$3:$D$1315, $A51)+SUMIFS(DataRegularSeason20242025!$AB$3:$AB$1315,DataRegularSeason20242025!$B$3:$B$1315, "&lt;=" &amp; EF$1, DataRegularSeason20242025!$E$3:$E$1315, $A51)</f>
        <v>57</v>
      </c>
      <c r="EG51">
        <f>SUMIFS(DataRegularSeason20242025!$AA$3:$AA$1315,DataRegularSeason20242025!$B$3:$B$1315, "&lt;=" &amp; EG$1, DataRegularSeason20242025!$D$3:$D$1315, $A51)+SUMIFS(DataRegularSeason20242025!$AB$3:$AB$1315,DataRegularSeason20242025!$B$3:$B$1315, "&lt;=" &amp; EG$1, DataRegularSeason20242025!$E$3:$E$1315, $A51)</f>
        <v>57</v>
      </c>
      <c r="EH51">
        <f>SUMIFS(DataRegularSeason20242025!$AA$3:$AA$1315,DataRegularSeason20242025!$B$3:$B$1315, "&lt;=" &amp; EH$1, DataRegularSeason20242025!$D$3:$D$1315, $A51)+SUMIFS(DataRegularSeason20242025!$AB$3:$AB$1315,DataRegularSeason20242025!$B$3:$B$1315, "&lt;=" &amp; EH$1, DataRegularSeason20242025!$E$3:$E$1315, $A51)</f>
        <v>57</v>
      </c>
      <c r="EI51">
        <f>SUMIFS(DataRegularSeason20242025!$AA$3:$AA$1315,DataRegularSeason20242025!$B$3:$B$1315, "&lt;=" &amp; EI$1, DataRegularSeason20242025!$D$3:$D$1315, $A51)+SUMIFS(DataRegularSeason20242025!$AB$3:$AB$1315,DataRegularSeason20242025!$B$3:$B$1315, "&lt;=" &amp; EI$1, DataRegularSeason20242025!$E$3:$E$1315, $A51)</f>
        <v>57</v>
      </c>
      <c r="EJ51">
        <f>SUMIFS(DataRegularSeason20242025!$AA$3:$AA$1315,DataRegularSeason20242025!$B$3:$B$1315, "&lt;=" &amp; EJ$1, DataRegularSeason20242025!$D$3:$D$1315, $A51)+SUMIFS(DataRegularSeason20242025!$AB$3:$AB$1315,DataRegularSeason20242025!$B$3:$B$1315, "&lt;=" &amp; EJ$1, DataRegularSeason20242025!$E$3:$E$1315, $A51)</f>
        <v>57</v>
      </c>
      <c r="EK51">
        <f>SUMIFS(DataRegularSeason20242025!$AA$3:$AA$1315,DataRegularSeason20242025!$B$3:$B$1315, "&lt;=" &amp; EK$1, DataRegularSeason20242025!$D$3:$D$1315, $A51)+SUMIFS(DataRegularSeason20242025!$AB$3:$AB$1315,DataRegularSeason20242025!$B$3:$B$1315, "&lt;=" &amp; EK$1, DataRegularSeason20242025!$E$3:$E$1315, $A51)</f>
        <v>57</v>
      </c>
      <c r="EL51">
        <f>SUMIFS(DataRegularSeason20242025!$AA$3:$AA$1315,DataRegularSeason20242025!$B$3:$B$1315, "&lt;=" &amp; EL$1, DataRegularSeason20242025!$D$3:$D$1315, $A51)+SUMIFS(DataRegularSeason20242025!$AB$3:$AB$1315,DataRegularSeason20242025!$B$3:$B$1315, "&lt;=" &amp; EL$1, DataRegularSeason20242025!$E$3:$E$1315, $A51)</f>
        <v>57</v>
      </c>
      <c r="EM51">
        <f>SUMIFS(DataRegularSeason20242025!$AA$3:$AA$1315,DataRegularSeason20242025!$B$3:$B$1315, "&lt;=" &amp; EM$1, DataRegularSeason20242025!$D$3:$D$1315, $A51)+SUMIFS(DataRegularSeason20242025!$AB$3:$AB$1315,DataRegularSeason20242025!$B$3:$B$1315, "&lt;=" &amp; EM$1, DataRegularSeason20242025!$E$3:$E$1315, $A51)</f>
        <v>57</v>
      </c>
      <c r="EN51">
        <f>SUMIFS(DataRegularSeason20242025!$AA$3:$AA$1315,DataRegularSeason20242025!$B$3:$B$1315, "&lt;=" &amp; EN$1, DataRegularSeason20242025!$D$3:$D$1315, $A51)+SUMIFS(DataRegularSeason20242025!$AB$3:$AB$1315,DataRegularSeason20242025!$B$3:$B$1315, "&lt;=" &amp; EN$1, DataRegularSeason20242025!$E$3:$E$1315, $A51)</f>
        <v>57</v>
      </c>
      <c r="EO51">
        <f>SUMIFS(DataRegularSeason20242025!$AA$3:$AA$1315,DataRegularSeason20242025!$B$3:$B$1315, "&lt;=" &amp; EO$1, DataRegularSeason20242025!$D$3:$D$1315, $A51)+SUMIFS(DataRegularSeason20242025!$AB$3:$AB$1315,DataRegularSeason20242025!$B$3:$B$1315, "&lt;=" &amp; EO$1, DataRegularSeason20242025!$E$3:$E$1315, $A51)</f>
        <v>57</v>
      </c>
      <c r="EP51">
        <f>SUMIFS(DataRegularSeason20242025!$AA$3:$AA$1315,DataRegularSeason20242025!$B$3:$B$1315, "&lt;=" &amp; EP$1, DataRegularSeason20242025!$D$3:$D$1315, $A51)+SUMIFS(DataRegularSeason20242025!$AB$3:$AB$1315,DataRegularSeason20242025!$B$3:$B$1315, "&lt;=" &amp; EP$1, DataRegularSeason20242025!$E$3:$E$1315, $A51)</f>
        <v>57</v>
      </c>
      <c r="EQ51">
        <f>SUMIFS(DataRegularSeason20242025!$AA$3:$AA$1315,DataRegularSeason20242025!$B$3:$B$1315, "&lt;=" &amp; EQ$1, DataRegularSeason20242025!$D$3:$D$1315, $A51)+SUMIFS(DataRegularSeason20242025!$AB$3:$AB$1315,DataRegularSeason20242025!$B$3:$B$1315, "&lt;=" &amp; EQ$1, DataRegularSeason20242025!$E$3:$E$1315, $A51)</f>
        <v>57</v>
      </c>
      <c r="ER51">
        <f>SUMIFS(DataRegularSeason20242025!$AA$3:$AA$1315,DataRegularSeason20242025!$B$3:$B$1315, "&lt;=" &amp; ER$1, DataRegularSeason20242025!$D$3:$D$1315, $A51)+SUMIFS(DataRegularSeason20242025!$AB$3:$AB$1315,DataRegularSeason20242025!$B$3:$B$1315, "&lt;=" &amp; ER$1, DataRegularSeason20242025!$E$3:$E$1315, $A51)</f>
        <v>57</v>
      </c>
      <c r="ES51">
        <f>SUMIFS(DataRegularSeason20242025!$AA$3:$AA$1315,DataRegularSeason20242025!$B$3:$B$1315, "&lt;=" &amp; ES$1, DataRegularSeason20242025!$D$3:$D$1315, $A51)+SUMIFS(DataRegularSeason20242025!$AB$3:$AB$1315,DataRegularSeason20242025!$B$3:$B$1315, "&lt;=" &amp; ES$1, DataRegularSeason20242025!$E$3:$E$1315, $A51)</f>
        <v>57</v>
      </c>
      <c r="ET51">
        <f>SUMIFS(DataRegularSeason20242025!$AA$3:$AA$1315,DataRegularSeason20242025!$B$3:$B$1315, "&lt;=" &amp; ET$1, DataRegularSeason20242025!$D$3:$D$1315, $A51)+SUMIFS(DataRegularSeason20242025!$AB$3:$AB$1315,DataRegularSeason20242025!$B$3:$B$1315, "&lt;=" &amp; ET$1, DataRegularSeason20242025!$E$3:$E$1315, $A51)</f>
        <v>57</v>
      </c>
      <c r="EU51">
        <f>SUMIFS(DataRegularSeason20242025!$AA$3:$AA$1315,DataRegularSeason20242025!$B$3:$B$1315, "&lt;=" &amp; EU$1, DataRegularSeason20242025!$D$3:$D$1315, $A51)+SUMIFS(DataRegularSeason20242025!$AB$3:$AB$1315,DataRegularSeason20242025!$B$3:$B$1315, "&lt;=" &amp; EU$1, DataRegularSeason20242025!$E$3:$E$1315, $A51)</f>
        <v>59</v>
      </c>
      <c r="EV51">
        <f>SUMIFS(DataRegularSeason20242025!$AA$3:$AA$1315,DataRegularSeason20242025!$B$3:$B$1315, "&lt;=" &amp; EV$1, DataRegularSeason20242025!$D$3:$D$1315, $A51)+SUMIFS(DataRegularSeason20242025!$AB$3:$AB$1315,DataRegularSeason20242025!$B$3:$B$1315, "&lt;=" &amp; EV$1, DataRegularSeason20242025!$E$3:$E$1315, $A51)</f>
        <v>59</v>
      </c>
      <c r="EW51">
        <f>SUMIFS(DataRegularSeason20242025!$AA$3:$AA$1315,DataRegularSeason20242025!$B$3:$B$1315, "&lt;=" &amp; EW$1, DataRegularSeason20242025!$D$3:$D$1315, $A51)+SUMIFS(DataRegularSeason20242025!$AB$3:$AB$1315,DataRegularSeason20242025!$B$3:$B$1315, "&lt;=" &amp; EW$1, DataRegularSeason20242025!$E$3:$E$1315, $A51)</f>
        <v>61</v>
      </c>
      <c r="EX51">
        <f>SUMIFS(DataRegularSeason20242025!$AA$3:$AA$1315,DataRegularSeason20242025!$B$3:$B$1315, "&lt;=" &amp; EX$1, DataRegularSeason20242025!$D$3:$D$1315, $A51)+SUMIFS(DataRegularSeason20242025!$AB$3:$AB$1315,DataRegularSeason20242025!$B$3:$B$1315, "&lt;=" &amp; EX$1, DataRegularSeason20242025!$E$3:$E$1315, $A51)</f>
        <v>61</v>
      </c>
      <c r="EY51">
        <f>SUMIFS(DataRegularSeason20242025!$AA$3:$AA$1315,DataRegularSeason20242025!$B$3:$B$1315, "&lt;=" &amp; EY$1, DataRegularSeason20242025!$D$3:$D$1315, $A51)+SUMIFS(DataRegularSeason20242025!$AB$3:$AB$1315,DataRegularSeason20242025!$B$3:$B$1315, "&lt;=" &amp; EY$1, DataRegularSeason20242025!$E$3:$E$1315, $A51)</f>
        <v>61</v>
      </c>
      <c r="EZ51">
        <f>SUMIFS(DataRegularSeason20242025!$AA$3:$AA$1315,DataRegularSeason20242025!$B$3:$B$1315, "&lt;=" &amp; EZ$1, DataRegularSeason20242025!$D$3:$D$1315, $A51)+SUMIFS(DataRegularSeason20242025!$AB$3:$AB$1315,DataRegularSeason20242025!$B$3:$B$1315, "&lt;=" &amp; EZ$1, DataRegularSeason20242025!$E$3:$E$1315, $A51)</f>
        <v>63</v>
      </c>
      <c r="FA51">
        <f>SUMIFS(DataRegularSeason20242025!$AA$3:$AA$1315,DataRegularSeason20242025!$B$3:$B$1315, "&lt;=" &amp; FA$1, DataRegularSeason20242025!$D$3:$D$1315, $A51)+SUMIFS(DataRegularSeason20242025!$AB$3:$AB$1315,DataRegularSeason20242025!$B$3:$B$1315, "&lt;=" &amp; FA$1, DataRegularSeason20242025!$E$3:$E$1315, $A51)</f>
        <v>63</v>
      </c>
      <c r="FB51">
        <f>SUMIFS(DataRegularSeason20242025!$AA$3:$AA$1315,DataRegularSeason20242025!$B$3:$B$1315, "&lt;=" &amp; FB$1, DataRegularSeason20242025!$D$3:$D$1315, $A51)+SUMIFS(DataRegularSeason20242025!$AB$3:$AB$1315,DataRegularSeason20242025!$B$3:$B$1315, "&lt;=" &amp; FB$1, DataRegularSeason20242025!$E$3:$E$1315, $A51)</f>
        <v>63</v>
      </c>
      <c r="FC51">
        <f>SUMIFS(DataRegularSeason20242025!$AA$3:$AA$1315,DataRegularSeason20242025!$B$3:$B$1315, "&lt;=" &amp; FC$1, DataRegularSeason20242025!$D$3:$D$1315, $A51)+SUMIFS(DataRegularSeason20242025!$AB$3:$AB$1315,DataRegularSeason20242025!$B$3:$B$1315, "&lt;=" &amp; FC$1, DataRegularSeason20242025!$E$3:$E$1315, $A51)</f>
        <v>63</v>
      </c>
      <c r="FD51">
        <f>SUMIFS(DataRegularSeason20242025!$AA$3:$AA$1315,DataRegularSeason20242025!$B$3:$B$1315, "&lt;=" &amp; FD$1, DataRegularSeason20242025!$D$3:$D$1315, $A51)+SUMIFS(DataRegularSeason20242025!$AB$3:$AB$1315,DataRegularSeason20242025!$B$3:$B$1315, "&lt;=" &amp; FD$1, DataRegularSeason20242025!$E$3:$E$1315, $A51)</f>
        <v>65</v>
      </c>
      <c r="FE51">
        <f>SUMIFS(DataRegularSeason20242025!$AA$3:$AA$1315,DataRegularSeason20242025!$B$3:$B$1315, "&lt;=" &amp; FE$1, DataRegularSeason20242025!$D$3:$D$1315, $A51)+SUMIFS(DataRegularSeason20242025!$AB$3:$AB$1315,DataRegularSeason20242025!$B$3:$B$1315, "&lt;=" &amp; FE$1, DataRegularSeason20242025!$E$3:$E$1315, $A51)</f>
        <v>65</v>
      </c>
      <c r="FF51">
        <f>SUMIFS(DataRegularSeason20242025!$AA$3:$AA$1315,DataRegularSeason20242025!$B$3:$B$1315, "&lt;=" &amp; FF$1, DataRegularSeason20242025!$D$3:$D$1315, $A51)+SUMIFS(DataRegularSeason20242025!$AB$3:$AB$1315,DataRegularSeason20242025!$B$3:$B$1315, "&lt;=" &amp; FF$1, DataRegularSeason20242025!$E$3:$E$1315, $A51)</f>
        <v>65</v>
      </c>
      <c r="FG51">
        <f>SUMIFS(DataRegularSeason20242025!$AA$3:$AA$1315,DataRegularSeason20242025!$B$3:$B$1315, "&lt;=" &amp; FG$1, DataRegularSeason20242025!$D$3:$D$1315, $A51)+SUMIFS(DataRegularSeason20242025!$AB$3:$AB$1315,DataRegularSeason20242025!$B$3:$B$1315, "&lt;=" &amp; FG$1, DataRegularSeason20242025!$E$3:$E$1315, $A51)</f>
        <v>65</v>
      </c>
      <c r="FH51">
        <f>SUMIFS(DataRegularSeason20242025!$AA$3:$AA$1315,DataRegularSeason20242025!$B$3:$B$1315, "&lt;=" &amp; FH$1, DataRegularSeason20242025!$D$3:$D$1315, $A51)+SUMIFS(DataRegularSeason20242025!$AB$3:$AB$1315,DataRegularSeason20242025!$B$3:$B$1315, "&lt;=" &amp; FH$1, DataRegularSeason20242025!$E$3:$E$1315, $A51)</f>
        <v>65</v>
      </c>
      <c r="FI51">
        <f>SUMIFS(DataRegularSeason20242025!$AA$3:$AA$1315,DataRegularSeason20242025!$B$3:$B$1315, "&lt;=" &amp; FI$1, DataRegularSeason20242025!$D$3:$D$1315, $A51)+SUMIFS(DataRegularSeason20242025!$AB$3:$AB$1315,DataRegularSeason20242025!$B$3:$B$1315, "&lt;=" &amp; FI$1, DataRegularSeason20242025!$E$3:$E$1315, $A51)</f>
        <v>65</v>
      </c>
      <c r="FJ51">
        <f>SUMIFS(DataRegularSeason20242025!$AA$3:$AA$1315,DataRegularSeason20242025!$B$3:$B$1315, "&lt;=" &amp; FJ$1, DataRegularSeason20242025!$D$3:$D$1315, $A51)+SUMIFS(DataRegularSeason20242025!$AB$3:$AB$1315,DataRegularSeason20242025!$B$3:$B$1315, "&lt;=" &amp; FJ$1, DataRegularSeason20242025!$E$3:$E$1315, $A51)</f>
        <v>65</v>
      </c>
      <c r="FK51">
        <f>SUMIFS(DataRegularSeason20242025!$AA$3:$AA$1315,DataRegularSeason20242025!$B$3:$B$1315, "&lt;=" &amp; FK$1, DataRegularSeason20242025!$D$3:$D$1315, $A51)+SUMIFS(DataRegularSeason20242025!$AB$3:$AB$1315,DataRegularSeason20242025!$B$3:$B$1315, "&lt;=" &amp; FK$1, DataRegularSeason20242025!$E$3:$E$1315, $A51)</f>
        <v>65</v>
      </c>
      <c r="FL51">
        <f>SUMIFS(DataRegularSeason20242025!$AA$3:$AA$1315,DataRegularSeason20242025!$B$3:$B$1315, "&lt;=" &amp; FL$1, DataRegularSeason20242025!$D$3:$D$1315, $A51)+SUMIFS(DataRegularSeason20242025!$AB$3:$AB$1315,DataRegularSeason20242025!$B$3:$B$1315, "&lt;=" &amp; FL$1, DataRegularSeason20242025!$E$3:$E$1315, $A51)</f>
        <v>65</v>
      </c>
      <c r="FM51">
        <f>SUMIFS(DataRegularSeason20242025!$AA$3:$AA$1315,DataRegularSeason20242025!$B$3:$B$1315, "&lt;=" &amp; FM$1, DataRegularSeason20242025!$D$3:$D$1315, $A51)+SUMIFS(DataRegularSeason20242025!$AB$3:$AB$1315,DataRegularSeason20242025!$B$3:$B$1315, "&lt;=" &amp; FM$1, DataRegularSeason20242025!$E$3:$E$1315, $A51)</f>
        <v>65</v>
      </c>
      <c r="FN51">
        <f>SUMIFS(DataRegularSeason20242025!$AA$3:$AA$1315,DataRegularSeason20242025!$B$3:$B$1315, "&lt;=" &amp; FN$1, DataRegularSeason20242025!$D$3:$D$1315, $A51)+SUMIFS(DataRegularSeason20242025!$AB$3:$AB$1315,DataRegularSeason20242025!$B$3:$B$1315, "&lt;=" &amp; FN$1, DataRegularSeason20242025!$E$3:$E$1315, $A51)</f>
        <v>65</v>
      </c>
      <c r="FO51">
        <f>SUMIFS(DataRegularSeason20242025!$AA$3:$AA$1315,DataRegularSeason20242025!$B$3:$B$1315, "&lt;=" &amp; FO$1, DataRegularSeason20242025!$D$3:$D$1315, $A51)+SUMIFS(DataRegularSeason20242025!$AB$3:$AB$1315,DataRegularSeason20242025!$B$3:$B$1315, "&lt;=" &amp; FO$1, DataRegularSeason20242025!$E$3:$E$1315, $A51)</f>
        <v>65</v>
      </c>
      <c r="FP51">
        <f>SUMIFS(DataRegularSeason20242025!$AA$3:$AA$1315,DataRegularSeason20242025!$B$3:$B$1315, "&lt;=" &amp; FP$1, DataRegularSeason20242025!$D$3:$D$1315, $A51)+SUMIFS(DataRegularSeason20242025!$AB$3:$AB$1315,DataRegularSeason20242025!$B$3:$B$1315, "&lt;=" &amp; FP$1, DataRegularSeason20242025!$E$3:$E$1315, $A51)</f>
        <v>65</v>
      </c>
      <c r="FQ51">
        <f>SUMIFS(DataRegularSeason20242025!$AA$3:$AA$1315,DataRegularSeason20242025!$B$3:$B$1315, "&lt;=" &amp; FQ$1, DataRegularSeason20242025!$D$3:$D$1315, $A51)+SUMIFS(DataRegularSeason20242025!$AB$3:$AB$1315,DataRegularSeason20242025!$B$3:$B$1315, "&lt;=" &amp; FQ$1, DataRegularSeason20242025!$E$3:$E$1315, $A51)</f>
        <v>65</v>
      </c>
      <c r="FR51">
        <f>SUMIFS(DataRegularSeason20242025!$AA$3:$AA$1315,DataRegularSeason20242025!$B$3:$B$1315, "&lt;=" &amp; FR$1, DataRegularSeason20242025!$D$3:$D$1315, $A51)+SUMIFS(DataRegularSeason20242025!$AB$3:$AB$1315,DataRegularSeason20242025!$B$3:$B$1315, "&lt;=" &amp; FR$1, DataRegularSeason20242025!$E$3:$E$1315, $A51)</f>
        <v>65</v>
      </c>
      <c r="FS51">
        <f>SUMIFS(DataRegularSeason20242025!$AA$3:$AA$1315,DataRegularSeason20242025!$B$3:$B$1315, "&lt;=" &amp; FS$1, DataRegularSeason20242025!$D$3:$D$1315, $A51)+SUMIFS(DataRegularSeason20242025!$AB$3:$AB$1315,DataRegularSeason20242025!$B$3:$B$1315, "&lt;=" &amp; FS$1, DataRegularSeason20242025!$E$3:$E$1315, $A51)</f>
        <v>65</v>
      </c>
      <c r="FT51">
        <f>SUMIFS(DataRegularSeason20242025!$AA$3:$AA$1315,DataRegularSeason20242025!$B$3:$B$1315, "&lt;=" &amp; FT$1, DataRegularSeason20242025!$D$3:$D$1315, $A51)+SUMIFS(DataRegularSeason20242025!$AB$3:$AB$1315,DataRegularSeason20242025!$B$3:$B$1315, "&lt;=" &amp; FT$1, DataRegularSeason20242025!$E$3:$E$1315, $A51)</f>
        <v>65</v>
      </c>
      <c r="FU51">
        <f>SUMIFS(DataRegularSeason20242025!$AA$3:$AA$1315,DataRegularSeason20242025!$B$3:$B$1315, "&lt;=" &amp; FU$1, DataRegularSeason20242025!$D$3:$D$1315, $A51)+SUMIFS(DataRegularSeason20242025!$AB$3:$AB$1315,DataRegularSeason20242025!$B$3:$B$1315, "&lt;=" &amp; FU$1, DataRegularSeason20242025!$E$3:$E$1315, $A51)</f>
        <v>65</v>
      </c>
      <c r="FV51">
        <f>SUMIFS(DataRegularSeason20242025!$AA$3:$AA$1315,DataRegularSeason20242025!$B$3:$B$1315, "&lt;=" &amp; FV$1, DataRegularSeason20242025!$D$3:$D$1315, $A51)+SUMIFS(DataRegularSeason20242025!$AB$3:$AB$1315,DataRegularSeason20242025!$B$3:$B$1315, "&lt;=" &amp; FV$1, DataRegularSeason20242025!$E$3:$E$1315, $A51)</f>
        <v>65</v>
      </c>
      <c r="FW51">
        <f>SUMIFS(DataRegularSeason20242025!$AA$3:$AA$1315,DataRegularSeason20242025!$B$3:$B$1315, "&lt;=" &amp; FW$1, DataRegularSeason20242025!$D$3:$D$1315, $A51)+SUMIFS(DataRegularSeason20242025!$AB$3:$AB$1315,DataRegularSeason20242025!$B$3:$B$1315, "&lt;=" &amp; FW$1, DataRegularSeason20242025!$E$3:$E$1315, $A51)</f>
        <v>65</v>
      </c>
      <c r="FX51">
        <f>SUMIFS(DataRegularSeason20242025!$AA$3:$AA$1315,DataRegularSeason20242025!$B$3:$B$1315, "&lt;=" &amp; FX$1, DataRegularSeason20242025!$D$3:$D$1315, $A51)+SUMIFS(DataRegularSeason20242025!$AB$3:$AB$1315,DataRegularSeason20242025!$B$3:$B$1315, "&lt;=" &amp; FX$1, DataRegularSeason20242025!$E$3:$E$1315, $A51)</f>
        <v>65</v>
      </c>
      <c r="FY51">
        <f>SUMIFS(DataRegularSeason20242025!$AA$3:$AA$1315,DataRegularSeason20242025!$B$3:$B$1315, "&lt;=" &amp; FY$1, DataRegularSeason20242025!$D$3:$D$1315, $A51)+SUMIFS(DataRegularSeason20242025!$AB$3:$AB$1315,DataRegularSeason20242025!$B$3:$B$1315, "&lt;=" &amp; FY$1, DataRegularSeason20242025!$E$3:$E$1315, $A51)</f>
        <v>65</v>
      </c>
      <c r="FZ51">
        <f>SUMIFS(DataRegularSeason20242025!$AA$3:$AA$1315,DataRegularSeason20242025!$B$3:$B$1315, "&lt;=" &amp; FZ$1, DataRegularSeason20242025!$D$3:$D$1315, $A51)+SUMIFS(DataRegularSeason20242025!$AB$3:$AB$1315,DataRegularSeason20242025!$B$3:$B$1315, "&lt;=" &amp; FZ$1, DataRegularSeason20242025!$E$3:$E$1315, $A51)</f>
        <v>65</v>
      </c>
      <c r="GA51">
        <f>SUMIFS(DataRegularSeason20242025!$AA$3:$AA$1315,DataRegularSeason20242025!$B$3:$B$1315, "&lt;=" &amp; GA$1, DataRegularSeason20242025!$D$3:$D$1315, $A51)+SUMIFS(DataRegularSeason20242025!$AB$3:$AB$1315,DataRegularSeason20242025!$B$3:$B$1315, "&lt;=" &amp; GA$1, DataRegularSeason20242025!$E$3:$E$1315, $A51)</f>
        <v>65</v>
      </c>
      <c r="GB51">
        <f>SUMIFS(DataRegularSeason20242025!$AA$3:$AA$1315,DataRegularSeason20242025!$B$3:$B$1315, "&lt;=" &amp; GB$1, DataRegularSeason20242025!$D$3:$D$1315, $A51)+SUMIFS(DataRegularSeason20242025!$AB$3:$AB$1315,DataRegularSeason20242025!$B$3:$B$1315, "&lt;=" &amp; GB$1, DataRegularSeason20242025!$E$3:$E$1315, $A51)</f>
        <v>65</v>
      </c>
      <c r="GC51">
        <f>SUMIFS(DataRegularSeason20242025!$AA$3:$AA$1315,DataRegularSeason20242025!$B$3:$B$1315, "&lt;=" &amp; GC$1, DataRegularSeason20242025!$D$3:$D$1315, $A51)+SUMIFS(DataRegularSeason20242025!$AB$3:$AB$1315,DataRegularSeason20242025!$B$3:$B$1315, "&lt;=" &amp; GC$1, DataRegularSeason20242025!$E$3:$E$1315, $A51)</f>
        <v>65</v>
      </c>
      <c r="GD51">
        <f>SUMIFS(DataRegularSeason20242025!$AA$3:$AA$1315,DataRegularSeason20242025!$B$3:$B$1315, "&lt;=" &amp; GD$1, DataRegularSeason20242025!$D$3:$D$1315, $A51)+SUMIFS(DataRegularSeason20242025!$AB$3:$AB$1315,DataRegularSeason20242025!$B$3:$B$1315, "&lt;=" &amp; GD$1, DataRegularSeason20242025!$E$3:$E$1315, $A51)</f>
        <v>65</v>
      </c>
      <c r="GE51">
        <f>SUMIFS(DataRegularSeason20242025!$AA$3:$AA$1315,DataRegularSeason20242025!$B$3:$B$1315, "&lt;=" &amp; GE$1, DataRegularSeason20242025!$D$3:$D$1315, $A51)+SUMIFS(DataRegularSeason20242025!$AB$3:$AB$1315,DataRegularSeason20242025!$B$3:$B$1315, "&lt;=" &amp; GE$1, DataRegularSeason20242025!$E$3:$E$1315, $A51)</f>
        <v>65</v>
      </c>
      <c r="GF51">
        <f>SUMIFS(DataRegularSeason20242025!$AA$3:$AA$1315,DataRegularSeason20242025!$B$3:$B$1315, "&lt;=" &amp; GF$1, DataRegularSeason20242025!$D$3:$D$1315, $A51)+SUMIFS(DataRegularSeason20242025!$AB$3:$AB$1315,DataRegularSeason20242025!$B$3:$B$1315, "&lt;=" &amp; GF$1, DataRegularSeason20242025!$E$3:$E$1315, $A51)</f>
        <v>65</v>
      </c>
      <c r="GG51">
        <f>SUMIFS(DataRegularSeason20242025!$AA$3:$AA$1315,DataRegularSeason20242025!$B$3:$B$1315, "&lt;=" &amp; GG$1, DataRegularSeason20242025!$D$3:$D$1315, $A51)+SUMIFS(DataRegularSeason20242025!$AB$3:$AB$1315,DataRegularSeason20242025!$B$3:$B$1315, "&lt;=" &amp; GG$1, DataRegularSeason20242025!$E$3:$E$1315, $A51)</f>
        <v>65</v>
      </c>
      <c r="GH51">
        <f>SUMIFS(DataRegularSeason20242025!$AA$3:$AA$1315,DataRegularSeason20242025!$B$3:$B$1315, "&lt;=" &amp; GH$1, DataRegularSeason20242025!$D$3:$D$1315, $A51)+SUMIFS(DataRegularSeason20242025!$AB$3:$AB$1315,DataRegularSeason20242025!$B$3:$B$1315, "&lt;=" &amp; GH$1, DataRegularSeason20242025!$E$3:$E$1315, $A51)</f>
        <v>65</v>
      </c>
      <c r="GI51">
        <f>SUMIFS(DataRegularSeason20242025!$AA$3:$AA$1315,DataRegularSeason20242025!$B$3:$B$1315, "&lt;=" &amp; GI$1, DataRegularSeason20242025!$D$3:$D$1315, $A51)+SUMIFS(DataRegularSeason20242025!$AB$3:$AB$1315,DataRegularSeason20242025!$B$3:$B$1315, "&lt;=" &amp; GI$1, DataRegularSeason20242025!$E$3:$E$1315, $A51)</f>
        <v>65</v>
      </c>
      <c r="GJ51">
        <f>SUMIFS(DataRegularSeason20242025!$AA$3:$AA$1315,DataRegularSeason20242025!$B$3:$B$1315, "&lt;=" &amp; GJ$1, DataRegularSeason20242025!$D$3:$D$1315, $A51)+SUMIFS(DataRegularSeason20242025!$AB$3:$AB$1315,DataRegularSeason20242025!$B$3:$B$1315, "&lt;=" &amp; GJ$1, DataRegularSeason20242025!$E$3:$E$1315, $A51)</f>
        <v>65</v>
      </c>
      <c r="GK51">
        <f>SUMIFS(DataRegularSeason20242025!$AA$3:$AA$1315,DataRegularSeason20242025!$B$3:$B$1315, "&lt;=" &amp; GK$1, DataRegularSeason20242025!$D$3:$D$1315, $A51)+SUMIFS(DataRegularSeason20242025!$AB$3:$AB$1315,DataRegularSeason20242025!$B$3:$B$1315, "&lt;=" &amp; GK$1, DataRegularSeason20242025!$E$3:$E$1315, $A51)</f>
        <v>65</v>
      </c>
      <c r="GL51">
        <f>SUMIFS(DataRegularSeason20242025!$AA$3:$AA$1315,DataRegularSeason20242025!$B$3:$B$1315, "&lt;=" &amp; GL$1, DataRegularSeason20242025!$D$3:$D$1315, $A51)+SUMIFS(DataRegularSeason20242025!$AB$3:$AB$1315,DataRegularSeason20242025!$B$3:$B$1315, "&lt;=" &amp; GL$1, DataRegularSeason20242025!$E$3:$E$1315, $A51)</f>
        <v>65</v>
      </c>
      <c r="GM51">
        <f>SUMIFS(DataRegularSeason20242025!$AA$3:$AA$1315,DataRegularSeason20242025!$B$3:$B$1315, "&lt;=" &amp; GM$1, DataRegularSeason20242025!$D$3:$D$1315, $A51)+SUMIFS(DataRegularSeason20242025!$AB$3:$AB$1315,DataRegularSeason20242025!$B$3:$B$1315, "&lt;=" &amp; GM$1, DataRegularSeason20242025!$E$3:$E$1315, $A51)</f>
        <v>65</v>
      </c>
      <c r="GN51">
        <f>SUMIFS(DataRegularSeason20242025!$AA$3:$AA$1315,DataRegularSeason20242025!$B$3:$B$1315, "&lt;=" &amp; GN$1, DataRegularSeason20242025!$D$3:$D$1315, $A51)+SUMIFS(DataRegularSeason20242025!$AB$3:$AB$1315,DataRegularSeason20242025!$B$3:$B$1315, "&lt;=" &amp; GN$1, DataRegularSeason20242025!$E$3:$E$1315, $A51)</f>
        <v>65</v>
      </c>
      <c r="GO51">
        <f>SUMIFS(DataRegularSeason20242025!$AA$3:$AA$1315,DataRegularSeason20242025!$B$3:$B$1315, "&lt;=" &amp; GO$1, DataRegularSeason20242025!$D$3:$D$1315, $A51)+SUMIFS(DataRegularSeason20242025!$AB$3:$AB$1315,DataRegularSeason20242025!$B$3:$B$1315, "&lt;=" &amp; GO$1, DataRegularSeason20242025!$E$3:$E$1315, $A51)</f>
        <v>65</v>
      </c>
      <c r="GP51">
        <f>SUMIFS(DataRegularSeason20242025!$AA$3:$AA$1315,DataRegularSeason20242025!$B$3:$B$1315, "&lt;=" &amp; GP$1, DataRegularSeason20242025!$D$3:$D$1315, $A51)+SUMIFS(DataRegularSeason20242025!$AB$3:$AB$1315,DataRegularSeason20242025!$B$3:$B$1315, "&lt;=" &amp; GP$1, DataRegularSeason20242025!$E$3:$E$1315, $A51)</f>
        <v>65</v>
      </c>
      <c r="GQ51">
        <f>SUMIFS(DataRegularSeason20242025!$AA$3:$AA$1315,DataRegularSeason20242025!$B$3:$B$1315, "&lt;=" &amp; GQ$1, DataRegularSeason20242025!$D$3:$D$1315, $A51)+SUMIFS(DataRegularSeason20242025!$AB$3:$AB$1315,DataRegularSeason20242025!$B$3:$B$1315, "&lt;=" &amp; GQ$1, DataRegularSeason20242025!$E$3:$E$1315, $A51)</f>
        <v>65</v>
      </c>
      <c r="GR51">
        <f>SUMIFS(DataRegularSeason20242025!$AA$3:$AA$1315,DataRegularSeason20242025!$B$3:$B$1315, "&lt;=" &amp; GR$1, DataRegularSeason20242025!$D$3:$D$1315, $A51)+SUMIFS(DataRegularSeason20242025!$AB$3:$AB$1315,DataRegularSeason20242025!$B$3:$B$1315, "&lt;=" &amp; GR$1, DataRegularSeason20242025!$E$3:$E$1315, $A51)</f>
        <v>65</v>
      </c>
      <c r="GS51">
        <f>SUMIFS(DataRegularSeason20242025!$AA$3:$AA$1315,DataRegularSeason20242025!$B$3:$B$1315, "&lt;=" &amp; GS$1, DataRegularSeason20242025!$D$3:$D$1315, $A51)+SUMIFS(DataRegularSeason20242025!$AB$3:$AB$1315,DataRegularSeason20242025!$B$3:$B$1315, "&lt;=" &amp; GS$1, DataRegularSeason20242025!$E$3:$E$1315, $A51)</f>
        <v>65</v>
      </c>
      <c r="GT51">
        <f>SUMIFS(DataRegularSeason20242025!$AA$3:$AA$1315,DataRegularSeason20242025!$B$3:$B$1315, "&lt;=" &amp; GT$1, DataRegularSeason20242025!$D$3:$D$1315, $A51)+SUMIFS(DataRegularSeason20242025!$AB$3:$AB$1315,DataRegularSeason20242025!$B$3:$B$1315, "&lt;=" &amp; GT$1, DataRegularSeason20242025!$E$3:$E$1315, $A51)</f>
        <v>65</v>
      </c>
      <c r="GU51">
        <f>SUMIFS(DataRegularSeason20242025!$AA$3:$AA$1315,DataRegularSeason20242025!$B$3:$B$1315, "&lt;=" &amp; GU$1, DataRegularSeason20242025!$D$3:$D$1315, $A51)+SUMIFS(DataRegularSeason20242025!$AB$3:$AB$1315,DataRegularSeason20242025!$B$3:$B$1315, "&lt;=" &amp; GU$1, DataRegularSeason20242025!$E$3:$E$1315, $A51)</f>
        <v>65</v>
      </c>
    </row>
    <row r="52" spans="1:203" x14ac:dyDescent="0.25">
      <c r="A52" t="s">
        <v>44</v>
      </c>
      <c r="B52" t="s">
        <v>97</v>
      </c>
      <c r="C52" t="s">
        <v>98</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0</v>
      </c>
      <c r="L52">
        <f>SUMIFS(DataRegularSeason20242025!$AA$3:$AA$1315,DataRegularSeason20242025!$B$3:$B$1315, "&lt;=" &amp; L$1, DataRegularSeason20242025!$D$3:$D$1315, $A52)+SUMIFS(DataRegularSeason20242025!$AB$3:$AB$1315,DataRegularSeason20242025!$B$3:$B$1315, "&lt;=" &amp; L$1, DataRegularSeason20242025!$E$3:$E$1315, $A52)</f>
        <v>2</v>
      </c>
      <c r="M52">
        <f>SUMIFS(DataRegularSeason20242025!$AA$3:$AA$1315,DataRegularSeason20242025!$B$3:$B$1315, "&lt;=" &amp; M$1, DataRegularSeason20242025!$D$3:$D$1315, $A52)+SUMIFS(DataRegularSeason20242025!$AB$3:$AB$1315,DataRegularSeason20242025!$B$3:$B$1315, "&lt;=" &amp; M$1, DataRegularSeason20242025!$E$3:$E$1315, $A52)</f>
        <v>2</v>
      </c>
      <c r="N52">
        <f>SUMIFS(DataRegularSeason20242025!$AA$3:$AA$1315,DataRegularSeason20242025!$B$3:$B$1315, "&lt;=" &amp; N$1, DataRegularSeason20242025!$D$3:$D$1315, $A52)+SUMIFS(DataRegularSeason20242025!$AB$3:$AB$1315,DataRegularSeason20242025!$B$3:$B$1315, "&lt;=" &amp; N$1, DataRegularSeason20242025!$E$3:$E$1315, $A52)</f>
        <v>2</v>
      </c>
      <c r="O52">
        <f>SUMIFS(DataRegularSeason20242025!$AA$3:$AA$1315,DataRegularSeason20242025!$B$3:$B$1315, "&lt;=" &amp; O$1, DataRegularSeason20242025!$D$3:$D$1315, $A52)+SUMIFS(DataRegularSeason20242025!$AB$3:$AB$1315,DataRegularSeason20242025!$B$3:$B$1315, "&lt;=" &amp; O$1, DataRegularSeason20242025!$E$3:$E$1315, $A52)</f>
        <v>2</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3</v>
      </c>
      <c r="S52">
        <f>SUMIFS(DataRegularSeason20242025!$AA$3:$AA$1315,DataRegularSeason20242025!$B$3:$B$1315, "&lt;=" &amp; S$1, DataRegularSeason20242025!$D$3:$D$1315, $A52)+SUMIFS(DataRegularSeason20242025!$AB$3:$AB$1315,DataRegularSeason20242025!$B$3:$B$1315, "&lt;=" &amp; S$1, DataRegularSeason20242025!$E$3:$E$1315, $A52)</f>
        <v>3</v>
      </c>
      <c r="T52">
        <f>SUMIFS(DataRegularSeason20242025!$AA$3:$AA$1315,DataRegularSeason20242025!$B$3:$B$1315, "&lt;=" &amp; T$1, DataRegularSeason20242025!$D$3:$D$1315, $A52)+SUMIFS(DataRegularSeason20242025!$AB$3:$AB$1315,DataRegularSeason20242025!$B$3:$B$1315, "&lt;=" &amp; T$1, DataRegularSeason20242025!$E$3:$E$1315, $A52)</f>
        <v>3</v>
      </c>
      <c r="U52">
        <f>SUMIFS(DataRegularSeason20242025!$AA$3:$AA$1315,DataRegularSeason20242025!$B$3:$B$1315, "&lt;=" &amp; U$1, DataRegularSeason20242025!$D$3:$D$1315, $A52)+SUMIFS(DataRegularSeason20242025!$AB$3:$AB$1315,DataRegularSeason20242025!$B$3:$B$1315, "&lt;=" &amp; U$1, DataRegularSeason20242025!$E$3:$E$1315, $A52)</f>
        <v>3</v>
      </c>
      <c r="V52">
        <f>SUMIFS(DataRegularSeason20242025!$AA$3:$AA$1315,DataRegularSeason20242025!$B$3:$B$1315, "&lt;=" &amp; V$1, DataRegularSeason20242025!$D$3:$D$1315, $A52)+SUMIFS(DataRegularSeason20242025!$AB$3:$AB$1315,DataRegularSeason20242025!$B$3:$B$1315, "&lt;=" &amp; V$1, DataRegularSeason20242025!$E$3:$E$1315, $A52)</f>
        <v>3</v>
      </c>
      <c r="W52">
        <f>SUMIFS(DataRegularSeason20242025!$AA$3:$AA$1315,DataRegularSeason20242025!$B$3:$B$1315, "&lt;=" &amp; W$1, DataRegularSeason20242025!$D$3:$D$1315, $A52)+SUMIFS(DataRegularSeason20242025!$AB$3:$AB$1315,DataRegularSeason20242025!$B$3:$B$1315, "&lt;=" &amp; W$1, DataRegularSeason20242025!$E$3:$E$1315, $A52)</f>
        <v>3</v>
      </c>
      <c r="X52">
        <f>SUMIFS(DataRegularSeason20242025!$AA$3:$AA$1315,DataRegularSeason20242025!$B$3:$B$1315, "&lt;=" &amp; X$1, DataRegularSeason20242025!$D$3:$D$1315, $A52)+SUMIFS(DataRegularSeason20242025!$AB$3:$AB$1315,DataRegularSeason20242025!$B$3:$B$1315, "&lt;=" &amp; X$1, DataRegularSeason20242025!$E$3:$E$1315, $A52)</f>
        <v>3</v>
      </c>
      <c r="Y52">
        <f>SUMIFS(DataRegularSeason20242025!$AA$3:$AA$1315,DataRegularSeason20242025!$B$3:$B$1315, "&lt;=" &amp; Y$1, DataRegularSeason20242025!$D$3:$D$1315, $A52)+SUMIFS(DataRegularSeason20242025!$AB$3:$AB$1315,DataRegularSeason20242025!$B$3:$B$1315, "&lt;=" &amp; Y$1, DataRegularSeason20242025!$E$3:$E$1315, $A52)</f>
        <v>3</v>
      </c>
      <c r="Z52">
        <f>SUMIFS(DataRegularSeason20242025!$AA$3:$AA$1315,DataRegularSeason20242025!$B$3:$B$1315, "&lt;=" &amp; Z$1, DataRegularSeason20242025!$D$3:$D$1315, $A52)+SUMIFS(DataRegularSeason20242025!$AB$3:$AB$1315,DataRegularSeason20242025!$B$3:$B$1315, "&lt;=" &amp; Z$1, DataRegularSeason20242025!$E$3:$E$1315, $A52)</f>
        <v>3</v>
      </c>
      <c r="AA52">
        <f>SUMIFS(DataRegularSeason20242025!$AA$3:$AA$1315,DataRegularSeason20242025!$B$3:$B$1315, "&lt;=" &amp; AA$1, DataRegularSeason20242025!$D$3:$D$1315, $A52)+SUMIFS(DataRegularSeason20242025!$AB$3:$AB$1315,DataRegularSeason20242025!$B$3:$B$1315, "&lt;=" &amp; AA$1, DataRegularSeason20242025!$E$3:$E$1315, $A52)</f>
        <v>5</v>
      </c>
      <c r="AB52">
        <f>SUMIFS(DataRegularSeason20242025!$AA$3:$AA$1315,DataRegularSeason20242025!$B$3:$B$1315, "&lt;=" &amp; AB$1, DataRegularSeason20242025!$D$3:$D$1315, $A52)+SUMIFS(DataRegularSeason20242025!$AB$3:$AB$1315,DataRegularSeason20242025!$B$3:$B$1315, "&lt;=" &amp; AB$1, DataRegularSeason20242025!$E$3:$E$1315, $A52)</f>
        <v>5</v>
      </c>
      <c r="AC52">
        <f>SUMIFS(DataRegularSeason20242025!$AA$3:$AA$1315,DataRegularSeason20242025!$B$3:$B$1315, "&lt;=" &amp; AC$1, DataRegularSeason20242025!$D$3:$D$1315, $A52)+SUMIFS(DataRegularSeason20242025!$AB$3:$AB$1315,DataRegularSeason20242025!$B$3:$B$1315, "&lt;=" &amp; AC$1, DataRegularSeason20242025!$E$3:$E$1315, $A52)</f>
        <v>5</v>
      </c>
      <c r="AD52">
        <f>SUMIFS(DataRegularSeason20242025!$AA$3:$AA$1315,DataRegularSeason20242025!$B$3:$B$1315, "&lt;=" &amp; AD$1, DataRegularSeason20242025!$D$3:$D$1315, $A52)+SUMIFS(DataRegularSeason20242025!$AB$3:$AB$1315,DataRegularSeason20242025!$B$3:$B$1315, "&lt;=" &amp; AD$1, DataRegularSeason20242025!$E$3:$E$1315, $A52)</f>
        <v>7</v>
      </c>
      <c r="AE52">
        <f>SUMIFS(DataRegularSeason20242025!$AA$3:$AA$1315,DataRegularSeason20242025!$B$3:$B$1315, "&lt;=" &amp; AE$1, DataRegularSeason20242025!$D$3:$D$1315, $A52)+SUMIFS(DataRegularSeason20242025!$AB$3:$AB$1315,DataRegularSeason20242025!$B$3:$B$1315, "&lt;=" &amp; AE$1, DataRegularSeason20242025!$E$3:$E$1315, $A52)</f>
        <v>7</v>
      </c>
      <c r="AF52">
        <f>SUMIFS(DataRegularSeason20242025!$AA$3:$AA$1315,DataRegularSeason20242025!$B$3:$B$1315, "&lt;=" &amp; AF$1, DataRegularSeason20242025!$D$3:$D$1315, $A52)+SUMIFS(DataRegularSeason20242025!$AB$3:$AB$1315,DataRegularSeason20242025!$B$3:$B$1315, "&lt;=" &amp; AF$1, DataRegularSeason20242025!$E$3:$E$1315, $A52)</f>
        <v>9</v>
      </c>
      <c r="AG52">
        <f>SUMIFS(DataRegularSeason20242025!$AA$3:$AA$1315,DataRegularSeason20242025!$B$3:$B$1315, "&lt;=" &amp; AG$1, DataRegularSeason20242025!$D$3:$D$1315, $A52)+SUMIFS(DataRegularSeason20242025!$AB$3:$AB$1315,DataRegularSeason20242025!$B$3:$B$1315, "&lt;=" &amp; AG$1, DataRegularSeason20242025!$E$3:$E$1315, $A52)</f>
        <v>9</v>
      </c>
      <c r="AH52">
        <f>SUMIFS(DataRegularSeason20242025!$AA$3:$AA$1315,DataRegularSeason20242025!$B$3:$B$1315, "&lt;=" &amp; AH$1, DataRegularSeason20242025!$D$3:$D$1315, $A52)+SUMIFS(DataRegularSeason20242025!$AB$3:$AB$1315,DataRegularSeason20242025!$B$3:$B$1315, "&lt;=" &amp; AH$1, DataRegularSeason20242025!$E$3:$E$1315, $A52)</f>
        <v>9</v>
      </c>
      <c r="AI52">
        <f>SUMIFS(DataRegularSeason20242025!$AA$3:$AA$1315,DataRegularSeason20242025!$B$3:$B$1315, "&lt;=" &amp; AI$1, DataRegularSeason20242025!$D$3:$D$1315, $A52)+SUMIFS(DataRegularSeason20242025!$AB$3:$AB$1315,DataRegularSeason20242025!$B$3:$B$1315, "&lt;=" &amp; AI$1, DataRegularSeason20242025!$E$3:$E$1315, $A52)</f>
        <v>9</v>
      </c>
      <c r="AJ52">
        <f>SUMIFS(DataRegularSeason20242025!$AA$3:$AA$1315,DataRegularSeason20242025!$B$3:$B$1315, "&lt;=" &amp; AJ$1, DataRegularSeason20242025!$D$3:$D$1315, $A52)+SUMIFS(DataRegularSeason20242025!$AB$3:$AB$1315,DataRegularSeason20242025!$B$3:$B$1315, "&lt;=" &amp; AJ$1, DataRegularSeason20242025!$E$3:$E$1315, $A52)</f>
        <v>9</v>
      </c>
      <c r="AK52">
        <f>SUMIFS(DataRegularSeason20242025!$AA$3:$AA$1315,DataRegularSeason20242025!$B$3:$B$1315, "&lt;=" &amp; AK$1, DataRegularSeason20242025!$D$3:$D$1315, $A52)+SUMIFS(DataRegularSeason20242025!$AB$3:$AB$1315,DataRegularSeason20242025!$B$3:$B$1315, "&lt;=" &amp; AK$1, DataRegularSeason20242025!$E$3:$E$1315, $A52)</f>
        <v>9</v>
      </c>
      <c r="AL52">
        <f>SUMIFS(DataRegularSeason20242025!$AA$3:$AA$1315,DataRegularSeason20242025!$B$3:$B$1315, "&lt;=" &amp; AL$1, DataRegularSeason20242025!$D$3:$D$1315, $A52)+SUMIFS(DataRegularSeason20242025!$AB$3:$AB$1315,DataRegularSeason20242025!$B$3:$B$1315, "&lt;=" &amp; AL$1, DataRegularSeason20242025!$E$3:$E$1315, $A52)</f>
        <v>9</v>
      </c>
      <c r="AM52">
        <f>SUMIFS(DataRegularSeason20242025!$AA$3:$AA$1315,DataRegularSeason20242025!$B$3:$B$1315, "&lt;=" &amp; AM$1, DataRegularSeason20242025!$D$3:$D$1315, $A52)+SUMIFS(DataRegularSeason20242025!$AB$3:$AB$1315,DataRegularSeason20242025!$B$3:$B$1315, "&lt;=" &amp; AM$1, DataRegularSeason20242025!$E$3:$E$1315, $A52)</f>
        <v>11</v>
      </c>
      <c r="AN52">
        <f>SUMIFS(DataRegularSeason20242025!$AA$3:$AA$1315,DataRegularSeason20242025!$B$3:$B$1315, "&lt;=" &amp; AN$1, DataRegularSeason20242025!$D$3:$D$1315, $A52)+SUMIFS(DataRegularSeason20242025!$AB$3:$AB$1315,DataRegularSeason20242025!$B$3:$B$1315, "&lt;=" &amp; AN$1, DataRegularSeason20242025!$E$3:$E$1315, $A52)</f>
        <v>11</v>
      </c>
      <c r="AO52">
        <f>SUMIFS(DataRegularSeason20242025!$AA$3:$AA$1315,DataRegularSeason20242025!$B$3:$B$1315, "&lt;=" &amp; AO$1, DataRegularSeason20242025!$D$3:$D$1315, $A52)+SUMIFS(DataRegularSeason20242025!$AB$3:$AB$1315,DataRegularSeason20242025!$B$3:$B$1315, "&lt;=" &amp; AO$1, DataRegularSeason20242025!$E$3:$E$1315, $A52)</f>
        <v>12</v>
      </c>
      <c r="AP52">
        <f>SUMIFS(DataRegularSeason20242025!$AA$3:$AA$1315,DataRegularSeason20242025!$B$3:$B$1315, "&lt;=" &amp; AP$1, DataRegularSeason20242025!$D$3:$D$1315, $A52)+SUMIFS(DataRegularSeason20242025!$AB$3:$AB$1315,DataRegularSeason20242025!$B$3:$B$1315, "&lt;=" &amp; AP$1, DataRegularSeason20242025!$E$3:$E$1315, $A52)</f>
        <v>12</v>
      </c>
      <c r="AQ52">
        <f>SUMIFS(DataRegularSeason20242025!$AA$3:$AA$1315,DataRegularSeason20242025!$B$3:$B$1315, "&lt;=" &amp; AQ$1, DataRegularSeason20242025!$D$3:$D$1315, $A52)+SUMIFS(DataRegularSeason20242025!$AB$3:$AB$1315,DataRegularSeason20242025!$B$3:$B$1315, "&lt;=" &amp; AQ$1, DataRegularSeason20242025!$E$3:$E$1315, $A52)</f>
        <v>14</v>
      </c>
      <c r="AR52">
        <f>SUMIFS(DataRegularSeason20242025!$AA$3:$AA$1315,DataRegularSeason20242025!$B$3:$B$1315, "&lt;=" &amp; AR$1, DataRegularSeason20242025!$D$3:$D$1315, $A52)+SUMIFS(DataRegularSeason20242025!$AB$3:$AB$1315,DataRegularSeason20242025!$B$3:$B$1315, "&lt;=" &amp; AR$1, DataRegularSeason20242025!$E$3:$E$1315, $A52)</f>
        <v>14</v>
      </c>
      <c r="AS52">
        <f>SUMIFS(DataRegularSeason20242025!$AA$3:$AA$1315,DataRegularSeason20242025!$B$3:$B$1315, "&lt;=" &amp; AS$1, DataRegularSeason20242025!$D$3:$D$1315, $A52)+SUMIFS(DataRegularSeason20242025!$AB$3:$AB$1315,DataRegularSeason20242025!$B$3:$B$1315, "&lt;=" &amp; AS$1, DataRegularSeason20242025!$E$3:$E$1315, $A52)</f>
        <v>14</v>
      </c>
      <c r="AT52">
        <f>SUMIFS(DataRegularSeason20242025!$AA$3:$AA$1315,DataRegularSeason20242025!$B$3:$B$1315, "&lt;=" &amp; AT$1, DataRegularSeason20242025!$D$3:$D$1315, $A52)+SUMIFS(DataRegularSeason20242025!$AB$3:$AB$1315,DataRegularSeason20242025!$B$3:$B$1315, "&lt;=" &amp; AT$1, DataRegularSeason20242025!$E$3:$E$1315, $A52)</f>
        <v>16</v>
      </c>
      <c r="AU52">
        <f>SUMIFS(DataRegularSeason20242025!$AA$3:$AA$1315,DataRegularSeason20242025!$B$3:$B$1315, "&lt;=" &amp; AU$1, DataRegularSeason20242025!$D$3:$D$1315, $A52)+SUMIFS(DataRegularSeason20242025!$AB$3:$AB$1315,DataRegularSeason20242025!$B$3:$B$1315, "&lt;=" &amp; AU$1, DataRegularSeason20242025!$E$3:$E$1315, $A52)</f>
        <v>16</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18</v>
      </c>
      <c r="AZ52">
        <f>SUMIFS(DataRegularSeason20242025!$AA$3:$AA$1315,DataRegularSeason20242025!$B$3:$B$1315, "&lt;=" &amp; AZ$1, DataRegularSeason20242025!$D$3:$D$1315, $A52)+SUMIFS(DataRegularSeason20242025!$AB$3:$AB$1315,DataRegularSeason20242025!$B$3:$B$1315, "&lt;=" &amp; AZ$1, DataRegularSeason20242025!$E$3:$E$1315, $A52)</f>
        <v>18</v>
      </c>
      <c r="BA52">
        <f>SUMIFS(DataRegularSeason20242025!$AA$3:$AA$1315,DataRegularSeason20242025!$B$3:$B$1315, "&lt;=" &amp; BA$1, DataRegularSeason20242025!$D$3:$D$1315, $A52)+SUMIFS(DataRegularSeason20242025!$AB$3:$AB$1315,DataRegularSeason20242025!$B$3:$B$1315, "&lt;=" &amp; BA$1, DataRegularSeason20242025!$E$3:$E$1315, $A52)</f>
        <v>18</v>
      </c>
      <c r="BB52">
        <f>SUMIFS(DataRegularSeason20242025!$AA$3:$AA$1315,DataRegularSeason20242025!$B$3:$B$1315, "&lt;=" &amp; BB$1, DataRegularSeason20242025!$D$3:$D$1315, $A52)+SUMIFS(DataRegularSeason20242025!$AB$3:$AB$1315,DataRegularSeason20242025!$B$3:$B$1315, "&lt;=" &amp; BB$1, DataRegularSeason20242025!$E$3:$E$1315, $A52)</f>
        <v>18</v>
      </c>
      <c r="BC52">
        <f>SUMIFS(DataRegularSeason20242025!$AA$3:$AA$1315,DataRegularSeason20242025!$B$3:$B$1315, "&lt;=" &amp; BC$1, DataRegularSeason20242025!$D$3:$D$1315, $A52)+SUMIFS(DataRegularSeason20242025!$AB$3:$AB$1315,DataRegularSeason20242025!$B$3:$B$1315, "&lt;=" &amp; BC$1, DataRegularSeason20242025!$E$3:$E$1315, $A52)</f>
        <v>20</v>
      </c>
      <c r="BD52">
        <f>SUMIFS(DataRegularSeason20242025!$AA$3:$AA$1315,DataRegularSeason20242025!$B$3:$B$1315, "&lt;=" &amp; BD$1, DataRegularSeason20242025!$D$3:$D$1315, $A52)+SUMIFS(DataRegularSeason20242025!$AB$3:$AB$1315,DataRegularSeason20242025!$B$3:$B$1315, "&lt;=" &amp; BD$1, DataRegularSeason20242025!$E$3:$E$1315, $A52)</f>
        <v>20</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23</v>
      </c>
      <c r="BH52">
        <f>SUMIFS(DataRegularSeason20242025!$AA$3:$AA$1315,DataRegularSeason20242025!$B$3:$B$1315, "&lt;=" &amp; BH$1, DataRegularSeason20242025!$D$3:$D$1315, $A52)+SUMIFS(DataRegularSeason20242025!$AB$3:$AB$1315,DataRegularSeason20242025!$B$3:$B$1315, "&lt;=" &amp; BH$1, DataRegularSeason20242025!$E$3:$E$1315, $A52)</f>
        <v>23</v>
      </c>
      <c r="BI52">
        <f>SUMIFS(DataRegularSeason20242025!$AA$3:$AA$1315,DataRegularSeason20242025!$B$3:$B$1315, "&lt;=" &amp; BI$1, DataRegularSeason20242025!$D$3:$D$1315, $A52)+SUMIFS(DataRegularSeason20242025!$AB$3:$AB$1315,DataRegularSeason20242025!$B$3:$B$1315, "&lt;=" &amp; BI$1, DataRegularSeason20242025!$E$3:$E$1315, $A52)</f>
        <v>25</v>
      </c>
      <c r="BJ52">
        <f>SUMIFS(DataRegularSeason20242025!$AA$3:$AA$1315,DataRegularSeason20242025!$B$3:$B$1315, "&lt;=" &amp; BJ$1, DataRegularSeason20242025!$D$3:$D$1315, $A52)+SUMIFS(DataRegularSeason20242025!$AB$3:$AB$1315,DataRegularSeason20242025!$B$3:$B$1315, "&lt;=" &amp; BJ$1, DataRegularSeason20242025!$E$3:$E$1315, $A52)</f>
        <v>27</v>
      </c>
      <c r="BK52">
        <f>SUMIFS(DataRegularSeason20242025!$AA$3:$AA$1315,DataRegularSeason20242025!$B$3:$B$1315, "&lt;=" &amp; BK$1, DataRegularSeason20242025!$D$3:$D$1315, $A52)+SUMIFS(DataRegularSeason20242025!$AB$3:$AB$1315,DataRegularSeason20242025!$B$3:$B$1315, "&lt;=" &amp; BK$1, DataRegularSeason20242025!$E$3:$E$1315, $A52)</f>
        <v>27</v>
      </c>
      <c r="BL52">
        <f>SUMIFS(DataRegularSeason20242025!$AA$3:$AA$1315,DataRegularSeason20242025!$B$3:$B$1315, "&lt;=" &amp; BL$1, DataRegularSeason20242025!$D$3:$D$1315, $A52)+SUMIFS(DataRegularSeason20242025!$AB$3:$AB$1315,DataRegularSeason20242025!$B$3:$B$1315, "&lt;=" &amp; BL$1, DataRegularSeason20242025!$E$3:$E$1315, $A52)</f>
        <v>27</v>
      </c>
      <c r="BM52">
        <f>SUMIFS(DataRegularSeason20242025!$AA$3:$AA$1315,DataRegularSeason20242025!$B$3:$B$1315, "&lt;=" &amp; BM$1, DataRegularSeason20242025!$D$3:$D$1315, $A52)+SUMIFS(DataRegularSeason20242025!$AB$3:$AB$1315,DataRegularSeason20242025!$B$3:$B$1315, "&lt;=" &amp; BM$1, DataRegularSeason20242025!$E$3:$E$1315, $A52)</f>
        <v>27</v>
      </c>
      <c r="BN52">
        <f>SUMIFS(DataRegularSeason20242025!$AA$3:$AA$1315,DataRegularSeason20242025!$B$3:$B$1315, "&lt;=" &amp; BN$1, DataRegularSeason20242025!$D$3:$D$1315, $A52)+SUMIFS(DataRegularSeason20242025!$AB$3:$AB$1315,DataRegularSeason20242025!$B$3:$B$1315, "&lt;=" &amp; BN$1, DataRegularSeason20242025!$E$3:$E$1315, $A52)</f>
        <v>27</v>
      </c>
      <c r="BO52">
        <f>SUMIFS(DataRegularSeason20242025!$AA$3:$AA$1315,DataRegularSeason20242025!$B$3:$B$1315, "&lt;=" &amp; BO$1, DataRegularSeason20242025!$D$3:$D$1315, $A52)+SUMIFS(DataRegularSeason20242025!$AB$3:$AB$1315,DataRegularSeason20242025!$B$3:$B$1315, "&lt;=" &amp; BO$1, DataRegularSeason20242025!$E$3:$E$1315, $A52)</f>
        <v>27</v>
      </c>
      <c r="BP52">
        <f>SUMIFS(DataRegularSeason20242025!$AA$3:$AA$1315,DataRegularSeason20242025!$B$3:$B$1315, "&lt;=" &amp; BP$1, DataRegularSeason20242025!$D$3:$D$1315, $A52)+SUMIFS(DataRegularSeason20242025!$AB$3:$AB$1315,DataRegularSeason20242025!$B$3:$B$1315, "&lt;=" &amp; BP$1, DataRegularSeason20242025!$E$3:$E$1315, $A52)</f>
        <v>27</v>
      </c>
      <c r="BQ52">
        <f>SUMIFS(DataRegularSeason20242025!$AA$3:$AA$1315,DataRegularSeason20242025!$B$3:$B$1315, "&lt;=" &amp; BQ$1, DataRegularSeason20242025!$D$3:$D$1315, $A52)+SUMIFS(DataRegularSeason20242025!$AB$3:$AB$1315,DataRegularSeason20242025!$B$3:$B$1315, "&lt;=" &amp; BQ$1, DataRegularSeason20242025!$E$3:$E$1315, $A52)</f>
        <v>28</v>
      </c>
      <c r="BR52">
        <f>SUMIFS(DataRegularSeason20242025!$AA$3:$AA$1315,DataRegularSeason20242025!$B$3:$B$1315, "&lt;=" &amp; BR$1, DataRegularSeason20242025!$D$3:$D$1315, $A52)+SUMIFS(DataRegularSeason20242025!$AB$3:$AB$1315,DataRegularSeason20242025!$B$3:$B$1315, "&lt;=" &amp; BR$1, DataRegularSeason20242025!$E$3:$E$1315, $A52)</f>
        <v>28</v>
      </c>
      <c r="BS52">
        <f>SUMIFS(DataRegularSeason20242025!$AA$3:$AA$1315,DataRegularSeason20242025!$B$3:$B$1315, "&lt;=" &amp; BS$1, DataRegularSeason20242025!$D$3:$D$1315, $A52)+SUMIFS(DataRegularSeason20242025!$AB$3:$AB$1315,DataRegularSeason20242025!$B$3:$B$1315, "&lt;=" &amp; BS$1, DataRegularSeason20242025!$E$3:$E$1315, $A52)</f>
        <v>28</v>
      </c>
      <c r="BT52">
        <f>SUMIFS(DataRegularSeason20242025!$AA$3:$AA$1315,DataRegularSeason20242025!$B$3:$B$1315, "&lt;=" &amp; BT$1, DataRegularSeason20242025!$D$3:$D$1315, $A52)+SUMIFS(DataRegularSeason20242025!$AB$3:$AB$1315,DataRegularSeason20242025!$B$3:$B$1315, "&lt;=" &amp; BT$1, DataRegularSeason20242025!$E$3:$E$1315, $A52)</f>
        <v>30</v>
      </c>
      <c r="BU52">
        <f>SUMIFS(DataRegularSeason20242025!$AA$3:$AA$1315,DataRegularSeason20242025!$B$3:$B$1315, "&lt;=" &amp; BU$1, DataRegularSeason20242025!$D$3:$D$1315, $A52)+SUMIFS(DataRegularSeason20242025!$AB$3:$AB$1315,DataRegularSeason20242025!$B$3:$B$1315, "&lt;=" &amp; BU$1, DataRegularSeason20242025!$E$3:$E$1315, $A52)</f>
        <v>30</v>
      </c>
      <c r="BV52">
        <f>SUMIFS(DataRegularSeason20242025!$AA$3:$AA$1315,DataRegularSeason20242025!$B$3:$B$1315, "&lt;=" &amp; BV$1, DataRegularSeason20242025!$D$3:$D$1315, $A52)+SUMIFS(DataRegularSeason20242025!$AB$3:$AB$1315,DataRegularSeason20242025!$B$3:$B$1315, "&lt;=" &amp; BV$1, DataRegularSeason20242025!$E$3:$E$1315, $A52)</f>
        <v>32</v>
      </c>
      <c r="BW52">
        <f>SUMIFS(DataRegularSeason20242025!$AA$3:$AA$1315,DataRegularSeason20242025!$B$3:$B$1315, "&lt;=" &amp; BW$1, DataRegularSeason20242025!$D$3:$D$1315, $A52)+SUMIFS(DataRegularSeason20242025!$AB$3:$AB$1315,DataRegularSeason20242025!$B$3:$B$1315, "&lt;=" &amp; BW$1, DataRegularSeason20242025!$E$3:$E$1315, $A52)</f>
        <v>32</v>
      </c>
      <c r="BX52">
        <f>SUMIFS(DataRegularSeason20242025!$AA$3:$AA$1315,DataRegularSeason20242025!$B$3:$B$1315, "&lt;=" &amp; BX$1, DataRegularSeason20242025!$D$3:$D$1315, $A52)+SUMIFS(DataRegularSeason20242025!$AB$3:$AB$1315,DataRegularSeason20242025!$B$3:$B$1315, "&lt;=" &amp; BX$1, DataRegularSeason20242025!$E$3:$E$1315, $A52)</f>
        <v>32</v>
      </c>
      <c r="BY52">
        <f>SUMIFS(DataRegularSeason20242025!$AA$3:$AA$1315,DataRegularSeason20242025!$B$3:$B$1315, "&lt;=" &amp; BY$1, DataRegularSeason20242025!$D$3:$D$1315, $A52)+SUMIFS(DataRegularSeason20242025!$AB$3:$AB$1315,DataRegularSeason20242025!$B$3:$B$1315, "&lt;=" &amp; BY$1, DataRegularSeason20242025!$E$3:$E$1315, $A52)</f>
        <v>32</v>
      </c>
      <c r="BZ52">
        <f>SUMIFS(DataRegularSeason20242025!$AA$3:$AA$1315,DataRegularSeason20242025!$B$3:$B$1315, "&lt;=" &amp; BZ$1, DataRegularSeason20242025!$D$3:$D$1315, $A52)+SUMIFS(DataRegularSeason20242025!$AB$3:$AB$1315,DataRegularSeason20242025!$B$3:$B$1315, "&lt;=" &amp; BZ$1, DataRegularSeason20242025!$E$3:$E$1315, $A52)</f>
        <v>32</v>
      </c>
      <c r="CA52">
        <f>SUMIFS(DataRegularSeason20242025!$AA$3:$AA$1315,DataRegularSeason20242025!$B$3:$B$1315, "&lt;=" &amp; CA$1, DataRegularSeason20242025!$D$3:$D$1315, $A52)+SUMIFS(DataRegularSeason20242025!$AB$3:$AB$1315,DataRegularSeason20242025!$B$3:$B$1315, "&lt;=" &amp; CA$1, DataRegularSeason20242025!$E$3:$E$1315, $A52)</f>
        <v>32</v>
      </c>
      <c r="CB52">
        <f>SUMIFS(DataRegularSeason20242025!$AA$3:$AA$1315,DataRegularSeason20242025!$B$3:$B$1315, "&lt;=" &amp; CB$1, DataRegularSeason20242025!$D$3:$D$1315, $A52)+SUMIFS(DataRegularSeason20242025!$AB$3:$AB$1315,DataRegularSeason20242025!$B$3:$B$1315, "&lt;=" &amp; CB$1, DataRegularSeason20242025!$E$3:$E$1315, $A52)</f>
        <v>32</v>
      </c>
      <c r="CC52">
        <f>SUMIFS(DataRegularSeason20242025!$AA$3:$AA$1315,DataRegularSeason20242025!$B$3:$B$1315, "&lt;=" &amp; CC$1, DataRegularSeason20242025!$D$3:$D$1315, $A52)+SUMIFS(DataRegularSeason20242025!$AB$3:$AB$1315,DataRegularSeason20242025!$B$3:$B$1315, "&lt;=" &amp; CC$1, DataRegularSeason20242025!$E$3:$E$1315, $A52)</f>
        <v>32</v>
      </c>
      <c r="CD52">
        <f>SUMIFS(DataRegularSeason20242025!$AA$3:$AA$1315,DataRegularSeason20242025!$B$3:$B$1315, "&lt;=" &amp; CD$1, DataRegularSeason20242025!$D$3:$D$1315, $A52)+SUMIFS(DataRegularSeason20242025!$AB$3:$AB$1315,DataRegularSeason20242025!$B$3:$B$1315, "&lt;=" &amp; CD$1, DataRegularSeason20242025!$E$3:$E$1315, $A52)</f>
        <v>32</v>
      </c>
      <c r="CE52">
        <f>SUMIFS(DataRegularSeason20242025!$AA$3:$AA$1315,DataRegularSeason20242025!$B$3:$B$1315, "&lt;=" &amp; CE$1, DataRegularSeason20242025!$D$3:$D$1315, $A52)+SUMIFS(DataRegularSeason20242025!$AB$3:$AB$1315,DataRegularSeason20242025!$B$3:$B$1315, "&lt;=" &amp; CE$1, DataRegularSeason20242025!$E$3:$E$1315, $A52)</f>
        <v>34</v>
      </c>
      <c r="CF52">
        <f>SUMIFS(DataRegularSeason20242025!$AA$3:$AA$1315,DataRegularSeason20242025!$B$3:$B$1315, "&lt;=" &amp; CF$1, DataRegularSeason20242025!$D$3:$D$1315, $A52)+SUMIFS(DataRegularSeason20242025!$AB$3:$AB$1315,DataRegularSeason20242025!$B$3:$B$1315, "&lt;=" &amp; CF$1, DataRegularSeason20242025!$E$3:$E$1315, $A52)</f>
        <v>34</v>
      </c>
      <c r="CG52">
        <f>SUMIFS(DataRegularSeason20242025!$AA$3:$AA$1315,DataRegularSeason20242025!$B$3:$B$1315, "&lt;=" &amp; CG$1, DataRegularSeason20242025!$D$3:$D$1315, $A52)+SUMIFS(DataRegularSeason20242025!$AB$3:$AB$1315,DataRegularSeason20242025!$B$3:$B$1315, "&lt;=" &amp; CG$1, DataRegularSeason20242025!$E$3:$E$1315, $A52)</f>
        <v>34</v>
      </c>
      <c r="CH52">
        <f>SUMIFS(DataRegularSeason20242025!$AA$3:$AA$1315,DataRegularSeason20242025!$B$3:$B$1315, "&lt;=" &amp; CH$1, DataRegularSeason20242025!$D$3:$D$1315, $A52)+SUMIFS(DataRegularSeason20242025!$AB$3:$AB$1315,DataRegularSeason20242025!$B$3:$B$1315, "&lt;=" &amp; CH$1, DataRegularSeason20242025!$E$3:$E$1315, $A52)</f>
        <v>34</v>
      </c>
      <c r="CI52">
        <f>SUMIFS(DataRegularSeason20242025!$AA$3:$AA$1315,DataRegularSeason20242025!$B$3:$B$1315, "&lt;=" &amp; CI$1, DataRegularSeason20242025!$D$3:$D$1315, $A52)+SUMIFS(DataRegularSeason20242025!$AB$3:$AB$1315,DataRegularSeason20242025!$B$3:$B$1315, "&lt;=" &amp; CI$1, DataRegularSeason20242025!$E$3:$E$1315, $A52)</f>
        <v>34</v>
      </c>
      <c r="CJ52">
        <f>SUMIFS(DataRegularSeason20242025!$AA$3:$AA$1315,DataRegularSeason20242025!$B$3:$B$1315, "&lt;=" &amp; CJ$1, DataRegularSeason20242025!$D$3:$D$1315, $A52)+SUMIFS(DataRegularSeason20242025!$AB$3:$AB$1315,DataRegularSeason20242025!$B$3:$B$1315, "&lt;=" &amp; CJ$1, DataRegularSeason20242025!$E$3:$E$1315, $A52)</f>
        <v>34</v>
      </c>
      <c r="CK52">
        <f>SUMIFS(DataRegularSeason20242025!$AA$3:$AA$1315,DataRegularSeason20242025!$B$3:$B$1315, "&lt;=" &amp; CK$1, DataRegularSeason20242025!$D$3:$D$1315, $A52)+SUMIFS(DataRegularSeason20242025!$AB$3:$AB$1315,DataRegularSeason20242025!$B$3:$B$1315, "&lt;=" &amp; CK$1, DataRegularSeason20242025!$E$3:$E$1315, $A52)</f>
        <v>34</v>
      </c>
      <c r="CL52">
        <f>SUMIFS(DataRegularSeason20242025!$AA$3:$AA$1315,DataRegularSeason20242025!$B$3:$B$1315, "&lt;=" &amp; CL$1, DataRegularSeason20242025!$D$3:$D$1315, $A52)+SUMIFS(DataRegularSeason20242025!$AB$3:$AB$1315,DataRegularSeason20242025!$B$3:$B$1315, "&lt;=" &amp; CL$1, DataRegularSeason20242025!$E$3:$E$1315, $A52)</f>
        <v>36</v>
      </c>
      <c r="CM52">
        <f>SUMIFS(DataRegularSeason20242025!$AA$3:$AA$1315,DataRegularSeason20242025!$B$3:$B$1315, "&lt;=" &amp; CM$1, DataRegularSeason20242025!$D$3:$D$1315, $A52)+SUMIFS(DataRegularSeason20242025!$AB$3:$AB$1315,DataRegularSeason20242025!$B$3:$B$1315, "&lt;=" &amp; CM$1, DataRegularSeason20242025!$E$3:$E$1315, $A52)</f>
        <v>36</v>
      </c>
      <c r="CN52">
        <f>SUMIFS(DataRegularSeason20242025!$AA$3:$AA$1315,DataRegularSeason20242025!$B$3:$B$1315, "&lt;=" &amp; CN$1, DataRegularSeason20242025!$D$3:$D$1315, $A52)+SUMIFS(DataRegularSeason20242025!$AB$3:$AB$1315,DataRegularSeason20242025!$B$3:$B$1315, "&lt;=" &amp; CN$1, DataRegularSeason20242025!$E$3:$E$1315, $A52)</f>
        <v>36</v>
      </c>
      <c r="CO52">
        <f>SUMIFS(DataRegularSeason20242025!$AA$3:$AA$1315,DataRegularSeason20242025!$B$3:$B$1315, "&lt;=" &amp; CO$1, DataRegularSeason20242025!$D$3:$D$1315, $A52)+SUMIFS(DataRegularSeason20242025!$AB$3:$AB$1315,DataRegularSeason20242025!$B$3:$B$1315, "&lt;=" &amp; CO$1, DataRegularSeason20242025!$E$3:$E$1315, $A52)</f>
        <v>38</v>
      </c>
      <c r="CP52">
        <f>SUMIFS(DataRegularSeason20242025!$AA$3:$AA$1315,DataRegularSeason20242025!$B$3:$B$1315, "&lt;=" &amp; CP$1, DataRegularSeason20242025!$D$3:$D$1315, $A52)+SUMIFS(DataRegularSeason20242025!$AB$3:$AB$1315,DataRegularSeason20242025!$B$3:$B$1315, "&lt;=" &amp; CP$1, DataRegularSeason20242025!$E$3:$E$1315, $A52)</f>
        <v>38</v>
      </c>
      <c r="CQ52">
        <f>SUMIFS(DataRegularSeason20242025!$AA$3:$AA$1315,DataRegularSeason20242025!$B$3:$B$1315, "&lt;=" &amp; CQ$1, DataRegularSeason20242025!$D$3:$D$1315, $A52)+SUMIFS(DataRegularSeason20242025!$AB$3:$AB$1315,DataRegularSeason20242025!$B$3:$B$1315, "&lt;=" &amp; CQ$1, DataRegularSeason20242025!$E$3:$E$1315, $A52)</f>
        <v>38</v>
      </c>
      <c r="CR52">
        <f>SUMIFS(DataRegularSeason20242025!$AA$3:$AA$1315,DataRegularSeason20242025!$B$3:$B$1315, "&lt;=" &amp; CR$1, DataRegularSeason20242025!$D$3:$D$1315, $A52)+SUMIFS(DataRegularSeason20242025!$AB$3:$AB$1315,DataRegularSeason20242025!$B$3:$B$1315, "&lt;=" &amp; CR$1, DataRegularSeason20242025!$E$3:$E$1315, $A52)</f>
        <v>38</v>
      </c>
      <c r="CS52">
        <f>SUMIFS(DataRegularSeason20242025!$AA$3:$AA$1315,DataRegularSeason20242025!$B$3:$B$1315, "&lt;=" &amp; CS$1, DataRegularSeason20242025!$D$3:$D$1315, $A52)+SUMIFS(DataRegularSeason20242025!$AB$3:$AB$1315,DataRegularSeason20242025!$B$3:$B$1315, "&lt;=" &amp; CS$1, DataRegularSeason20242025!$E$3:$E$1315, $A52)</f>
        <v>38</v>
      </c>
      <c r="CT52">
        <f>SUMIFS(DataRegularSeason20242025!$AA$3:$AA$1315,DataRegularSeason20242025!$B$3:$B$1315, "&lt;=" &amp; CT$1, DataRegularSeason20242025!$D$3:$D$1315, $A52)+SUMIFS(DataRegularSeason20242025!$AB$3:$AB$1315,DataRegularSeason20242025!$B$3:$B$1315, "&lt;=" &amp; CT$1, DataRegularSeason20242025!$E$3:$E$1315, $A52)</f>
        <v>39</v>
      </c>
      <c r="CU52">
        <f>SUMIFS(DataRegularSeason20242025!$AA$3:$AA$1315,DataRegularSeason20242025!$B$3:$B$1315, "&lt;=" &amp; CU$1, DataRegularSeason20242025!$D$3:$D$1315, $A52)+SUMIFS(DataRegularSeason20242025!$AB$3:$AB$1315,DataRegularSeason20242025!$B$3:$B$1315, "&lt;=" &amp; CU$1, DataRegularSeason20242025!$E$3:$E$1315, $A52)</f>
        <v>39</v>
      </c>
      <c r="CV52">
        <f>SUMIFS(DataRegularSeason20242025!$AA$3:$AA$1315,DataRegularSeason20242025!$B$3:$B$1315, "&lt;=" &amp; CV$1, DataRegularSeason20242025!$D$3:$D$1315, $A52)+SUMIFS(DataRegularSeason20242025!$AB$3:$AB$1315,DataRegularSeason20242025!$B$3:$B$1315, "&lt;=" &amp; CV$1, DataRegularSeason20242025!$E$3:$E$1315, $A52)</f>
        <v>39</v>
      </c>
      <c r="CW52">
        <f>SUMIFS(DataRegularSeason20242025!$AA$3:$AA$1315,DataRegularSeason20242025!$B$3:$B$1315, "&lt;=" &amp; CW$1, DataRegularSeason20242025!$D$3:$D$1315, $A52)+SUMIFS(DataRegularSeason20242025!$AB$3:$AB$1315,DataRegularSeason20242025!$B$3:$B$1315, "&lt;=" &amp; CW$1, DataRegularSeason20242025!$E$3:$E$1315, $A52)</f>
        <v>39</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43</v>
      </c>
      <c r="DC52">
        <f>SUMIFS(DataRegularSeason20242025!$AA$3:$AA$1315,DataRegularSeason20242025!$B$3:$B$1315, "&lt;=" &amp; DC$1, DataRegularSeason20242025!$D$3:$D$1315, $A52)+SUMIFS(DataRegularSeason20242025!$AB$3:$AB$1315,DataRegularSeason20242025!$B$3:$B$1315, "&lt;=" &amp; DC$1, DataRegularSeason20242025!$E$3:$E$1315, $A52)</f>
        <v>44</v>
      </c>
      <c r="DD52">
        <f>SUMIFS(DataRegularSeason20242025!$AA$3:$AA$1315,DataRegularSeason20242025!$B$3:$B$1315, "&lt;=" &amp; DD$1, DataRegularSeason20242025!$D$3:$D$1315, $A52)+SUMIFS(DataRegularSeason20242025!$AB$3:$AB$1315,DataRegularSeason20242025!$B$3:$B$1315, "&lt;=" &amp; DD$1, DataRegularSeason20242025!$E$3:$E$1315, $A52)</f>
        <v>44</v>
      </c>
      <c r="DE52">
        <f>SUMIFS(DataRegularSeason20242025!$AA$3:$AA$1315,DataRegularSeason20242025!$B$3:$B$1315, "&lt;=" &amp; DE$1, DataRegularSeason20242025!$D$3:$D$1315, $A52)+SUMIFS(DataRegularSeason20242025!$AB$3:$AB$1315,DataRegularSeason20242025!$B$3:$B$1315, "&lt;=" &amp; DE$1, DataRegularSeason20242025!$E$3:$E$1315, $A52)</f>
        <v>46</v>
      </c>
      <c r="DF52">
        <f>SUMIFS(DataRegularSeason20242025!$AA$3:$AA$1315,DataRegularSeason20242025!$B$3:$B$1315, "&lt;=" &amp; DF$1, DataRegularSeason20242025!$D$3:$D$1315, $A52)+SUMIFS(DataRegularSeason20242025!$AB$3:$AB$1315,DataRegularSeason20242025!$B$3:$B$1315, "&lt;=" &amp; DF$1, DataRegularSeason20242025!$E$3:$E$1315, $A52)</f>
        <v>46</v>
      </c>
      <c r="DG52">
        <f>SUMIFS(DataRegularSeason20242025!$AA$3:$AA$1315,DataRegularSeason20242025!$B$3:$B$1315, "&lt;=" &amp; DG$1, DataRegularSeason20242025!$D$3:$D$1315, $A52)+SUMIFS(DataRegularSeason20242025!$AB$3:$AB$1315,DataRegularSeason20242025!$B$3:$B$1315, "&lt;=" &amp; DG$1, DataRegularSeason20242025!$E$3:$E$1315, $A52)</f>
        <v>48</v>
      </c>
      <c r="DH52">
        <f>SUMIFS(DataRegularSeason20242025!$AA$3:$AA$1315,DataRegularSeason20242025!$B$3:$B$1315, "&lt;=" &amp; DH$1, DataRegularSeason20242025!$D$3:$D$1315, $A52)+SUMIFS(DataRegularSeason20242025!$AB$3:$AB$1315,DataRegularSeason20242025!$B$3:$B$1315, "&lt;=" &amp; DH$1, DataRegularSeason20242025!$E$3:$E$1315, $A52)</f>
        <v>48</v>
      </c>
      <c r="DI52">
        <f>SUMIFS(DataRegularSeason20242025!$AA$3:$AA$1315,DataRegularSeason20242025!$B$3:$B$1315, "&lt;=" &amp; DI$1, DataRegularSeason20242025!$D$3:$D$1315, $A52)+SUMIFS(DataRegularSeason20242025!$AB$3:$AB$1315,DataRegularSeason20242025!$B$3:$B$1315, "&lt;=" &amp; DI$1, DataRegularSeason20242025!$E$3:$E$1315, $A52)</f>
        <v>48</v>
      </c>
      <c r="DJ52">
        <f>SUMIFS(DataRegularSeason20242025!$AA$3:$AA$1315,DataRegularSeason20242025!$B$3:$B$1315, "&lt;=" &amp; DJ$1, DataRegularSeason20242025!$D$3:$D$1315, $A52)+SUMIFS(DataRegularSeason20242025!$AB$3:$AB$1315,DataRegularSeason20242025!$B$3:$B$1315, "&lt;=" &amp; DJ$1, DataRegularSeason20242025!$E$3:$E$1315, $A52)</f>
        <v>50</v>
      </c>
      <c r="DK52">
        <f>SUMIFS(DataRegularSeason20242025!$AA$3:$AA$1315,DataRegularSeason20242025!$B$3:$B$1315, "&lt;=" &amp; DK$1, DataRegularSeason20242025!$D$3:$D$1315, $A52)+SUMIFS(DataRegularSeason20242025!$AB$3:$AB$1315,DataRegularSeason20242025!$B$3:$B$1315, "&lt;=" &amp; DK$1, DataRegularSeason20242025!$E$3:$E$1315, $A52)</f>
        <v>50</v>
      </c>
      <c r="DL52">
        <f>SUMIFS(DataRegularSeason20242025!$AA$3:$AA$1315,DataRegularSeason20242025!$B$3:$B$1315, "&lt;=" &amp; DL$1, DataRegularSeason20242025!$D$3:$D$1315, $A52)+SUMIFS(DataRegularSeason20242025!$AB$3:$AB$1315,DataRegularSeason20242025!$B$3:$B$1315, "&lt;=" &amp; DL$1, DataRegularSeason20242025!$E$3:$E$1315, $A52)</f>
        <v>50</v>
      </c>
      <c r="DM52">
        <f>SUMIFS(DataRegularSeason20242025!$AA$3:$AA$1315,DataRegularSeason20242025!$B$3:$B$1315, "&lt;=" &amp; DM$1, DataRegularSeason20242025!$D$3:$D$1315, $A52)+SUMIFS(DataRegularSeason20242025!$AB$3:$AB$1315,DataRegularSeason20242025!$B$3:$B$1315, "&lt;=" &amp; DM$1, DataRegularSeason20242025!$E$3:$E$1315, $A52)</f>
        <v>50</v>
      </c>
      <c r="DN52">
        <f>SUMIFS(DataRegularSeason20242025!$AA$3:$AA$1315,DataRegularSeason20242025!$B$3:$B$1315, "&lt;=" &amp; DN$1, DataRegularSeason20242025!$D$3:$D$1315, $A52)+SUMIFS(DataRegularSeason20242025!$AB$3:$AB$1315,DataRegularSeason20242025!$B$3:$B$1315, "&lt;=" &amp; DN$1, DataRegularSeason20242025!$E$3:$E$1315, $A52)</f>
        <v>50</v>
      </c>
      <c r="DO52">
        <f>SUMIFS(DataRegularSeason20242025!$AA$3:$AA$1315,DataRegularSeason20242025!$B$3:$B$1315, "&lt;=" &amp; DO$1, DataRegularSeason20242025!$D$3:$D$1315, $A52)+SUMIFS(DataRegularSeason20242025!$AB$3:$AB$1315,DataRegularSeason20242025!$B$3:$B$1315, "&lt;=" &amp; DO$1, DataRegularSeason20242025!$E$3:$E$1315, $A52)</f>
        <v>50</v>
      </c>
      <c r="DP52">
        <f>SUMIFS(DataRegularSeason20242025!$AA$3:$AA$1315,DataRegularSeason20242025!$B$3:$B$1315, "&lt;=" &amp; DP$1, DataRegularSeason20242025!$D$3:$D$1315, $A52)+SUMIFS(DataRegularSeason20242025!$AB$3:$AB$1315,DataRegularSeason20242025!$B$3:$B$1315, "&lt;=" &amp; DP$1, DataRegularSeason20242025!$E$3:$E$1315, $A52)</f>
        <v>52</v>
      </c>
      <c r="DQ52">
        <f>SUMIFS(DataRegularSeason20242025!$AA$3:$AA$1315,DataRegularSeason20242025!$B$3:$B$1315, "&lt;=" &amp; DQ$1, DataRegularSeason20242025!$D$3:$D$1315, $A52)+SUMIFS(DataRegularSeason20242025!$AB$3:$AB$1315,DataRegularSeason20242025!$B$3:$B$1315, "&lt;=" &amp; DQ$1, DataRegularSeason20242025!$E$3:$E$1315, $A52)</f>
        <v>52</v>
      </c>
      <c r="DR52">
        <f>SUMIFS(DataRegularSeason20242025!$AA$3:$AA$1315,DataRegularSeason20242025!$B$3:$B$1315, "&lt;=" &amp; DR$1, DataRegularSeason20242025!$D$3:$D$1315, $A52)+SUMIFS(DataRegularSeason20242025!$AB$3:$AB$1315,DataRegularSeason20242025!$B$3:$B$1315, "&lt;=" &amp; DR$1, DataRegularSeason20242025!$E$3:$E$1315, $A52)</f>
        <v>52</v>
      </c>
      <c r="DS52">
        <f>SUMIFS(DataRegularSeason20242025!$AA$3:$AA$1315,DataRegularSeason20242025!$B$3:$B$1315, "&lt;=" &amp; DS$1, DataRegularSeason20242025!$D$3:$D$1315, $A52)+SUMIFS(DataRegularSeason20242025!$AB$3:$AB$1315,DataRegularSeason20242025!$B$3:$B$1315, "&lt;=" &amp; DS$1, DataRegularSeason20242025!$E$3:$E$1315, $A52)</f>
        <v>52</v>
      </c>
      <c r="DT52">
        <f>SUMIFS(DataRegularSeason20242025!$AA$3:$AA$1315,DataRegularSeason20242025!$B$3:$B$1315, "&lt;=" &amp; DT$1, DataRegularSeason20242025!$D$3:$D$1315, $A52)+SUMIFS(DataRegularSeason20242025!$AB$3:$AB$1315,DataRegularSeason20242025!$B$3:$B$1315, "&lt;=" &amp; DT$1, DataRegularSeason20242025!$E$3:$E$1315, $A52)</f>
        <v>52</v>
      </c>
      <c r="DU52">
        <f>SUMIFS(DataRegularSeason20242025!$AA$3:$AA$1315,DataRegularSeason20242025!$B$3:$B$1315, "&lt;=" &amp; DU$1, DataRegularSeason20242025!$D$3:$D$1315, $A52)+SUMIFS(DataRegularSeason20242025!$AB$3:$AB$1315,DataRegularSeason20242025!$B$3:$B$1315, "&lt;=" &amp; DU$1, DataRegularSeason20242025!$E$3:$E$1315, $A52)</f>
        <v>52</v>
      </c>
      <c r="DV52">
        <f>SUMIFS(DataRegularSeason20242025!$AA$3:$AA$1315,DataRegularSeason20242025!$B$3:$B$1315, "&lt;=" &amp; DV$1, DataRegularSeason20242025!$D$3:$D$1315, $A52)+SUMIFS(DataRegularSeason20242025!$AB$3:$AB$1315,DataRegularSeason20242025!$B$3:$B$1315, "&lt;=" &amp; DV$1, DataRegularSeason20242025!$E$3:$E$1315, $A52)</f>
        <v>52</v>
      </c>
      <c r="DW52">
        <f>SUMIFS(DataRegularSeason20242025!$AA$3:$AA$1315,DataRegularSeason20242025!$B$3:$B$1315, "&lt;=" &amp; DW$1, DataRegularSeason20242025!$D$3:$D$1315, $A52)+SUMIFS(DataRegularSeason20242025!$AB$3:$AB$1315,DataRegularSeason20242025!$B$3:$B$1315, "&lt;=" &amp; DW$1, DataRegularSeason20242025!$E$3:$E$1315, $A52)</f>
        <v>52</v>
      </c>
      <c r="DX52">
        <f>SUMIFS(DataRegularSeason20242025!$AA$3:$AA$1315,DataRegularSeason20242025!$B$3:$B$1315, "&lt;=" &amp; DX$1, DataRegularSeason20242025!$D$3:$D$1315, $A52)+SUMIFS(DataRegularSeason20242025!$AB$3:$AB$1315,DataRegularSeason20242025!$B$3:$B$1315, "&lt;=" &amp; DX$1, DataRegularSeason20242025!$E$3:$E$1315, $A52)</f>
        <v>53</v>
      </c>
      <c r="DY52">
        <f>SUMIFS(DataRegularSeason20242025!$AA$3:$AA$1315,DataRegularSeason20242025!$B$3:$B$1315, "&lt;=" &amp; DY$1, DataRegularSeason20242025!$D$3:$D$1315, $A52)+SUMIFS(DataRegularSeason20242025!$AB$3:$AB$1315,DataRegularSeason20242025!$B$3:$B$1315, "&lt;=" &amp; DY$1, DataRegularSeason20242025!$E$3:$E$1315, $A52)</f>
        <v>53</v>
      </c>
      <c r="DZ52">
        <f>SUMIFS(DataRegularSeason20242025!$AA$3:$AA$1315,DataRegularSeason20242025!$B$3:$B$1315, "&lt;=" &amp; DZ$1, DataRegularSeason20242025!$D$3:$D$1315, $A52)+SUMIFS(DataRegularSeason20242025!$AB$3:$AB$1315,DataRegularSeason20242025!$B$3:$B$1315, "&lt;=" &amp; DZ$1, DataRegularSeason20242025!$E$3:$E$1315, $A52)</f>
        <v>53</v>
      </c>
      <c r="EA52">
        <f>SUMIFS(DataRegularSeason20242025!$AA$3:$AA$1315,DataRegularSeason20242025!$B$3:$B$1315, "&lt;=" &amp; EA$1, DataRegularSeason20242025!$D$3:$D$1315, $A52)+SUMIFS(DataRegularSeason20242025!$AB$3:$AB$1315,DataRegularSeason20242025!$B$3:$B$1315, "&lt;=" &amp; EA$1, DataRegularSeason20242025!$E$3:$E$1315, $A52)</f>
        <v>53</v>
      </c>
      <c r="EB52">
        <f>SUMIFS(DataRegularSeason20242025!$AA$3:$AA$1315,DataRegularSeason20242025!$B$3:$B$1315, "&lt;=" &amp; EB$1, DataRegularSeason20242025!$D$3:$D$1315, $A52)+SUMIFS(DataRegularSeason20242025!$AB$3:$AB$1315,DataRegularSeason20242025!$B$3:$B$1315, "&lt;=" &amp; EB$1, DataRegularSeason20242025!$E$3:$E$1315, $A52)</f>
        <v>55</v>
      </c>
      <c r="EC52">
        <f>SUMIFS(DataRegularSeason20242025!$AA$3:$AA$1315,DataRegularSeason20242025!$B$3:$B$1315, "&lt;=" &amp; EC$1, DataRegularSeason20242025!$D$3:$D$1315, $A52)+SUMIFS(DataRegularSeason20242025!$AB$3:$AB$1315,DataRegularSeason20242025!$B$3:$B$1315, "&lt;=" &amp; EC$1, DataRegularSeason20242025!$E$3:$E$1315, $A52)</f>
        <v>55</v>
      </c>
      <c r="ED52">
        <f>SUMIFS(DataRegularSeason20242025!$AA$3:$AA$1315,DataRegularSeason20242025!$B$3:$B$1315, "&lt;=" &amp; ED$1, DataRegularSeason20242025!$D$3:$D$1315, $A52)+SUMIFS(DataRegularSeason20242025!$AB$3:$AB$1315,DataRegularSeason20242025!$B$3:$B$1315, "&lt;=" &amp; ED$1, DataRegularSeason20242025!$E$3:$E$1315, $A52)</f>
        <v>55</v>
      </c>
      <c r="EE52">
        <f>SUMIFS(DataRegularSeason20242025!$AA$3:$AA$1315,DataRegularSeason20242025!$B$3:$B$1315, "&lt;=" &amp; EE$1, DataRegularSeason20242025!$D$3:$D$1315, $A52)+SUMIFS(DataRegularSeason20242025!$AB$3:$AB$1315,DataRegularSeason20242025!$B$3:$B$1315, "&lt;=" &amp; EE$1, DataRegularSeason20242025!$E$3:$E$1315, $A52)</f>
        <v>55</v>
      </c>
      <c r="EF52">
        <f>SUMIFS(DataRegularSeason20242025!$AA$3:$AA$1315,DataRegularSeason20242025!$B$3:$B$1315, "&lt;=" &amp; EF$1, DataRegularSeason20242025!$D$3:$D$1315, $A52)+SUMIFS(DataRegularSeason20242025!$AB$3:$AB$1315,DataRegularSeason20242025!$B$3:$B$1315, "&lt;=" &amp; EF$1, DataRegularSeason20242025!$E$3:$E$1315, $A52)</f>
        <v>55</v>
      </c>
      <c r="EG52">
        <f>SUMIFS(DataRegularSeason20242025!$AA$3:$AA$1315,DataRegularSeason20242025!$B$3:$B$1315, "&lt;=" &amp; EG$1, DataRegularSeason20242025!$D$3:$D$1315, $A52)+SUMIFS(DataRegularSeason20242025!$AB$3:$AB$1315,DataRegularSeason20242025!$B$3:$B$1315, "&lt;=" &amp; EG$1, DataRegularSeason20242025!$E$3:$E$1315, $A52)</f>
        <v>55</v>
      </c>
      <c r="EH52">
        <f>SUMIFS(DataRegularSeason20242025!$AA$3:$AA$1315,DataRegularSeason20242025!$B$3:$B$1315, "&lt;=" &amp; EH$1, DataRegularSeason20242025!$D$3:$D$1315, $A52)+SUMIFS(DataRegularSeason20242025!$AB$3:$AB$1315,DataRegularSeason20242025!$B$3:$B$1315, "&lt;=" &amp; EH$1, DataRegularSeason20242025!$E$3:$E$1315, $A52)</f>
        <v>55</v>
      </c>
      <c r="EI52">
        <f>SUMIFS(DataRegularSeason20242025!$AA$3:$AA$1315,DataRegularSeason20242025!$B$3:$B$1315, "&lt;=" &amp; EI$1, DataRegularSeason20242025!$D$3:$D$1315, $A52)+SUMIFS(DataRegularSeason20242025!$AB$3:$AB$1315,DataRegularSeason20242025!$B$3:$B$1315, "&lt;=" &amp; EI$1, DataRegularSeason20242025!$E$3:$E$1315, $A52)</f>
        <v>55</v>
      </c>
      <c r="EJ52">
        <f>SUMIFS(DataRegularSeason20242025!$AA$3:$AA$1315,DataRegularSeason20242025!$B$3:$B$1315, "&lt;=" &amp; EJ$1, DataRegularSeason20242025!$D$3:$D$1315, $A52)+SUMIFS(DataRegularSeason20242025!$AB$3:$AB$1315,DataRegularSeason20242025!$B$3:$B$1315, "&lt;=" &amp; EJ$1, DataRegularSeason20242025!$E$3:$E$1315, $A52)</f>
        <v>55</v>
      </c>
      <c r="EK52">
        <f>SUMIFS(DataRegularSeason20242025!$AA$3:$AA$1315,DataRegularSeason20242025!$B$3:$B$1315, "&lt;=" &amp; EK$1, DataRegularSeason20242025!$D$3:$D$1315, $A52)+SUMIFS(DataRegularSeason20242025!$AB$3:$AB$1315,DataRegularSeason20242025!$B$3:$B$1315, "&lt;=" &amp; EK$1, DataRegularSeason20242025!$E$3:$E$1315, $A52)</f>
        <v>55</v>
      </c>
      <c r="EL52">
        <f>SUMIFS(DataRegularSeason20242025!$AA$3:$AA$1315,DataRegularSeason20242025!$B$3:$B$1315, "&lt;=" &amp; EL$1, DataRegularSeason20242025!$D$3:$D$1315, $A52)+SUMIFS(DataRegularSeason20242025!$AB$3:$AB$1315,DataRegularSeason20242025!$B$3:$B$1315, "&lt;=" &amp; EL$1, DataRegularSeason20242025!$E$3:$E$1315, $A52)</f>
        <v>55</v>
      </c>
      <c r="EM52">
        <f>SUMIFS(DataRegularSeason20242025!$AA$3:$AA$1315,DataRegularSeason20242025!$B$3:$B$1315, "&lt;=" &amp; EM$1, DataRegularSeason20242025!$D$3:$D$1315, $A52)+SUMIFS(DataRegularSeason20242025!$AB$3:$AB$1315,DataRegularSeason20242025!$B$3:$B$1315, "&lt;=" &amp; EM$1, DataRegularSeason20242025!$E$3:$E$1315, $A52)</f>
        <v>55</v>
      </c>
      <c r="EN52">
        <f>SUMIFS(DataRegularSeason20242025!$AA$3:$AA$1315,DataRegularSeason20242025!$B$3:$B$1315, "&lt;=" &amp; EN$1, DataRegularSeason20242025!$D$3:$D$1315, $A52)+SUMIFS(DataRegularSeason20242025!$AB$3:$AB$1315,DataRegularSeason20242025!$B$3:$B$1315, "&lt;=" &amp; EN$1, DataRegularSeason20242025!$E$3:$E$1315, $A52)</f>
        <v>55</v>
      </c>
      <c r="EO52">
        <f>SUMIFS(DataRegularSeason20242025!$AA$3:$AA$1315,DataRegularSeason20242025!$B$3:$B$1315, "&lt;=" &amp; EO$1, DataRegularSeason20242025!$D$3:$D$1315, $A52)+SUMIFS(DataRegularSeason20242025!$AB$3:$AB$1315,DataRegularSeason20242025!$B$3:$B$1315, "&lt;=" &amp; EO$1, DataRegularSeason20242025!$E$3:$E$1315, $A52)</f>
        <v>55</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59</v>
      </c>
      <c r="ET52">
        <f>SUMIFS(DataRegularSeason20242025!$AA$3:$AA$1315,DataRegularSeason20242025!$B$3:$B$1315, "&lt;=" &amp; ET$1, DataRegularSeason20242025!$D$3:$D$1315, $A52)+SUMIFS(DataRegularSeason20242025!$AB$3:$AB$1315,DataRegularSeason20242025!$B$3:$B$1315, "&lt;=" &amp; ET$1, DataRegularSeason20242025!$E$3:$E$1315, $A52)</f>
        <v>59</v>
      </c>
      <c r="EU52">
        <f>SUMIFS(DataRegularSeason20242025!$AA$3:$AA$1315,DataRegularSeason20242025!$B$3:$B$1315, "&lt;=" &amp; EU$1, DataRegularSeason20242025!$D$3:$D$1315, $A52)+SUMIFS(DataRegularSeason20242025!$AB$3:$AB$1315,DataRegularSeason20242025!$B$3:$B$1315, "&lt;=" &amp; EU$1, DataRegularSeason20242025!$E$3:$E$1315, $A52)</f>
        <v>60</v>
      </c>
      <c r="EV52">
        <f>SUMIFS(DataRegularSeason20242025!$AA$3:$AA$1315,DataRegularSeason20242025!$B$3:$B$1315, "&lt;=" &amp; EV$1, DataRegularSeason20242025!$D$3:$D$1315, $A52)+SUMIFS(DataRegularSeason20242025!$AB$3:$AB$1315,DataRegularSeason20242025!$B$3:$B$1315, "&lt;=" &amp; EV$1, DataRegularSeason20242025!$E$3:$E$1315, $A52)</f>
        <v>60</v>
      </c>
      <c r="EW52">
        <f>SUMIFS(DataRegularSeason20242025!$AA$3:$AA$1315,DataRegularSeason20242025!$B$3:$B$1315, "&lt;=" &amp; EW$1, DataRegularSeason20242025!$D$3:$D$1315, $A52)+SUMIFS(DataRegularSeason20242025!$AB$3:$AB$1315,DataRegularSeason20242025!$B$3:$B$1315, "&lt;=" &amp; EW$1, DataRegularSeason20242025!$E$3:$E$1315, $A52)</f>
        <v>62</v>
      </c>
      <c r="EX52">
        <f>SUMIFS(DataRegularSeason20242025!$AA$3:$AA$1315,DataRegularSeason20242025!$B$3:$B$1315, "&lt;=" &amp; EX$1, DataRegularSeason20242025!$D$3:$D$1315, $A52)+SUMIFS(DataRegularSeason20242025!$AB$3:$AB$1315,DataRegularSeason20242025!$B$3:$B$1315, "&lt;=" &amp; EX$1, DataRegularSeason20242025!$E$3:$E$1315, $A52)</f>
        <v>62</v>
      </c>
      <c r="EY52">
        <f>SUMIFS(DataRegularSeason20242025!$AA$3:$AA$1315,DataRegularSeason20242025!$B$3:$B$1315, "&lt;=" &amp; EY$1, DataRegularSeason20242025!$D$3:$D$1315, $A52)+SUMIFS(DataRegularSeason20242025!$AB$3:$AB$1315,DataRegularSeason20242025!$B$3:$B$1315, "&lt;=" &amp; EY$1, DataRegularSeason20242025!$E$3:$E$1315, $A52)</f>
        <v>62</v>
      </c>
      <c r="EZ52">
        <f>SUMIFS(DataRegularSeason20242025!$AA$3:$AA$1315,DataRegularSeason20242025!$B$3:$B$1315, "&lt;=" &amp; EZ$1, DataRegularSeason20242025!$D$3:$D$1315, $A52)+SUMIFS(DataRegularSeason20242025!$AB$3:$AB$1315,DataRegularSeason20242025!$B$3:$B$1315, "&lt;=" &amp; EZ$1, DataRegularSeason20242025!$E$3:$E$1315, $A52)</f>
        <v>62</v>
      </c>
      <c r="FA52">
        <f>SUMIFS(DataRegularSeason20242025!$AA$3:$AA$1315,DataRegularSeason20242025!$B$3:$B$1315, "&lt;=" &amp; FA$1, DataRegularSeason20242025!$D$3:$D$1315, $A52)+SUMIFS(DataRegularSeason20242025!$AB$3:$AB$1315,DataRegularSeason20242025!$B$3:$B$1315, "&lt;=" &amp; FA$1, DataRegularSeason20242025!$E$3:$E$1315, $A52)</f>
        <v>62</v>
      </c>
      <c r="FB52">
        <f>SUMIFS(DataRegularSeason20242025!$AA$3:$AA$1315,DataRegularSeason20242025!$B$3:$B$1315, "&lt;=" &amp; FB$1, DataRegularSeason20242025!$D$3:$D$1315, $A52)+SUMIFS(DataRegularSeason20242025!$AB$3:$AB$1315,DataRegularSeason20242025!$B$3:$B$1315, "&lt;=" &amp; FB$1, DataRegularSeason20242025!$E$3:$E$1315, $A52)</f>
        <v>62</v>
      </c>
      <c r="FC52">
        <f>SUMIFS(DataRegularSeason20242025!$AA$3:$AA$1315,DataRegularSeason20242025!$B$3:$B$1315, "&lt;=" &amp; FC$1, DataRegularSeason20242025!$D$3:$D$1315, $A52)+SUMIFS(DataRegularSeason20242025!$AB$3:$AB$1315,DataRegularSeason20242025!$B$3:$B$1315, "&lt;=" &amp; FC$1, DataRegularSeason20242025!$E$3:$E$1315, $A52)</f>
        <v>62</v>
      </c>
      <c r="FD52">
        <f>SUMIFS(DataRegularSeason20242025!$AA$3:$AA$1315,DataRegularSeason20242025!$B$3:$B$1315, "&lt;=" &amp; FD$1, DataRegularSeason20242025!$D$3:$D$1315, $A52)+SUMIFS(DataRegularSeason20242025!$AB$3:$AB$1315,DataRegularSeason20242025!$B$3:$B$1315, "&lt;=" &amp; FD$1, DataRegularSeason20242025!$E$3:$E$1315, $A52)</f>
        <v>62</v>
      </c>
      <c r="FE52">
        <f>SUMIFS(DataRegularSeason20242025!$AA$3:$AA$1315,DataRegularSeason20242025!$B$3:$B$1315, "&lt;=" &amp; FE$1, DataRegularSeason20242025!$D$3:$D$1315, $A52)+SUMIFS(DataRegularSeason20242025!$AB$3:$AB$1315,DataRegularSeason20242025!$B$3:$B$1315, "&lt;=" &amp; FE$1, DataRegularSeason20242025!$E$3:$E$1315, $A52)</f>
        <v>62</v>
      </c>
      <c r="FF52">
        <f>SUMIFS(DataRegularSeason20242025!$AA$3:$AA$1315,DataRegularSeason20242025!$B$3:$B$1315, "&lt;=" &amp; FF$1, DataRegularSeason20242025!$D$3:$D$1315, $A52)+SUMIFS(DataRegularSeason20242025!$AB$3:$AB$1315,DataRegularSeason20242025!$B$3:$B$1315, "&lt;=" &amp; FF$1, DataRegularSeason20242025!$E$3:$E$1315, $A52)</f>
        <v>62</v>
      </c>
      <c r="FG52">
        <f>SUMIFS(DataRegularSeason20242025!$AA$3:$AA$1315,DataRegularSeason20242025!$B$3:$B$1315, "&lt;=" &amp; FG$1, DataRegularSeason20242025!$D$3:$D$1315, $A52)+SUMIFS(DataRegularSeason20242025!$AB$3:$AB$1315,DataRegularSeason20242025!$B$3:$B$1315, "&lt;=" &amp; FG$1, DataRegularSeason20242025!$E$3:$E$1315, $A52)</f>
        <v>62</v>
      </c>
      <c r="FH52">
        <f>SUMIFS(DataRegularSeason20242025!$AA$3:$AA$1315,DataRegularSeason20242025!$B$3:$B$1315, "&lt;=" &amp; FH$1, DataRegularSeason20242025!$D$3:$D$1315, $A52)+SUMIFS(DataRegularSeason20242025!$AB$3:$AB$1315,DataRegularSeason20242025!$B$3:$B$1315, "&lt;=" &amp; FH$1, DataRegularSeason20242025!$E$3:$E$1315, $A52)</f>
        <v>62</v>
      </c>
      <c r="FI52">
        <f>SUMIFS(DataRegularSeason20242025!$AA$3:$AA$1315,DataRegularSeason20242025!$B$3:$B$1315, "&lt;=" &amp; FI$1, DataRegularSeason20242025!$D$3:$D$1315, $A52)+SUMIFS(DataRegularSeason20242025!$AB$3:$AB$1315,DataRegularSeason20242025!$B$3:$B$1315, "&lt;=" &amp; FI$1, DataRegularSeason20242025!$E$3:$E$1315, $A52)</f>
        <v>62</v>
      </c>
      <c r="FJ52">
        <f>SUMIFS(DataRegularSeason20242025!$AA$3:$AA$1315,DataRegularSeason20242025!$B$3:$B$1315, "&lt;=" &amp; FJ$1, DataRegularSeason20242025!$D$3:$D$1315, $A52)+SUMIFS(DataRegularSeason20242025!$AB$3:$AB$1315,DataRegularSeason20242025!$B$3:$B$1315, "&lt;=" &amp; FJ$1, DataRegularSeason20242025!$E$3:$E$1315, $A52)</f>
        <v>62</v>
      </c>
      <c r="FK52">
        <f>SUMIFS(DataRegularSeason20242025!$AA$3:$AA$1315,DataRegularSeason20242025!$B$3:$B$1315, "&lt;=" &amp; FK$1, DataRegularSeason20242025!$D$3:$D$1315, $A52)+SUMIFS(DataRegularSeason20242025!$AB$3:$AB$1315,DataRegularSeason20242025!$B$3:$B$1315, "&lt;=" &amp; FK$1, DataRegularSeason20242025!$E$3:$E$1315, $A52)</f>
        <v>62</v>
      </c>
      <c r="FL52">
        <f>SUMIFS(DataRegularSeason20242025!$AA$3:$AA$1315,DataRegularSeason20242025!$B$3:$B$1315, "&lt;=" &amp; FL$1, DataRegularSeason20242025!$D$3:$D$1315, $A52)+SUMIFS(DataRegularSeason20242025!$AB$3:$AB$1315,DataRegularSeason20242025!$B$3:$B$1315, "&lt;=" &amp; FL$1, DataRegularSeason20242025!$E$3:$E$1315, $A52)</f>
        <v>62</v>
      </c>
      <c r="FM52">
        <f>SUMIFS(DataRegularSeason20242025!$AA$3:$AA$1315,DataRegularSeason20242025!$B$3:$B$1315, "&lt;=" &amp; FM$1, DataRegularSeason20242025!$D$3:$D$1315, $A52)+SUMIFS(DataRegularSeason20242025!$AB$3:$AB$1315,DataRegularSeason20242025!$B$3:$B$1315, "&lt;=" &amp; FM$1, DataRegularSeason20242025!$E$3:$E$1315, $A52)</f>
        <v>62</v>
      </c>
      <c r="FN52">
        <f>SUMIFS(DataRegularSeason20242025!$AA$3:$AA$1315,DataRegularSeason20242025!$B$3:$B$1315, "&lt;=" &amp; FN$1, DataRegularSeason20242025!$D$3:$D$1315, $A52)+SUMIFS(DataRegularSeason20242025!$AB$3:$AB$1315,DataRegularSeason20242025!$B$3:$B$1315, "&lt;=" &amp; FN$1, DataRegularSeason20242025!$E$3:$E$1315, $A52)</f>
        <v>62</v>
      </c>
      <c r="FO52">
        <f>SUMIFS(DataRegularSeason20242025!$AA$3:$AA$1315,DataRegularSeason20242025!$B$3:$B$1315, "&lt;=" &amp; FO$1, DataRegularSeason20242025!$D$3:$D$1315, $A52)+SUMIFS(DataRegularSeason20242025!$AB$3:$AB$1315,DataRegularSeason20242025!$B$3:$B$1315, "&lt;=" &amp; FO$1, DataRegularSeason20242025!$E$3:$E$1315, $A52)</f>
        <v>62</v>
      </c>
      <c r="FP52">
        <f>SUMIFS(DataRegularSeason20242025!$AA$3:$AA$1315,DataRegularSeason20242025!$B$3:$B$1315, "&lt;=" &amp; FP$1, DataRegularSeason20242025!$D$3:$D$1315, $A52)+SUMIFS(DataRegularSeason20242025!$AB$3:$AB$1315,DataRegularSeason20242025!$B$3:$B$1315, "&lt;=" &amp; FP$1, DataRegularSeason20242025!$E$3:$E$1315, $A52)</f>
        <v>62</v>
      </c>
      <c r="FQ52">
        <f>SUMIFS(DataRegularSeason20242025!$AA$3:$AA$1315,DataRegularSeason20242025!$B$3:$B$1315, "&lt;=" &amp; FQ$1, DataRegularSeason20242025!$D$3:$D$1315, $A52)+SUMIFS(DataRegularSeason20242025!$AB$3:$AB$1315,DataRegularSeason20242025!$B$3:$B$1315, "&lt;=" &amp; FQ$1, DataRegularSeason20242025!$E$3:$E$1315, $A52)</f>
        <v>62</v>
      </c>
      <c r="FR52">
        <f>SUMIFS(DataRegularSeason20242025!$AA$3:$AA$1315,DataRegularSeason20242025!$B$3:$B$1315, "&lt;=" &amp; FR$1, DataRegularSeason20242025!$D$3:$D$1315, $A52)+SUMIFS(DataRegularSeason20242025!$AB$3:$AB$1315,DataRegularSeason20242025!$B$3:$B$1315, "&lt;=" &amp; FR$1, DataRegularSeason20242025!$E$3:$E$1315, $A52)</f>
        <v>62</v>
      </c>
      <c r="FS52">
        <f>SUMIFS(DataRegularSeason20242025!$AA$3:$AA$1315,DataRegularSeason20242025!$B$3:$B$1315, "&lt;=" &amp; FS$1, DataRegularSeason20242025!$D$3:$D$1315, $A52)+SUMIFS(DataRegularSeason20242025!$AB$3:$AB$1315,DataRegularSeason20242025!$B$3:$B$1315, "&lt;=" &amp; FS$1, DataRegularSeason20242025!$E$3:$E$1315, $A52)</f>
        <v>62</v>
      </c>
      <c r="FT52">
        <f>SUMIFS(DataRegularSeason20242025!$AA$3:$AA$1315,DataRegularSeason20242025!$B$3:$B$1315, "&lt;=" &amp; FT$1, DataRegularSeason20242025!$D$3:$D$1315, $A52)+SUMIFS(DataRegularSeason20242025!$AB$3:$AB$1315,DataRegularSeason20242025!$B$3:$B$1315, "&lt;=" &amp; FT$1, DataRegularSeason20242025!$E$3:$E$1315, $A52)</f>
        <v>62</v>
      </c>
      <c r="FU52">
        <f>SUMIFS(DataRegularSeason20242025!$AA$3:$AA$1315,DataRegularSeason20242025!$B$3:$B$1315, "&lt;=" &amp; FU$1, DataRegularSeason20242025!$D$3:$D$1315, $A52)+SUMIFS(DataRegularSeason20242025!$AB$3:$AB$1315,DataRegularSeason20242025!$B$3:$B$1315, "&lt;=" &amp; FU$1, DataRegularSeason20242025!$E$3:$E$1315, $A52)</f>
        <v>62</v>
      </c>
      <c r="FV52">
        <f>SUMIFS(DataRegularSeason20242025!$AA$3:$AA$1315,DataRegularSeason20242025!$B$3:$B$1315, "&lt;=" &amp; FV$1, DataRegularSeason20242025!$D$3:$D$1315, $A52)+SUMIFS(DataRegularSeason20242025!$AB$3:$AB$1315,DataRegularSeason20242025!$B$3:$B$1315, "&lt;=" &amp; FV$1, DataRegularSeason20242025!$E$3:$E$1315, $A52)</f>
        <v>62</v>
      </c>
      <c r="FW52">
        <f>SUMIFS(DataRegularSeason20242025!$AA$3:$AA$1315,DataRegularSeason20242025!$B$3:$B$1315, "&lt;=" &amp; FW$1, DataRegularSeason20242025!$D$3:$D$1315, $A52)+SUMIFS(DataRegularSeason20242025!$AB$3:$AB$1315,DataRegularSeason20242025!$B$3:$B$1315, "&lt;=" &amp; FW$1, DataRegularSeason20242025!$E$3:$E$1315, $A52)</f>
        <v>62</v>
      </c>
      <c r="FX52">
        <f>SUMIFS(DataRegularSeason20242025!$AA$3:$AA$1315,DataRegularSeason20242025!$B$3:$B$1315, "&lt;=" &amp; FX$1, DataRegularSeason20242025!$D$3:$D$1315, $A52)+SUMIFS(DataRegularSeason20242025!$AB$3:$AB$1315,DataRegularSeason20242025!$B$3:$B$1315, "&lt;=" &amp; FX$1, DataRegularSeason20242025!$E$3:$E$1315, $A52)</f>
        <v>62</v>
      </c>
      <c r="FY52">
        <f>SUMIFS(DataRegularSeason20242025!$AA$3:$AA$1315,DataRegularSeason20242025!$B$3:$B$1315, "&lt;=" &amp; FY$1, DataRegularSeason20242025!$D$3:$D$1315, $A52)+SUMIFS(DataRegularSeason20242025!$AB$3:$AB$1315,DataRegularSeason20242025!$B$3:$B$1315, "&lt;=" &amp; FY$1, DataRegularSeason20242025!$E$3:$E$1315, $A52)</f>
        <v>62</v>
      </c>
      <c r="FZ52">
        <f>SUMIFS(DataRegularSeason20242025!$AA$3:$AA$1315,DataRegularSeason20242025!$B$3:$B$1315, "&lt;=" &amp; FZ$1, DataRegularSeason20242025!$D$3:$D$1315, $A52)+SUMIFS(DataRegularSeason20242025!$AB$3:$AB$1315,DataRegularSeason20242025!$B$3:$B$1315, "&lt;=" &amp; FZ$1, DataRegularSeason20242025!$E$3:$E$1315, $A52)</f>
        <v>62</v>
      </c>
      <c r="GA52">
        <f>SUMIFS(DataRegularSeason20242025!$AA$3:$AA$1315,DataRegularSeason20242025!$B$3:$B$1315, "&lt;=" &amp; GA$1, DataRegularSeason20242025!$D$3:$D$1315, $A52)+SUMIFS(DataRegularSeason20242025!$AB$3:$AB$1315,DataRegularSeason20242025!$B$3:$B$1315, "&lt;=" &amp; GA$1, DataRegularSeason20242025!$E$3:$E$1315, $A52)</f>
        <v>62</v>
      </c>
      <c r="GB52">
        <f>SUMIFS(DataRegularSeason20242025!$AA$3:$AA$1315,DataRegularSeason20242025!$B$3:$B$1315, "&lt;=" &amp; GB$1, DataRegularSeason20242025!$D$3:$D$1315, $A52)+SUMIFS(DataRegularSeason20242025!$AB$3:$AB$1315,DataRegularSeason20242025!$B$3:$B$1315, "&lt;=" &amp; GB$1, DataRegularSeason20242025!$E$3:$E$1315, $A52)</f>
        <v>62</v>
      </c>
      <c r="GC52">
        <f>SUMIFS(DataRegularSeason20242025!$AA$3:$AA$1315,DataRegularSeason20242025!$B$3:$B$1315, "&lt;=" &amp; GC$1, DataRegularSeason20242025!$D$3:$D$1315, $A52)+SUMIFS(DataRegularSeason20242025!$AB$3:$AB$1315,DataRegularSeason20242025!$B$3:$B$1315, "&lt;=" &amp; GC$1, DataRegularSeason20242025!$E$3:$E$1315, $A52)</f>
        <v>62</v>
      </c>
      <c r="GD52">
        <f>SUMIFS(DataRegularSeason20242025!$AA$3:$AA$1315,DataRegularSeason20242025!$B$3:$B$1315, "&lt;=" &amp; GD$1, DataRegularSeason20242025!$D$3:$D$1315, $A52)+SUMIFS(DataRegularSeason20242025!$AB$3:$AB$1315,DataRegularSeason20242025!$B$3:$B$1315, "&lt;=" &amp; GD$1, DataRegularSeason20242025!$E$3:$E$1315, $A52)</f>
        <v>62</v>
      </c>
      <c r="GE52">
        <f>SUMIFS(DataRegularSeason20242025!$AA$3:$AA$1315,DataRegularSeason20242025!$B$3:$B$1315, "&lt;=" &amp; GE$1, DataRegularSeason20242025!$D$3:$D$1315, $A52)+SUMIFS(DataRegularSeason20242025!$AB$3:$AB$1315,DataRegularSeason20242025!$B$3:$B$1315, "&lt;=" &amp; GE$1, DataRegularSeason20242025!$E$3:$E$1315, $A52)</f>
        <v>62</v>
      </c>
      <c r="GF52">
        <f>SUMIFS(DataRegularSeason20242025!$AA$3:$AA$1315,DataRegularSeason20242025!$B$3:$B$1315, "&lt;=" &amp; GF$1, DataRegularSeason20242025!$D$3:$D$1315, $A52)+SUMIFS(DataRegularSeason20242025!$AB$3:$AB$1315,DataRegularSeason20242025!$B$3:$B$1315, "&lt;=" &amp; GF$1, DataRegularSeason20242025!$E$3:$E$1315, $A52)</f>
        <v>62</v>
      </c>
      <c r="GG52">
        <f>SUMIFS(DataRegularSeason20242025!$AA$3:$AA$1315,DataRegularSeason20242025!$B$3:$B$1315, "&lt;=" &amp; GG$1, DataRegularSeason20242025!$D$3:$D$1315, $A52)+SUMIFS(DataRegularSeason20242025!$AB$3:$AB$1315,DataRegularSeason20242025!$B$3:$B$1315, "&lt;=" &amp; GG$1, DataRegularSeason20242025!$E$3:$E$1315, $A52)</f>
        <v>62</v>
      </c>
      <c r="GH52">
        <f>SUMIFS(DataRegularSeason20242025!$AA$3:$AA$1315,DataRegularSeason20242025!$B$3:$B$1315, "&lt;=" &amp; GH$1, DataRegularSeason20242025!$D$3:$D$1315, $A52)+SUMIFS(DataRegularSeason20242025!$AB$3:$AB$1315,DataRegularSeason20242025!$B$3:$B$1315, "&lt;=" &amp; GH$1, DataRegularSeason20242025!$E$3:$E$1315, $A52)</f>
        <v>62</v>
      </c>
      <c r="GI52">
        <f>SUMIFS(DataRegularSeason20242025!$AA$3:$AA$1315,DataRegularSeason20242025!$B$3:$B$1315, "&lt;=" &amp; GI$1, DataRegularSeason20242025!$D$3:$D$1315, $A52)+SUMIFS(DataRegularSeason20242025!$AB$3:$AB$1315,DataRegularSeason20242025!$B$3:$B$1315, "&lt;=" &amp; GI$1, DataRegularSeason20242025!$E$3:$E$1315, $A52)</f>
        <v>62</v>
      </c>
      <c r="GJ52">
        <f>SUMIFS(DataRegularSeason20242025!$AA$3:$AA$1315,DataRegularSeason20242025!$B$3:$B$1315, "&lt;=" &amp; GJ$1, DataRegularSeason20242025!$D$3:$D$1315, $A52)+SUMIFS(DataRegularSeason20242025!$AB$3:$AB$1315,DataRegularSeason20242025!$B$3:$B$1315, "&lt;=" &amp; GJ$1, DataRegularSeason20242025!$E$3:$E$1315, $A52)</f>
        <v>62</v>
      </c>
      <c r="GK52">
        <f>SUMIFS(DataRegularSeason20242025!$AA$3:$AA$1315,DataRegularSeason20242025!$B$3:$B$1315, "&lt;=" &amp; GK$1, DataRegularSeason20242025!$D$3:$D$1315, $A52)+SUMIFS(DataRegularSeason20242025!$AB$3:$AB$1315,DataRegularSeason20242025!$B$3:$B$1315, "&lt;=" &amp; GK$1, DataRegularSeason20242025!$E$3:$E$1315, $A52)</f>
        <v>62</v>
      </c>
      <c r="GL52">
        <f>SUMIFS(DataRegularSeason20242025!$AA$3:$AA$1315,DataRegularSeason20242025!$B$3:$B$1315, "&lt;=" &amp; GL$1, DataRegularSeason20242025!$D$3:$D$1315, $A52)+SUMIFS(DataRegularSeason20242025!$AB$3:$AB$1315,DataRegularSeason20242025!$B$3:$B$1315, "&lt;=" &amp; GL$1, DataRegularSeason20242025!$E$3:$E$1315, $A52)</f>
        <v>62</v>
      </c>
      <c r="GM52">
        <f>SUMIFS(DataRegularSeason20242025!$AA$3:$AA$1315,DataRegularSeason20242025!$B$3:$B$1315, "&lt;=" &amp; GM$1, DataRegularSeason20242025!$D$3:$D$1315, $A52)+SUMIFS(DataRegularSeason20242025!$AB$3:$AB$1315,DataRegularSeason20242025!$B$3:$B$1315, "&lt;=" &amp; GM$1, DataRegularSeason20242025!$E$3:$E$1315, $A52)</f>
        <v>62</v>
      </c>
      <c r="GN52">
        <f>SUMIFS(DataRegularSeason20242025!$AA$3:$AA$1315,DataRegularSeason20242025!$B$3:$B$1315, "&lt;=" &amp; GN$1, DataRegularSeason20242025!$D$3:$D$1315, $A52)+SUMIFS(DataRegularSeason20242025!$AB$3:$AB$1315,DataRegularSeason20242025!$B$3:$B$1315, "&lt;=" &amp; GN$1, DataRegularSeason20242025!$E$3:$E$1315, $A52)</f>
        <v>62</v>
      </c>
      <c r="GO52">
        <f>SUMIFS(DataRegularSeason20242025!$AA$3:$AA$1315,DataRegularSeason20242025!$B$3:$B$1315, "&lt;=" &amp; GO$1, DataRegularSeason20242025!$D$3:$D$1315, $A52)+SUMIFS(DataRegularSeason20242025!$AB$3:$AB$1315,DataRegularSeason20242025!$B$3:$B$1315, "&lt;=" &amp; GO$1, DataRegularSeason20242025!$E$3:$E$1315, $A52)</f>
        <v>62</v>
      </c>
      <c r="GP52">
        <f>SUMIFS(DataRegularSeason20242025!$AA$3:$AA$1315,DataRegularSeason20242025!$B$3:$B$1315, "&lt;=" &amp; GP$1, DataRegularSeason20242025!$D$3:$D$1315, $A52)+SUMIFS(DataRegularSeason20242025!$AB$3:$AB$1315,DataRegularSeason20242025!$B$3:$B$1315, "&lt;=" &amp; GP$1, DataRegularSeason20242025!$E$3:$E$1315, $A52)</f>
        <v>62</v>
      </c>
      <c r="GQ52">
        <f>SUMIFS(DataRegularSeason20242025!$AA$3:$AA$1315,DataRegularSeason20242025!$B$3:$B$1315, "&lt;=" &amp; GQ$1, DataRegularSeason20242025!$D$3:$D$1315, $A52)+SUMIFS(DataRegularSeason20242025!$AB$3:$AB$1315,DataRegularSeason20242025!$B$3:$B$1315, "&lt;=" &amp; GQ$1, DataRegularSeason20242025!$E$3:$E$1315, $A52)</f>
        <v>62</v>
      </c>
      <c r="GR52">
        <f>SUMIFS(DataRegularSeason20242025!$AA$3:$AA$1315,DataRegularSeason20242025!$B$3:$B$1315, "&lt;=" &amp; GR$1, DataRegularSeason20242025!$D$3:$D$1315, $A52)+SUMIFS(DataRegularSeason20242025!$AB$3:$AB$1315,DataRegularSeason20242025!$B$3:$B$1315, "&lt;=" &amp; GR$1, DataRegularSeason20242025!$E$3:$E$1315, $A52)</f>
        <v>62</v>
      </c>
      <c r="GS52">
        <f>SUMIFS(DataRegularSeason20242025!$AA$3:$AA$1315,DataRegularSeason20242025!$B$3:$B$1315, "&lt;=" &amp; GS$1, DataRegularSeason20242025!$D$3:$D$1315, $A52)+SUMIFS(DataRegularSeason20242025!$AB$3:$AB$1315,DataRegularSeason20242025!$B$3:$B$1315, "&lt;=" &amp; GS$1, DataRegularSeason20242025!$E$3:$E$1315, $A52)</f>
        <v>62</v>
      </c>
      <c r="GT52">
        <f>SUMIFS(DataRegularSeason20242025!$AA$3:$AA$1315,DataRegularSeason20242025!$B$3:$B$1315, "&lt;=" &amp; GT$1, DataRegularSeason20242025!$D$3:$D$1315, $A52)+SUMIFS(DataRegularSeason20242025!$AB$3:$AB$1315,DataRegularSeason20242025!$B$3:$B$1315, "&lt;=" &amp; GT$1, DataRegularSeason20242025!$E$3:$E$1315, $A52)</f>
        <v>62</v>
      </c>
      <c r="GU52">
        <f>SUMIFS(DataRegularSeason20242025!$AA$3:$AA$1315,DataRegularSeason20242025!$B$3:$B$1315, "&lt;=" &amp; GU$1, DataRegularSeason20242025!$D$3:$D$1315, $A52)+SUMIFS(DataRegularSeason20242025!$AB$3:$AB$1315,DataRegularSeason20242025!$B$3:$B$1315, "&lt;=" &amp; GU$1, DataRegularSeason20242025!$E$3:$E$1315, $A52)</f>
        <v>62</v>
      </c>
    </row>
    <row r="53" spans="1:203" x14ac:dyDescent="0.25">
      <c r="A53" t="s">
        <v>20</v>
      </c>
      <c r="B53" t="s">
        <v>97</v>
      </c>
      <c r="C53" t="s">
        <v>98</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57</v>
      </c>
      <c r="EV53">
        <f>SUMIFS(DataRegularSeason20242025!$AA$3:$AA$1315,DataRegularSeason20242025!$B$3:$B$1315, "&lt;=" &amp; EV$1, DataRegularSeason20242025!$D$3:$D$1315, $A53)+SUMIFS(DataRegularSeason20242025!$AB$3:$AB$1315,DataRegularSeason20242025!$B$3:$B$1315, "&lt;=" &amp; EV$1, DataRegularSeason20242025!$E$3:$E$1315, $A53)</f>
        <v>57</v>
      </c>
      <c r="EW53">
        <f>SUMIFS(DataRegularSeason20242025!$AA$3:$AA$1315,DataRegularSeason20242025!$B$3:$B$1315, "&lt;=" &amp; EW$1, DataRegularSeason20242025!$D$3:$D$1315, $A53)+SUMIFS(DataRegularSeason20242025!$AB$3:$AB$1315,DataRegularSeason20242025!$B$3:$B$1315, "&lt;=" &amp; EW$1, DataRegularSeason20242025!$E$3:$E$1315, $A53)</f>
        <v>57</v>
      </c>
      <c r="EX53">
        <f>SUMIFS(DataRegularSeason20242025!$AA$3:$AA$1315,DataRegularSeason20242025!$B$3:$B$1315, "&lt;=" &amp; EX$1, DataRegularSeason20242025!$D$3:$D$1315, $A53)+SUMIFS(DataRegularSeason20242025!$AB$3:$AB$1315,DataRegularSeason20242025!$B$3:$B$1315, "&lt;=" &amp; EX$1, DataRegularSeason20242025!$E$3:$E$1315, $A53)</f>
        <v>58</v>
      </c>
      <c r="EY53">
        <f>SUMIFS(DataRegularSeason20242025!$AA$3:$AA$1315,DataRegularSeason20242025!$B$3:$B$1315, "&lt;=" &amp; EY$1, DataRegularSeason20242025!$D$3:$D$1315, $A53)+SUMIFS(DataRegularSeason20242025!$AB$3:$AB$1315,DataRegularSeason20242025!$B$3:$B$1315, "&lt;=" &amp; EY$1, DataRegularSeason20242025!$E$3:$E$1315, $A53)</f>
        <v>58</v>
      </c>
      <c r="EZ53">
        <f>SUMIFS(DataRegularSeason20242025!$AA$3:$AA$1315,DataRegularSeason20242025!$B$3:$B$1315, "&lt;=" &amp; EZ$1, DataRegularSeason20242025!$D$3:$D$1315, $A53)+SUMIFS(DataRegularSeason20242025!$AB$3:$AB$1315,DataRegularSeason20242025!$B$3:$B$1315, "&lt;=" &amp; EZ$1, DataRegularSeason20242025!$E$3:$E$1315, $A53)</f>
        <v>58</v>
      </c>
      <c r="FA53">
        <f>SUMIFS(DataRegularSeason20242025!$AA$3:$AA$1315,DataRegularSeason20242025!$B$3:$B$1315, "&lt;=" &amp; FA$1, DataRegularSeason20242025!$D$3:$D$1315, $A53)+SUMIFS(DataRegularSeason20242025!$AB$3:$AB$1315,DataRegularSeason20242025!$B$3:$B$1315, "&lt;=" &amp; FA$1, DataRegularSeason20242025!$E$3:$E$1315, $A53)</f>
        <v>58</v>
      </c>
      <c r="FB53">
        <f>SUMIFS(DataRegularSeason20242025!$AA$3:$AA$1315,DataRegularSeason20242025!$B$3:$B$1315, "&lt;=" &amp; FB$1, DataRegularSeason20242025!$D$3:$D$1315, $A53)+SUMIFS(DataRegularSeason20242025!$AB$3:$AB$1315,DataRegularSeason20242025!$B$3:$B$1315, "&lt;=" &amp; FB$1, DataRegularSeason20242025!$E$3:$E$1315, $A53)</f>
        <v>58</v>
      </c>
      <c r="FC53">
        <f>SUMIFS(DataRegularSeason20242025!$AA$3:$AA$1315,DataRegularSeason20242025!$B$3:$B$1315, "&lt;=" &amp; FC$1, DataRegularSeason20242025!$D$3:$D$1315, $A53)+SUMIFS(DataRegularSeason20242025!$AB$3:$AB$1315,DataRegularSeason20242025!$B$3:$B$1315, "&lt;=" &amp; FC$1, DataRegularSeason20242025!$E$3:$E$1315, $A53)</f>
        <v>58</v>
      </c>
      <c r="FD53">
        <f>SUMIFS(DataRegularSeason20242025!$AA$3:$AA$1315,DataRegularSeason20242025!$B$3:$B$1315, "&lt;=" &amp; FD$1, DataRegularSeason20242025!$D$3:$D$1315, $A53)+SUMIFS(DataRegularSeason20242025!$AB$3:$AB$1315,DataRegularSeason20242025!$B$3:$B$1315, "&lt;=" &amp; FD$1, DataRegularSeason20242025!$E$3:$E$1315, $A53)</f>
        <v>58</v>
      </c>
      <c r="FE53">
        <f>SUMIFS(DataRegularSeason20242025!$AA$3:$AA$1315,DataRegularSeason20242025!$B$3:$B$1315, "&lt;=" &amp; FE$1, DataRegularSeason20242025!$D$3:$D$1315, $A53)+SUMIFS(DataRegularSeason20242025!$AB$3:$AB$1315,DataRegularSeason20242025!$B$3:$B$1315, "&lt;=" &amp; FE$1, DataRegularSeason20242025!$E$3:$E$1315, $A53)</f>
        <v>60</v>
      </c>
      <c r="FF53">
        <f>SUMIFS(DataRegularSeason20242025!$AA$3:$AA$1315,DataRegularSeason20242025!$B$3:$B$1315, "&lt;=" &amp; FF$1, DataRegularSeason20242025!$D$3:$D$1315, $A53)+SUMIFS(DataRegularSeason20242025!$AB$3:$AB$1315,DataRegularSeason20242025!$B$3:$B$1315, "&lt;=" &amp; FF$1, DataRegularSeason20242025!$E$3:$E$1315, $A53)</f>
        <v>60</v>
      </c>
      <c r="FG53">
        <f>SUMIFS(DataRegularSeason20242025!$AA$3:$AA$1315,DataRegularSeason20242025!$B$3:$B$1315, "&lt;=" &amp; FG$1, DataRegularSeason20242025!$D$3:$D$1315, $A53)+SUMIFS(DataRegularSeason20242025!$AB$3:$AB$1315,DataRegularSeason20242025!$B$3:$B$1315, "&lt;=" &amp; FG$1, DataRegularSeason20242025!$E$3:$E$1315, $A53)</f>
        <v>62</v>
      </c>
      <c r="FH53">
        <f>SUMIFS(DataRegularSeason20242025!$AA$3:$AA$1315,DataRegularSeason20242025!$B$3:$B$1315, "&lt;=" &amp; FH$1, DataRegularSeason20242025!$D$3:$D$1315, $A53)+SUMIFS(DataRegularSeason20242025!$AB$3:$AB$1315,DataRegularSeason20242025!$B$3:$B$1315, "&lt;=" &amp; FH$1, DataRegularSeason20242025!$E$3:$E$1315, $A53)</f>
        <v>62</v>
      </c>
      <c r="FI53">
        <f>SUMIFS(DataRegularSeason20242025!$AA$3:$AA$1315,DataRegularSeason20242025!$B$3:$B$1315, "&lt;=" &amp; FI$1, DataRegularSeason20242025!$D$3:$D$1315, $A53)+SUMIFS(DataRegularSeason20242025!$AB$3:$AB$1315,DataRegularSeason20242025!$B$3:$B$1315, "&lt;=" &amp; FI$1, DataRegularSeason20242025!$E$3:$E$1315, $A53)</f>
        <v>62</v>
      </c>
      <c r="FJ53">
        <f>SUMIFS(DataRegularSeason20242025!$AA$3:$AA$1315,DataRegularSeason20242025!$B$3:$B$1315, "&lt;=" &amp; FJ$1, DataRegularSeason20242025!$D$3:$D$1315, $A53)+SUMIFS(DataRegularSeason20242025!$AB$3:$AB$1315,DataRegularSeason20242025!$B$3:$B$1315, "&lt;=" &amp; FJ$1, DataRegularSeason20242025!$E$3:$E$1315, $A53)</f>
        <v>62</v>
      </c>
      <c r="FK53">
        <f>SUMIFS(DataRegularSeason20242025!$AA$3:$AA$1315,DataRegularSeason20242025!$B$3:$B$1315, "&lt;=" &amp; FK$1, DataRegularSeason20242025!$D$3:$D$1315, $A53)+SUMIFS(DataRegularSeason20242025!$AB$3:$AB$1315,DataRegularSeason20242025!$B$3:$B$1315, "&lt;=" &amp; FK$1, DataRegularSeason20242025!$E$3:$E$1315, $A53)</f>
        <v>62</v>
      </c>
      <c r="FL53">
        <f>SUMIFS(DataRegularSeason20242025!$AA$3:$AA$1315,DataRegularSeason20242025!$B$3:$B$1315, "&lt;=" &amp; FL$1, DataRegularSeason20242025!$D$3:$D$1315, $A53)+SUMIFS(DataRegularSeason20242025!$AB$3:$AB$1315,DataRegularSeason20242025!$B$3:$B$1315, "&lt;=" &amp; FL$1, DataRegularSeason20242025!$E$3:$E$1315, $A53)</f>
        <v>62</v>
      </c>
      <c r="FM53">
        <f>SUMIFS(DataRegularSeason20242025!$AA$3:$AA$1315,DataRegularSeason20242025!$B$3:$B$1315, "&lt;=" &amp; FM$1, DataRegularSeason20242025!$D$3:$D$1315, $A53)+SUMIFS(DataRegularSeason20242025!$AB$3:$AB$1315,DataRegularSeason20242025!$B$3:$B$1315, "&lt;=" &amp; FM$1, DataRegularSeason20242025!$E$3:$E$1315, $A53)</f>
        <v>62</v>
      </c>
      <c r="FN53">
        <f>SUMIFS(DataRegularSeason20242025!$AA$3:$AA$1315,DataRegularSeason20242025!$B$3:$B$1315, "&lt;=" &amp; FN$1, DataRegularSeason20242025!$D$3:$D$1315, $A53)+SUMIFS(DataRegularSeason20242025!$AB$3:$AB$1315,DataRegularSeason20242025!$B$3:$B$1315, "&lt;=" &amp; FN$1, DataRegularSeason20242025!$E$3:$E$1315, $A53)</f>
        <v>62</v>
      </c>
      <c r="FO53">
        <f>SUMIFS(DataRegularSeason20242025!$AA$3:$AA$1315,DataRegularSeason20242025!$B$3:$B$1315, "&lt;=" &amp; FO$1, DataRegularSeason20242025!$D$3:$D$1315, $A53)+SUMIFS(DataRegularSeason20242025!$AB$3:$AB$1315,DataRegularSeason20242025!$B$3:$B$1315, "&lt;=" &amp; FO$1, DataRegularSeason20242025!$E$3:$E$1315, $A53)</f>
        <v>62</v>
      </c>
      <c r="FP53">
        <f>SUMIFS(DataRegularSeason20242025!$AA$3:$AA$1315,DataRegularSeason20242025!$B$3:$B$1315, "&lt;=" &amp; FP$1, DataRegularSeason20242025!$D$3:$D$1315, $A53)+SUMIFS(DataRegularSeason20242025!$AB$3:$AB$1315,DataRegularSeason20242025!$B$3:$B$1315, "&lt;=" &amp; FP$1, DataRegularSeason20242025!$E$3:$E$1315, $A53)</f>
        <v>62</v>
      </c>
      <c r="FQ53">
        <f>SUMIFS(DataRegularSeason20242025!$AA$3:$AA$1315,DataRegularSeason20242025!$B$3:$B$1315, "&lt;=" &amp; FQ$1, DataRegularSeason20242025!$D$3:$D$1315, $A53)+SUMIFS(DataRegularSeason20242025!$AB$3:$AB$1315,DataRegularSeason20242025!$B$3:$B$1315, "&lt;=" &amp; FQ$1, DataRegularSeason20242025!$E$3:$E$1315, $A53)</f>
        <v>62</v>
      </c>
      <c r="FR53">
        <f>SUMIFS(DataRegularSeason20242025!$AA$3:$AA$1315,DataRegularSeason20242025!$B$3:$B$1315, "&lt;=" &amp; FR$1, DataRegularSeason20242025!$D$3:$D$1315, $A53)+SUMIFS(DataRegularSeason20242025!$AB$3:$AB$1315,DataRegularSeason20242025!$B$3:$B$1315, "&lt;=" &amp; FR$1, DataRegularSeason20242025!$E$3:$E$1315, $A53)</f>
        <v>62</v>
      </c>
      <c r="FS53">
        <f>SUMIFS(DataRegularSeason20242025!$AA$3:$AA$1315,DataRegularSeason20242025!$B$3:$B$1315, "&lt;=" &amp; FS$1, DataRegularSeason20242025!$D$3:$D$1315, $A53)+SUMIFS(DataRegularSeason20242025!$AB$3:$AB$1315,DataRegularSeason20242025!$B$3:$B$1315, "&lt;=" &amp; FS$1, DataRegularSeason20242025!$E$3:$E$1315, $A53)</f>
        <v>62</v>
      </c>
      <c r="FT53">
        <f>SUMIFS(DataRegularSeason20242025!$AA$3:$AA$1315,DataRegularSeason20242025!$B$3:$B$1315, "&lt;=" &amp; FT$1, DataRegularSeason20242025!$D$3:$D$1315, $A53)+SUMIFS(DataRegularSeason20242025!$AB$3:$AB$1315,DataRegularSeason20242025!$B$3:$B$1315, "&lt;=" &amp; FT$1, DataRegularSeason20242025!$E$3:$E$1315, $A53)</f>
        <v>62</v>
      </c>
      <c r="FU53">
        <f>SUMIFS(DataRegularSeason20242025!$AA$3:$AA$1315,DataRegularSeason20242025!$B$3:$B$1315, "&lt;=" &amp; FU$1, DataRegularSeason20242025!$D$3:$D$1315, $A53)+SUMIFS(DataRegularSeason20242025!$AB$3:$AB$1315,DataRegularSeason20242025!$B$3:$B$1315, "&lt;=" &amp; FU$1, DataRegularSeason20242025!$E$3:$E$1315, $A53)</f>
        <v>62</v>
      </c>
      <c r="FV53">
        <f>SUMIFS(DataRegularSeason20242025!$AA$3:$AA$1315,DataRegularSeason20242025!$B$3:$B$1315, "&lt;=" &amp; FV$1, DataRegularSeason20242025!$D$3:$D$1315, $A53)+SUMIFS(DataRegularSeason20242025!$AB$3:$AB$1315,DataRegularSeason20242025!$B$3:$B$1315, "&lt;=" &amp; FV$1, DataRegularSeason20242025!$E$3:$E$1315, $A53)</f>
        <v>62</v>
      </c>
      <c r="FW53">
        <f>SUMIFS(DataRegularSeason20242025!$AA$3:$AA$1315,DataRegularSeason20242025!$B$3:$B$1315, "&lt;=" &amp; FW$1, DataRegularSeason20242025!$D$3:$D$1315, $A53)+SUMIFS(DataRegularSeason20242025!$AB$3:$AB$1315,DataRegularSeason20242025!$B$3:$B$1315, "&lt;=" &amp; FW$1, DataRegularSeason20242025!$E$3:$E$1315, $A53)</f>
        <v>62</v>
      </c>
      <c r="FX53">
        <f>SUMIFS(DataRegularSeason20242025!$AA$3:$AA$1315,DataRegularSeason20242025!$B$3:$B$1315, "&lt;=" &amp; FX$1, DataRegularSeason20242025!$D$3:$D$1315, $A53)+SUMIFS(DataRegularSeason20242025!$AB$3:$AB$1315,DataRegularSeason20242025!$B$3:$B$1315, "&lt;=" &amp; FX$1, DataRegularSeason20242025!$E$3:$E$1315, $A53)</f>
        <v>62</v>
      </c>
      <c r="FY53">
        <f>SUMIFS(DataRegularSeason20242025!$AA$3:$AA$1315,DataRegularSeason20242025!$B$3:$B$1315, "&lt;=" &amp; FY$1, DataRegularSeason20242025!$D$3:$D$1315, $A53)+SUMIFS(DataRegularSeason20242025!$AB$3:$AB$1315,DataRegularSeason20242025!$B$3:$B$1315, "&lt;=" &amp; FY$1, DataRegularSeason20242025!$E$3:$E$1315, $A53)</f>
        <v>62</v>
      </c>
      <c r="FZ53">
        <f>SUMIFS(DataRegularSeason20242025!$AA$3:$AA$1315,DataRegularSeason20242025!$B$3:$B$1315, "&lt;=" &amp; FZ$1, DataRegularSeason20242025!$D$3:$D$1315, $A53)+SUMIFS(DataRegularSeason20242025!$AB$3:$AB$1315,DataRegularSeason20242025!$B$3:$B$1315, "&lt;=" &amp; FZ$1, DataRegularSeason20242025!$E$3:$E$1315, $A53)</f>
        <v>62</v>
      </c>
      <c r="GA53">
        <f>SUMIFS(DataRegularSeason20242025!$AA$3:$AA$1315,DataRegularSeason20242025!$B$3:$B$1315, "&lt;=" &amp; GA$1, DataRegularSeason20242025!$D$3:$D$1315, $A53)+SUMIFS(DataRegularSeason20242025!$AB$3:$AB$1315,DataRegularSeason20242025!$B$3:$B$1315, "&lt;=" &amp; GA$1, DataRegularSeason20242025!$E$3:$E$1315, $A53)</f>
        <v>62</v>
      </c>
      <c r="GB53">
        <f>SUMIFS(DataRegularSeason20242025!$AA$3:$AA$1315,DataRegularSeason20242025!$B$3:$B$1315, "&lt;=" &amp; GB$1, DataRegularSeason20242025!$D$3:$D$1315, $A53)+SUMIFS(DataRegularSeason20242025!$AB$3:$AB$1315,DataRegularSeason20242025!$B$3:$B$1315, "&lt;=" &amp; GB$1, DataRegularSeason20242025!$E$3:$E$1315, $A53)</f>
        <v>62</v>
      </c>
      <c r="GC53">
        <f>SUMIFS(DataRegularSeason20242025!$AA$3:$AA$1315,DataRegularSeason20242025!$B$3:$B$1315, "&lt;=" &amp; GC$1, DataRegularSeason20242025!$D$3:$D$1315, $A53)+SUMIFS(DataRegularSeason20242025!$AB$3:$AB$1315,DataRegularSeason20242025!$B$3:$B$1315, "&lt;=" &amp; GC$1, DataRegularSeason20242025!$E$3:$E$1315, $A53)</f>
        <v>62</v>
      </c>
      <c r="GD53">
        <f>SUMIFS(DataRegularSeason20242025!$AA$3:$AA$1315,DataRegularSeason20242025!$B$3:$B$1315, "&lt;=" &amp; GD$1, DataRegularSeason20242025!$D$3:$D$1315, $A53)+SUMIFS(DataRegularSeason20242025!$AB$3:$AB$1315,DataRegularSeason20242025!$B$3:$B$1315, "&lt;=" &amp; GD$1, DataRegularSeason20242025!$E$3:$E$1315, $A53)</f>
        <v>62</v>
      </c>
      <c r="GE53">
        <f>SUMIFS(DataRegularSeason20242025!$AA$3:$AA$1315,DataRegularSeason20242025!$B$3:$B$1315, "&lt;=" &amp; GE$1, DataRegularSeason20242025!$D$3:$D$1315, $A53)+SUMIFS(DataRegularSeason20242025!$AB$3:$AB$1315,DataRegularSeason20242025!$B$3:$B$1315, "&lt;=" &amp; GE$1, DataRegularSeason20242025!$E$3:$E$1315, $A53)</f>
        <v>62</v>
      </c>
      <c r="GF53">
        <f>SUMIFS(DataRegularSeason20242025!$AA$3:$AA$1315,DataRegularSeason20242025!$B$3:$B$1315, "&lt;=" &amp; GF$1, DataRegularSeason20242025!$D$3:$D$1315, $A53)+SUMIFS(DataRegularSeason20242025!$AB$3:$AB$1315,DataRegularSeason20242025!$B$3:$B$1315, "&lt;=" &amp; GF$1, DataRegularSeason20242025!$E$3:$E$1315, $A53)</f>
        <v>62</v>
      </c>
      <c r="GG53">
        <f>SUMIFS(DataRegularSeason20242025!$AA$3:$AA$1315,DataRegularSeason20242025!$B$3:$B$1315, "&lt;=" &amp; GG$1, DataRegularSeason20242025!$D$3:$D$1315, $A53)+SUMIFS(DataRegularSeason20242025!$AB$3:$AB$1315,DataRegularSeason20242025!$B$3:$B$1315, "&lt;=" &amp; GG$1, DataRegularSeason20242025!$E$3:$E$1315, $A53)</f>
        <v>62</v>
      </c>
      <c r="GH53">
        <f>SUMIFS(DataRegularSeason20242025!$AA$3:$AA$1315,DataRegularSeason20242025!$B$3:$B$1315, "&lt;=" &amp; GH$1, DataRegularSeason20242025!$D$3:$D$1315, $A53)+SUMIFS(DataRegularSeason20242025!$AB$3:$AB$1315,DataRegularSeason20242025!$B$3:$B$1315, "&lt;=" &amp; GH$1, DataRegularSeason20242025!$E$3:$E$1315, $A53)</f>
        <v>62</v>
      </c>
      <c r="GI53">
        <f>SUMIFS(DataRegularSeason20242025!$AA$3:$AA$1315,DataRegularSeason20242025!$B$3:$B$1315, "&lt;=" &amp; GI$1, DataRegularSeason20242025!$D$3:$D$1315, $A53)+SUMIFS(DataRegularSeason20242025!$AB$3:$AB$1315,DataRegularSeason20242025!$B$3:$B$1315, "&lt;=" &amp; GI$1, DataRegularSeason20242025!$E$3:$E$1315, $A53)</f>
        <v>62</v>
      </c>
      <c r="GJ53">
        <f>SUMIFS(DataRegularSeason20242025!$AA$3:$AA$1315,DataRegularSeason20242025!$B$3:$B$1315, "&lt;=" &amp; GJ$1, DataRegularSeason20242025!$D$3:$D$1315, $A53)+SUMIFS(DataRegularSeason20242025!$AB$3:$AB$1315,DataRegularSeason20242025!$B$3:$B$1315, "&lt;=" &amp; GJ$1, DataRegularSeason20242025!$E$3:$E$1315, $A53)</f>
        <v>62</v>
      </c>
      <c r="GK53">
        <f>SUMIFS(DataRegularSeason20242025!$AA$3:$AA$1315,DataRegularSeason20242025!$B$3:$B$1315, "&lt;=" &amp; GK$1, DataRegularSeason20242025!$D$3:$D$1315, $A53)+SUMIFS(DataRegularSeason20242025!$AB$3:$AB$1315,DataRegularSeason20242025!$B$3:$B$1315, "&lt;=" &amp; GK$1, DataRegularSeason20242025!$E$3:$E$1315, $A53)</f>
        <v>62</v>
      </c>
      <c r="GL53">
        <f>SUMIFS(DataRegularSeason20242025!$AA$3:$AA$1315,DataRegularSeason20242025!$B$3:$B$1315, "&lt;=" &amp; GL$1, DataRegularSeason20242025!$D$3:$D$1315, $A53)+SUMIFS(DataRegularSeason20242025!$AB$3:$AB$1315,DataRegularSeason20242025!$B$3:$B$1315, "&lt;=" &amp; GL$1, DataRegularSeason20242025!$E$3:$E$1315, $A53)</f>
        <v>62</v>
      </c>
      <c r="GM53">
        <f>SUMIFS(DataRegularSeason20242025!$AA$3:$AA$1315,DataRegularSeason20242025!$B$3:$B$1315, "&lt;=" &amp; GM$1, DataRegularSeason20242025!$D$3:$D$1315, $A53)+SUMIFS(DataRegularSeason20242025!$AB$3:$AB$1315,DataRegularSeason20242025!$B$3:$B$1315, "&lt;=" &amp; GM$1, DataRegularSeason20242025!$E$3:$E$1315, $A53)</f>
        <v>62</v>
      </c>
      <c r="GN53">
        <f>SUMIFS(DataRegularSeason20242025!$AA$3:$AA$1315,DataRegularSeason20242025!$B$3:$B$1315, "&lt;=" &amp; GN$1, DataRegularSeason20242025!$D$3:$D$1315, $A53)+SUMIFS(DataRegularSeason20242025!$AB$3:$AB$1315,DataRegularSeason20242025!$B$3:$B$1315, "&lt;=" &amp; GN$1, DataRegularSeason20242025!$E$3:$E$1315, $A53)</f>
        <v>62</v>
      </c>
      <c r="GO53">
        <f>SUMIFS(DataRegularSeason20242025!$AA$3:$AA$1315,DataRegularSeason20242025!$B$3:$B$1315, "&lt;=" &amp; GO$1, DataRegularSeason20242025!$D$3:$D$1315, $A53)+SUMIFS(DataRegularSeason20242025!$AB$3:$AB$1315,DataRegularSeason20242025!$B$3:$B$1315, "&lt;=" &amp; GO$1, DataRegularSeason20242025!$E$3:$E$1315, $A53)</f>
        <v>62</v>
      </c>
      <c r="GP53">
        <f>SUMIFS(DataRegularSeason20242025!$AA$3:$AA$1315,DataRegularSeason20242025!$B$3:$B$1315, "&lt;=" &amp; GP$1, DataRegularSeason20242025!$D$3:$D$1315, $A53)+SUMIFS(DataRegularSeason20242025!$AB$3:$AB$1315,DataRegularSeason20242025!$B$3:$B$1315, "&lt;=" &amp; GP$1, DataRegularSeason20242025!$E$3:$E$1315, $A53)</f>
        <v>62</v>
      </c>
      <c r="GQ53">
        <f>SUMIFS(DataRegularSeason20242025!$AA$3:$AA$1315,DataRegularSeason20242025!$B$3:$B$1315, "&lt;=" &amp; GQ$1, DataRegularSeason20242025!$D$3:$D$1315, $A53)+SUMIFS(DataRegularSeason20242025!$AB$3:$AB$1315,DataRegularSeason20242025!$B$3:$B$1315, "&lt;=" &amp; GQ$1, DataRegularSeason20242025!$E$3:$E$1315, $A53)</f>
        <v>62</v>
      </c>
      <c r="GR53">
        <f>SUMIFS(DataRegularSeason20242025!$AA$3:$AA$1315,DataRegularSeason20242025!$B$3:$B$1315, "&lt;=" &amp; GR$1, DataRegularSeason20242025!$D$3:$D$1315, $A53)+SUMIFS(DataRegularSeason20242025!$AB$3:$AB$1315,DataRegularSeason20242025!$B$3:$B$1315, "&lt;=" &amp; GR$1, DataRegularSeason20242025!$E$3:$E$1315, $A53)</f>
        <v>62</v>
      </c>
      <c r="GS53">
        <f>SUMIFS(DataRegularSeason20242025!$AA$3:$AA$1315,DataRegularSeason20242025!$B$3:$B$1315, "&lt;=" &amp; GS$1, DataRegularSeason20242025!$D$3:$D$1315, $A53)+SUMIFS(DataRegularSeason20242025!$AB$3:$AB$1315,DataRegularSeason20242025!$B$3:$B$1315, "&lt;=" &amp; GS$1, DataRegularSeason20242025!$E$3:$E$1315, $A53)</f>
        <v>62</v>
      </c>
      <c r="GT53">
        <f>SUMIFS(DataRegularSeason20242025!$AA$3:$AA$1315,DataRegularSeason20242025!$B$3:$B$1315, "&lt;=" &amp; GT$1, DataRegularSeason20242025!$D$3:$D$1315, $A53)+SUMIFS(DataRegularSeason20242025!$AB$3:$AB$1315,DataRegularSeason20242025!$B$3:$B$1315, "&lt;=" &amp; GT$1, DataRegularSeason20242025!$E$3:$E$1315, $A53)</f>
        <v>62</v>
      </c>
      <c r="GU53">
        <f>SUMIFS(DataRegularSeason20242025!$AA$3:$AA$1315,DataRegularSeason20242025!$B$3:$B$1315, "&lt;=" &amp; GU$1, DataRegularSeason20242025!$D$3:$D$1315, $A53)+SUMIFS(DataRegularSeason20242025!$AB$3:$AB$1315,DataRegularSeason20242025!$B$3:$B$1315, "&lt;=" &amp; GU$1, DataRegularSeason20242025!$E$3:$E$1315, $A53)</f>
        <v>62</v>
      </c>
    </row>
    <row r="54" spans="1:203" x14ac:dyDescent="0.25">
      <c r="A54" t="s">
        <v>21</v>
      </c>
      <c r="B54" t="s">
        <v>96</v>
      </c>
      <c r="C54" t="s">
        <v>94</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83</v>
      </c>
      <c r="EQ54">
        <f>SUMIFS(DataRegularSeason20242025!$AA$3:$AA$1315,DataRegularSeason20242025!$B$3:$B$1315, "&lt;=" &amp; EQ$1, DataRegularSeason20242025!$D$3:$D$1315, $A54)+SUMIFS(DataRegularSeason20242025!$AB$3:$AB$1315,DataRegularSeason20242025!$B$3:$B$1315, "&lt;=" &amp; EQ$1, DataRegularSeason20242025!$E$3:$E$1315, $A54)</f>
        <v>83</v>
      </c>
      <c r="ER54">
        <f>SUMIFS(DataRegularSeason20242025!$AA$3:$AA$1315,DataRegularSeason20242025!$B$3:$B$1315, "&lt;=" &amp; ER$1, DataRegularSeason20242025!$D$3:$D$1315, $A54)+SUMIFS(DataRegularSeason20242025!$AB$3:$AB$1315,DataRegularSeason20242025!$B$3:$B$1315, "&lt;=" &amp; ER$1, DataRegularSeason20242025!$E$3:$E$1315, $A54)</f>
        <v>85</v>
      </c>
      <c r="ES54">
        <f>SUMIFS(DataRegularSeason20242025!$AA$3:$AA$1315,DataRegularSeason20242025!$B$3:$B$1315, "&lt;=" &amp; ES$1, DataRegularSeason20242025!$D$3:$D$1315, $A54)+SUMIFS(DataRegularSeason20242025!$AB$3:$AB$1315,DataRegularSeason20242025!$B$3:$B$1315, "&lt;=" &amp; ES$1, DataRegularSeason20242025!$E$3:$E$1315, $A54)</f>
        <v>85</v>
      </c>
      <c r="ET54">
        <f>SUMIFS(DataRegularSeason20242025!$AA$3:$AA$1315,DataRegularSeason20242025!$B$3:$B$1315, "&lt;=" &amp; ET$1, DataRegularSeason20242025!$D$3:$D$1315, $A54)+SUMIFS(DataRegularSeason20242025!$AB$3:$AB$1315,DataRegularSeason20242025!$B$3:$B$1315, "&lt;=" &amp; ET$1, DataRegularSeason20242025!$E$3:$E$1315, $A54)</f>
        <v>87</v>
      </c>
      <c r="EU54">
        <f>SUMIFS(DataRegularSeason20242025!$AA$3:$AA$1315,DataRegularSeason20242025!$B$3:$B$1315, "&lt;=" &amp; EU$1, DataRegularSeason20242025!$D$3:$D$1315, $A54)+SUMIFS(DataRegularSeason20242025!$AB$3:$AB$1315,DataRegularSeason20242025!$B$3:$B$1315, "&lt;=" &amp; EU$1, DataRegularSeason20242025!$E$3:$E$1315, $A54)</f>
        <v>87</v>
      </c>
      <c r="EV54">
        <f>SUMIFS(DataRegularSeason20242025!$AA$3:$AA$1315,DataRegularSeason20242025!$B$3:$B$1315, "&lt;=" &amp; EV$1, DataRegularSeason20242025!$D$3:$D$1315, $A54)+SUMIFS(DataRegularSeason20242025!$AB$3:$AB$1315,DataRegularSeason20242025!$B$3:$B$1315, "&lt;=" &amp; EV$1, DataRegularSeason20242025!$E$3:$E$1315, $A54)</f>
        <v>87</v>
      </c>
      <c r="EW54">
        <f>SUMIFS(DataRegularSeason20242025!$AA$3:$AA$1315,DataRegularSeason20242025!$B$3:$B$1315, "&lt;=" &amp; EW$1, DataRegularSeason20242025!$D$3:$D$1315, $A54)+SUMIFS(DataRegularSeason20242025!$AB$3:$AB$1315,DataRegularSeason20242025!$B$3:$B$1315, "&lt;=" &amp; EW$1, DataRegularSeason20242025!$E$3:$E$1315, $A54)</f>
        <v>88</v>
      </c>
      <c r="EX54">
        <f>SUMIFS(DataRegularSeason20242025!$AA$3:$AA$1315,DataRegularSeason20242025!$B$3:$B$1315, "&lt;=" &amp; EX$1, DataRegularSeason20242025!$D$3:$D$1315, $A54)+SUMIFS(DataRegularSeason20242025!$AB$3:$AB$1315,DataRegularSeason20242025!$B$3:$B$1315, "&lt;=" &amp; EX$1, DataRegularSeason20242025!$E$3:$E$1315, $A54)</f>
        <v>88</v>
      </c>
      <c r="EY54">
        <f>SUMIFS(DataRegularSeason20242025!$AA$3:$AA$1315,DataRegularSeason20242025!$B$3:$B$1315, "&lt;=" &amp; EY$1, DataRegularSeason20242025!$D$3:$D$1315, $A54)+SUMIFS(DataRegularSeason20242025!$AB$3:$AB$1315,DataRegularSeason20242025!$B$3:$B$1315, "&lt;=" &amp; EY$1, DataRegularSeason20242025!$E$3:$E$1315, $A54)</f>
        <v>88</v>
      </c>
      <c r="EZ54">
        <f>SUMIFS(DataRegularSeason20242025!$AA$3:$AA$1315,DataRegularSeason20242025!$B$3:$B$1315, "&lt;=" &amp; EZ$1, DataRegularSeason20242025!$D$3:$D$1315, $A54)+SUMIFS(DataRegularSeason20242025!$AB$3:$AB$1315,DataRegularSeason20242025!$B$3:$B$1315, "&lt;=" &amp; EZ$1, DataRegularSeason20242025!$E$3:$E$1315, $A54)</f>
        <v>88</v>
      </c>
      <c r="FA54">
        <f>SUMIFS(DataRegularSeason20242025!$AA$3:$AA$1315,DataRegularSeason20242025!$B$3:$B$1315, "&lt;=" &amp; FA$1, DataRegularSeason20242025!$D$3:$D$1315, $A54)+SUMIFS(DataRegularSeason20242025!$AB$3:$AB$1315,DataRegularSeason20242025!$B$3:$B$1315, "&lt;=" &amp; FA$1, DataRegularSeason20242025!$E$3:$E$1315, $A54)</f>
        <v>88</v>
      </c>
      <c r="FB54">
        <f>SUMIFS(DataRegularSeason20242025!$AA$3:$AA$1315,DataRegularSeason20242025!$B$3:$B$1315, "&lt;=" &amp; FB$1, DataRegularSeason20242025!$D$3:$D$1315, $A54)+SUMIFS(DataRegularSeason20242025!$AB$3:$AB$1315,DataRegularSeason20242025!$B$3:$B$1315, "&lt;=" &amp; FB$1, DataRegularSeason20242025!$E$3:$E$1315, $A54)</f>
        <v>90</v>
      </c>
      <c r="FC54">
        <f>SUMIFS(DataRegularSeason20242025!$AA$3:$AA$1315,DataRegularSeason20242025!$B$3:$B$1315, "&lt;=" &amp; FC$1, DataRegularSeason20242025!$D$3:$D$1315, $A54)+SUMIFS(DataRegularSeason20242025!$AB$3:$AB$1315,DataRegularSeason20242025!$B$3:$B$1315, "&lt;=" &amp; FC$1, DataRegularSeason20242025!$E$3:$E$1315, $A54)</f>
        <v>92</v>
      </c>
      <c r="FD54">
        <f>SUMIFS(DataRegularSeason20242025!$AA$3:$AA$1315,DataRegularSeason20242025!$B$3:$B$1315, "&lt;=" &amp; FD$1, DataRegularSeason20242025!$D$3:$D$1315, $A54)+SUMIFS(DataRegularSeason20242025!$AB$3:$AB$1315,DataRegularSeason20242025!$B$3:$B$1315, "&lt;=" &amp; FD$1, DataRegularSeason20242025!$E$3:$E$1315, $A54)</f>
        <v>92</v>
      </c>
      <c r="FE54">
        <f>SUMIFS(DataRegularSeason20242025!$AA$3:$AA$1315,DataRegularSeason20242025!$B$3:$B$1315, "&lt;=" &amp; FE$1, DataRegularSeason20242025!$D$3:$D$1315, $A54)+SUMIFS(DataRegularSeason20242025!$AB$3:$AB$1315,DataRegularSeason20242025!$B$3:$B$1315, "&lt;=" &amp; FE$1, DataRegularSeason20242025!$E$3:$E$1315, $A54)</f>
        <v>92</v>
      </c>
      <c r="FF54">
        <f>SUMIFS(DataRegularSeason20242025!$AA$3:$AA$1315,DataRegularSeason20242025!$B$3:$B$1315, "&lt;=" &amp; FF$1, DataRegularSeason20242025!$D$3:$D$1315, $A54)+SUMIFS(DataRegularSeason20242025!$AB$3:$AB$1315,DataRegularSeason20242025!$B$3:$B$1315, "&lt;=" &amp; FF$1, DataRegularSeason20242025!$E$3:$E$1315, $A54)</f>
        <v>92</v>
      </c>
      <c r="FG54">
        <f>SUMIFS(DataRegularSeason20242025!$AA$3:$AA$1315,DataRegularSeason20242025!$B$3:$B$1315, "&lt;=" &amp; FG$1, DataRegularSeason20242025!$D$3:$D$1315, $A54)+SUMIFS(DataRegularSeason20242025!$AB$3:$AB$1315,DataRegularSeason20242025!$B$3:$B$1315, "&lt;=" &amp; FG$1, DataRegularSeason20242025!$E$3:$E$1315, $A54)</f>
        <v>94</v>
      </c>
      <c r="FH54">
        <f>SUMIFS(DataRegularSeason20242025!$AA$3:$AA$1315,DataRegularSeason20242025!$B$3:$B$1315, "&lt;=" &amp; FH$1, DataRegularSeason20242025!$D$3:$D$1315, $A54)+SUMIFS(DataRegularSeason20242025!$AB$3:$AB$1315,DataRegularSeason20242025!$B$3:$B$1315, "&lt;=" &amp; FH$1, DataRegularSeason20242025!$E$3:$E$1315, $A54)</f>
        <v>94</v>
      </c>
      <c r="FI54">
        <f>SUMIFS(DataRegularSeason20242025!$AA$3:$AA$1315,DataRegularSeason20242025!$B$3:$B$1315, "&lt;=" &amp; FI$1, DataRegularSeason20242025!$D$3:$D$1315, $A54)+SUMIFS(DataRegularSeason20242025!$AB$3:$AB$1315,DataRegularSeason20242025!$B$3:$B$1315, "&lt;=" &amp; FI$1, DataRegularSeason20242025!$E$3:$E$1315, $A54)</f>
        <v>94</v>
      </c>
      <c r="FJ54">
        <f>SUMIFS(DataRegularSeason20242025!$AA$3:$AA$1315,DataRegularSeason20242025!$B$3:$B$1315, "&lt;=" &amp; FJ$1, DataRegularSeason20242025!$D$3:$D$1315, $A54)+SUMIFS(DataRegularSeason20242025!$AB$3:$AB$1315,DataRegularSeason20242025!$B$3:$B$1315, "&lt;=" &amp; FJ$1, DataRegularSeason20242025!$E$3:$E$1315, $A54)</f>
        <v>94</v>
      </c>
      <c r="FK54">
        <f>SUMIFS(DataRegularSeason20242025!$AA$3:$AA$1315,DataRegularSeason20242025!$B$3:$B$1315, "&lt;=" &amp; FK$1, DataRegularSeason20242025!$D$3:$D$1315, $A54)+SUMIFS(DataRegularSeason20242025!$AB$3:$AB$1315,DataRegularSeason20242025!$B$3:$B$1315, "&lt;=" &amp; FK$1, DataRegularSeason20242025!$E$3:$E$1315, $A54)</f>
        <v>94</v>
      </c>
      <c r="FL54">
        <f>SUMIFS(DataRegularSeason20242025!$AA$3:$AA$1315,DataRegularSeason20242025!$B$3:$B$1315, "&lt;=" &amp; FL$1, DataRegularSeason20242025!$D$3:$D$1315, $A54)+SUMIFS(DataRegularSeason20242025!$AB$3:$AB$1315,DataRegularSeason20242025!$B$3:$B$1315, "&lt;=" &amp; FL$1, DataRegularSeason20242025!$E$3:$E$1315, $A54)</f>
        <v>94</v>
      </c>
      <c r="FM54">
        <f>SUMIFS(DataRegularSeason20242025!$AA$3:$AA$1315,DataRegularSeason20242025!$B$3:$B$1315, "&lt;=" &amp; FM$1, DataRegularSeason20242025!$D$3:$D$1315, $A54)+SUMIFS(DataRegularSeason20242025!$AB$3:$AB$1315,DataRegularSeason20242025!$B$3:$B$1315, "&lt;=" &amp; FM$1, DataRegularSeason20242025!$E$3:$E$1315, $A54)</f>
        <v>94</v>
      </c>
      <c r="FN54">
        <f>SUMIFS(DataRegularSeason20242025!$AA$3:$AA$1315,DataRegularSeason20242025!$B$3:$B$1315, "&lt;=" &amp; FN$1, DataRegularSeason20242025!$D$3:$D$1315, $A54)+SUMIFS(DataRegularSeason20242025!$AB$3:$AB$1315,DataRegularSeason20242025!$B$3:$B$1315, "&lt;=" &amp; FN$1, DataRegularSeason20242025!$E$3:$E$1315, $A54)</f>
        <v>94</v>
      </c>
      <c r="FO54">
        <f>SUMIFS(DataRegularSeason20242025!$AA$3:$AA$1315,DataRegularSeason20242025!$B$3:$B$1315, "&lt;=" &amp; FO$1, DataRegularSeason20242025!$D$3:$D$1315, $A54)+SUMIFS(DataRegularSeason20242025!$AB$3:$AB$1315,DataRegularSeason20242025!$B$3:$B$1315, "&lt;=" &amp; FO$1, DataRegularSeason20242025!$E$3:$E$1315, $A54)</f>
        <v>94</v>
      </c>
      <c r="FP54">
        <f>SUMIFS(DataRegularSeason20242025!$AA$3:$AA$1315,DataRegularSeason20242025!$B$3:$B$1315, "&lt;=" &amp; FP$1, DataRegularSeason20242025!$D$3:$D$1315, $A54)+SUMIFS(DataRegularSeason20242025!$AB$3:$AB$1315,DataRegularSeason20242025!$B$3:$B$1315, "&lt;=" &amp; FP$1, DataRegularSeason20242025!$E$3:$E$1315, $A54)</f>
        <v>94</v>
      </c>
      <c r="FQ54">
        <f>SUMIFS(DataRegularSeason20242025!$AA$3:$AA$1315,DataRegularSeason20242025!$B$3:$B$1315, "&lt;=" &amp; FQ$1, DataRegularSeason20242025!$D$3:$D$1315, $A54)+SUMIFS(DataRegularSeason20242025!$AB$3:$AB$1315,DataRegularSeason20242025!$B$3:$B$1315, "&lt;=" &amp; FQ$1, DataRegularSeason20242025!$E$3:$E$1315, $A54)</f>
        <v>94</v>
      </c>
      <c r="FR54">
        <f>SUMIFS(DataRegularSeason20242025!$AA$3:$AA$1315,DataRegularSeason20242025!$B$3:$B$1315, "&lt;=" &amp; FR$1, DataRegularSeason20242025!$D$3:$D$1315, $A54)+SUMIFS(DataRegularSeason20242025!$AB$3:$AB$1315,DataRegularSeason20242025!$B$3:$B$1315, "&lt;=" &amp; FR$1, DataRegularSeason20242025!$E$3:$E$1315, $A54)</f>
        <v>94</v>
      </c>
      <c r="FS54">
        <f>SUMIFS(DataRegularSeason20242025!$AA$3:$AA$1315,DataRegularSeason20242025!$B$3:$B$1315, "&lt;=" &amp; FS$1, DataRegularSeason20242025!$D$3:$D$1315, $A54)+SUMIFS(DataRegularSeason20242025!$AB$3:$AB$1315,DataRegularSeason20242025!$B$3:$B$1315, "&lt;=" &amp; FS$1, DataRegularSeason20242025!$E$3:$E$1315, $A54)</f>
        <v>94</v>
      </c>
      <c r="FT54">
        <f>SUMIFS(DataRegularSeason20242025!$AA$3:$AA$1315,DataRegularSeason20242025!$B$3:$B$1315, "&lt;=" &amp; FT$1, DataRegularSeason20242025!$D$3:$D$1315, $A54)+SUMIFS(DataRegularSeason20242025!$AB$3:$AB$1315,DataRegularSeason20242025!$B$3:$B$1315, "&lt;=" &amp; FT$1, DataRegularSeason20242025!$E$3:$E$1315, $A54)</f>
        <v>94</v>
      </c>
      <c r="FU54">
        <f>SUMIFS(DataRegularSeason20242025!$AA$3:$AA$1315,DataRegularSeason20242025!$B$3:$B$1315, "&lt;=" &amp; FU$1, DataRegularSeason20242025!$D$3:$D$1315, $A54)+SUMIFS(DataRegularSeason20242025!$AB$3:$AB$1315,DataRegularSeason20242025!$B$3:$B$1315, "&lt;=" &amp; FU$1, DataRegularSeason20242025!$E$3:$E$1315, $A54)</f>
        <v>94</v>
      </c>
      <c r="FV54">
        <f>SUMIFS(DataRegularSeason20242025!$AA$3:$AA$1315,DataRegularSeason20242025!$B$3:$B$1315, "&lt;=" &amp; FV$1, DataRegularSeason20242025!$D$3:$D$1315, $A54)+SUMIFS(DataRegularSeason20242025!$AB$3:$AB$1315,DataRegularSeason20242025!$B$3:$B$1315, "&lt;=" &amp; FV$1, DataRegularSeason20242025!$E$3:$E$1315, $A54)</f>
        <v>94</v>
      </c>
      <c r="FW54">
        <f>SUMIFS(DataRegularSeason20242025!$AA$3:$AA$1315,DataRegularSeason20242025!$B$3:$B$1315, "&lt;=" &amp; FW$1, DataRegularSeason20242025!$D$3:$D$1315, $A54)+SUMIFS(DataRegularSeason20242025!$AB$3:$AB$1315,DataRegularSeason20242025!$B$3:$B$1315, "&lt;=" &amp; FW$1, DataRegularSeason20242025!$E$3:$E$1315, $A54)</f>
        <v>94</v>
      </c>
      <c r="FX54">
        <f>SUMIFS(DataRegularSeason20242025!$AA$3:$AA$1315,DataRegularSeason20242025!$B$3:$B$1315, "&lt;=" &amp; FX$1, DataRegularSeason20242025!$D$3:$D$1315, $A54)+SUMIFS(DataRegularSeason20242025!$AB$3:$AB$1315,DataRegularSeason20242025!$B$3:$B$1315, "&lt;=" &amp; FX$1, DataRegularSeason20242025!$E$3:$E$1315, $A54)</f>
        <v>94</v>
      </c>
      <c r="FY54">
        <f>SUMIFS(DataRegularSeason20242025!$AA$3:$AA$1315,DataRegularSeason20242025!$B$3:$B$1315, "&lt;=" &amp; FY$1, DataRegularSeason20242025!$D$3:$D$1315, $A54)+SUMIFS(DataRegularSeason20242025!$AB$3:$AB$1315,DataRegularSeason20242025!$B$3:$B$1315, "&lt;=" &amp; FY$1, DataRegularSeason20242025!$E$3:$E$1315, $A54)</f>
        <v>94</v>
      </c>
      <c r="FZ54">
        <f>SUMIFS(DataRegularSeason20242025!$AA$3:$AA$1315,DataRegularSeason20242025!$B$3:$B$1315, "&lt;=" &amp; FZ$1, DataRegularSeason20242025!$D$3:$D$1315, $A54)+SUMIFS(DataRegularSeason20242025!$AB$3:$AB$1315,DataRegularSeason20242025!$B$3:$B$1315, "&lt;=" &amp; FZ$1, DataRegularSeason20242025!$E$3:$E$1315, $A54)</f>
        <v>94</v>
      </c>
      <c r="GA54">
        <f>SUMIFS(DataRegularSeason20242025!$AA$3:$AA$1315,DataRegularSeason20242025!$B$3:$B$1315, "&lt;=" &amp; GA$1, DataRegularSeason20242025!$D$3:$D$1315, $A54)+SUMIFS(DataRegularSeason20242025!$AB$3:$AB$1315,DataRegularSeason20242025!$B$3:$B$1315, "&lt;=" &amp; GA$1, DataRegularSeason20242025!$E$3:$E$1315, $A54)</f>
        <v>94</v>
      </c>
      <c r="GB54">
        <f>SUMIFS(DataRegularSeason20242025!$AA$3:$AA$1315,DataRegularSeason20242025!$B$3:$B$1315, "&lt;=" &amp; GB$1, DataRegularSeason20242025!$D$3:$D$1315, $A54)+SUMIFS(DataRegularSeason20242025!$AB$3:$AB$1315,DataRegularSeason20242025!$B$3:$B$1315, "&lt;=" &amp; GB$1, DataRegularSeason20242025!$E$3:$E$1315, $A54)</f>
        <v>94</v>
      </c>
      <c r="GC54">
        <f>SUMIFS(DataRegularSeason20242025!$AA$3:$AA$1315,DataRegularSeason20242025!$B$3:$B$1315, "&lt;=" &amp; GC$1, DataRegularSeason20242025!$D$3:$D$1315, $A54)+SUMIFS(DataRegularSeason20242025!$AB$3:$AB$1315,DataRegularSeason20242025!$B$3:$B$1315, "&lt;=" &amp; GC$1, DataRegularSeason20242025!$E$3:$E$1315, $A54)</f>
        <v>94</v>
      </c>
      <c r="GD54">
        <f>SUMIFS(DataRegularSeason20242025!$AA$3:$AA$1315,DataRegularSeason20242025!$B$3:$B$1315, "&lt;=" &amp; GD$1, DataRegularSeason20242025!$D$3:$D$1315, $A54)+SUMIFS(DataRegularSeason20242025!$AB$3:$AB$1315,DataRegularSeason20242025!$B$3:$B$1315, "&lt;=" &amp; GD$1, DataRegularSeason20242025!$E$3:$E$1315, $A54)</f>
        <v>94</v>
      </c>
      <c r="GE54">
        <f>SUMIFS(DataRegularSeason20242025!$AA$3:$AA$1315,DataRegularSeason20242025!$B$3:$B$1315, "&lt;=" &amp; GE$1, DataRegularSeason20242025!$D$3:$D$1315, $A54)+SUMIFS(DataRegularSeason20242025!$AB$3:$AB$1315,DataRegularSeason20242025!$B$3:$B$1315, "&lt;=" &amp; GE$1, DataRegularSeason20242025!$E$3:$E$1315, $A54)</f>
        <v>94</v>
      </c>
      <c r="GF54">
        <f>SUMIFS(DataRegularSeason20242025!$AA$3:$AA$1315,DataRegularSeason20242025!$B$3:$B$1315, "&lt;=" &amp; GF$1, DataRegularSeason20242025!$D$3:$D$1315, $A54)+SUMIFS(DataRegularSeason20242025!$AB$3:$AB$1315,DataRegularSeason20242025!$B$3:$B$1315, "&lt;=" &amp; GF$1, DataRegularSeason20242025!$E$3:$E$1315, $A54)</f>
        <v>94</v>
      </c>
      <c r="GG54">
        <f>SUMIFS(DataRegularSeason20242025!$AA$3:$AA$1315,DataRegularSeason20242025!$B$3:$B$1315, "&lt;=" &amp; GG$1, DataRegularSeason20242025!$D$3:$D$1315, $A54)+SUMIFS(DataRegularSeason20242025!$AB$3:$AB$1315,DataRegularSeason20242025!$B$3:$B$1315, "&lt;=" &amp; GG$1, DataRegularSeason20242025!$E$3:$E$1315, $A54)</f>
        <v>94</v>
      </c>
      <c r="GH54">
        <f>SUMIFS(DataRegularSeason20242025!$AA$3:$AA$1315,DataRegularSeason20242025!$B$3:$B$1315, "&lt;=" &amp; GH$1, DataRegularSeason20242025!$D$3:$D$1315, $A54)+SUMIFS(DataRegularSeason20242025!$AB$3:$AB$1315,DataRegularSeason20242025!$B$3:$B$1315, "&lt;=" &amp; GH$1, DataRegularSeason20242025!$E$3:$E$1315, $A54)</f>
        <v>94</v>
      </c>
      <c r="GI54">
        <f>SUMIFS(DataRegularSeason20242025!$AA$3:$AA$1315,DataRegularSeason20242025!$B$3:$B$1315, "&lt;=" &amp; GI$1, DataRegularSeason20242025!$D$3:$D$1315, $A54)+SUMIFS(DataRegularSeason20242025!$AB$3:$AB$1315,DataRegularSeason20242025!$B$3:$B$1315, "&lt;=" &amp; GI$1, DataRegularSeason20242025!$E$3:$E$1315, $A54)</f>
        <v>94</v>
      </c>
      <c r="GJ54">
        <f>SUMIFS(DataRegularSeason20242025!$AA$3:$AA$1315,DataRegularSeason20242025!$B$3:$B$1315, "&lt;=" &amp; GJ$1, DataRegularSeason20242025!$D$3:$D$1315, $A54)+SUMIFS(DataRegularSeason20242025!$AB$3:$AB$1315,DataRegularSeason20242025!$B$3:$B$1315, "&lt;=" &amp; GJ$1, DataRegularSeason20242025!$E$3:$E$1315, $A54)</f>
        <v>94</v>
      </c>
      <c r="GK54">
        <f>SUMIFS(DataRegularSeason20242025!$AA$3:$AA$1315,DataRegularSeason20242025!$B$3:$B$1315, "&lt;=" &amp; GK$1, DataRegularSeason20242025!$D$3:$D$1315, $A54)+SUMIFS(DataRegularSeason20242025!$AB$3:$AB$1315,DataRegularSeason20242025!$B$3:$B$1315, "&lt;=" &amp; GK$1, DataRegularSeason20242025!$E$3:$E$1315, $A54)</f>
        <v>94</v>
      </c>
      <c r="GL54">
        <f>SUMIFS(DataRegularSeason20242025!$AA$3:$AA$1315,DataRegularSeason20242025!$B$3:$B$1315, "&lt;=" &amp; GL$1, DataRegularSeason20242025!$D$3:$D$1315, $A54)+SUMIFS(DataRegularSeason20242025!$AB$3:$AB$1315,DataRegularSeason20242025!$B$3:$B$1315, "&lt;=" &amp; GL$1, DataRegularSeason20242025!$E$3:$E$1315, $A54)</f>
        <v>94</v>
      </c>
      <c r="GM54">
        <f>SUMIFS(DataRegularSeason20242025!$AA$3:$AA$1315,DataRegularSeason20242025!$B$3:$B$1315, "&lt;=" &amp; GM$1, DataRegularSeason20242025!$D$3:$D$1315, $A54)+SUMIFS(DataRegularSeason20242025!$AB$3:$AB$1315,DataRegularSeason20242025!$B$3:$B$1315, "&lt;=" &amp; GM$1, DataRegularSeason20242025!$E$3:$E$1315, $A54)</f>
        <v>94</v>
      </c>
      <c r="GN54">
        <f>SUMIFS(DataRegularSeason20242025!$AA$3:$AA$1315,DataRegularSeason20242025!$B$3:$B$1315, "&lt;=" &amp; GN$1, DataRegularSeason20242025!$D$3:$D$1315, $A54)+SUMIFS(DataRegularSeason20242025!$AB$3:$AB$1315,DataRegularSeason20242025!$B$3:$B$1315, "&lt;=" &amp; GN$1, DataRegularSeason20242025!$E$3:$E$1315, $A54)</f>
        <v>94</v>
      </c>
      <c r="GO54">
        <f>SUMIFS(DataRegularSeason20242025!$AA$3:$AA$1315,DataRegularSeason20242025!$B$3:$B$1315, "&lt;=" &amp; GO$1, DataRegularSeason20242025!$D$3:$D$1315, $A54)+SUMIFS(DataRegularSeason20242025!$AB$3:$AB$1315,DataRegularSeason20242025!$B$3:$B$1315, "&lt;=" &amp; GO$1, DataRegularSeason20242025!$E$3:$E$1315, $A54)</f>
        <v>94</v>
      </c>
      <c r="GP54">
        <f>SUMIFS(DataRegularSeason20242025!$AA$3:$AA$1315,DataRegularSeason20242025!$B$3:$B$1315, "&lt;=" &amp; GP$1, DataRegularSeason20242025!$D$3:$D$1315, $A54)+SUMIFS(DataRegularSeason20242025!$AB$3:$AB$1315,DataRegularSeason20242025!$B$3:$B$1315, "&lt;=" &amp; GP$1, DataRegularSeason20242025!$E$3:$E$1315, $A54)</f>
        <v>94</v>
      </c>
      <c r="GQ54">
        <f>SUMIFS(DataRegularSeason20242025!$AA$3:$AA$1315,DataRegularSeason20242025!$B$3:$B$1315, "&lt;=" &amp; GQ$1, DataRegularSeason20242025!$D$3:$D$1315, $A54)+SUMIFS(DataRegularSeason20242025!$AB$3:$AB$1315,DataRegularSeason20242025!$B$3:$B$1315, "&lt;=" &amp; GQ$1, DataRegularSeason20242025!$E$3:$E$1315, $A54)</f>
        <v>94</v>
      </c>
      <c r="GR54">
        <f>SUMIFS(DataRegularSeason20242025!$AA$3:$AA$1315,DataRegularSeason20242025!$B$3:$B$1315, "&lt;=" &amp; GR$1, DataRegularSeason20242025!$D$3:$D$1315, $A54)+SUMIFS(DataRegularSeason20242025!$AB$3:$AB$1315,DataRegularSeason20242025!$B$3:$B$1315, "&lt;=" &amp; GR$1, DataRegularSeason20242025!$E$3:$E$1315, $A54)</f>
        <v>94</v>
      </c>
      <c r="GS54">
        <f>SUMIFS(DataRegularSeason20242025!$AA$3:$AA$1315,DataRegularSeason20242025!$B$3:$B$1315, "&lt;=" &amp; GS$1, DataRegularSeason20242025!$D$3:$D$1315, $A54)+SUMIFS(DataRegularSeason20242025!$AB$3:$AB$1315,DataRegularSeason20242025!$B$3:$B$1315, "&lt;=" &amp; GS$1, DataRegularSeason20242025!$E$3:$E$1315, $A54)</f>
        <v>94</v>
      </c>
      <c r="GT54">
        <f>SUMIFS(DataRegularSeason20242025!$AA$3:$AA$1315,DataRegularSeason20242025!$B$3:$B$1315, "&lt;=" &amp; GT$1, DataRegularSeason20242025!$D$3:$D$1315, $A54)+SUMIFS(DataRegularSeason20242025!$AB$3:$AB$1315,DataRegularSeason20242025!$B$3:$B$1315, "&lt;=" &amp; GT$1, DataRegularSeason20242025!$E$3:$E$1315, $A54)</f>
        <v>94</v>
      </c>
      <c r="GU54">
        <f>SUMIFS(DataRegularSeason20242025!$AA$3:$AA$1315,DataRegularSeason20242025!$B$3:$B$1315, "&lt;=" &amp; GU$1, DataRegularSeason20242025!$D$3:$D$1315, $A54)+SUMIFS(DataRegularSeason20242025!$AB$3:$AB$1315,DataRegularSeason20242025!$B$3:$B$1315, "&lt;=" &amp; GU$1, DataRegularSeason20242025!$E$3:$E$1315, $A54)</f>
        <v>94</v>
      </c>
    </row>
    <row r="55" spans="1:203" x14ac:dyDescent="0.25">
      <c r="A55" t="s">
        <v>33</v>
      </c>
      <c r="B55" t="s">
        <v>96</v>
      </c>
      <c r="C55" t="s">
        <v>94</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74</v>
      </c>
      <c r="EQ55">
        <f>SUMIFS(DataRegularSeason20242025!$AA$3:$AA$1315,DataRegularSeason20242025!$B$3:$B$1315, "&lt;=" &amp; EQ$1, DataRegularSeason20242025!$D$3:$D$1315, $A55)+SUMIFS(DataRegularSeason20242025!$AB$3:$AB$1315,DataRegularSeason20242025!$B$3:$B$1315, "&lt;=" &amp; EQ$1, DataRegularSeason20242025!$E$3:$E$1315, $A55)</f>
        <v>76</v>
      </c>
      <c r="ER55">
        <f>SUMIFS(DataRegularSeason20242025!$AA$3:$AA$1315,DataRegularSeason20242025!$B$3:$B$1315, "&lt;=" &amp; ER$1, DataRegularSeason20242025!$D$3:$D$1315, $A55)+SUMIFS(DataRegularSeason20242025!$AB$3:$AB$1315,DataRegularSeason20242025!$B$3:$B$1315, "&lt;=" &amp; ER$1, DataRegularSeason20242025!$E$3:$E$1315, $A55)</f>
        <v>76</v>
      </c>
      <c r="ES55">
        <f>SUMIFS(DataRegularSeason20242025!$AA$3:$AA$1315,DataRegularSeason20242025!$B$3:$B$1315, "&lt;=" &amp; ES$1, DataRegularSeason20242025!$D$3:$D$1315, $A55)+SUMIFS(DataRegularSeason20242025!$AB$3:$AB$1315,DataRegularSeason20242025!$B$3:$B$1315, "&lt;=" &amp; ES$1, DataRegularSeason20242025!$E$3:$E$1315, $A55)</f>
        <v>76</v>
      </c>
      <c r="ET55">
        <f>SUMIFS(DataRegularSeason20242025!$AA$3:$AA$1315,DataRegularSeason20242025!$B$3:$B$1315, "&lt;=" &amp; ET$1, DataRegularSeason20242025!$D$3:$D$1315, $A55)+SUMIFS(DataRegularSeason20242025!$AB$3:$AB$1315,DataRegularSeason20242025!$B$3:$B$1315, "&lt;=" &amp; ET$1, DataRegularSeason20242025!$E$3:$E$1315, $A55)</f>
        <v>76</v>
      </c>
      <c r="EU55">
        <f>SUMIFS(DataRegularSeason20242025!$AA$3:$AA$1315,DataRegularSeason20242025!$B$3:$B$1315, "&lt;=" &amp; EU$1, DataRegularSeason20242025!$D$3:$D$1315, $A55)+SUMIFS(DataRegularSeason20242025!$AB$3:$AB$1315,DataRegularSeason20242025!$B$3:$B$1315, "&lt;=" &amp; EU$1, DataRegularSeason20242025!$E$3:$E$1315, $A55)</f>
        <v>76</v>
      </c>
      <c r="EV55">
        <f>SUMIFS(DataRegularSeason20242025!$AA$3:$AA$1315,DataRegularSeason20242025!$B$3:$B$1315, "&lt;=" &amp; EV$1, DataRegularSeason20242025!$D$3:$D$1315, $A55)+SUMIFS(DataRegularSeason20242025!$AB$3:$AB$1315,DataRegularSeason20242025!$B$3:$B$1315, "&lt;=" &amp; EV$1, DataRegularSeason20242025!$E$3:$E$1315, $A55)</f>
        <v>78</v>
      </c>
      <c r="EW55">
        <f>SUMIFS(DataRegularSeason20242025!$AA$3:$AA$1315,DataRegularSeason20242025!$B$3:$B$1315, "&lt;=" &amp; EW$1, DataRegularSeason20242025!$D$3:$D$1315, $A55)+SUMIFS(DataRegularSeason20242025!$AB$3:$AB$1315,DataRegularSeason20242025!$B$3:$B$1315, "&lt;=" &amp; EW$1, DataRegularSeason20242025!$E$3:$E$1315, $A55)</f>
        <v>78</v>
      </c>
      <c r="EX55">
        <f>SUMIFS(DataRegularSeason20242025!$AA$3:$AA$1315,DataRegularSeason20242025!$B$3:$B$1315, "&lt;=" &amp; EX$1, DataRegularSeason20242025!$D$3:$D$1315, $A55)+SUMIFS(DataRegularSeason20242025!$AB$3:$AB$1315,DataRegularSeason20242025!$B$3:$B$1315, "&lt;=" &amp; EX$1, DataRegularSeason20242025!$E$3:$E$1315, $A55)</f>
        <v>80</v>
      </c>
      <c r="EY55">
        <f>SUMIFS(DataRegularSeason20242025!$AA$3:$AA$1315,DataRegularSeason20242025!$B$3:$B$1315, "&lt;=" &amp; EY$1, DataRegularSeason20242025!$D$3:$D$1315, $A55)+SUMIFS(DataRegularSeason20242025!$AB$3:$AB$1315,DataRegularSeason20242025!$B$3:$B$1315, "&lt;=" &amp; EY$1, DataRegularSeason20242025!$E$3:$E$1315, $A55)</f>
        <v>80</v>
      </c>
      <c r="EZ55">
        <f>SUMIFS(DataRegularSeason20242025!$AA$3:$AA$1315,DataRegularSeason20242025!$B$3:$B$1315, "&lt;=" &amp; EZ$1, DataRegularSeason20242025!$D$3:$D$1315, $A55)+SUMIFS(DataRegularSeason20242025!$AB$3:$AB$1315,DataRegularSeason20242025!$B$3:$B$1315, "&lt;=" &amp; EZ$1, DataRegularSeason20242025!$E$3:$E$1315, $A55)</f>
        <v>82</v>
      </c>
      <c r="FA55">
        <f>SUMIFS(DataRegularSeason20242025!$AA$3:$AA$1315,DataRegularSeason20242025!$B$3:$B$1315, "&lt;=" &amp; FA$1, DataRegularSeason20242025!$D$3:$D$1315, $A55)+SUMIFS(DataRegularSeason20242025!$AB$3:$AB$1315,DataRegularSeason20242025!$B$3:$B$1315, "&lt;=" &amp; FA$1, DataRegularSeason20242025!$E$3:$E$1315, $A55)</f>
        <v>82</v>
      </c>
      <c r="FB55">
        <f>SUMIFS(DataRegularSeason20242025!$AA$3:$AA$1315,DataRegularSeason20242025!$B$3:$B$1315, "&lt;=" &amp; FB$1, DataRegularSeason20242025!$D$3:$D$1315, $A55)+SUMIFS(DataRegularSeason20242025!$AB$3:$AB$1315,DataRegularSeason20242025!$B$3:$B$1315, "&lt;=" &amp; FB$1, DataRegularSeason20242025!$E$3:$E$1315, $A55)</f>
        <v>84</v>
      </c>
      <c r="FC55">
        <f>SUMIFS(DataRegularSeason20242025!$AA$3:$AA$1315,DataRegularSeason20242025!$B$3:$B$1315, "&lt;=" &amp; FC$1, DataRegularSeason20242025!$D$3:$D$1315, $A55)+SUMIFS(DataRegularSeason20242025!$AB$3:$AB$1315,DataRegularSeason20242025!$B$3:$B$1315, "&lt;=" &amp; FC$1, DataRegularSeason20242025!$E$3:$E$1315, $A55)</f>
        <v>84</v>
      </c>
      <c r="FD55">
        <f>SUMIFS(DataRegularSeason20242025!$AA$3:$AA$1315,DataRegularSeason20242025!$B$3:$B$1315, "&lt;=" &amp; FD$1, DataRegularSeason20242025!$D$3:$D$1315, $A55)+SUMIFS(DataRegularSeason20242025!$AB$3:$AB$1315,DataRegularSeason20242025!$B$3:$B$1315, "&lt;=" &amp; FD$1, DataRegularSeason20242025!$E$3:$E$1315, $A55)</f>
        <v>84</v>
      </c>
      <c r="FE55">
        <f>SUMIFS(DataRegularSeason20242025!$AA$3:$AA$1315,DataRegularSeason20242025!$B$3:$B$1315, "&lt;=" &amp; FE$1, DataRegularSeason20242025!$D$3:$D$1315, $A55)+SUMIFS(DataRegularSeason20242025!$AB$3:$AB$1315,DataRegularSeason20242025!$B$3:$B$1315, "&lt;=" &amp; FE$1, DataRegularSeason20242025!$E$3:$E$1315, $A55)</f>
        <v>86</v>
      </c>
      <c r="FF55">
        <f>SUMIFS(DataRegularSeason20242025!$AA$3:$AA$1315,DataRegularSeason20242025!$B$3:$B$1315, "&lt;=" &amp; FF$1, DataRegularSeason20242025!$D$3:$D$1315, $A55)+SUMIFS(DataRegularSeason20242025!$AB$3:$AB$1315,DataRegularSeason20242025!$B$3:$B$1315, "&lt;=" &amp; FF$1, DataRegularSeason20242025!$E$3:$E$1315, $A55)</f>
        <v>86</v>
      </c>
      <c r="FG55">
        <f>SUMIFS(DataRegularSeason20242025!$AA$3:$AA$1315,DataRegularSeason20242025!$B$3:$B$1315, "&lt;=" &amp; FG$1, DataRegularSeason20242025!$D$3:$D$1315, $A55)+SUMIFS(DataRegularSeason20242025!$AB$3:$AB$1315,DataRegularSeason20242025!$B$3:$B$1315, "&lt;=" &amp; FG$1, DataRegularSeason20242025!$E$3:$E$1315, $A55)</f>
        <v>86</v>
      </c>
      <c r="FH55">
        <f>SUMIFS(DataRegularSeason20242025!$AA$3:$AA$1315,DataRegularSeason20242025!$B$3:$B$1315, "&lt;=" &amp; FH$1, DataRegularSeason20242025!$D$3:$D$1315, $A55)+SUMIFS(DataRegularSeason20242025!$AB$3:$AB$1315,DataRegularSeason20242025!$B$3:$B$1315, "&lt;=" &amp; FH$1, DataRegularSeason20242025!$E$3:$E$1315, $A55)</f>
        <v>86</v>
      </c>
      <c r="FI55">
        <f>SUMIFS(DataRegularSeason20242025!$AA$3:$AA$1315,DataRegularSeason20242025!$B$3:$B$1315, "&lt;=" &amp; FI$1, DataRegularSeason20242025!$D$3:$D$1315, $A55)+SUMIFS(DataRegularSeason20242025!$AB$3:$AB$1315,DataRegularSeason20242025!$B$3:$B$1315, "&lt;=" &amp; FI$1, DataRegularSeason20242025!$E$3:$E$1315, $A55)</f>
        <v>86</v>
      </c>
      <c r="FJ55">
        <f>SUMIFS(DataRegularSeason20242025!$AA$3:$AA$1315,DataRegularSeason20242025!$B$3:$B$1315, "&lt;=" &amp; FJ$1, DataRegularSeason20242025!$D$3:$D$1315, $A55)+SUMIFS(DataRegularSeason20242025!$AB$3:$AB$1315,DataRegularSeason20242025!$B$3:$B$1315, "&lt;=" &amp; FJ$1, DataRegularSeason20242025!$E$3:$E$1315, $A55)</f>
        <v>86</v>
      </c>
      <c r="FK55">
        <f>SUMIFS(DataRegularSeason20242025!$AA$3:$AA$1315,DataRegularSeason20242025!$B$3:$B$1315, "&lt;=" &amp; FK$1, DataRegularSeason20242025!$D$3:$D$1315, $A55)+SUMIFS(DataRegularSeason20242025!$AB$3:$AB$1315,DataRegularSeason20242025!$B$3:$B$1315, "&lt;=" &amp; FK$1, DataRegularSeason20242025!$E$3:$E$1315, $A55)</f>
        <v>86</v>
      </c>
      <c r="FL55">
        <f>SUMIFS(DataRegularSeason20242025!$AA$3:$AA$1315,DataRegularSeason20242025!$B$3:$B$1315, "&lt;=" &amp; FL$1, DataRegularSeason20242025!$D$3:$D$1315, $A55)+SUMIFS(DataRegularSeason20242025!$AB$3:$AB$1315,DataRegularSeason20242025!$B$3:$B$1315, "&lt;=" &amp; FL$1, DataRegularSeason20242025!$E$3:$E$1315, $A55)</f>
        <v>86</v>
      </c>
      <c r="FM55">
        <f>SUMIFS(DataRegularSeason20242025!$AA$3:$AA$1315,DataRegularSeason20242025!$B$3:$B$1315, "&lt;=" &amp; FM$1, DataRegularSeason20242025!$D$3:$D$1315, $A55)+SUMIFS(DataRegularSeason20242025!$AB$3:$AB$1315,DataRegularSeason20242025!$B$3:$B$1315, "&lt;=" &amp; FM$1, DataRegularSeason20242025!$E$3:$E$1315, $A55)</f>
        <v>86</v>
      </c>
      <c r="FN55">
        <f>SUMIFS(DataRegularSeason20242025!$AA$3:$AA$1315,DataRegularSeason20242025!$B$3:$B$1315, "&lt;=" &amp; FN$1, DataRegularSeason20242025!$D$3:$D$1315, $A55)+SUMIFS(DataRegularSeason20242025!$AB$3:$AB$1315,DataRegularSeason20242025!$B$3:$B$1315, "&lt;=" &amp; FN$1, DataRegularSeason20242025!$E$3:$E$1315, $A55)</f>
        <v>86</v>
      </c>
      <c r="FO55">
        <f>SUMIFS(DataRegularSeason20242025!$AA$3:$AA$1315,DataRegularSeason20242025!$B$3:$B$1315, "&lt;=" &amp; FO$1, DataRegularSeason20242025!$D$3:$D$1315, $A55)+SUMIFS(DataRegularSeason20242025!$AB$3:$AB$1315,DataRegularSeason20242025!$B$3:$B$1315, "&lt;=" &amp; FO$1, DataRegularSeason20242025!$E$3:$E$1315, $A55)</f>
        <v>86</v>
      </c>
      <c r="FP55">
        <f>SUMIFS(DataRegularSeason20242025!$AA$3:$AA$1315,DataRegularSeason20242025!$B$3:$B$1315, "&lt;=" &amp; FP$1, DataRegularSeason20242025!$D$3:$D$1315, $A55)+SUMIFS(DataRegularSeason20242025!$AB$3:$AB$1315,DataRegularSeason20242025!$B$3:$B$1315, "&lt;=" &amp; FP$1, DataRegularSeason20242025!$E$3:$E$1315, $A55)</f>
        <v>86</v>
      </c>
      <c r="FQ55">
        <f>SUMIFS(DataRegularSeason20242025!$AA$3:$AA$1315,DataRegularSeason20242025!$B$3:$B$1315, "&lt;=" &amp; FQ$1, DataRegularSeason20242025!$D$3:$D$1315, $A55)+SUMIFS(DataRegularSeason20242025!$AB$3:$AB$1315,DataRegularSeason20242025!$B$3:$B$1315, "&lt;=" &amp; FQ$1, DataRegularSeason20242025!$E$3:$E$1315, $A55)</f>
        <v>86</v>
      </c>
      <c r="FR55">
        <f>SUMIFS(DataRegularSeason20242025!$AA$3:$AA$1315,DataRegularSeason20242025!$B$3:$B$1315, "&lt;=" &amp; FR$1, DataRegularSeason20242025!$D$3:$D$1315, $A55)+SUMIFS(DataRegularSeason20242025!$AB$3:$AB$1315,DataRegularSeason20242025!$B$3:$B$1315, "&lt;=" &amp; FR$1, DataRegularSeason20242025!$E$3:$E$1315, $A55)</f>
        <v>86</v>
      </c>
      <c r="FS55">
        <f>SUMIFS(DataRegularSeason20242025!$AA$3:$AA$1315,DataRegularSeason20242025!$B$3:$B$1315, "&lt;=" &amp; FS$1, DataRegularSeason20242025!$D$3:$D$1315, $A55)+SUMIFS(DataRegularSeason20242025!$AB$3:$AB$1315,DataRegularSeason20242025!$B$3:$B$1315, "&lt;=" &amp; FS$1, DataRegularSeason20242025!$E$3:$E$1315, $A55)</f>
        <v>86</v>
      </c>
      <c r="FT55">
        <f>SUMIFS(DataRegularSeason20242025!$AA$3:$AA$1315,DataRegularSeason20242025!$B$3:$B$1315, "&lt;=" &amp; FT$1, DataRegularSeason20242025!$D$3:$D$1315, $A55)+SUMIFS(DataRegularSeason20242025!$AB$3:$AB$1315,DataRegularSeason20242025!$B$3:$B$1315, "&lt;=" &amp; FT$1, DataRegularSeason20242025!$E$3:$E$1315, $A55)</f>
        <v>86</v>
      </c>
      <c r="FU55">
        <f>SUMIFS(DataRegularSeason20242025!$AA$3:$AA$1315,DataRegularSeason20242025!$B$3:$B$1315, "&lt;=" &amp; FU$1, DataRegularSeason20242025!$D$3:$D$1315, $A55)+SUMIFS(DataRegularSeason20242025!$AB$3:$AB$1315,DataRegularSeason20242025!$B$3:$B$1315, "&lt;=" &amp; FU$1, DataRegularSeason20242025!$E$3:$E$1315, $A55)</f>
        <v>86</v>
      </c>
      <c r="FV55">
        <f>SUMIFS(DataRegularSeason20242025!$AA$3:$AA$1315,DataRegularSeason20242025!$B$3:$B$1315, "&lt;=" &amp; FV$1, DataRegularSeason20242025!$D$3:$D$1315, $A55)+SUMIFS(DataRegularSeason20242025!$AB$3:$AB$1315,DataRegularSeason20242025!$B$3:$B$1315, "&lt;=" &amp; FV$1, DataRegularSeason20242025!$E$3:$E$1315, $A55)</f>
        <v>86</v>
      </c>
      <c r="FW55">
        <f>SUMIFS(DataRegularSeason20242025!$AA$3:$AA$1315,DataRegularSeason20242025!$B$3:$B$1315, "&lt;=" &amp; FW$1, DataRegularSeason20242025!$D$3:$D$1315, $A55)+SUMIFS(DataRegularSeason20242025!$AB$3:$AB$1315,DataRegularSeason20242025!$B$3:$B$1315, "&lt;=" &amp; FW$1, DataRegularSeason20242025!$E$3:$E$1315, $A55)</f>
        <v>86</v>
      </c>
      <c r="FX55">
        <f>SUMIFS(DataRegularSeason20242025!$AA$3:$AA$1315,DataRegularSeason20242025!$B$3:$B$1315, "&lt;=" &amp; FX$1, DataRegularSeason20242025!$D$3:$D$1315, $A55)+SUMIFS(DataRegularSeason20242025!$AB$3:$AB$1315,DataRegularSeason20242025!$B$3:$B$1315, "&lt;=" &amp; FX$1, DataRegularSeason20242025!$E$3:$E$1315, $A55)</f>
        <v>86</v>
      </c>
      <c r="FY55">
        <f>SUMIFS(DataRegularSeason20242025!$AA$3:$AA$1315,DataRegularSeason20242025!$B$3:$B$1315, "&lt;=" &amp; FY$1, DataRegularSeason20242025!$D$3:$D$1315, $A55)+SUMIFS(DataRegularSeason20242025!$AB$3:$AB$1315,DataRegularSeason20242025!$B$3:$B$1315, "&lt;=" &amp; FY$1, DataRegularSeason20242025!$E$3:$E$1315, $A55)</f>
        <v>86</v>
      </c>
      <c r="FZ55">
        <f>SUMIFS(DataRegularSeason20242025!$AA$3:$AA$1315,DataRegularSeason20242025!$B$3:$B$1315, "&lt;=" &amp; FZ$1, DataRegularSeason20242025!$D$3:$D$1315, $A55)+SUMIFS(DataRegularSeason20242025!$AB$3:$AB$1315,DataRegularSeason20242025!$B$3:$B$1315, "&lt;=" &amp; FZ$1, DataRegularSeason20242025!$E$3:$E$1315, $A55)</f>
        <v>86</v>
      </c>
      <c r="GA55">
        <f>SUMIFS(DataRegularSeason20242025!$AA$3:$AA$1315,DataRegularSeason20242025!$B$3:$B$1315, "&lt;=" &amp; GA$1, DataRegularSeason20242025!$D$3:$D$1315, $A55)+SUMIFS(DataRegularSeason20242025!$AB$3:$AB$1315,DataRegularSeason20242025!$B$3:$B$1315, "&lt;=" &amp; GA$1, DataRegularSeason20242025!$E$3:$E$1315, $A55)</f>
        <v>86</v>
      </c>
      <c r="GB55">
        <f>SUMIFS(DataRegularSeason20242025!$AA$3:$AA$1315,DataRegularSeason20242025!$B$3:$B$1315, "&lt;=" &amp; GB$1, DataRegularSeason20242025!$D$3:$D$1315, $A55)+SUMIFS(DataRegularSeason20242025!$AB$3:$AB$1315,DataRegularSeason20242025!$B$3:$B$1315, "&lt;=" &amp; GB$1, DataRegularSeason20242025!$E$3:$E$1315, $A55)</f>
        <v>86</v>
      </c>
      <c r="GC55">
        <f>SUMIFS(DataRegularSeason20242025!$AA$3:$AA$1315,DataRegularSeason20242025!$B$3:$B$1315, "&lt;=" &amp; GC$1, DataRegularSeason20242025!$D$3:$D$1315, $A55)+SUMIFS(DataRegularSeason20242025!$AB$3:$AB$1315,DataRegularSeason20242025!$B$3:$B$1315, "&lt;=" &amp; GC$1, DataRegularSeason20242025!$E$3:$E$1315, $A55)</f>
        <v>86</v>
      </c>
      <c r="GD55">
        <f>SUMIFS(DataRegularSeason20242025!$AA$3:$AA$1315,DataRegularSeason20242025!$B$3:$B$1315, "&lt;=" &amp; GD$1, DataRegularSeason20242025!$D$3:$D$1315, $A55)+SUMIFS(DataRegularSeason20242025!$AB$3:$AB$1315,DataRegularSeason20242025!$B$3:$B$1315, "&lt;=" &amp; GD$1, DataRegularSeason20242025!$E$3:$E$1315, $A55)</f>
        <v>86</v>
      </c>
      <c r="GE55">
        <f>SUMIFS(DataRegularSeason20242025!$AA$3:$AA$1315,DataRegularSeason20242025!$B$3:$B$1315, "&lt;=" &amp; GE$1, DataRegularSeason20242025!$D$3:$D$1315, $A55)+SUMIFS(DataRegularSeason20242025!$AB$3:$AB$1315,DataRegularSeason20242025!$B$3:$B$1315, "&lt;=" &amp; GE$1, DataRegularSeason20242025!$E$3:$E$1315, $A55)</f>
        <v>86</v>
      </c>
      <c r="GF55">
        <f>SUMIFS(DataRegularSeason20242025!$AA$3:$AA$1315,DataRegularSeason20242025!$B$3:$B$1315, "&lt;=" &amp; GF$1, DataRegularSeason20242025!$D$3:$D$1315, $A55)+SUMIFS(DataRegularSeason20242025!$AB$3:$AB$1315,DataRegularSeason20242025!$B$3:$B$1315, "&lt;=" &amp; GF$1, DataRegularSeason20242025!$E$3:$E$1315, $A55)</f>
        <v>86</v>
      </c>
      <c r="GG55">
        <f>SUMIFS(DataRegularSeason20242025!$AA$3:$AA$1315,DataRegularSeason20242025!$B$3:$B$1315, "&lt;=" &amp; GG$1, DataRegularSeason20242025!$D$3:$D$1315, $A55)+SUMIFS(DataRegularSeason20242025!$AB$3:$AB$1315,DataRegularSeason20242025!$B$3:$B$1315, "&lt;=" &amp; GG$1, DataRegularSeason20242025!$E$3:$E$1315, $A55)</f>
        <v>86</v>
      </c>
      <c r="GH55">
        <f>SUMIFS(DataRegularSeason20242025!$AA$3:$AA$1315,DataRegularSeason20242025!$B$3:$B$1315, "&lt;=" &amp; GH$1, DataRegularSeason20242025!$D$3:$D$1315, $A55)+SUMIFS(DataRegularSeason20242025!$AB$3:$AB$1315,DataRegularSeason20242025!$B$3:$B$1315, "&lt;=" &amp; GH$1, DataRegularSeason20242025!$E$3:$E$1315, $A55)</f>
        <v>86</v>
      </c>
      <c r="GI55">
        <f>SUMIFS(DataRegularSeason20242025!$AA$3:$AA$1315,DataRegularSeason20242025!$B$3:$B$1315, "&lt;=" &amp; GI$1, DataRegularSeason20242025!$D$3:$D$1315, $A55)+SUMIFS(DataRegularSeason20242025!$AB$3:$AB$1315,DataRegularSeason20242025!$B$3:$B$1315, "&lt;=" &amp; GI$1, DataRegularSeason20242025!$E$3:$E$1315, $A55)</f>
        <v>86</v>
      </c>
      <c r="GJ55">
        <f>SUMIFS(DataRegularSeason20242025!$AA$3:$AA$1315,DataRegularSeason20242025!$B$3:$B$1315, "&lt;=" &amp; GJ$1, DataRegularSeason20242025!$D$3:$D$1315, $A55)+SUMIFS(DataRegularSeason20242025!$AB$3:$AB$1315,DataRegularSeason20242025!$B$3:$B$1315, "&lt;=" &amp; GJ$1, DataRegularSeason20242025!$E$3:$E$1315, $A55)</f>
        <v>86</v>
      </c>
      <c r="GK55">
        <f>SUMIFS(DataRegularSeason20242025!$AA$3:$AA$1315,DataRegularSeason20242025!$B$3:$B$1315, "&lt;=" &amp; GK$1, DataRegularSeason20242025!$D$3:$D$1315, $A55)+SUMIFS(DataRegularSeason20242025!$AB$3:$AB$1315,DataRegularSeason20242025!$B$3:$B$1315, "&lt;=" &amp; GK$1, DataRegularSeason20242025!$E$3:$E$1315, $A55)</f>
        <v>86</v>
      </c>
      <c r="GL55">
        <f>SUMIFS(DataRegularSeason20242025!$AA$3:$AA$1315,DataRegularSeason20242025!$B$3:$B$1315, "&lt;=" &amp; GL$1, DataRegularSeason20242025!$D$3:$D$1315, $A55)+SUMIFS(DataRegularSeason20242025!$AB$3:$AB$1315,DataRegularSeason20242025!$B$3:$B$1315, "&lt;=" &amp; GL$1, DataRegularSeason20242025!$E$3:$E$1315, $A55)</f>
        <v>86</v>
      </c>
      <c r="GM55">
        <f>SUMIFS(DataRegularSeason20242025!$AA$3:$AA$1315,DataRegularSeason20242025!$B$3:$B$1315, "&lt;=" &amp; GM$1, DataRegularSeason20242025!$D$3:$D$1315, $A55)+SUMIFS(DataRegularSeason20242025!$AB$3:$AB$1315,DataRegularSeason20242025!$B$3:$B$1315, "&lt;=" &amp; GM$1, DataRegularSeason20242025!$E$3:$E$1315, $A55)</f>
        <v>86</v>
      </c>
      <c r="GN55">
        <f>SUMIFS(DataRegularSeason20242025!$AA$3:$AA$1315,DataRegularSeason20242025!$B$3:$B$1315, "&lt;=" &amp; GN$1, DataRegularSeason20242025!$D$3:$D$1315, $A55)+SUMIFS(DataRegularSeason20242025!$AB$3:$AB$1315,DataRegularSeason20242025!$B$3:$B$1315, "&lt;=" &amp; GN$1, DataRegularSeason20242025!$E$3:$E$1315, $A55)</f>
        <v>86</v>
      </c>
      <c r="GO55">
        <f>SUMIFS(DataRegularSeason20242025!$AA$3:$AA$1315,DataRegularSeason20242025!$B$3:$B$1315, "&lt;=" &amp; GO$1, DataRegularSeason20242025!$D$3:$D$1315, $A55)+SUMIFS(DataRegularSeason20242025!$AB$3:$AB$1315,DataRegularSeason20242025!$B$3:$B$1315, "&lt;=" &amp; GO$1, DataRegularSeason20242025!$E$3:$E$1315, $A55)</f>
        <v>86</v>
      </c>
      <c r="GP55">
        <f>SUMIFS(DataRegularSeason20242025!$AA$3:$AA$1315,DataRegularSeason20242025!$B$3:$B$1315, "&lt;=" &amp; GP$1, DataRegularSeason20242025!$D$3:$D$1315, $A55)+SUMIFS(DataRegularSeason20242025!$AB$3:$AB$1315,DataRegularSeason20242025!$B$3:$B$1315, "&lt;=" &amp; GP$1, DataRegularSeason20242025!$E$3:$E$1315, $A55)</f>
        <v>86</v>
      </c>
      <c r="GQ55">
        <f>SUMIFS(DataRegularSeason20242025!$AA$3:$AA$1315,DataRegularSeason20242025!$B$3:$B$1315, "&lt;=" &amp; GQ$1, DataRegularSeason20242025!$D$3:$D$1315, $A55)+SUMIFS(DataRegularSeason20242025!$AB$3:$AB$1315,DataRegularSeason20242025!$B$3:$B$1315, "&lt;=" &amp; GQ$1, DataRegularSeason20242025!$E$3:$E$1315, $A55)</f>
        <v>86</v>
      </c>
      <c r="GR55">
        <f>SUMIFS(DataRegularSeason20242025!$AA$3:$AA$1315,DataRegularSeason20242025!$B$3:$B$1315, "&lt;=" &amp; GR$1, DataRegularSeason20242025!$D$3:$D$1315, $A55)+SUMIFS(DataRegularSeason20242025!$AB$3:$AB$1315,DataRegularSeason20242025!$B$3:$B$1315, "&lt;=" &amp; GR$1, DataRegularSeason20242025!$E$3:$E$1315, $A55)</f>
        <v>86</v>
      </c>
      <c r="GS55">
        <f>SUMIFS(DataRegularSeason20242025!$AA$3:$AA$1315,DataRegularSeason20242025!$B$3:$B$1315, "&lt;=" &amp; GS$1, DataRegularSeason20242025!$D$3:$D$1315, $A55)+SUMIFS(DataRegularSeason20242025!$AB$3:$AB$1315,DataRegularSeason20242025!$B$3:$B$1315, "&lt;=" &amp; GS$1, DataRegularSeason20242025!$E$3:$E$1315, $A55)</f>
        <v>86</v>
      </c>
      <c r="GT55">
        <f>SUMIFS(DataRegularSeason20242025!$AA$3:$AA$1315,DataRegularSeason20242025!$B$3:$B$1315, "&lt;=" &amp; GT$1, DataRegularSeason20242025!$D$3:$D$1315, $A55)+SUMIFS(DataRegularSeason20242025!$AB$3:$AB$1315,DataRegularSeason20242025!$B$3:$B$1315, "&lt;=" &amp; GT$1, DataRegularSeason20242025!$E$3:$E$1315, $A55)</f>
        <v>86</v>
      </c>
      <c r="GU55">
        <f>SUMIFS(DataRegularSeason20242025!$AA$3:$AA$1315,DataRegularSeason20242025!$B$3:$B$1315, "&lt;=" &amp; GU$1, DataRegularSeason20242025!$D$3:$D$1315, $A55)+SUMIFS(DataRegularSeason20242025!$AB$3:$AB$1315,DataRegularSeason20242025!$B$3:$B$1315, "&lt;=" &amp; GU$1, DataRegularSeason20242025!$E$3:$E$1315, $A55)</f>
        <v>86</v>
      </c>
    </row>
    <row r="56" spans="1:203" x14ac:dyDescent="0.25">
      <c r="A56" t="s">
        <v>25</v>
      </c>
      <c r="B56" t="s">
        <v>96</v>
      </c>
      <c r="C56" t="s">
        <v>94</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0</v>
      </c>
      <c r="L56">
        <f>SUMIFS(DataRegularSeason20242025!$AA$3:$AA$1315,DataRegularSeason20242025!$B$3:$B$1315, "&lt;=" &amp; L$1, DataRegularSeason20242025!$D$3:$D$1315, $A56)+SUMIFS(DataRegularSeason20242025!$AB$3:$AB$1315,DataRegularSeason20242025!$B$3:$B$1315, "&lt;=" &amp; L$1, DataRegularSeason20242025!$E$3:$E$1315, $A56)</f>
        <v>0</v>
      </c>
      <c r="M56">
        <f>SUMIFS(DataRegularSeason20242025!$AA$3:$AA$1315,DataRegularSeason20242025!$B$3:$B$1315, "&lt;=" &amp; M$1, DataRegularSeason20242025!$D$3:$D$1315, $A56)+SUMIFS(DataRegularSeason20242025!$AB$3:$AB$1315,DataRegularSeason20242025!$B$3:$B$1315, "&lt;=" &amp; M$1, DataRegularSeason20242025!$E$3:$E$1315, $A56)</f>
        <v>0</v>
      </c>
      <c r="N56">
        <f>SUMIFS(DataRegularSeason20242025!$AA$3:$AA$1315,DataRegularSeason20242025!$B$3:$B$1315, "&lt;=" &amp; N$1, DataRegularSeason20242025!$D$3:$D$1315, $A56)+SUMIFS(DataRegularSeason20242025!$AB$3:$AB$1315,DataRegularSeason20242025!$B$3:$B$1315, "&lt;=" &amp; N$1, DataRegularSeason20242025!$E$3:$E$1315, $A56)</f>
        <v>0</v>
      </c>
      <c r="O56">
        <f>SUMIFS(DataRegularSeason20242025!$AA$3:$AA$1315,DataRegularSeason20242025!$B$3:$B$1315, "&lt;=" &amp; O$1, DataRegularSeason20242025!$D$3:$D$1315, $A56)+SUMIFS(DataRegularSeason20242025!$AB$3:$AB$1315,DataRegularSeason20242025!$B$3:$B$1315, "&lt;=" &amp; O$1, DataRegularSeason20242025!$E$3:$E$1315, $A56)</f>
        <v>0</v>
      </c>
      <c r="P56">
        <f>SUMIFS(DataRegularSeason20242025!$AA$3:$AA$1315,DataRegularSeason20242025!$B$3:$B$1315, "&lt;=" &amp; P$1, DataRegularSeason20242025!$D$3:$D$1315, $A56)+SUMIFS(DataRegularSeason20242025!$AB$3:$AB$1315,DataRegularSeason20242025!$B$3:$B$1315, "&lt;=" &amp; P$1, DataRegularSeason20242025!$E$3:$E$1315, $A56)</f>
        <v>0</v>
      </c>
      <c r="Q56">
        <f>SUMIFS(DataRegularSeason20242025!$AA$3:$AA$1315,DataRegularSeason20242025!$B$3:$B$1315, "&lt;=" &amp; Q$1, DataRegularSeason20242025!$D$3:$D$1315, $A56)+SUMIFS(DataRegularSeason20242025!$AB$3:$AB$1315,DataRegularSeason20242025!$B$3:$B$1315, "&lt;=" &amp; Q$1, DataRegularSeason20242025!$E$3:$E$1315, $A56)</f>
        <v>0</v>
      </c>
      <c r="R56">
        <f>SUMIFS(DataRegularSeason20242025!$AA$3:$AA$1315,DataRegularSeason20242025!$B$3:$B$1315, "&lt;=" &amp; R$1, DataRegularSeason20242025!$D$3:$D$1315, $A56)+SUMIFS(DataRegularSeason20242025!$AB$3:$AB$1315,DataRegularSeason20242025!$B$3:$B$1315, "&lt;=" &amp; R$1, DataRegularSeason20242025!$E$3:$E$1315, $A56)</f>
        <v>0</v>
      </c>
      <c r="S56">
        <f>SUMIFS(DataRegularSeason20242025!$AA$3:$AA$1315,DataRegularSeason20242025!$B$3:$B$1315, "&lt;=" &amp; S$1, DataRegularSeason20242025!$D$3:$D$1315, $A56)+SUMIFS(DataRegularSeason20242025!$AB$3:$AB$1315,DataRegularSeason20242025!$B$3:$B$1315, "&lt;=" &amp; S$1, DataRegularSeason20242025!$E$3:$E$1315, $A56)</f>
        <v>2</v>
      </c>
      <c r="T56">
        <f>SUMIFS(DataRegularSeason20242025!$AA$3:$AA$1315,DataRegularSeason20242025!$B$3:$B$1315, "&lt;=" &amp; T$1, DataRegularSeason20242025!$D$3:$D$1315, $A56)+SUMIFS(DataRegularSeason20242025!$AB$3:$AB$1315,DataRegularSeason20242025!$B$3:$B$1315, "&lt;=" &amp; T$1, DataRegularSeason20242025!$E$3:$E$1315, $A56)</f>
        <v>2</v>
      </c>
      <c r="U56">
        <f>SUMIFS(DataRegularSeason20242025!$AA$3:$AA$1315,DataRegularSeason20242025!$B$3:$B$1315, "&lt;=" &amp; U$1, DataRegularSeason20242025!$D$3:$D$1315, $A56)+SUMIFS(DataRegularSeason20242025!$AB$3:$AB$1315,DataRegularSeason20242025!$B$3:$B$1315, "&lt;=" &amp; U$1, DataRegularSeason20242025!$E$3:$E$1315, $A56)</f>
        <v>4</v>
      </c>
      <c r="V56">
        <f>SUMIFS(DataRegularSeason20242025!$AA$3:$AA$1315,DataRegularSeason20242025!$B$3:$B$1315, "&lt;=" &amp; V$1, DataRegularSeason20242025!$D$3:$D$1315, $A56)+SUMIFS(DataRegularSeason20242025!$AB$3:$AB$1315,DataRegularSeason20242025!$B$3:$B$1315, "&lt;=" &amp; V$1, DataRegularSeason20242025!$E$3:$E$1315, $A56)</f>
        <v>4</v>
      </c>
      <c r="W56">
        <f>SUMIFS(DataRegularSeason20242025!$AA$3:$AA$1315,DataRegularSeason20242025!$B$3:$B$1315, "&lt;=" &amp; W$1, DataRegularSeason20242025!$D$3:$D$1315, $A56)+SUMIFS(DataRegularSeason20242025!$AB$3:$AB$1315,DataRegularSeason20242025!$B$3:$B$1315, "&lt;=" &amp; W$1, DataRegularSeason20242025!$E$3:$E$1315, $A56)</f>
        <v>6</v>
      </c>
      <c r="X56">
        <f>SUMIFS(DataRegularSeason20242025!$AA$3:$AA$1315,DataRegularSeason20242025!$B$3:$B$1315, "&lt;=" &amp; X$1, DataRegularSeason20242025!$D$3:$D$1315, $A56)+SUMIFS(DataRegularSeason20242025!$AB$3:$AB$1315,DataRegularSeason20242025!$B$3:$B$1315, "&lt;=" &amp; X$1, DataRegularSeason20242025!$E$3:$E$1315, $A56)</f>
        <v>6</v>
      </c>
      <c r="Y56">
        <f>SUMIFS(DataRegularSeason20242025!$AA$3:$AA$1315,DataRegularSeason20242025!$B$3:$B$1315, "&lt;=" &amp; Y$1, DataRegularSeason20242025!$D$3:$D$1315, $A56)+SUMIFS(DataRegularSeason20242025!$AB$3:$AB$1315,DataRegularSeason20242025!$B$3:$B$1315, "&lt;=" &amp; Y$1, DataRegularSeason20242025!$E$3:$E$1315, $A56)</f>
        <v>8</v>
      </c>
      <c r="Z56">
        <f>SUMIFS(DataRegularSeason20242025!$AA$3:$AA$1315,DataRegularSeason20242025!$B$3:$B$1315, "&lt;=" &amp; Z$1, DataRegularSeason20242025!$D$3:$D$1315, $A56)+SUMIFS(DataRegularSeason20242025!$AB$3:$AB$1315,DataRegularSeason20242025!$B$3:$B$1315, "&lt;=" &amp; Z$1, DataRegularSeason20242025!$E$3:$E$1315, $A56)</f>
        <v>8</v>
      </c>
      <c r="AA56">
        <f>SUMIFS(DataRegularSeason20242025!$AA$3:$AA$1315,DataRegularSeason20242025!$B$3:$B$1315, "&lt;=" &amp; AA$1, DataRegularSeason20242025!$D$3:$D$1315, $A56)+SUMIFS(DataRegularSeason20242025!$AB$3:$AB$1315,DataRegularSeason20242025!$B$3:$B$1315, "&lt;=" &amp; AA$1, DataRegularSeason20242025!$E$3:$E$1315, $A56)</f>
        <v>8</v>
      </c>
      <c r="AB56">
        <f>SUMIFS(DataRegularSeason20242025!$AA$3:$AA$1315,DataRegularSeason20242025!$B$3:$B$1315, "&lt;=" &amp; AB$1, DataRegularSeason20242025!$D$3:$D$1315, $A56)+SUMIFS(DataRegularSeason20242025!$AB$3:$AB$1315,DataRegularSeason20242025!$B$3:$B$1315, "&lt;=" &amp; AB$1, DataRegularSeason20242025!$E$3:$E$1315, $A56)</f>
        <v>10</v>
      </c>
      <c r="AC56">
        <f>SUMIFS(DataRegularSeason20242025!$AA$3:$AA$1315,DataRegularSeason20242025!$B$3:$B$1315, "&lt;=" &amp; AC$1, DataRegularSeason20242025!$D$3:$D$1315, $A56)+SUMIFS(DataRegularSeason20242025!$AB$3:$AB$1315,DataRegularSeason20242025!$B$3:$B$1315, "&lt;=" &amp; AC$1, DataRegularSeason20242025!$E$3:$E$1315, $A56)</f>
        <v>10</v>
      </c>
      <c r="AD56">
        <f>SUMIFS(DataRegularSeason20242025!$AA$3:$AA$1315,DataRegularSeason20242025!$B$3:$B$1315, "&lt;=" &amp; AD$1, DataRegularSeason20242025!$D$3:$D$1315, $A56)+SUMIFS(DataRegularSeason20242025!$AB$3:$AB$1315,DataRegularSeason20242025!$B$3:$B$1315, "&lt;=" &amp; AD$1, DataRegularSeason20242025!$E$3:$E$1315, $A56)</f>
        <v>10</v>
      </c>
      <c r="AE56">
        <f>SUMIFS(DataRegularSeason20242025!$AA$3:$AA$1315,DataRegularSeason20242025!$B$3:$B$1315, "&lt;=" &amp; AE$1, DataRegularSeason20242025!$D$3:$D$1315, $A56)+SUMIFS(DataRegularSeason20242025!$AB$3:$AB$1315,DataRegularSeason20242025!$B$3:$B$1315, "&lt;=" &amp; AE$1, DataRegularSeason20242025!$E$3:$E$1315, $A56)</f>
        <v>10</v>
      </c>
      <c r="AF56">
        <f>SUMIFS(DataRegularSeason20242025!$AA$3:$AA$1315,DataRegularSeason20242025!$B$3:$B$1315, "&lt;=" &amp; AF$1, DataRegularSeason20242025!$D$3:$D$1315, $A56)+SUMIFS(DataRegularSeason20242025!$AB$3:$AB$1315,DataRegularSeason20242025!$B$3:$B$1315, "&lt;=" &amp; AF$1, DataRegularSeason20242025!$E$3:$E$1315, $A56)</f>
        <v>10</v>
      </c>
      <c r="AG56">
        <f>SUMIFS(DataRegularSeason20242025!$AA$3:$AA$1315,DataRegularSeason20242025!$B$3:$B$1315, "&lt;=" &amp; AG$1, DataRegularSeason20242025!$D$3:$D$1315, $A56)+SUMIFS(DataRegularSeason20242025!$AB$3:$AB$1315,DataRegularSeason20242025!$B$3:$B$1315, "&lt;=" &amp; AG$1, DataRegularSeason20242025!$E$3:$E$1315, $A56)</f>
        <v>10</v>
      </c>
      <c r="AH56">
        <f>SUMIFS(DataRegularSeason20242025!$AA$3:$AA$1315,DataRegularSeason20242025!$B$3:$B$1315, "&lt;=" &amp; AH$1, DataRegularSeason20242025!$D$3:$D$1315, $A56)+SUMIFS(DataRegularSeason20242025!$AB$3:$AB$1315,DataRegularSeason20242025!$B$3:$B$1315, "&lt;=" &amp; AH$1, DataRegularSeason20242025!$E$3:$E$1315, $A56)</f>
        <v>10</v>
      </c>
      <c r="AI56">
        <f>SUMIFS(DataRegularSeason20242025!$AA$3:$AA$1315,DataRegularSeason20242025!$B$3:$B$1315, "&lt;=" &amp; AI$1, DataRegularSeason20242025!$D$3:$D$1315, $A56)+SUMIFS(DataRegularSeason20242025!$AB$3:$AB$1315,DataRegularSeason20242025!$B$3:$B$1315, "&lt;=" &amp; AI$1, DataRegularSeason20242025!$E$3:$E$1315, $A56)</f>
        <v>10</v>
      </c>
      <c r="AJ56">
        <f>SUMIFS(DataRegularSeason20242025!$AA$3:$AA$1315,DataRegularSeason20242025!$B$3:$B$1315, "&lt;=" &amp; AJ$1, DataRegularSeason20242025!$D$3:$D$1315, $A56)+SUMIFS(DataRegularSeason20242025!$AB$3:$AB$1315,DataRegularSeason20242025!$B$3:$B$1315, "&lt;=" &amp; AJ$1, DataRegularSeason20242025!$E$3:$E$1315, $A56)</f>
        <v>10</v>
      </c>
      <c r="AK56">
        <f>SUMIFS(DataRegularSeason20242025!$AA$3:$AA$1315,DataRegularSeason20242025!$B$3:$B$1315, "&lt;=" &amp; AK$1, DataRegularSeason20242025!$D$3:$D$1315, $A56)+SUMIFS(DataRegularSeason20242025!$AB$3:$AB$1315,DataRegularSeason20242025!$B$3:$B$1315, "&lt;=" &amp; AK$1, DataRegularSeason20242025!$E$3:$E$1315, $A56)</f>
        <v>12</v>
      </c>
      <c r="AL56">
        <f>SUMIFS(DataRegularSeason20242025!$AA$3:$AA$1315,DataRegularSeason20242025!$B$3:$B$1315, "&lt;=" &amp; AL$1, DataRegularSeason20242025!$D$3:$D$1315, $A56)+SUMIFS(DataRegularSeason20242025!$AB$3:$AB$1315,DataRegularSeason20242025!$B$3:$B$1315, "&lt;=" &amp; AL$1, DataRegularSeason20242025!$E$3:$E$1315, $A56)</f>
        <v>12</v>
      </c>
      <c r="AM56">
        <f>SUMIFS(DataRegularSeason20242025!$AA$3:$AA$1315,DataRegularSeason20242025!$B$3:$B$1315, "&lt;=" &amp; AM$1, DataRegularSeason20242025!$D$3:$D$1315, $A56)+SUMIFS(DataRegularSeason20242025!$AB$3:$AB$1315,DataRegularSeason20242025!$B$3:$B$1315, "&lt;=" &amp; AM$1, DataRegularSeason20242025!$E$3:$E$1315, $A56)</f>
        <v>12</v>
      </c>
      <c r="AN56">
        <f>SUMIFS(DataRegularSeason20242025!$AA$3:$AA$1315,DataRegularSeason20242025!$B$3:$B$1315, "&lt;=" &amp; AN$1, DataRegularSeason20242025!$D$3:$D$1315, $A56)+SUMIFS(DataRegularSeason20242025!$AB$3:$AB$1315,DataRegularSeason20242025!$B$3:$B$1315, "&lt;=" &amp; AN$1, DataRegularSeason20242025!$E$3:$E$1315, $A56)</f>
        <v>12</v>
      </c>
      <c r="AO56">
        <f>SUMIFS(DataRegularSeason20242025!$AA$3:$AA$1315,DataRegularSeason20242025!$B$3:$B$1315, "&lt;=" &amp; AO$1, DataRegularSeason20242025!$D$3:$D$1315, $A56)+SUMIFS(DataRegularSeason20242025!$AB$3:$AB$1315,DataRegularSeason20242025!$B$3:$B$1315, "&lt;=" &amp; AO$1, DataRegularSeason20242025!$E$3:$E$1315, $A56)</f>
        <v>14</v>
      </c>
      <c r="AP56">
        <f>SUMIFS(DataRegularSeason20242025!$AA$3:$AA$1315,DataRegularSeason20242025!$B$3:$B$1315, "&lt;=" &amp; AP$1, DataRegularSeason20242025!$D$3:$D$1315, $A56)+SUMIFS(DataRegularSeason20242025!$AB$3:$AB$1315,DataRegularSeason20242025!$B$3:$B$1315, "&lt;=" &amp; AP$1, DataRegularSeason20242025!$E$3:$E$1315, $A56)</f>
        <v>14</v>
      </c>
      <c r="AQ56">
        <f>SUMIFS(DataRegularSeason20242025!$AA$3:$AA$1315,DataRegularSeason20242025!$B$3:$B$1315, "&lt;=" &amp; AQ$1, DataRegularSeason20242025!$D$3:$D$1315, $A56)+SUMIFS(DataRegularSeason20242025!$AB$3:$AB$1315,DataRegularSeason20242025!$B$3:$B$1315, "&lt;=" &amp; AQ$1, DataRegularSeason20242025!$E$3:$E$1315, $A56)</f>
        <v>16</v>
      </c>
      <c r="AR56">
        <f>SUMIFS(DataRegularSeason20242025!$AA$3:$AA$1315,DataRegularSeason20242025!$B$3:$B$1315, "&lt;=" &amp; AR$1, DataRegularSeason20242025!$D$3:$D$1315, $A56)+SUMIFS(DataRegularSeason20242025!$AB$3:$AB$1315,DataRegularSeason20242025!$B$3:$B$1315, "&lt;=" &amp; AR$1, DataRegularSeason20242025!$E$3:$E$1315, $A56)</f>
        <v>16</v>
      </c>
      <c r="AS56">
        <f>SUMIFS(DataRegularSeason20242025!$AA$3:$AA$1315,DataRegularSeason20242025!$B$3:$B$1315, "&lt;=" &amp; AS$1, DataRegularSeason20242025!$D$3:$D$1315, $A56)+SUMIFS(DataRegularSeason20242025!$AB$3:$AB$1315,DataRegularSeason20242025!$B$3:$B$1315, "&lt;=" &amp; AS$1, DataRegularSeason20242025!$E$3:$E$1315, $A56)</f>
        <v>18</v>
      </c>
      <c r="AT56">
        <f>SUMIFS(DataRegularSeason20242025!$AA$3:$AA$1315,DataRegularSeason20242025!$B$3:$B$1315, "&lt;=" &amp; AT$1, DataRegularSeason20242025!$D$3:$D$1315, $A56)+SUMIFS(DataRegularSeason20242025!$AB$3:$AB$1315,DataRegularSeason20242025!$B$3:$B$1315, "&lt;=" &amp; AT$1, DataRegularSeason20242025!$E$3:$E$1315, $A56)</f>
        <v>18</v>
      </c>
      <c r="AU56">
        <f>SUMIFS(DataRegularSeason20242025!$AA$3:$AA$1315,DataRegularSeason20242025!$B$3:$B$1315, "&lt;=" &amp; AU$1, DataRegularSeason20242025!$D$3:$D$1315, $A56)+SUMIFS(DataRegularSeason20242025!$AB$3:$AB$1315,DataRegularSeason20242025!$B$3:$B$1315, "&lt;=" &amp; AU$1, DataRegularSeason20242025!$E$3:$E$1315, $A56)</f>
        <v>18</v>
      </c>
      <c r="AV56">
        <f>SUMIFS(DataRegularSeason20242025!$AA$3:$AA$1315,DataRegularSeason20242025!$B$3:$B$1315, "&lt;=" &amp; AV$1, DataRegularSeason20242025!$D$3:$D$1315, $A56)+SUMIFS(DataRegularSeason20242025!$AB$3:$AB$1315,DataRegularSeason20242025!$B$3:$B$1315, "&lt;=" &amp; AV$1, DataRegularSeason20242025!$E$3:$E$1315, $A56)</f>
        <v>18</v>
      </c>
      <c r="AW56">
        <f>SUMIFS(DataRegularSeason20242025!$AA$3:$AA$1315,DataRegularSeason20242025!$B$3:$B$1315, "&lt;=" &amp; AW$1, DataRegularSeason20242025!$D$3:$D$1315, $A56)+SUMIFS(DataRegularSeason20242025!$AB$3:$AB$1315,DataRegularSeason20242025!$B$3:$B$1315, "&lt;=" &amp; AW$1, DataRegularSeason20242025!$E$3:$E$1315, $A56)</f>
        <v>18</v>
      </c>
      <c r="AX56">
        <f>SUMIFS(DataRegularSeason20242025!$AA$3:$AA$1315,DataRegularSeason20242025!$B$3:$B$1315, "&lt;=" &amp; AX$1, DataRegularSeason20242025!$D$3:$D$1315, $A56)+SUMIFS(DataRegularSeason20242025!$AB$3:$AB$1315,DataRegularSeason20242025!$B$3:$B$1315, "&lt;=" &amp; AX$1, DataRegularSeason20242025!$E$3:$E$1315, $A56)</f>
        <v>20</v>
      </c>
      <c r="AY56">
        <f>SUMIFS(DataRegularSeason20242025!$AA$3:$AA$1315,DataRegularSeason20242025!$B$3:$B$1315, "&lt;=" &amp; AY$1, DataRegularSeason20242025!$D$3:$D$1315, $A56)+SUMIFS(DataRegularSeason20242025!$AB$3:$AB$1315,DataRegularSeason20242025!$B$3:$B$1315, "&lt;=" &amp; AY$1, DataRegularSeason20242025!$E$3:$E$1315, $A56)</f>
        <v>20</v>
      </c>
      <c r="AZ56">
        <f>SUMIFS(DataRegularSeason20242025!$AA$3:$AA$1315,DataRegularSeason20242025!$B$3:$B$1315, "&lt;=" &amp; AZ$1, DataRegularSeason20242025!$D$3:$D$1315, $A56)+SUMIFS(DataRegularSeason20242025!$AB$3:$AB$1315,DataRegularSeason20242025!$B$3:$B$1315, "&lt;=" &amp; AZ$1, DataRegularSeason20242025!$E$3:$E$1315, $A56)</f>
        <v>20</v>
      </c>
      <c r="BA56">
        <f>SUMIFS(DataRegularSeason20242025!$AA$3:$AA$1315,DataRegularSeason20242025!$B$3:$B$1315, "&lt;=" &amp; BA$1, DataRegularSeason20242025!$D$3:$D$1315, $A56)+SUMIFS(DataRegularSeason20242025!$AB$3:$AB$1315,DataRegularSeason20242025!$B$3:$B$1315, "&lt;=" &amp; BA$1, DataRegularSeason20242025!$E$3:$E$1315, $A56)</f>
        <v>22</v>
      </c>
      <c r="BB56">
        <f>SUMIFS(DataRegularSeason20242025!$AA$3:$AA$1315,DataRegularSeason20242025!$B$3:$B$1315, "&lt;=" &amp; BB$1, DataRegularSeason20242025!$D$3:$D$1315, $A56)+SUMIFS(DataRegularSeason20242025!$AB$3:$AB$1315,DataRegularSeason20242025!$B$3:$B$1315, "&lt;=" &amp; BB$1, DataRegularSeason20242025!$E$3:$E$1315, $A56)</f>
        <v>22</v>
      </c>
      <c r="BC56">
        <f>SUMIFS(DataRegularSeason20242025!$AA$3:$AA$1315,DataRegularSeason20242025!$B$3:$B$1315, "&lt;=" &amp; BC$1, DataRegularSeason20242025!$D$3:$D$1315, $A56)+SUMIFS(DataRegularSeason20242025!$AB$3:$AB$1315,DataRegularSeason20242025!$B$3:$B$1315, "&lt;=" &amp; BC$1, DataRegularSeason20242025!$E$3:$E$1315, $A56)</f>
        <v>24</v>
      </c>
      <c r="BD56">
        <f>SUMIFS(DataRegularSeason20242025!$AA$3:$AA$1315,DataRegularSeason20242025!$B$3:$B$1315, "&lt;=" &amp; BD$1, DataRegularSeason20242025!$D$3:$D$1315, $A56)+SUMIFS(DataRegularSeason20242025!$AB$3:$AB$1315,DataRegularSeason20242025!$B$3:$B$1315, "&lt;=" &amp; BD$1, DataRegularSeason20242025!$E$3:$E$1315, $A56)</f>
        <v>24</v>
      </c>
      <c r="BE56">
        <f>SUMIFS(DataRegularSeason20242025!$AA$3:$AA$1315,DataRegularSeason20242025!$B$3:$B$1315, "&lt;=" &amp; BE$1, DataRegularSeason20242025!$D$3:$D$1315, $A56)+SUMIFS(DataRegularSeason20242025!$AB$3:$AB$1315,DataRegularSeason20242025!$B$3:$B$1315, "&lt;=" &amp; BE$1, DataRegularSeason20242025!$E$3:$E$1315, $A56)</f>
        <v>24</v>
      </c>
      <c r="BF56">
        <f>SUMIFS(DataRegularSeason20242025!$AA$3:$AA$1315,DataRegularSeason20242025!$B$3:$B$1315, "&lt;=" &amp; BF$1, DataRegularSeason20242025!$D$3:$D$1315, $A56)+SUMIFS(DataRegularSeason20242025!$AB$3:$AB$1315,DataRegularSeason20242025!$B$3:$B$1315, "&lt;=" &amp; BF$1, DataRegularSeason20242025!$E$3:$E$1315, $A56)</f>
        <v>24</v>
      </c>
      <c r="BG56">
        <f>SUMIFS(DataRegularSeason20242025!$AA$3:$AA$1315,DataRegularSeason20242025!$B$3:$B$1315, "&lt;=" &amp; BG$1, DataRegularSeason20242025!$D$3:$D$1315, $A56)+SUMIFS(DataRegularSeason20242025!$AB$3:$AB$1315,DataRegularSeason20242025!$B$3:$B$1315, "&lt;=" &amp; BG$1, DataRegularSeason20242025!$E$3:$E$1315, $A56)</f>
        <v>26</v>
      </c>
      <c r="BH56">
        <f>SUMIFS(DataRegularSeason20242025!$AA$3:$AA$1315,DataRegularSeason20242025!$B$3:$B$1315, "&lt;=" &amp; BH$1, DataRegularSeason20242025!$D$3:$D$1315, $A56)+SUMIFS(DataRegularSeason20242025!$AB$3:$AB$1315,DataRegularSeason20242025!$B$3:$B$1315, "&lt;=" &amp; BH$1, DataRegularSeason20242025!$E$3:$E$1315, $A56)</f>
        <v>26</v>
      </c>
      <c r="BI56">
        <f>SUMIFS(DataRegularSeason20242025!$AA$3:$AA$1315,DataRegularSeason20242025!$B$3:$B$1315, "&lt;=" &amp; BI$1, DataRegularSeason20242025!$D$3:$D$1315, $A56)+SUMIFS(DataRegularSeason20242025!$AB$3:$AB$1315,DataRegularSeason20242025!$B$3:$B$1315, "&lt;=" &amp; BI$1, DataRegularSeason20242025!$E$3:$E$1315, $A56)</f>
        <v>26</v>
      </c>
      <c r="BJ56">
        <f>SUMIFS(DataRegularSeason20242025!$AA$3:$AA$1315,DataRegularSeason20242025!$B$3:$B$1315, "&lt;=" &amp; BJ$1, DataRegularSeason20242025!$D$3:$D$1315, $A56)+SUMIFS(DataRegularSeason20242025!$AB$3:$AB$1315,DataRegularSeason20242025!$B$3:$B$1315, "&lt;=" &amp; BJ$1, DataRegularSeason20242025!$E$3:$E$1315, $A56)</f>
        <v>26</v>
      </c>
      <c r="BK56">
        <f>SUMIFS(DataRegularSeason20242025!$AA$3:$AA$1315,DataRegularSeason20242025!$B$3:$B$1315, "&lt;=" &amp; BK$1, DataRegularSeason20242025!$D$3:$D$1315, $A56)+SUMIFS(DataRegularSeason20242025!$AB$3:$AB$1315,DataRegularSeason20242025!$B$3:$B$1315, "&lt;=" &amp; BK$1, DataRegularSeason20242025!$E$3:$E$1315, $A56)</f>
        <v>26</v>
      </c>
      <c r="BL56">
        <f>SUMIFS(DataRegularSeason20242025!$AA$3:$AA$1315,DataRegularSeason20242025!$B$3:$B$1315, "&lt;=" &amp; BL$1, DataRegularSeason20242025!$D$3:$D$1315, $A56)+SUMIFS(DataRegularSeason20242025!$AB$3:$AB$1315,DataRegularSeason20242025!$B$3:$B$1315, "&lt;=" &amp; BL$1, DataRegularSeason20242025!$E$3:$E$1315, $A56)</f>
        <v>26</v>
      </c>
      <c r="BM56">
        <f>SUMIFS(DataRegularSeason20242025!$AA$3:$AA$1315,DataRegularSeason20242025!$B$3:$B$1315, "&lt;=" &amp; BM$1, DataRegularSeason20242025!$D$3:$D$1315, $A56)+SUMIFS(DataRegularSeason20242025!$AB$3:$AB$1315,DataRegularSeason20242025!$B$3:$B$1315, "&lt;=" &amp; BM$1, DataRegularSeason20242025!$E$3:$E$1315, $A56)</f>
        <v>28</v>
      </c>
      <c r="BN56">
        <f>SUMIFS(DataRegularSeason20242025!$AA$3:$AA$1315,DataRegularSeason20242025!$B$3:$B$1315, "&lt;=" &amp; BN$1, DataRegularSeason20242025!$D$3:$D$1315, $A56)+SUMIFS(DataRegularSeason20242025!$AB$3:$AB$1315,DataRegularSeason20242025!$B$3:$B$1315, "&lt;=" &amp; BN$1, DataRegularSeason20242025!$E$3:$E$1315, $A56)</f>
        <v>28</v>
      </c>
      <c r="BO56">
        <f>SUMIFS(DataRegularSeason20242025!$AA$3:$AA$1315,DataRegularSeason20242025!$B$3:$B$1315, "&lt;=" &amp; BO$1, DataRegularSeason20242025!$D$3:$D$1315, $A56)+SUMIFS(DataRegularSeason20242025!$AB$3:$AB$1315,DataRegularSeason20242025!$B$3:$B$1315, "&lt;=" &amp; BO$1, DataRegularSeason20242025!$E$3:$E$1315, $A56)</f>
        <v>28</v>
      </c>
      <c r="BP56">
        <f>SUMIFS(DataRegularSeason20242025!$AA$3:$AA$1315,DataRegularSeason20242025!$B$3:$B$1315, "&lt;=" &amp; BP$1, DataRegularSeason20242025!$D$3:$D$1315, $A56)+SUMIFS(DataRegularSeason20242025!$AB$3:$AB$1315,DataRegularSeason20242025!$B$3:$B$1315, "&lt;=" &amp; BP$1, DataRegularSeason20242025!$E$3:$E$1315, $A56)</f>
        <v>28</v>
      </c>
      <c r="BQ56">
        <f>SUMIFS(DataRegularSeason20242025!$AA$3:$AA$1315,DataRegularSeason20242025!$B$3:$B$1315, "&lt;=" &amp; BQ$1, DataRegularSeason20242025!$D$3:$D$1315, $A56)+SUMIFS(DataRegularSeason20242025!$AB$3:$AB$1315,DataRegularSeason20242025!$B$3:$B$1315, "&lt;=" &amp; BQ$1, DataRegularSeason20242025!$E$3:$E$1315, $A56)</f>
        <v>30</v>
      </c>
      <c r="BR56">
        <f>SUMIFS(DataRegularSeason20242025!$AA$3:$AA$1315,DataRegularSeason20242025!$B$3:$B$1315, "&lt;=" &amp; BR$1, DataRegularSeason20242025!$D$3:$D$1315, $A56)+SUMIFS(DataRegularSeason20242025!$AB$3:$AB$1315,DataRegularSeason20242025!$B$3:$B$1315, "&lt;=" &amp; BR$1, DataRegularSeason20242025!$E$3:$E$1315, $A56)</f>
        <v>32</v>
      </c>
      <c r="BS56">
        <f>SUMIFS(DataRegularSeason20242025!$AA$3:$AA$1315,DataRegularSeason20242025!$B$3:$B$1315, "&lt;=" &amp; BS$1, DataRegularSeason20242025!$D$3:$D$1315, $A56)+SUMIFS(DataRegularSeason20242025!$AB$3:$AB$1315,DataRegularSeason20242025!$B$3:$B$1315, "&lt;=" &amp; BS$1, DataRegularSeason20242025!$E$3:$E$1315, $A56)</f>
        <v>32</v>
      </c>
      <c r="BT56">
        <f>SUMIFS(DataRegularSeason20242025!$AA$3:$AA$1315,DataRegularSeason20242025!$B$3:$B$1315, "&lt;=" &amp; BT$1, DataRegularSeason20242025!$D$3:$D$1315, $A56)+SUMIFS(DataRegularSeason20242025!$AB$3:$AB$1315,DataRegularSeason20242025!$B$3:$B$1315, "&lt;=" &amp; BT$1, DataRegularSeason20242025!$E$3:$E$1315, $A56)</f>
        <v>34</v>
      </c>
      <c r="BU56">
        <f>SUMIFS(DataRegularSeason20242025!$AA$3:$AA$1315,DataRegularSeason20242025!$B$3:$B$1315, "&lt;=" &amp; BU$1, DataRegularSeason20242025!$D$3:$D$1315, $A56)+SUMIFS(DataRegularSeason20242025!$AB$3:$AB$1315,DataRegularSeason20242025!$B$3:$B$1315, "&lt;=" &amp; BU$1, DataRegularSeason20242025!$E$3:$E$1315, $A56)</f>
        <v>34</v>
      </c>
      <c r="BV56">
        <f>SUMIFS(DataRegularSeason20242025!$AA$3:$AA$1315,DataRegularSeason20242025!$B$3:$B$1315, "&lt;=" &amp; BV$1, DataRegularSeason20242025!$D$3:$D$1315, $A56)+SUMIFS(DataRegularSeason20242025!$AB$3:$AB$1315,DataRegularSeason20242025!$B$3:$B$1315, "&lt;=" &amp; BV$1, DataRegularSeason20242025!$E$3:$E$1315, $A56)</f>
        <v>34</v>
      </c>
      <c r="BW56">
        <f>SUMIFS(DataRegularSeason20242025!$AA$3:$AA$1315,DataRegularSeason20242025!$B$3:$B$1315, "&lt;=" &amp; BW$1, DataRegularSeason20242025!$D$3:$D$1315, $A56)+SUMIFS(DataRegularSeason20242025!$AB$3:$AB$1315,DataRegularSeason20242025!$B$3:$B$1315, "&lt;=" &amp; BW$1, DataRegularSeason20242025!$E$3:$E$1315, $A56)</f>
        <v>34</v>
      </c>
      <c r="BX56">
        <f>SUMIFS(DataRegularSeason20242025!$AA$3:$AA$1315,DataRegularSeason20242025!$B$3:$B$1315, "&lt;=" &amp; BX$1, DataRegularSeason20242025!$D$3:$D$1315, $A56)+SUMIFS(DataRegularSeason20242025!$AB$3:$AB$1315,DataRegularSeason20242025!$B$3:$B$1315, "&lt;=" &amp; BX$1, DataRegularSeason20242025!$E$3:$E$1315, $A56)</f>
        <v>36</v>
      </c>
      <c r="BY56">
        <f>SUMIFS(DataRegularSeason20242025!$AA$3:$AA$1315,DataRegularSeason20242025!$B$3:$B$1315, "&lt;=" &amp; BY$1, DataRegularSeason20242025!$D$3:$D$1315, $A56)+SUMIFS(DataRegularSeason20242025!$AB$3:$AB$1315,DataRegularSeason20242025!$B$3:$B$1315, "&lt;=" &amp; BY$1, DataRegularSeason20242025!$E$3:$E$1315, $A56)</f>
        <v>36</v>
      </c>
      <c r="BZ56">
        <f>SUMIFS(DataRegularSeason20242025!$AA$3:$AA$1315,DataRegularSeason20242025!$B$3:$B$1315, "&lt;=" &amp; BZ$1, DataRegularSeason20242025!$D$3:$D$1315, $A56)+SUMIFS(DataRegularSeason20242025!$AB$3:$AB$1315,DataRegularSeason20242025!$B$3:$B$1315, "&lt;=" &amp; BZ$1, DataRegularSeason20242025!$E$3:$E$1315, $A56)</f>
        <v>36</v>
      </c>
      <c r="CA56">
        <f>SUMIFS(DataRegularSeason20242025!$AA$3:$AA$1315,DataRegularSeason20242025!$B$3:$B$1315, "&lt;=" &amp; CA$1, DataRegularSeason20242025!$D$3:$D$1315, $A56)+SUMIFS(DataRegularSeason20242025!$AB$3:$AB$1315,DataRegularSeason20242025!$B$3:$B$1315, "&lt;=" &amp; CA$1, DataRegularSeason20242025!$E$3:$E$1315, $A56)</f>
        <v>36</v>
      </c>
      <c r="CB56">
        <f>SUMIFS(DataRegularSeason20242025!$AA$3:$AA$1315,DataRegularSeason20242025!$B$3:$B$1315, "&lt;=" &amp; CB$1, DataRegularSeason20242025!$D$3:$D$1315, $A56)+SUMIFS(DataRegularSeason20242025!$AB$3:$AB$1315,DataRegularSeason20242025!$B$3:$B$1315, "&lt;=" &amp; CB$1, DataRegularSeason20242025!$E$3:$E$1315, $A56)</f>
        <v>36</v>
      </c>
      <c r="CC56">
        <f>SUMIFS(DataRegularSeason20242025!$AA$3:$AA$1315,DataRegularSeason20242025!$B$3:$B$1315, "&lt;=" &amp; CC$1, DataRegularSeason20242025!$D$3:$D$1315, $A56)+SUMIFS(DataRegularSeason20242025!$AB$3:$AB$1315,DataRegularSeason20242025!$B$3:$B$1315, "&lt;=" &amp; CC$1, DataRegularSeason20242025!$E$3:$E$1315, $A56)</f>
        <v>38</v>
      </c>
      <c r="CD56">
        <f>SUMIFS(DataRegularSeason20242025!$AA$3:$AA$1315,DataRegularSeason20242025!$B$3:$B$1315, "&lt;=" &amp; CD$1, DataRegularSeason20242025!$D$3:$D$1315, $A56)+SUMIFS(DataRegularSeason20242025!$AB$3:$AB$1315,DataRegularSeason20242025!$B$3:$B$1315, "&lt;=" &amp; CD$1, DataRegularSeason20242025!$E$3:$E$1315, $A56)</f>
        <v>40</v>
      </c>
      <c r="CE56">
        <f>SUMIFS(DataRegularSeason20242025!$AA$3:$AA$1315,DataRegularSeason20242025!$B$3:$B$1315, "&lt;=" &amp; CE$1, DataRegularSeason20242025!$D$3:$D$1315, $A56)+SUMIFS(DataRegularSeason20242025!$AB$3:$AB$1315,DataRegularSeason20242025!$B$3:$B$1315, "&lt;=" &amp; CE$1, DataRegularSeason20242025!$E$3:$E$1315, $A56)</f>
        <v>40</v>
      </c>
      <c r="CF56">
        <f>SUMIFS(DataRegularSeason20242025!$AA$3:$AA$1315,DataRegularSeason20242025!$B$3:$B$1315, "&lt;=" &amp; CF$1, DataRegularSeason20242025!$D$3:$D$1315, $A56)+SUMIFS(DataRegularSeason20242025!$AB$3:$AB$1315,DataRegularSeason20242025!$B$3:$B$1315, "&lt;=" &amp; CF$1, DataRegularSeason20242025!$E$3:$E$1315, $A56)</f>
        <v>42</v>
      </c>
      <c r="CG56">
        <f>SUMIFS(DataRegularSeason20242025!$AA$3:$AA$1315,DataRegularSeason20242025!$B$3:$B$1315, "&lt;=" &amp; CG$1, DataRegularSeason20242025!$D$3:$D$1315, $A56)+SUMIFS(DataRegularSeason20242025!$AB$3:$AB$1315,DataRegularSeason20242025!$B$3:$B$1315, "&lt;=" &amp; CG$1, DataRegularSeason20242025!$E$3:$E$1315, $A56)</f>
        <v>42</v>
      </c>
      <c r="CH56">
        <f>SUMIFS(DataRegularSeason20242025!$AA$3:$AA$1315,DataRegularSeason20242025!$B$3:$B$1315, "&lt;=" &amp; CH$1, DataRegularSeason20242025!$D$3:$D$1315, $A56)+SUMIFS(DataRegularSeason20242025!$AB$3:$AB$1315,DataRegularSeason20242025!$B$3:$B$1315, "&lt;=" &amp; CH$1, DataRegularSeason20242025!$E$3:$E$1315, $A56)</f>
        <v>42</v>
      </c>
      <c r="CI56">
        <f>SUMIFS(DataRegularSeason20242025!$AA$3:$AA$1315,DataRegularSeason20242025!$B$3:$B$1315, "&lt;=" &amp; CI$1, DataRegularSeason20242025!$D$3:$D$1315, $A56)+SUMIFS(DataRegularSeason20242025!$AB$3:$AB$1315,DataRegularSeason20242025!$B$3:$B$1315, "&lt;=" &amp; CI$1, DataRegularSeason20242025!$E$3:$E$1315, $A56)</f>
        <v>42</v>
      </c>
      <c r="CJ56">
        <f>SUMIFS(DataRegularSeason20242025!$AA$3:$AA$1315,DataRegularSeason20242025!$B$3:$B$1315, "&lt;=" &amp; CJ$1, DataRegularSeason20242025!$D$3:$D$1315, $A56)+SUMIFS(DataRegularSeason20242025!$AB$3:$AB$1315,DataRegularSeason20242025!$B$3:$B$1315, "&lt;=" &amp; CJ$1, DataRegularSeason20242025!$E$3:$E$1315, $A56)</f>
        <v>42</v>
      </c>
      <c r="CK56">
        <f>SUMIFS(DataRegularSeason20242025!$AA$3:$AA$1315,DataRegularSeason20242025!$B$3:$B$1315, "&lt;=" &amp; CK$1, DataRegularSeason20242025!$D$3:$D$1315, $A56)+SUMIFS(DataRegularSeason20242025!$AB$3:$AB$1315,DataRegularSeason20242025!$B$3:$B$1315, "&lt;=" &amp; CK$1, DataRegularSeason20242025!$E$3:$E$1315, $A56)</f>
        <v>44</v>
      </c>
      <c r="CL56">
        <f>SUMIFS(DataRegularSeason20242025!$AA$3:$AA$1315,DataRegularSeason20242025!$B$3:$B$1315, "&lt;=" &amp; CL$1, DataRegularSeason20242025!$D$3:$D$1315, $A56)+SUMIFS(DataRegularSeason20242025!$AB$3:$AB$1315,DataRegularSeason20242025!$B$3:$B$1315, "&lt;=" &amp; CL$1, DataRegularSeason20242025!$E$3:$E$1315, $A56)</f>
        <v>44</v>
      </c>
      <c r="CM56">
        <f>SUMIFS(DataRegularSeason20242025!$AA$3:$AA$1315,DataRegularSeason20242025!$B$3:$B$1315, "&lt;=" &amp; CM$1, DataRegularSeason20242025!$D$3:$D$1315, $A56)+SUMIFS(DataRegularSeason20242025!$AB$3:$AB$1315,DataRegularSeason20242025!$B$3:$B$1315, "&lt;=" &amp; CM$1, DataRegularSeason20242025!$E$3:$E$1315, $A56)</f>
        <v>44</v>
      </c>
      <c r="CN56">
        <f>SUMIFS(DataRegularSeason20242025!$AA$3:$AA$1315,DataRegularSeason20242025!$B$3:$B$1315, "&lt;=" &amp; CN$1, DataRegularSeason20242025!$D$3:$D$1315, $A56)+SUMIFS(DataRegularSeason20242025!$AB$3:$AB$1315,DataRegularSeason20242025!$B$3:$B$1315, "&lt;=" &amp; CN$1, DataRegularSeason20242025!$E$3:$E$1315, $A56)</f>
        <v>44</v>
      </c>
      <c r="CO56">
        <f>SUMIFS(DataRegularSeason20242025!$AA$3:$AA$1315,DataRegularSeason20242025!$B$3:$B$1315, "&lt;=" &amp; CO$1, DataRegularSeason20242025!$D$3:$D$1315, $A56)+SUMIFS(DataRegularSeason20242025!$AB$3:$AB$1315,DataRegularSeason20242025!$B$3:$B$1315, "&lt;=" &amp; CO$1, DataRegularSeason20242025!$E$3:$E$1315, $A56)</f>
        <v>46</v>
      </c>
      <c r="CP56">
        <f>SUMIFS(DataRegularSeason20242025!$AA$3:$AA$1315,DataRegularSeason20242025!$B$3:$B$1315, "&lt;=" &amp; CP$1, DataRegularSeason20242025!$D$3:$D$1315, $A56)+SUMIFS(DataRegularSeason20242025!$AB$3:$AB$1315,DataRegularSeason20242025!$B$3:$B$1315, "&lt;=" &amp; CP$1, DataRegularSeason20242025!$E$3:$E$1315, $A56)</f>
        <v>46</v>
      </c>
      <c r="CQ56">
        <f>SUMIFS(DataRegularSeason20242025!$AA$3:$AA$1315,DataRegularSeason20242025!$B$3:$B$1315, "&lt;=" &amp; CQ$1, DataRegularSeason20242025!$D$3:$D$1315, $A56)+SUMIFS(DataRegularSeason20242025!$AB$3:$AB$1315,DataRegularSeason20242025!$B$3:$B$1315, "&lt;=" &amp; CQ$1, DataRegularSeason20242025!$E$3:$E$1315, $A56)</f>
        <v>48</v>
      </c>
      <c r="CR56">
        <f>SUMIFS(DataRegularSeason20242025!$AA$3:$AA$1315,DataRegularSeason20242025!$B$3:$B$1315, "&lt;=" &amp; CR$1, DataRegularSeason20242025!$D$3:$D$1315, $A56)+SUMIFS(DataRegularSeason20242025!$AB$3:$AB$1315,DataRegularSeason20242025!$B$3:$B$1315, "&lt;=" &amp; CR$1, DataRegularSeason20242025!$E$3:$E$1315, $A56)</f>
        <v>48</v>
      </c>
      <c r="CS56">
        <f>SUMIFS(DataRegularSeason20242025!$AA$3:$AA$1315,DataRegularSeason20242025!$B$3:$B$1315, "&lt;=" &amp; CS$1, DataRegularSeason20242025!$D$3:$D$1315, $A56)+SUMIFS(DataRegularSeason20242025!$AB$3:$AB$1315,DataRegularSeason20242025!$B$3:$B$1315, "&lt;=" &amp; CS$1, DataRegularSeason20242025!$E$3:$E$1315, $A56)</f>
        <v>49</v>
      </c>
      <c r="CT56">
        <f>SUMIFS(DataRegularSeason20242025!$AA$3:$AA$1315,DataRegularSeason20242025!$B$3:$B$1315, "&lt;=" &amp; CT$1, DataRegularSeason20242025!$D$3:$D$1315, $A56)+SUMIFS(DataRegularSeason20242025!$AB$3:$AB$1315,DataRegularSeason20242025!$B$3:$B$1315, "&lt;=" &amp; CT$1, DataRegularSeason20242025!$E$3:$E$1315, $A56)</f>
        <v>49</v>
      </c>
      <c r="CU56">
        <f>SUMIFS(DataRegularSeason20242025!$AA$3:$AA$1315,DataRegularSeason20242025!$B$3:$B$1315, "&lt;=" &amp; CU$1, DataRegularSeason20242025!$D$3:$D$1315, $A56)+SUMIFS(DataRegularSeason20242025!$AB$3:$AB$1315,DataRegularSeason20242025!$B$3:$B$1315, "&lt;=" &amp; CU$1, DataRegularSeason20242025!$E$3:$E$1315, $A56)</f>
        <v>51</v>
      </c>
      <c r="CV56">
        <f>SUMIFS(DataRegularSeason20242025!$AA$3:$AA$1315,DataRegularSeason20242025!$B$3:$B$1315, "&lt;=" &amp; CV$1, DataRegularSeason20242025!$D$3:$D$1315, $A56)+SUMIFS(DataRegularSeason20242025!$AB$3:$AB$1315,DataRegularSeason20242025!$B$3:$B$1315, "&lt;=" &amp; CV$1, DataRegularSeason20242025!$E$3:$E$1315, $A56)</f>
        <v>51</v>
      </c>
      <c r="CW56">
        <f>SUMIFS(DataRegularSeason20242025!$AA$3:$AA$1315,DataRegularSeason20242025!$B$3:$B$1315, "&lt;=" &amp; CW$1, DataRegularSeason20242025!$D$3:$D$1315, $A56)+SUMIFS(DataRegularSeason20242025!$AB$3:$AB$1315,DataRegularSeason20242025!$B$3:$B$1315, "&lt;=" &amp; CW$1, DataRegularSeason20242025!$E$3:$E$1315, $A56)</f>
        <v>51</v>
      </c>
      <c r="CX56">
        <f>SUMIFS(DataRegularSeason20242025!$AA$3:$AA$1315,DataRegularSeason20242025!$B$3:$B$1315, "&lt;=" &amp; CX$1, DataRegularSeason20242025!$D$3:$D$1315, $A56)+SUMIFS(DataRegularSeason20242025!$AB$3:$AB$1315,DataRegularSeason20242025!$B$3:$B$1315, "&lt;=" &amp; CX$1, DataRegularSeason20242025!$E$3:$E$1315, $A56)</f>
        <v>53</v>
      </c>
      <c r="CY56">
        <f>SUMIFS(DataRegularSeason20242025!$AA$3:$AA$1315,DataRegularSeason20242025!$B$3:$B$1315, "&lt;=" &amp; CY$1, DataRegularSeason20242025!$D$3:$D$1315, $A56)+SUMIFS(DataRegularSeason20242025!$AB$3:$AB$1315,DataRegularSeason20242025!$B$3:$B$1315, "&lt;=" &amp; CY$1, DataRegularSeason20242025!$E$3:$E$1315, $A56)</f>
        <v>53</v>
      </c>
      <c r="CZ56">
        <f>SUMIFS(DataRegularSeason20242025!$AA$3:$AA$1315,DataRegularSeason20242025!$B$3:$B$1315, "&lt;=" &amp; CZ$1, DataRegularSeason20242025!$D$3:$D$1315, $A56)+SUMIFS(DataRegularSeason20242025!$AB$3:$AB$1315,DataRegularSeason20242025!$B$3:$B$1315, "&lt;=" &amp; CZ$1, DataRegularSeason20242025!$E$3:$E$1315, $A56)</f>
        <v>53</v>
      </c>
      <c r="DA56">
        <f>SUMIFS(DataRegularSeason20242025!$AA$3:$AA$1315,DataRegularSeason20242025!$B$3:$B$1315, "&lt;=" &amp; DA$1, DataRegularSeason20242025!$D$3:$D$1315, $A56)+SUMIFS(DataRegularSeason20242025!$AB$3:$AB$1315,DataRegularSeason20242025!$B$3:$B$1315, "&lt;=" &amp; DA$1, DataRegularSeason20242025!$E$3:$E$1315, $A56)</f>
        <v>53</v>
      </c>
      <c r="DB56">
        <f>SUMIFS(DataRegularSeason20242025!$AA$3:$AA$1315,DataRegularSeason20242025!$B$3:$B$1315, "&lt;=" &amp; DB$1, DataRegularSeason20242025!$D$3:$D$1315, $A56)+SUMIFS(DataRegularSeason20242025!$AB$3:$AB$1315,DataRegularSeason20242025!$B$3:$B$1315, "&lt;=" &amp; DB$1, DataRegularSeason20242025!$E$3:$E$1315, $A56)</f>
        <v>53</v>
      </c>
      <c r="DC56">
        <f>SUMIFS(DataRegularSeason20242025!$AA$3:$AA$1315,DataRegularSeason20242025!$B$3:$B$1315, "&lt;=" &amp; DC$1, DataRegularSeason20242025!$D$3:$D$1315, $A56)+SUMIFS(DataRegularSeason20242025!$AB$3:$AB$1315,DataRegularSeason20242025!$B$3:$B$1315, "&lt;=" &amp; DC$1, DataRegularSeason20242025!$E$3:$E$1315, $A56)</f>
        <v>55</v>
      </c>
      <c r="DD56">
        <f>SUMIFS(DataRegularSeason20242025!$AA$3:$AA$1315,DataRegularSeason20242025!$B$3:$B$1315, "&lt;=" &amp; DD$1, DataRegularSeason20242025!$D$3:$D$1315, $A56)+SUMIFS(DataRegularSeason20242025!$AB$3:$AB$1315,DataRegularSeason20242025!$B$3:$B$1315, "&lt;=" &amp; DD$1, DataRegularSeason20242025!$E$3:$E$1315, $A56)</f>
        <v>55</v>
      </c>
      <c r="DE56">
        <f>SUMIFS(DataRegularSeason20242025!$AA$3:$AA$1315,DataRegularSeason20242025!$B$3:$B$1315, "&lt;=" &amp; DE$1, DataRegularSeason20242025!$D$3:$D$1315, $A56)+SUMIFS(DataRegularSeason20242025!$AB$3:$AB$1315,DataRegularSeason20242025!$B$3:$B$1315, "&lt;=" &amp; DE$1, DataRegularSeason20242025!$E$3:$E$1315, $A56)</f>
        <v>55</v>
      </c>
      <c r="DF56">
        <f>SUMIFS(DataRegularSeason20242025!$AA$3:$AA$1315,DataRegularSeason20242025!$B$3:$B$1315, "&lt;=" &amp; DF$1, DataRegularSeason20242025!$D$3:$D$1315, $A56)+SUMIFS(DataRegularSeason20242025!$AB$3:$AB$1315,DataRegularSeason20242025!$B$3:$B$1315, "&lt;=" &amp; DF$1, DataRegularSeason20242025!$E$3:$E$1315, $A56)</f>
        <v>55</v>
      </c>
      <c r="DG56">
        <f>SUMIFS(DataRegularSeason20242025!$AA$3:$AA$1315,DataRegularSeason20242025!$B$3:$B$1315, "&lt;=" &amp; DG$1, DataRegularSeason20242025!$D$3:$D$1315, $A56)+SUMIFS(DataRegularSeason20242025!$AB$3:$AB$1315,DataRegularSeason20242025!$B$3:$B$1315, "&lt;=" &amp; DG$1, DataRegularSeason20242025!$E$3:$E$1315, $A56)</f>
        <v>57</v>
      </c>
      <c r="DH56">
        <f>SUMIFS(DataRegularSeason20242025!$AA$3:$AA$1315,DataRegularSeason20242025!$B$3:$B$1315, "&lt;=" &amp; DH$1, DataRegularSeason20242025!$D$3:$D$1315, $A56)+SUMIFS(DataRegularSeason20242025!$AB$3:$AB$1315,DataRegularSeason20242025!$B$3:$B$1315, "&lt;=" &amp; DH$1, DataRegularSeason20242025!$E$3:$E$1315, $A56)</f>
        <v>57</v>
      </c>
      <c r="DI56">
        <f>SUMIFS(DataRegularSeason20242025!$AA$3:$AA$1315,DataRegularSeason20242025!$B$3:$B$1315, "&lt;=" &amp; DI$1, DataRegularSeason20242025!$D$3:$D$1315, $A56)+SUMIFS(DataRegularSeason20242025!$AB$3:$AB$1315,DataRegularSeason20242025!$B$3:$B$1315, "&lt;=" &amp; DI$1, DataRegularSeason20242025!$E$3:$E$1315, $A56)</f>
        <v>57</v>
      </c>
      <c r="DJ56">
        <f>SUMIFS(DataRegularSeason20242025!$AA$3:$AA$1315,DataRegularSeason20242025!$B$3:$B$1315, "&lt;=" &amp; DJ$1, DataRegularSeason20242025!$D$3:$D$1315, $A56)+SUMIFS(DataRegularSeason20242025!$AB$3:$AB$1315,DataRegularSeason20242025!$B$3:$B$1315, "&lt;=" &amp; DJ$1, DataRegularSeason20242025!$E$3:$E$1315, $A56)</f>
        <v>57</v>
      </c>
      <c r="DK56">
        <f>SUMIFS(DataRegularSeason20242025!$AA$3:$AA$1315,DataRegularSeason20242025!$B$3:$B$1315, "&lt;=" &amp; DK$1, DataRegularSeason20242025!$D$3:$D$1315, $A56)+SUMIFS(DataRegularSeason20242025!$AB$3:$AB$1315,DataRegularSeason20242025!$B$3:$B$1315, "&lt;=" &amp; DK$1, DataRegularSeason20242025!$E$3:$E$1315, $A56)</f>
        <v>58</v>
      </c>
      <c r="DL56">
        <f>SUMIFS(DataRegularSeason20242025!$AA$3:$AA$1315,DataRegularSeason20242025!$B$3:$B$1315, "&lt;=" &amp; DL$1, DataRegularSeason20242025!$D$3:$D$1315, $A56)+SUMIFS(DataRegularSeason20242025!$AB$3:$AB$1315,DataRegularSeason20242025!$B$3:$B$1315, "&lt;=" &amp; DL$1, DataRegularSeason20242025!$E$3:$E$1315, $A56)</f>
        <v>58</v>
      </c>
      <c r="DM56">
        <f>SUMIFS(DataRegularSeason20242025!$AA$3:$AA$1315,DataRegularSeason20242025!$B$3:$B$1315, "&lt;=" &amp; DM$1, DataRegularSeason20242025!$D$3:$D$1315, $A56)+SUMIFS(DataRegularSeason20242025!$AB$3:$AB$1315,DataRegularSeason20242025!$B$3:$B$1315, "&lt;=" &amp; DM$1, DataRegularSeason20242025!$E$3:$E$1315, $A56)</f>
        <v>58</v>
      </c>
      <c r="DN56">
        <f>SUMIFS(DataRegularSeason20242025!$AA$3:$AA$1315,DataRegularSeason20242025!$B$3:$B$1315, "&lt;=" &amp; DN$1, DataRegularSeason20242025!$D$3:$D$1315, $A56)+SUMIFS(DataRegularSeason20242025!$AB$3:$AB$1315,DataRegularSeason20242025!$B$3:$B$1315, "&lt;=" &amp; DN$1, DataRegularSeason20242025!$E$3:$E$1315, $A56)</f>
        <v>58</v>
      </c>
      <c r="DO56">
        <f>SUMIFS(DataRegularSeason20242025!$AA$3:$AA$1315,DataRegularSeason20242025!$B$3:$B$1315, "&lt;=" &amp; DO$1, DataRegularSeason20242025!$D$3:$D$1315, $A56)+SUMIFS(DataRegularSeason20242025!$AB$3:$AB$1315,DataRegularSeason20242025!$B$3:$B$1315, "&lt;=" &amp; DO$1, DataRegularSeason20242025!$E$3:$E$1315, $A56)</f>
        <v>60</v>
      </c>
      <c r="DP56">
        <f>SUMIFS(DataRegularSeason20242025!$AA$3:$AA$1315,DataRegularSeason20242025!$B$3:$B$1315, "&lt;=" &amp; DP$1, DataRegularSeason20242025!$D$3:$D$1315, $A56)+SUMIFS(DataRegularSeason20242025!$AB$3:$AB$1315,DataRegularSeason20242025!$B$3:$B$1315, "&lt;=" &amp; DP$1, DataRegularSeason20242025!$E$3:$E$1315, $A56)</f>
        <v>60</v>
      </c>
      <c r="DQ56">
        <f>SUMIFS(DataRegularSeason20242025!$AA$3:$AA$1315,DataRegularSeason20242025!$B$3:$B$1315, "&lt;=" &amp; DQ$1, DataRegularSeason20242025!$D$3:$D$1315, $A56)+SUMIFS(DataRegularSeason20242025!$AB$3:$AB$1315,DataRegularSeason20242025!$B$3:$B$1315, "&lt;=" &amp; DQ$1, DataRegularSeason20242025!$E$3:$E$1315, $A56)</f>
        <v>60</v>
      </c>
      <c r="DR56">
        <f>SUMIFS(DataRegularSeason20242025!$AA$3:$AA$1315,DataRegularSeason20242025!$B$3:$B$1315, "&lt;=" &amp; DR$1, DataRegularSeason20242025!$D$3:$D$1315, $A56)+SUMIFS(DataRegularSeason20242025!$AB$3:$AB$1315,DataRegularSeason20242025!$B$3:$B$1315, "&lt;=" &amp; DR$1, DataRegularSeason20242025!$E$3:$E$1315, $A56)</f>
        <v>60</v>
      </c>
      <c r="DS56">
        <f>SUMIFS(DataRegularSeason20242025!$AA$3:$AA$1315,DataRegularSeason20242025!$B$3:$B$1315, "&lt;=" &amp; DS$1, DataRegularSeason20242025!$D$3:$D$1315, $A56)+SUMIFS(DataRegularSeason20242025!$AB$3:$AB$1315,DataRegularSeason20242025!$B$3:$B$1315, "&lt;=" &amp; DS$1, DataRegularSeason20242025!$E$3:$E$1315, $A56)</f>
        <v>60</v>
      </c>
      <c r="DT56">
        <f>SUMIFS(DataRegularSeason20242025!$AA$3:$AA$1315,DataRegularSeason20242025!$B$3:$B$1315, "&lt;=" &amp; DT$1, DataRegularSeason20242025!$D$3:$D$1315, $A56)+SUMIFS(DataRegularSeason20242025!$AB$3:$AB$1315,DataRegularSeason20242025!$B$3:$B$1315, "&lt;=" &amp; DT$1, DataRegularSeason20242025!$E$3:$E$1315, $A56)</f>
        <v>62</v>
      </c>
      <c r="DU56">
        <f>SUMIFS(DataRegularSeason20242025!$AA$3:$AA$1315,DataRegularSeason20242025!$B$3:$B$1315, "&lt;=" &amp; DU$1, DataRegularSeason20242025!$D$3:$D$1315, $A56)+SUMIFS(DataRegularSeason20242025!$AB$3:$AB$1315,DataRegularSeason20242025!$B$3:$B$1315, "&lt;=" &amp; DU$1, DataRegularSeason20242025!$E$3:$E$1315, $A56)</f>
        <v>62</v>
      </c>
      <c r="DV56">
        <f>SUMIFS(DataRegularSeason20242025!$AA$3:$AA$1315,DataRegularSeason20242025!$B$3:$B$1315, "&lt;=" &amp; DV$1, DataRegularSeason20242025!$D$3:$D$1315, $A56)+SUMIFS(DataRegularSeason20242025!$AB$3:$AB$1315,DataRegularSeason20242025!$B$3:$B$1315, "&lt;=" &amp; DV$1, DataRegularSeason20242025!$E$3:$E$1315, $A56)</f>
        <v>64</v>
      </c>
      <c r="DW56">
        <f>SUMIFS(DataRegularSeason20242025!$AA$3:$AA$1315,DataRegularSeason20242025!$B$3:$B$1315, "&lt;=" &amp; DW$1, DataRegularSeason20242025!$D$3:$D$1315, $A56)+SUMIFS(DataRegularSeason20242025!$AB$3:$AB$1315,DataRegularSeason20242025!$B$3:$B$1315, "&lt;=" &amp; DW$1, DataRegularSeason20242025!$E$3:$E$1315, $A56)</f>
        <v>64</v>
      </c>
      <c r="DX56">
        <f>SUMIFS(DataRegularSeason20242025!$AA$3:$AA$1315,DataRegularSeason20242025!$B$3:$B$1315, "&lt;=" &amp; DX$1, DataRegularSeason20242025!$D$3:$D$1315, $A56)+SUMIFS(DataRegularSeason20242025!$AB$3:$AB$1315,DataRegularSeason20242025!$B$3:$B$1315, "&lt;=" &amp; DX$1, DataRegularSeason20242025!$E$3:$E$1315, $A56)</f>
        <v>64</v>
      </c>
      <c r="DY56">
        <f>SUMIFS(DataRegularSeason20242025!$AA$3:$AA$1315,DataRegularSeason20242025!$B$3:$B$1315, "&lt;=" &amp; DY$1, DataRegularSeason20242025!$D$3:$D$1315, $A56)+SUMIFS(DataRegularSeason20242025!$AB$3:$AB$1315,DataRegularSeason20242025!$B$3:$B$1315, "&lt;=" &amp; DY$1, DataRegularSeason20242025!$E$3:$E$1315, $A56)</f>
        <v>64</v>
      </c>
      <c r="DZ56">
        <f>SUMIFS(DataRegularSeason20242025!$AA$3:$AA$1315,DataRegularSeason20242025!$B$3:$B$1315, "&lt;=" &amp; DZ$1, DataRegularSeason20242025!$D$3:$D$1315, $A56)+SUMIFS(DataRegularSeason20242025!$AB$3:$AB$1315,DataRegularSeason20242025!$B$3:$B$1315, "&lt;=" &amp; DZ$1, DataRegularSeason20242025!$E$3:$E$1315, $A56)</f>
        <v>66</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68</v>
      </c>
      <c r="EC56">
        <f>SUMIFS(DataRegularSeason20242025!$AA$3:$AA$1315,DataRegularSeason20242025!$B$3:$B$1315, "&lt;=" &amp; EC$1, DataRegularSeason20242025!$D$3:$D$1315, $A56)+SUMIFS(DataRegularSeason20242025!$AB$3:$AB$1315,DataRegularSeason20242025!$B$3:$B$1315, "&lt;=" &amp; EC$1, DataRegularSeason20242025!$E$3:$E$1315, $A56)</f>
        <v>68</v>
      </c>
      <c r="ED56">
        <f>SUMIFS(DataRegularSeason20242025!$AA$3:$AA$1315,DataRegularSeason20242025!$B$3:$B$1315, "&lt;=" &amp; ED$1, DataRegularSeason20242025!$D$3:$D$1315, $A56)+SUMIFS(DataRegularSeason20242025!$AB$3:$AB$1315,DataRegularSeason20242025!$B$3:$B$1315, "&lt;=" &amp; ED$1, DataRegularSeason20242025!$E$3:$E$1315, $A56)</f>
        <v>68</v>
      </c>
      <c r="EE56">
        <f>SUMIFS(DataRegularSeason20242025!$AA$3:$AA$1315,DataRegularSeason20242025!$B$3:$B$1315, "&lt;=" &amp; EE$1, DataRegularSeason20242025!$D$3:$D$1315, $A56)+SUMIFS(DataRegularSeason20242025!$AB$3:$AB$1315,DataRegularSeason20242025!$B$3:$B$1315, "&lt;=" &amp; EE$1, DataRegularSeason20242025!$E$3:$E$1315, $A56)</f>
        <v>68</v>
      </c>
      <c r="EF56">
        <f>SUMIFS(DataRegularSeason20242025!$AA$3:$AA$1315,DataRegularSeason20242025!$B$3:$B$1315, "&lt;=" &amp; EF$1, DataRegularSeason20242025!$D$3:$D$1315, $A56)+SUMIFS(DataRegularSeason20242025!$AB$3:$AB$1315,DataRegularSeason20242025!$B$3:$B$1315, "&lt;=" &amp; EF$1, DataRegularSeason20242025!$E$3:$E$1315, $A56)</f>
        <v>68</v>
      </c>
      <c r="EG56">
        <f>SUMIFS(DataRegularSeason20242025!$AA$3:$AA$1315,DataRegularSeason20242025!$B$3:$B$1315, "&lt;=" &amp; EG$1, DataRegularSeason20242025!$D$3:$D$1315, $A56)+SUMIFS(DataRegularSeason20242025!$AB$3:$AB$1315,DataRegularSeason20242025!$B$3:$B$1315, "&lt;=" &amp; EG$1, DataRegularSeason20242025!$E$3:$E$1315, $A56)</f>
        <v>68</v>
      </c>
      <c r="EH56">
        <f>SUMIFS(DataRegularSeason20242025!$AA$3:$AA$1315,DataRegularSeason20242025!$B$3:$B$1315, "&lt;=" &amp; EH$1, DataRegularSeason20242025!$D$3:$D$1315, $A56)+SUMIFS(DataRegularSeason20242025!$AB$3:$AB$1315,DataRegularSeason20242025!$B$3:$B$1315, "&lt;=" &amp; EH$1, DataRegularSeason20242025!$E$3:$E$1315, $A56)</f>
        <v>68</v>
      </c>
      <c r="EI56">
        <f>SUMIFS(DataRegularSeason20242025!$AA$3:$AA$1315,DataRegularSeason20242025!$B$3:$B$1315, "&lt;=" &amp; EI$1, DataRegularSeason20242025!$D$3:$D$1315, $A56)+SUMIFS(DataRegularSeason20242025!$AB$3:$AB$1315,DataRegularSeason20242025!$B$3:$B$1315, "&lt;=" &amp; EI$1, DataRegularSeason20242025!$E$3:$E$1315, $A56)</f>
        <v>68</v>
      </c>
      <c r="EJ56">
        <f>SUMIFS(DataRegularSeason20242025!$AA$3:$AA$1315,DataRegularSeason20242025!$B$3:$B$1315, "&lt;=" &amp; EJ$1, DataRegularSeason20242025!$D$3:$D$1315, $A56)+SUMIFS(DataRegularSeason20242025!$AB$3:$AB$1315,DataRegularSeason20242025!$B$3:$B$1315, "&lt;=" &amp; EJ$1, DataRegularSeason20242025!$E$3:$E$1315, $A56)</f>
        <v>68</v>
      </c>
      <c r="EK56">
        <f>SUMIFS(DataRegularSeason20242025!$AA$3:$AA$1315,DataRegularSeason20242025!$B$3:$B$1315, "&lt;=" &amp; EK$1, DataRegularSeason20242025!$D$3:$D$1315, $A56)+SUMIFS(DataRegularSeason20242025!$AB$3:$AB$1315,DataRegularSeason20242025!$B$3:$B$1315, "&lt;=" &amp; EK$1, DataRegularSeason20242025!$E$3:$E$1315, $A56)</f>
        <v>68</v>
      </c>
      <c r="EL56">
        <f>SUMIFS(DataRegularSeason20242025!$AA$3:$AA$1315,DataRegularSeason20242025!$B$3:$B$1315, "&lt;=" &amp; EL$1, DataRegularSeason20242025!$D$3:$D$1315, $A56)+SUMIFS(DataRegularSeason20242025!$AB$3:$AB$1315,DataRegularSeason20242025!$B$3:$B$1315, "&lt;=" &amp; EL$1, DataRegularSeason20242025!$E$3:$E$1315, $A56)</f>
        <v>68</v>
      </c>
      <c r="EM56">
        <f>SUMIFS(DataRegularSeason20242025!$AA$3:$AA$1315,DataRegularSeason20242025!$B$3:$B$1315, "&lt;=" &amp; EM$1, DataRegularSeason20242025!$D$3:$D$1315, $A56)+SUMIFS(DataRegularSeason20242025!$AB$3:$AB$1315,DataRegularSeason20242025!$B$3:$B$1315, "&lt;=" &amp; EM$1, DataRegularSeason20242025!$E$3:$E$1315, $A56)</f>
        <v>68</v>
      </c>
      <c r="EN56">
        <f>SUMIFS(DataRegularSeason20242025!$AA$3:$AA$1315,DataRegularSeason20242025!$B$3:$B$1315, "&lt;=" &amp; EN$1, DataRegularSeason20242025!$D$3:$D$1315, $A56)+SUMIFS(DataRegularSeason20242025!$AB$3:$AB$1315,DataRegularSeason20242025!$B$3:$B$1315, "&lt;=" &amp; EN$1, DataRegularSeason20242025!$E$3:$E$1315, $A56)</f>
        <v>68</v>
      </c>
      <c r="EO56">
        <f>SUMIFS(DataRegularSeason20242025!$AA$3:$AA$1315,DataRegularSeason20242025!$B$3:$B$1315, "&lt;=" &amp; EO$1, DataRegularSeason20242025!$D$3:$D$1315, $A56)+SUMIFS(DataRegularSeason20242025!$AB$3:$AB$1315,DataRegularSeason20242025!$B$3:$B$1315, "&lt;=" &amp; EO$1, DataRegularSeason20242025!$E$3:$E$1315, $A56)</f>
        <v>68</v>
      </c>
      <c r="EP56">
        <f>SUMIFS(DataRegularSeason20242025!$AA$3:$AA$1315,DataRegularSeason20242025!$B$3:$B$1315, "&lt;=" &amp; EP$1, DataRegularSeason20242025!$D$3:$D$1315, $A56)+SUMIFS(DataRegularSeason20242025!$AB$3:$AB$1315,DataRegularSeason20242025!$B$3:$B$1315, "&lt;=" &amp; EP$1, DataRegularSeason20242025!$E$3:$E$1315, $A56)</f>
        <v>68</v>
      </c>
      <c r="EQ56">
        <f>SUMIFS(DataRegularSeason20242025!$AA$3:$AA$1315,DataRegularSeason20242025!$B$3:$B$1315, "&lt;=" &amp; EQ$1, DataRegularSeason20242025!$D$3:$D$1315, $A56)+SUMIFS(DataRegularSeason20242025!$AB$3:$AB$1315,DataRegularSeason20242025!$B$3:$B$1315, "&lt;=" &amp; EQ$1, DataRegularSeason20242025!$E$3:$E$1315, $A56)</f>
        <v>68</v>
      </c>
      <c r="ER56">
        <f>SUMIFS(DataRegularSeason20242025!$AA$3:$AA$1315,DataRegularSeason20242025!$B$3:$B$1315, "&lt;=" &amp; ER$1, DataRegularSeason20242025!$D$3:$D$1315, $A56)+SUMIFS(DataRegularSeason20242025!$AB$3:$AB$1315,DataRegularSeason20242025!$B$3:$B$1315, "&lt;=" &amp; ER$1, DataRegularSeason20242025!$E$3:$E$1315, $A56)</f>
        <v>68</v>
      </c>
      <c r="ES56">
        <f>SUMIFS(DataRegularSeason20242025!$AA$3:$AA$1315,DataRegularSeason20242025!$B$3:$B$1315, "&lt;=" &amp; ES$1, DataRegularSeason20242025!$D$3:$D$1315, $A56)+SUMIFS(DataRegularSeason20242025!$AB$3:$AB$1315,DataRegularSeason20242025!$B$3:$B$1315, "&lt;=" &amp; ES$1, DataRegularSeason20242025!$E$3:$E$1315, $A56)</f>
        <v>68</v>
      </c>
      <c r="ET56">
        <f>SUMIFS(DataRegularSeason20242025!$AA$3:$AA$1315,DataRegularSeason20242025!$B$3:$B$1315, "&lt;=" &amp; ET$1, DataRegularSeason20242025!$D$3:$D$1315, $A56)+SUMIFS(DataRegularSeason20242025!$AB$3:$AB$1315,DataRegularSeason20242025!$B$3:$B$1315, "&lt;=" &amp; ET$1, DataRegularSeason20242025!$E$3:$E$1315, $A56)</f>
        <v>70</v>
      </c>
      <c r="EU56">
        <f>SUMIFS(DataRegularSeason20242025!$AA$3:$AA$1315,DataRegularSeason20242025!$B$3:$B$1315, "&lt;=" &amp; EU$1, DataRegularSeason20242025!$D$3:$D$1315, $A56)+SUMIFS(DataRegularSeason20242025!$AB$3:$AB$1315,DataRegularSeason20242025!$B$3:$B$1315, "&lt;=" &amp; EU$1, DataRegularSeason20242025!$E$3:$E$1315, $A56)</f>
        <v>70</v>
      </c>
      <c r="EV56">
        <f>SUMIFS(DataRegularSeason20242025!$AA$3:$AA$1315,DataRegularSeason20242025!$B$3:$B$1315, "&lt;=" &amp; EV$1, DataRegularSeason20242025!$D$3:$D$1315, $A56)+SUMIFS(DataRegularSeason20242025!$AB$3:$AB$1315,DataRegularSeason20242025!$B$3:$B$1315, "&lt;=" &amp; EV$1, DataRegularSeason20242025!$E$3:$E$1315, $A56)</f>
        <v>72</v>
      </c>
      <c r="EW56">
        <f>SUMIFS(DataRegularSeason20242025!$AA$3:$AA$1315,DataRegularSeason20242025!$B$3:$B$1315, "&lt;=" &amp; EW$1, DataRegularSeason20242025!$D$3:$D$1315, $A56)+SUMIFS(DataRegularSeason20242025!$AB$3:$AB$1315,DataRegularSeason20242025!$B$3:$B$1315, "&lt;=" &amp; EW$1, DataRegularSeason20242025!$E$3:$E$1315, $A56)</f>
        <v>72</v>
      </c>
      <c r="EX56">
        <f>SUMIFS(DataRegularSeason20242025!$AA$3:$AA$1315,DataRegularSeason20242025!$B$3:$B$1315, "&lt;=" &amp; EX$1, DataRegularSeason20242025!$D$3:$D$1315, $A56)+SUMIFS(DataRegularSeason20242025!$AB$3:$AB$1315,DataRegularSeason20242025!$B$3:$B$1315, "&lt;=" &amp; EX$1, DataRegularSeason20242025!$E$3:$E$1315, $A56)</f>
        <v>72</v>
      </c>
      <c r="EY56">
        <f>SUMIFS(DataRegularSeason20242025!$AA$3:$AA$1315,DataRegularSeason20242025!$B$3:$B$1315, "&lt;=" &amp; EY$1, DataRegularSeason20242025!$D$3:$D$1315, $A56)+SUMIFS(DataRegularSeason20242025!$AB$3:$AB$1315,DataRegularSeason20242025!$B$3:$B$1315, "&lt;=" &amp; EY$1, DataRegularSeason20242025!$E$3:$E$1315, $A56)</f>
        <v>72</v>
      </c>
      <c r="EZ56">
        <f>SUMIFS(DataRegularSeason20242025!$AA$3:$AA$1315,DataRegularSeason20242025!$B$3:$B$1315, "&lt;=" &amp; EZ$1, DataRegularSeason20242025!$D$3:$D$1315, $A56)+SUMIFS(DataRegularSeason20242025!$AB$3:$AB$1315,DataRegularSeason20242025!$B$3:$B$1315, "&lt;=" &amp; EZ$1, DataRegularSeason20242025!$E$3:$E$1315, $A56)</f>
        <v>74</v>
      </c>
      <c r="FA56">
        <f>SUMIFS(DataRegularSeason20242025!$AA$3:$AA$1315,DataRegularSeason20242025!$B$3:$B$1315, "&lt;=" &amp; FA$1, DataRegularSeason20242025!$D$3:$D$1315, $A56)+SUMIFS(DataRegularSeason20242025!$AB$3:$AB$1315,DataRegularSeason20242025!$B$3:$B$1315, "&lt;=" &amp; FA$1, DataRegularSeason20242025!$E$3:$E$1315, $A56)</f>
        <v>74</v>
      </c>
      <c r="FB56">
        <f>SUMIFS(DataRegularSeason20242025!$AA$3:$AA$1315,DataRegularSeason20242025!$B$3:$B$1315, "&lt;=" &amp; FB$1, DataRegularSeason20242025!$D$3:$D$1315, $A56)+SUMIFS(DataRegularSeason20242025!$AB$3:$AB$1315,DataRegularSeason20242025!$B$3:$B$1315, "&lt;=" &amp; FB$1, DataRegularSeason20242025!$E$3:$E$1315, $A56)</f>
        <v>76</v>
      </c>
      <c r="FC56">
        <f>SUMIFS(DataRegularSeason20242025!$AA$3:$AA$1315,DataRegularSeason20242025!$B$3:$B$1315, "&lt;=" &amp; FC$1, DataRegularSeason20242025!$D$3:$D$1315, $A56)+SUMIFS(DataRegularSeason20242025!$AB$3:$AB$1315,DataRegularSeason20242025!$B$3:$B$1315, "&lt;=" &amp; FC$1, DataRegularSeason20242025!$E$3:$E$1315, $A56)</f>
        <v>76</v>
      </c>
      <c r="FD56">
        <f>SUMIFS(DataRegularSeason20242025!$AA$3:$AA$1315,DataRegularSeason20242025!$B$3:$B$1315, "&lt;=" &amp; FD$1, DataRegularSeason20242025!$D$3:$D$1315, $A56)+SUMIFS(DataRegularSeason20242025!$AB$3:$AB$1315,DataRegularSeason20242025!$B$3:$B$1315, "&lt;=" &amp; FD$1, DataRegularSeason20242025!$E$3:$E$1315, $A56)</f>
        <v>78</v>
      </c>
      <c r="FE56">
        <f>SUMIFS(DataRegularSeason20242025!$AA$3:$AA$1315,DataRegularSeason20242025!$B$3:$B$1315, "&lt;=" &amp; FE$1, DataRegularSeason20242025!$D$3:$D$1315, $A56)+SUMIFS(DataRegularSeason20242025!$AB$3:$AB$1315,DataRegularSeason20242025!$B$3:$B$1315, "&lt;=" &amp; FE$1, DataRegularSeason20242025!$E$3:$E$1315, $A56)</f>
        <v>78</v>
      </c>
      <c r="FF56">
        <f>SUMIFS(DataRegularSeason20242025!$AA$3:$AA$1315,DataRegularSeason20242025!$B$3:$B$1315, "&lt;=" &amp; FF$1, DataRegularSeason20242025!$D$3:$D$1315, $A56)+SUMIFS(DataRegularSeason20242025!$AB$3:$AB$1315,DataRegularSeason20242025!$B$3:$B$1315, "&lt;=" &amp; FF$1, DataRegularSeason20242025!$E$3:$E$1315, $A56)</f>
        <v>80</v>
      </c>
      <c r="FG56">
        <f>SUMIFS(DataRegularSeason20242025!$AA$3:$AA$1315,DataRegularSeason20242025!$B$3:$B$1315, "&lt;=" &amp; FG$1, DataRegularSeason20242025!$D$3:$D$1315, $A56)+SUMIFS(DataRegularSeason20242025!$AB$3:$AB$1315,DataRegularSeason20242025!$B$3:$B$1315, "&lt;=" &amp; FG$1, DataRegularSeason20242025!$E$3:$E$1315, $A56)</f>
        <v>81</v>
      </c>
      <c r="FH56">
        <f>SUMIFS(DataRegularSeason20242025!$AA$3:$AA$1315,DataRegularSeason20242025!$B$3:$B$1315, "&lt;=" &amp; FH$1, DataRegularSeason20242025!$D$3:$D$1315, $A56)+SUMIFS(DataRegularSeason20242025!$AB$3:$AB$1315,DataRegularSeason20242025!$B$3:$B$1315, "&lt;=" &amp; FH$1, DataRegularSeason20242025!$E$3:$E$1315, $A56)</f>
        <v>81</v>
      </c>
      <c r="FI56">
        <f>SUMIFS(DataRegularSeason20242025!$AA$3:$AA$1315,DataRegularSeason20242025!$B$3:$B$1315, "&lt;=" &amp; FI$1, DataRegularSeason20242025!$D$3:$D$1315, $A56)+SUMIFS(DataRegularSeason20242025!$AB$3:$AB$1315,DataRegularSeason20242025!$B$3:$B$1315, "&lt;=" &amp; FI$1, DataRegularSeason20242025!$E$3:$E$1315, $A56)</f>
        <v>81</v>
      </c>
      <c r="FJ56">
        <f>SUMIFS(DataRegularSeason20242025!$AA$3:$AA$1315,DataRegularSeason20242025!$B$3:$B$1315, "&lt;=" &amp; FJ$1, DataRegularSeason20242025!$D$3:$D$1315, $A56)+SUMIFS(DataRegularSeason20242025!$AB$3:$AB$1315,DataRegularSeason20242025!$B$3:$B$1315, "&lt;=" &amp; FJ$1, DataRegularSeason20242025!$E$3:$E$1315, $A56)</f>
        <v>81</v>
      </c>
      <c r="FK56">
        <f>SUMIFS(DataRegularSeason20242025!$AA$3:$AA$1315,DataRegularSeason20242025!$B$3:$B$1315, "&lt;=" &amp; FK$1, DataRegularSeason20242025!$D$3:$D$1315, $A56)+SUMIFS(DataRegularSeason20242025!$AB$3:$AB$1315,DataRegularSeason20242025!$B$3:$B$1315, "&lt;=" &amp; FK$1, DataRegularSeason20242025!$E$3:$E$1315, $A56)</f>
        <v>81</v>
      </c>
      <c r="FL56">
        <f>SUMIFS(DataRegularSeason20242025!$AA$3:$AA$1315,DataRegularSeason20242025!$B$3:$B$1315, "&lt;=" &amp; FL$1, DataRegularSeason20242025!$D$3:$D$1315, $A56)+SUMIFS(DataRegularSeason20242025!$AB$3:$AB$1315,DataRegularSeason20242025!$B$3:$B$1315, "&lt;=" &amp; FL$1, DataRegularSeason20242025!$E$3:$E$1315, $A56)</f>
        <v>81</v>
      </c>
      <c r="FM56">
        <f>SUMIFS(DataRegularSeason20242025!$AA$3:$AA$1315,DataRegularSeason20242025!$B$3:$B$1315, "&lt;=" &amp; FM$1, DataRegularSeason20242025!$D$3:$D$1315, $A56)+SUMIFS(DataRegularSeason20242025!$AB$3:$AB$1315,DataRegularSeason20242025!$B$3:$B$1315, "&lt;=" &amp; FM$1, DataRegularSeason20242025!$E$3:$E$1315, $A56)</f>
        <v>81</v>
      </c>
      <c r="FN56">
        <f>SUMIFS(DataRegularSeason20242025!$AA$3:$AA$1315,DataRegularSeason20242025!$B$3:$B$1315, "&lt;=" &amp; FN$1, DataRegularSeason20242025!$D$3:$D$1315, $A56)+SUMIFS(DataRegularSeason20242025!$AB$3:$AB$1315,DataRegularSeason20242025!$B$3:$B$1315, "&lt;=" &amp; FN$1, DataRegularSeason20242025!$E$3:$E$1315, $A56)</f>
        <v>81</v>
      </c>
      <c r="FO56">
        <f>SUMIFS(DataRegularSeason20242025!$AA$3:$AA$1315,DataRegularSeason20242025!$B$3:$B$1315, "&lt;=" &amp; FO$1, DataRegularSeason20242025!$D$3:$D$1315, $A56)+SUMIFS(DataRegularSeason20242025!$AB$3:$AB$1315,DataRegularSeason20242025!$B$3:$B$1315, "&lt;=" &amp; FO$1, DataRegularSeason20242025!$E$3:$E$1315, $A56)</f>
        <v>81</v>
      </c>
      <c r="FP56">
        <f>SUMIFS(DataRegularSeason20242025!$AA$3:$AA$1315,DataRegularSeason20242025!$B$3:$B$1315, "&lt;=" &amp; FP$1, DataRegularSeason20242025!$D$3:$D$1315, $A56)+SUMIFS(DataRegularSeason20242025!$AB$3:$AB$1315,DataRegularSeason20242025!$B$3:$B$1315, "&lt;=" &amp; FP$1, DataRegularSeason20242025!$E$3:$E$1315, $A56)</f>
        <v>81</v>
      </c>
      <c r="FQ56">
        <f>SUMIFS(DataRegularSeason20242025!$AA$3:$AA$1315,DataRegularSeason20242025!$B$3:$B$1315, "&lt;=" &amp; FQ$1, DataRegularSeason20242025!$D$3:$D$1315, $A56)+SUMIFS(DataRegularSeason20242025!$AB$3:$AB$1315,DataRegularSeason20242025!$B$3:$B$1315, "&lt;=" &amp; FQ$1, DataRegularSeason20242025!$E$3:$E$1315, $A56)</f>
        <v>81</v>
      </c>
      <c r="FR56">
        <f>SUMIFS(DataRegularSeason20242025!$AA$3:$AA$1315,DataRegularSeason20242025!$B$3:$B$1315, "&lt;=" &amp; FR$1, DataRegularSeason20242025!$D$3:$D$1315, $A56)+SUMIFS(DataRegularSeason20242025!$AB$3:$AB$1315,DataRegularSeason20242025!$B$3:$B$1315, "&lt;=" &amp; FR$1, DataRegularSeason20242025!$E$3:$E$1315, $A56)</f>
        <v>81</v>
      </c>
      <c r="FS56">
        <f>SUMIFS(DataRegularSeason20242025!$AA$3:$AA$1315,DataRegularSeason20242025!$B$3:$B$1315, "&lt;=" &amp; FS$1, DataRegularSeason20242025!$D$3:$D$1315, $A56)+SUMIFS(DataRegularSeason20242025!$AB$3:$AB$1315,DataRegularSeason20242025!$B$3:$B$1315, "&lt;=" &amp; FS$1, DataRegularSeason20242025!$E$3:$E$1315, $A56)</f>
        <v>81</v>
      </c>
      <c r="FT56">
        <f>SUMIFS(DataRegularSeason20242025!$AA$3:$AA$1315,DataRegularSeason20242025!$B$3:$B$1315, "&lt;=" &amp; FT$1, DataRegularSeason20242025!$D$3:$D$1315, $A56)+SUMIFS(DataRegularSeason20242025!$AB$3:$AB$1315,DataRegularSeason20242025!$B$3:$B$1315, "&lt;=" &amp; FT$1, DataRegularSeason20242025!$E$3:$E$1315, $A56)</f>
        <v>81</v>
      </c>
      <c r="FU56">
        <f>SUMIFS(DataRegularSeason20242025!$AA$3:$AA$1315,DataRegularSeason20242025!$B$3:$B$1315, "&lt;=" &amp; FU$1, DataRegularSeason20242025!$D$3:$D$1315, $A56)+SUMIFS(DataRegularSeason20242025!$AB$3:$AB$1315,DataRegularSeason20242025!$B$3:$B$1315, "&lt;=" &amp; FU$1, DataRegularSeason20242025!$E$3:$E$1315, $A56)</f>
        <v>81</v>
      </c>
      <c r="FV56">
        <f>SUMIFS(DataRegularSeason20242025!$AA$3:$AA$1315,DataRegularSeason20242025!$B$3:$B$1315, "&lt;=" &amp; FV$1, DataRegularSeason20242025!$D$3:$D$1315, $A56)+SUMIFS(DataRegularSeason20242025!$AB$3:$AB$1315,DataRegularSeason20242025!$B$3:$B$1315, "&lt;=" &amp; FV$1, DataRegularSeason20242025!$E$3:$E$1315, $A56)</f>
        <v>81</v>
      </c>
      <c r="FW56">
        <f>SUMIFS(DataRegularSeason20242025!$AA$3:$AA$1315,DataRegularSeason20242025!$B$3:$B$1315, "&lt;=" &amp; FW$1, DataRegularSeason20242025!$D$3:$D$1315, $A56)+SUMIFS(DataRegularSeason20242025!$AB$3:$AB$1315,DataRegularSeason20242025!$B$3:$B$1315, "&lt;=" &amp; FW$1, DataRegularSeason20242025!$E$3:$E$1315, $A56)</f>
        <v>81</v>
      </c>
      <c r="FX56">
        <f>SUMIFS(DataRegularSeason20242025!$AA$3:$AA$1315,DataRegularSeason20242025!$B$3:$B$1315, "&lt;=" &amp; FX$1, DataRegularSeason20242025!$D$3:$D$1315, $A56)+SUMIFS(DataRegularSeason20242025!$AB$3:$AB$1315,DataRegularSeason20242025!$B$3:$B$1315, "&lt;=" &amp; FX$1, DataRegularSeason20242025!$E$3:$E$1315, $A56)</f>
        <v>81</v>
      </c>
      <c r="FY56">
        <f>SUMIFS(DataRegularSeason20242025!$AA$3:$AA$1315,DataRegularSeason20242025!$B$3:$B$1315, "&lt;=" &amp; FY$1, DataRegularSeason20242025!$D$3:$D$1315, $A56)+SUMIFS(DataRegularSeason20242025!$AB$3:$AB$1315,DataRegularSeason20242025!$B$3:$B$1315, "&lt;=" &amp; FY$1, DataRegularSeason20242025!$E$3:$E$1315, $A56)</f>
        <v>81</v>
      </c>
      <c r="FZ56">
        <f>SUMIFS(DataRegularSeason20242025!$AA$3:$AA$1315,DataRegularSeason20242025!$B$3:$B$1315, "&lt;=" &amp; FZ$1, DataRegularSeason20242025!$D$3:$D$1315, $A56)+SUMIFS(DataRegularSeason20242025!$AB$3:$AB$1315,DataRegularSeason20242025!$B$3:$B$1315, "&lt;=" &amp; FZ$1, DataRegularSeason20242025!$E$3:$E$1315, $A56)</f>
        <v>81</v>
      </c>
      <c r="GA56">
        <f>SUMIFS(DataRegularSeason20242025!$AA$3:$AA$1315,DataRegularSeason20242025!$B$3:$B$1315, "&lt;=" &amp; GA$1, DataRegularSeason20242025!$D$3:$D$1315, $A56)+SUMIFS(DataRegularSeason20242025!$AB$3:$AB$1315,DataRegularSeason20242025!$B$3:$B$1315, "&lt;=" &amp; GA$1, DataRegularSeason20242025!$E$3:$E$1315, $A56)</f>
        <v>81</v>
      </c>
      <c r="GB56">
        <f>SUMIFS(DataRegularSeason20242025!$AA$3:$AA$1315,DataRegularSeason20242025!$B$3:$B$1315, "&lt;=" &amp; GB$1, DataRegularSeason20242025!$D$3:$D$1315, $A56)+SUMIFS(DataRegularSeason20242025!$AB$3:$AB$1315,DataRegularSeason20242025!$B$3:$B$1315, "&lt;=" &amp; GB$1, DataRegularSeason20242025!$E$3:$E$1315, $A56)</f>
        <v>81</v>
      </c>
      <c r="GC56">
        <f>SUMIFS(DataRegularSeason20242025!$AA$3:$AA$1315,DataRegularSeason20242025!$B$3:$B$1315, "&lt;=" &amp; GC$1, DataRegularSeason20242025!$D$3:$D$1315, $A56)+SUMIFS(DataRegularSeason20242025!$AB$3:$AB$1315,DataRegularSeason20242025!$B$3:$B$1315, "&lt;=" &amp; GC$1, DataRegularSeason20242025!$E$3:$E$1315, $A56)</f>
        <v>81</v>
      </c>
      <c r="GD56">
        <f>SUMIFS(DataRegularSeason20242025!$AA$3:$AA$1315,DataRegularSeason20242025!$B$3:$B$1315, "&lt;=" &amp; GD$1, DataRegularSeason20242025!$D$3:$D$1315, $A56)+SUMIFS(DataRegularSeason20242025!$AB$3:$AB$1315,DataRegularSeason20242025!$B$3:$B$1315, "&lt;=" &amp; GD$1, DataRegularSeason20242025!$E$3:$E$1315, $A56)</f>
        <v>81</v>
      </c>
      <c r="GE56">
        <f>SUMIFS(DataRegularSeason20242025!$AA$3:$AA$1315,DataRegularSeason20242025!$B$3:$B$1315, "&lt;=" &amp; GE$1, DataRegularSeason20242025!$D$3:$D$1315, $A56)+SUMIFS(DataRegularSeason20242025!$AB$3:$AB$1315,DataRegularSeason20242025!$B$3:$B$1315, "&lt;=" &amp; GE$1, DataRegularSeason20242025!$E$3:$E$1315, $A56)</f>
        <v>81</v>
      </c>
      <c r="GF56">
        <f>SUMIFS(DataRegularSeason20242025!$AA$3:$AA$1315,DataRegularSeason20242025!$B$3:$B$1315, "&lt;=" &amp; GF$1, DataRegularSeason20242025!$D$3:$D$1315, $A56)+SUMIFS(DataRegularSeason20242025!$AB$3:$AB$1315,DataRegularSeason20242025!$B$3:$B$1315, "&lt;=" &amp; GF$1, DataRegularSeason20242025!$E$3:$E$1315, $A56)</f>
        <v>81</v>
      </c>
      <c r="GG56">
        <f>SUMIFS(DataRegularSeason20242025!$AA$3:$AA$1315,DataRegularSeason20242025!$B$3:$B$1315, "&lt;=" &amp; GG$1, DataRegularSeason20242025!$D$3:$D$1315, $A56)+SUMIFS(DataRegularSeason20242025!$AB$3:$AB$1315,DataRegularSeason20242025!$B$3:$B$1315, "&lt;=" &amp; GG$1, DataRegularSeason20242025!$E$3:$E$1315, $A56)</f>
        <v>81</v>
      </c>
      <c r="GH56">
        <f>SUMIFS(DataRegularSeason20242025!$AA$3:$AA$1315,DataRegularSeason20242025!$B$3:$B$1315, "&lt;=" &amp; GH$1, DataRegularSeason20242025!$D$3:$D$1315, $A56)+SUMIFS(DataRegularSeason20242025!$AB$3:$AB$1315,DataRegularSeason20242025!$B$3:$B$1315, "&lt;=" &amp; GH$1, DataRegularSeason20242025!$E$3:$E$1315, $A56)</f>
        <v>81</v>
      </c>
      <c r="GI56">
        <f>SUMIFS(DataRegularSeason20242025!$AA$3:$AA$1315,DataRegularSeason20242025!$B$3:$B$1315, "&lt;=" &amp; GI$1, DataRegularSeason20242025!$D$3:$D$1315, $A56)+SUMIFS(DataRegularSeason20242025!$AB$3:$AB$1315,DataRegularSeason20242025!$B$3:$B$1315, "&lt;=" &amp; GI$1, DataRegularSeason20242025!$E$3:$E$1315, $A56)</f>
        <v>81</v>
      </c>
      <c r="GJ56">
        <f>SUMIFS(DataRegularSeason20242025!$AA$3:$AA$1315,DataRegularSeason20242025!$B$3:$B$1315, "&lt;=" &amp; GJ$1, DataRegularSeason20242025!$D$3:$D$1315, $A56)+SUMIFS(DataRegularSeason20242025!$AB$3:$AB$1315,DataRegularSeason20242025!$B$3:$B$1315, "&lt;=" &amp; GJ$1, DataRegularSeason20242025!$E$3:$E$1315, $A56)</f>
        <v>81</v>
      </c>
      <c r="GK56">
        <f>SUMIFS(DataRegularSeason20242025!$AA$3:$AA$1315,DataRegularSeason20242025!$B$3:$B$1315, "&lt;=" &amp; GK$1, DataRegularSeason20242025!$D$3:$D$1315, $A56)+SUMIFS(DataRegularSeason20242025!$AB$3:$AB$1315,DataRegularSeason20242025!$B$3:$B$1315, "&lt;=" &amp; GK$1, DataRegularSeason20242025!$E$3:$E$1315, $A56)</f>
        <v>81</v>
      </c>
      <c r="GL56">
        <f>SUMIFS(DataRegularSeason20242025!$AA$3:$AA$1315,DataRegularSeason20242025!$B$3:$B$1315, "&lt;=" &amp; GL$1, DataRegularSeason20242025!$D$3:$D$1315, $A56)+SUMIFS(DataRegularSeason20242025!$AB$3:$AB$1315,DataRegularSeason20242025!$B$3:$B$1315, "&lt;=" &amp; GL$1, DataRegularSeason20242025!$E$3:$E$1315, $A56)</f>
        <v>81</v>
      </c>
      <c r="GM56">
        <f>SUMIFS(DataRegularSeason20242025!$AA$3:$AA$1315,DataRegularSeason20242025!$B$3:$B$1315, "&lt;=" &amp; GM$1, DataRegularSeason20242025!$D$3:$D$1315, $A56)+SUMIFS(DataRegularSeason20242025!$AB$3:$AB$1315,DataRegularSeason20242025!$B$3:$B$1315, "&lt;=" &amp; GM$1, DataRegularSeason20242025!$E$3:$E$1315, $A56)</f>
        <v>81</v>
      </c>
      <c r="GN56">
        <f>SUMIFS(DataRegularSeason20242025!$AA$3:$AA$1315,DataRegularSeason20242025!$B$3:$B$1315, "&lt;=" &amp; GN$1, DataRegularSeason20242025!$D$3:$D$1315, $A56)+SUMIFS(DataRegularSeason20242025!$AB$3:$AB$1315,DataRegularSeason20242025!$B$3:$B$1315, "&lt;=" &amp; GN$1, DataRegularSeason20242025!$E$3:$E$1315, $A56)</f>
        <v>81</v>
      </c>
      <c r="GO56">
        <f>SUMIFS(DataRegularSeason20242025!$AA$3:$AA$1315,DataRegularSeason20242025!$B$3:$B$1315, "&lt;=" &amp; GO$1, DataRegularSeason20242025!$D$3:$D$1315, $A56)+SUMIFS(DataRegularSeason20242025!$AB$3:$AB$1315,DataRegularSeason20242025!$B$3:$B$1315, "&lt;=" &amp; GO$1, DataRegularSeason20242025!$E$3:$E$1315, $A56)</f>
        <v>81</v>
      </c>
      <c r="GP56">
        <f>SUMIFS(DataRegularSeason20242025!$AA$3:$AA$1315,DataRegularSeason20242025!$B$3:$B$1315, "&lt;=" &amp; GP$1, DataRegularSeason20242025!$D$3:$D$1315, $A56)+SUMIFS(DataRegularSeason20242025!$AB$3:$AB$1315,DataRegularSeason20242025!$B$3:$B$1315, "&lt;=" &amp; GP$1, DataRegularSeason20242025!$E$3:$E$1315, $A56)</f>
        <v>81</v>
      </c>
      <c r="GQ56">
        <f>SUMIFS(DataRegularSeason20242025!$AA$3:$AA$1315,DataRegularSeason20242025!$B$3:$B$1315, "&lt;=" &amp; GQ$1, DataRegularSeason20242025!$D$3:$D$1315, $A56)+SUMIFS(DataRegularSeason20242025!$AB$3:$AB$1315,DataRegularSeason20242025!$B$3:$B$1315, "&lt;=" &amp; GQ$1, DataRegularSeason20242025!$E$3:$E$1315, $A56)</f>
        <v>81</v>
      </c>
      <c r="GR56">
        <f>SUMIFS(DataRegularSeason20242025!$AA$3:$AA$1315,DataRegularSeason20242025!$B$3:$B$1315, "&lt;=" &amp; GR$1, DataRegularSeason20242025!$D$3:$D$1315, $A56)+SUMIFS(DataRegularSeason20242025!$AB$3:$AB$1315,DataRegularSeason20242025!$B$3:$B$1315, "&lt;=" &amp; GR$1, DataRegularSeason20242025!$E$3:$E$1315, $A56)</f>
        <v>81</v>
      </c>
      <c r="GS56">
        <f>SUMIFS(DataRegularSeason20242025!$AA$3:$AA$1315,DataRegularSeason20242025!$B$3:$B$1315, "&lt;=" &amp; GS$1, DataRegularSeason20242025!$D$3:$D$1315, $A56)+SUMIFS(DataRegularSeason20242025!$AB$3:$AB$1315,DataRegularSeason20242025!$B$3:$B$1315, "&lt;=" &amp; GS$1, DataRegularSeason20242025!$E$3:$E$1315, $A56)</f>
        <v>81</v>
      </c>
      <c r="GT56">
        <f>SUMIFS(DataRegularSeason20242025!$AA$3:$AA$1315,DataRegularSeason20242025!$B$3:$B$1315, "&lt;=" &amp; GT$1, DataRegularSeason20242025!$D$3:$D$1315, $A56)+SUMIFS(DataRegularSeason20242025!$AB$3:$AB$1315,DataRegularSeason20242025!$B$3:$B$1315, "&lt;=" &amp; GT$1, DataRegularSeason20242025!$E$3:$E$1315, $A56)</f>
        <v>81</v>
      </c>
      <c r="GU56">
        <f>SUMIFS(DataRegularSeason20242025!$AA$3:$AA$1315,DataRegularSeason20242025!$B$3:$B$1315, "&lt;=" &amp; GU$1, DataRegularSeason20242025!$D$3:$D$1315, $A56)+SUMIFS(DataRegularSeason20242025!$AB$3:$AB$1315,DataRegularSeason20242025!$B$3:$B$1315, "&lt;=" &amp; GU$1, DataRegularSeason20242025!$E$3:$E$1315, $A56)</f>
        <v>81</v>
      </c>
    </row>
    <row r="57" spans="1:203" x14ac:dyDescent="0.25">
      <c r="A57" t="s">
        <v>36</v>
      </c>
      <c r="B57" t="s">
        <v>96</v>
      </c>
      <c r="C57" t="s">
        <v>94</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2</v>
      </c>
      <c r="L57">
        <f>SUMIFS(DataRegularSeason20242025!$AA$3:$AA$1315,DataRegularSeason20242025!$B$3:$B$1315, "&lt;=" &amp; L$1, DataRegularSeason20242025!$D$3:$D$1315, $A57)+SUMIFS(DataRegularSeason20242025!$AB$3:$AB$1315,DataRegularSeason20242025!$B$3:$B$1315, "&lt;=" &amp; L$1, DataRegularSeason20242025!$E$3:$E$1315, $A57)</f>
        <v>2</v>
      </c>
      <c r="M57">
        <f>SUMIFS(DataRegularSeason20242025!$AA$3:$AA$1315,DataRegularSeason20242025!$B$3:$B$1315, "&lt;=" &amp; M$1, DataRegularSeason20242025!$D$3:$D$1315, $A57)+SUMIFS(DataRegularSeason20242025!$AB$3:$AB$1315,DataRegularSeason20242025!$B$3:$B$1315, "&lt;=" &amp; M$1, DataRegularSeason20242025!$E$3:$E$1315, $A57)</f>
        <v>3</v>
      </c>
      <c r="N57">
        <f>SUMIFS(DataRegularSeason20242025!$AA$3:$AA$1315,DataRegularSeason20242025!$B$3:$B$1315, "&lt;=" &amp; N$1, DataRegularSeason20242025!$D$3:$D$1315, $A57)+SUMIFS(DataRegularSeason20242025!$AB$3:$AB$1315,DataRegularSeason20242025!$B$3:$B$1315, "&lt;=" &amp; N$1, DataRegularSeason20242025!$E$3:$E$1315, $A57)</f>
        <v>4</v>
      </c>
      <c r="O57">
        <f>SUMIFS(DataRegularSeason20242025!$AA$3:$AA$1315,DataRegularSeason20242025!$B$3:$B$1315, "&lt;=" &amp; O$1, DataRegularSeason20242025!$D$3:$D$1315, $A57)+SUMIFS(DataRegularSeason20242025!$AB$3:$AB$1315,DataRegularSeason20242025!$B$3:$B$1315, "&lt;=" &amp; O$1, DataRegularSeason20242025!$E$3:$E$1315, $A57)</f>
        <v>4</v>
      </c>
      <c r="P57">
        <f>SUMIFS(DataRegularSeason20242025!$AA$3:$AA$1315,DataRegularSeason20242025!$B$3:$B$1315, "&lt;=" &amp; P$1, DataRegularSeason20242025!$D$3:$D$1315, $A57)+SUMIFS(DataRegularSeason20242025!$AB$3:$AB$1315,DataRegularSeason20242025!$B$3:$B$1315, "&lt;=" &amp; P$1, DataRegularSeason20242025!$E$3:$E$1315, $A57)</f>
        <v>6</v>
      </c>
      <c r="Q57">
        <f>SUMIFS(DataRegularSeason20242025!$AA$3:$AA$1315,DataRegularSeason20242025!$B$3:$B$1315, "&lt;=" &amp; Q$1, DataRegularSeason20242025!$D$3:$D$1315, $A57)+SUMIFS(DataRegularSeason20242025!$AB$3:$AB$1315,DataRegularSeason20242025!$B$3:$B$1315, "&lt;=" &amp; Q$1, DataRegularSeason20242025!$E$3:$E$1315, $A57)</f>
        <v>6</v>
      </c>
      <c r="R57">
        <f>SUMIFS(DataRegularSeason20242025!$AA$3:$AA$1315,DataRegularSeason20242025!$B$3:$B$1315, "&lt;=" &amp; R$1, DataRegularSeason20242025!$D$3:$D$1315, $A57)+SUMIFS(DataRegularSeason20242025!$AB$3:$AB$1315,DataRegularSeason20242025!$B$3:$B$1315, "&lt;=" &amp; R$1, DataRegularSeason20242025!$E$3:$E$1315, $A57)</f>
        <v>6</v>
      </c>
      <c r="S57">
        <f>SUMIFS(DataRegularSeason20242025!$AA$3:$AA$1315,DataRegularSeason20242025!$B$3:$B$1315, "&lt;=" &amp; S$1, DataRegularSeason20242025!$D$3:$D$1315, $A57)+SUMIFS(DataRegularSeason20242025!$AB$3:$AB$1315,DataRegularSeason20242025!$B$3:$B$1315, "&lt;=" &amp; S$1, DataRegularSeason20242025!$E$3:$E$1315, $A57)</f>
        <v>6</v>
      </c>
      <c r="T57">
        <f>SUMIFS(DataRegularSeason20242025!$AA$3:$AA$1315,DataRegularSeason20242025!$B$3:$B$1315, "&lt;=" &amp; T$1, DataRegularSeason20242025!$D$3:$D$1315, $A57)+SUMIFS(DataRegularSeason20242025!$AB$3:$AB$1315,DataRegularSeason20242025!$B$3:$B$1315, "&lt;=" &amp; T$1, DataRegularSeason20242025!$E$3:$E$1315, $A57)</f>
        <v>8</v>
      </c>
      <c r="U57">
        <f>SUMIFS(DataRegularSeason20242025!$AA$3:$AA$1315,DataRegularSeason20242025!$B$3:$B$1315, "&lt;=" &amp; U$1, DataRegularSeason20242025!$D$3:$D$1315, $A57)+SUMIFS(DataRegularSeason20242025!$AB$3:$AB$1315,DataRegularSeason20242025!$B$3:$B$1315, "&lt;=" &amp; U$1, DataRegularSeason20242025!$E$3:$E$1315, $A57)</f>
        <v>8</v>
      </c>
      <c r="V57">
        <f>SUMIFS(DataRegularSeason20242025!$AA$3:$AA$1315,DataRegularSeason20242025!$B$3:$B$1315, "&lt;=" &amp; V$1, DataRegularSeason20242025!$D$3:$D$1315, $A57)+SUMIFS(DataRegularSeason20242025!$AB$3:$AB$1315,DataRegularSeason20242025!$B$3:$B$1315, "&lt;=" &amp; V$1, DataRegularSeason20242025!$E$3:$E$1315, $A57)</f>
        <v>8</v>
      </c>
      <c r="W57">
        <f>SUMIFS(DataRegularSeason20242025!$AA$3:$AA$1315,DataRegularSeason20242025!$B$3:$B$1315, "&lt;=" &amp; W$1, DataRegularSeason20242025!$D$3:$D$1315, $A57)+SUMIFS(DataRegularSeason20242025!$AB$3:$AB$1315,DataRegularSeason20242025!$B$3:$B$1315, "&lt;=" &amp; W$1, DataRegularSeason20242025!$E$3:$E$1315, $A57)</f>
        <v>10</v>
      </c>
      <c r="X57">
        <f>SUMIFS(DataRegularSeason20242025!$AA$3:$AA$1315,DataRegularSeason20242025!$B$3:$B$1315, "&lt;=" &amp; X$1, DataRegularSeason20242025!$D$3:$D$1315, $A57)+SUMIFS(DataRegularSeason20242025!$AB$3:$AB$1315,DataRegularSeason20242025!$B$3:$B$1315, "&lt;=" &amp; X$1, DataRegularSeason20242025!$E$3:$E$1315, $A57)</f>
        <v>10</v>
      </c>
      <c r="Y57">
        <f>SUMIFS(DataRegularSeason20242025!$AA$3:$AA$1315,DataRegularSeason20242025!$B$3:$B$1315, "&lt;=" &amp; Y$1, DataRegularSeason20242025!$D$3:$D$1315, $A57)+SUMIFS(DataRegularSeason20242025!$AB$3:$AB$1315,DataRegularSeason20242025!$B$3:$B$1315, "&lt;=" &amp; Y$1, DataRegularSeason20242025!$E$3:$E$1315, $A57)</f>
        <v>12</v>
      </c>
      <c r="Z57">
        <f>SUMIFS(DataRegularSeason20242025!$AA$3:$AA$1315,DataRegularSeason20242025!$B$3:$B$1315, "&lt;=" &amp; Z$1, DataRegularSeason20242025!$D$3:$D$1315, $A57)+SUMIFS(DataRegularSeason20242025!$AB$3:$AB$1315,DataRegularSeason20242025!$B$3:$B$1315, "&lt;=" &amp; Z$1, DataRegularSeason20242025!$E$3:$E$1315, $A57)</f>
        <v>12</v>
      </c>
      <c r="AA57">
        <f>SUMIFS(DataRegularSeason20242025!$AA$3:$AA$1315,DataRegularSeason20242025!$B$3:$B$1315, "&lt;=" &amp; AA$1, DataRegularSeason20242025!$D$3:$D$1315, $A57)+SUMIFS(DataRegularSeason20242025!$AB$3:$AB$1315,DataRegularSeason20242025!$B$3:$B$1315, "&lt;=" &amp; AA$1, DataRegularSeason20242025!$E$3:$E$1315, $A57)</f>
        <v>12</v>
      </c>
      <c r="AB57">
        <f>SUMIFS(DataRegularSeason20242025!$AA$3:$AA$1315,DataRegularSeason20242025!$B$3:$B$1315, "&lt;=" &amp; AB$1, DataRegularSeason20242025!$D$3:$D$1315, $A57)+SUMIFS(DataRegularSeason20242025!$AB$3:$AB$1315,DataRegularSeason20242025!$B$3:$B$1315, "&lt;=" &amp; AB$1, DataRegularSeason20242025!$E$3:$E$1315, $A57)</f>
        <v>12</v>
      </c>
      <c r="AC57">
        <f>SUMIFS(DataRegularSeason20242025!$AA$3:$AA$1315,DataRegularSeason20242025!$B$3:$B$1315, "&lt;=" &amp; AC$1, DataRegularSeason20242025!$D$3:$D$1315, $A57)+SUMIFS(DataRegularSeason20242025!$AB$3:$AB$1315,DataRegularSeason20242025!$B$3:$B$1315, "&lt;=" &amp; AC$1, DataRegularSeason20242025!$E$3:$E$1315, $A57)</f>
        <v>12</v>
      </c>
      <c r="AD57">
        <f>SUMIFS(DataRegularSeason20242025!$AA$3:$AA$1315,DataRegularSeason20242025!$B$3:$B$1315, "&lt;=" &amp; AD$1, DataRegularSeason20242025!$D$3:$D$1315, $A57)+SUMIFS(DataRegularSeason20242025!$AB$3:$AB$1315,DataRegularSeason20242025!$B$3:$B$1315, "&lt;=" &amp; AD$1, DataRegularSeason20242025!$E$3:$E$1315, $A57)</f>
        <v>14</v>
      </c>
      <c r="AE57">
        <f>SUMIFS(DataRegularSeason20242025!$AA$3:$AA$1315,DataRegularSeason20242025!$B$3:$B$1315, "&lt;=" &amp; AE$1, DataRegularSeason20242025!$D$3:$D$1315, $A57)+SUMIFS(DataRegularSeason20242025!$AB$3:$AB$1315,DataRegularSeason20242025!$B$3:$B$1315, "&lt;=" &amp; AE$1, DataRegularSeason20242025!$E$3:$E$1315, $A57)</f>
        <v>14</v>
      </c>
      <c r="AF57">
        <f>SUMIFS(DataRegularSeason20242025!$AA$3:$AA$1315,DataRegularSeason20242025!$B$3:$B$1315, "&lt;=" &amp; AF$1, DataRegularSeason20242025!$D$3:$D$1315, $A57)+SUMIFS(DataRegularSeason20242025!$AB$3:$AB$1315,DataRegularSeason20242025!$B$3:$B$1315, "&lt;=" &amp; AF$1, DataRegularSeason20242025!$E$3:$E$1315, $A57)</f>
        <v>14</v>
      </c>
      <c r="AG57">
        <f>SUMIFS(DataRegularSeason20242025!$AA$3:$AA$1315,DataRegularSeason20242025!$B$3:$B$1315, "&lt;=" &amp; AG$1, DataRegularSeason20242025!$D$3:$D$1315, $A57)+SUMIFS(DataRegularSeason20242025!$AB$3:$AB$1315,DataRegularSeason20242025!$B$3:$B$1315, "&lt;=" &amp; AG$1, DataRegularSeason20242025!$E$3:$E$1315, $A57)</f>
        <v>16</v>
      </c>
      <c r="AH57">
        <f>SUMIFS(DataRegularSeason20242025!$AA$3:$AA$1315,DataRegularSeason20242025!$B$3:$B$1315, "&lt;=" &amp; AH$1, DataRegularSeason20242025!$D$3:$D$1315, $A57)+SUMIFS(DataRegularSeason20242025!$AB$3:$AB$1315,DataRegularSeason20242025!$B$3:$B$1315, "&lt;=" &amp; AH$1, DataRegularSeason20242025!$E$3:$E$1315, $A57)</f>
        <v>16</v>
      </c>
      <c r="AI57">
        <f>SUMIFS(DataRegularSeason20242025!$AA$3:$AA$1315,DataRegularSeason20242025!$B$3:$B$1315, "&lt;=" &amp; AI$1, DataRegularSeason20242025!$D$3:$D$1315, $A57)+SUMIFS(DataRegularSeason20242025!$AB$3:$AB$1315,DataRegularSeason20242025!$B$3:$B$1315, "&lt;=" &amp; AI$1, DataRegularSeason20242025!$E$3:$E$1315, $A57)</f>
        <v>18</v>
      </c>
      <c r="AJ57">
        <f>SUMIFS(DataRegularSeason20242025!$AA$3:$AA$1315,DataRegularSeason20242025!$B$3:$B$1315, "&lt;=" &amp; AJ$1, DataRegularSeason20242025!$D$3:$D$1315, $A57)+SUMIFS(DataRegularSeason20242025!$AB$3:$AB$1315,DataRegularSeason20242025!$B$3:$B$1315, "&lt;=" &amp; AJ$1, DataRegularSeason20242025!$E$3:$E$1315, $A57)</f>
        <v>18</v>
      </c>
      <c r="AK57">
        <f>SUMIFS(DataRegularSeason20242025!$AA$3:$AA$1315,DataRegularSeason20242025!$B$3:$B$1315, "&lt;=" &amp; AK$1, DataRegularSeason20242025!$D$3:$D$1315, $A57)+SUMIFS(DataRegularSeason20242025!$AB$3:$AB$1315,DataRegularSeason20242025!$B$3:$B$1315, "&lt;=" &amp; AK$1, DataRegularSeason20242025!$E$3:$E$1315, $A57)</f>
        <v>18</v>
      </c>
      <c r="AL57">
        <f>SUMIFS(DataRegularSeason20242025!$AA$3:$AA$1315,DataRegularSeason20242025!$B$3:$B$1315, "&lt;=" &amp; AL$1, DataRegularSeason20242025!$D$3:$D$1315, $A57)+SUMIFS(DataRegularSeason20242025!$AB$3:$AB$1315,DataRegularSeason20242025!$B$3:$B$1315, "&lt;=" &amp; AL$1, DataRegularSeason20242025!$E$3:$E$1315, $A57)</f>
        <v>18</v>
      </c>
      <c r="AM57">
        <f>SUMIFS(DataRegularSeason20242025!$AA$3:$AA$1315,DataRegularSeason20242025!$B$3:$B$1315, "&lt;=" &amp; AM$1, DataRegularSeason20242025!$D$3:$D$1315, $A57)+SUMIFS(DataRegularSeason20242025!$AB$3:$AB$1315,DataRegularSeason20242025!$B$3:$B$1315, "&lt;=" &amp; AM$1, DataRegularSeason20242025!$E$3:$E$1315, $A57)</f>
        <v>20</v>
      </c>
      <c r="AN57">
        <f>SUMIFS(DataRegularSeason20242025!$AA$3:$AA$1315,DataRegularSeason20242025!$B$3:$B$1315, "&lt;=" &amp; AN$1, DataRegularSeason20242025!$D$3:$D$1315, $A57)+SUMIFS(DataRegularSeason20242025!$AB$3:$AB$1315,DataRegularSeason20242025!$B$3:$B$1315, "&lt;=" &amp; AN$1, DataRegularSeason20242025!$E$3:$E$1315, $A57)</f>
        <v>22</v>
      </c>
      <c r="AO57">
        <f>SUMIFS(DataRegularSeason20242025!$AA$3:$AA$1315,DataRegularSeason20242025!$B$3:$B$1315, "&lt;=" &amp; AO$1, DataRegularSeason20242025!$D$3:$D$1315, $A57)+SUMIFS(DataRegularSeason20242025!$AB$3:$AB$1315,DataRegularSeason20242025!$B$3:$B$1315, "&lt;=" &amp; AO$1, DataRegularSeason20242025!$E$3:$E$1315, $A57)</f>
        <v>22</v>
      </c>
      <c r="AP57">
        <f>SUMIFS(DataRegularSeason20242025!$AA$3:$AA$1315,DataRegularSeason20242025!$B$3:$B$1315, "&lt;=" &amp; AP$1, DataRegularSeason20242025!$D$3:$D$1315, $A57)+SUMIFS(DataRegularSeason20242025!$AB$3:$AB$1315,DataRegularSeason20242025!$B$3:$B$1315, "&lt;=" &amp; AP$1, DataRegularSeason20242025!$E$3:$E$1315, $A57)</f>
        <v>23</v>
      </c>
      <c r="AQ57">
        <f>SUMIFS(DataRegularSeason20242025!$AA$3:$AA$1315,DataRegularSeason20242025!$B$3:$B$1315, "&lt;=" &amp; AQ$1, DataRegularSeason20242025!$D$3:$D$1315, $A57)+SUMIFS(DataRegularSeason20242025!$AB$3:$AB$1315,DataRegularSeason20242025!$B$3:$B$1315, "&lt;=" &amp; AQ$1, DataRegularSeason20242025!$E$3:$E$1315, $A57)</f>
        <v>23</v>
      </c>
      <c r="AR57">
        <f>SUMIFS(DataRegularSeason20242025!$AA$3:$AA$1315,DataRegularSeason20242025!$B$3:$B$1315, "&lt;=" &amp; AR$1, DataRegularSeason20242025!$D$3:$D$1315, $A57)+SUMIFS(DataRegularSeason20242025!$AB$3:$AB$1315,DataRegularSeason20242025!$B$3:$B$1315, "&lt;=" &amp; AR$1, DataRegularSeason20242025!$E$3:$E$1315, $A57)</f>
        <v>23</v>
      </c>
      <c r="AS57">
        <f>SUMIFS(DataRegularSeason20242025!$AA$3:$AA$1315,DataRegularSeason20242025!$B$3:$B$1315, "&lt;=" &amp; AS$1, DataRegularSeason20242025!$D$3:$D$1315, $A57)+SUMIFS(DataRegularSeason20242025!$AB$3:$AB$1315,DataRegularSeason20242025!$B$3:$B$1315, "&lt;=" &amp; AS$1, DataRegularSeason20242025!$E$3:$E$1315, $A57)</f>
        <v>23</v>
      </c>
      <c r="AT57">
        <f>SUMIFS(DataRegularSeason20242025!$AA$3:$AA$1315,DataRegularSeason20242025!$B$3:$B$1315, "&lt;=" &amp; AT$1, DataRegularSeason20242025!$D$3:$D$1315, $A57)+SUMIFS(DataRegularSeason20242025!$AB$3:$AB$1315,DataRegularSeason20242025!$B$3:$B$1315, "&lt;=" &amp; AT$1, DataRegularSeason20242025!$E$3:$E$1315, $A57)</f>
        <v>25</v>
      </c>
      <c r="AU57">
        <f>SUMIFS(DataRegularSeason20242025!$AA$3:$AA$1315,DataRegularSeason20242025!$B$3:$B$1315, "&lt;=" &amp; AU$1, DataRegularSeason20242025!$D$3:$D$1315, $A57)+SUMIFS(DataRegularSeason20242025!$AB$3:$AB$1315,DataRegularSeason20242025!$B$3:$B$1315, "&lt;=" &amp; AU$1, DataRegularSeason20242025!$E$3:$E$1315, $A57)</f>
        <v>25</v>
      </c>
      <c r="AV57">
        <f>SUMIFS(DataRegularSeason20242025!$AA$3:$AA$1315,DataRegularSeason20242025!$B$3:$B$1315, "&lt;=" &amp; AV$1, DataRegularSeason20242025!$D$3:$D$1315, $A57)+SUMIFS(DataRegularSeason20242025!$AB$3:$AB$1315,DataRegularSeason20242025!$B$3:$B$1315, "&lt;=" &amp; AV$1, DataRegularSeason20242025!$E$3:$E$1315, $A57)</f>
        <v>25</v>
      </c>
      <c r="AW57">
        <f>SUMIFS(DataRegularSeason20242025!$AA$3:$AA$1315,DataRegularSeason20242025!$B$3:$B$1315, "&lt;=" &amp; AW$1, DataRegularSeason20242025!$D$3:$D$1315, $A57)+SUMIFS(DataRegularSeason20242025!$AB$3:$AB$1315,DataRegularSeason20242025!$B$3:$B$1315, "&lt;=" &amp; AW$1, DataRegularSeason20242025!$E$3:$E$1315, $A57)</f>
        <v>25</v>
      </c>
      <c r="AX57">
        <f>SUMIFS(DataRegularSeason20242025!$AA$3:$AA$1315,DataRegularSeason20242025!$B$3:$B$1315, "&lt;=" &amp; AX$1, DataRegularSeason20242025!$D$3:$D$1315, $A57)+SUMIFS(DataRegularSeason20242025!$AB$3:$AB$1315,DataRegularSeason20242025!$B$3:$B$1315, "&lt;=" &amp; AX$1, DataRegularSeason20242025!$E$3:$E$1315, $A57)</f>
        <v>25</v>
      </c>
      <c r="AY57">
        <f>SUMIFS(DataRegularSeason20242025!$AA$3:$AA$1315,DataRegularSeason20242025!$B$3:$B$1315, "&lt;=" &amp; AY$1, DataRegularSeason20242025!$D$3:$D$1315, $A57)+SUMIFS(DataRegularSeason20242025!$AB$3:$AB$1315,DataRegularSeason20242025!$B$3:$B$1315, "&lt;=" &amp; AY$1, DataRegularSeason20242025!$E$3:$E$1315, $A57)</f>
        <v>27</v>
      </c>
      <c r="AZ57">
        <f>SUMIFS(DataRegularSeason20242025!$AA$3:$AA$1315,DataRegularSeason20242025!$B$3:$B$1315, "&lt;=" &amp; AZ$1, DataRegularSeason20242025!$D$3:$D$1315, $A57)+SUMIFS(DataRegularSeason20242025!$AB$3:$AB$1315,DataRegularSeason20242025!$B$3:$B$1315, "&lt;=" &amp; AZ$1, DataRegularSeason20242025!$E$3:$E$1315, $A57)</f>
        <v>27</v>
      </c>
      <c r="BA57">
        <f>SUMIFS(DataRegularSeason20242025!$AA$3:$AA$1315,DataRegularSeason20242025!$B$3:$B$1315, "&lt;=" &amp; BA$1, DataRegularSeason20242025!$D$3:$D$1315, $A57)+SUMIFS(DataRegularSeason20242025!$AB$3:$AB$1315,DataRegularSeason20242025!$B$3:$B$1315, "&lt;=" &amp; BA$1, DataRegularSeason20242025!$E$3:$E$1315, $A57)</f>
        <v>29</v>
      </c>
      <c r="BB57">
        <f>SUMIFS(DataRegularSeason20242025!$AA$3:$AA$1315,DataRegularSeason20242025!$B$3:$B$1315, "&lt;=" &amp; BB$1, DataRegularSeason20242025!$D$3:$D$1315, $A57)+SUMIFS(DataRegularSeason20242025!$AB$3:$AB$1315,DataRegularSeason20242025!$B$3:$B$1315, "&lt;=" &amp; BB$1, DataRegularSeason20242025!$E$3:$E$1315, $A57)</f>
        <v>29</v>
      </c>
      <c r="BC57">
        <f>SUMIFS(DataRegularSeason20242025!$AA$3:$AA$1315,DataRegularSeason20242025!$B$3:$B$1315, "&lt;=" &amp; BC$1, DataRegularSeason20242025!$D$3:$D$1315, $A57)+SUMIFS(DataRegularSeason20242025!$AB$3:$AB$1315,DataRegularSeason20242025!$B$3:$B$1315, "&lt;=" &amp; BC$1, DataRegularSeason20242025!$E$3:$E$1315, $A57)</f>
        <v>30</v>
      </c>
      <c r="BD57">
        <f>SUMIFS(DataRegularSeason20242025!$AA$3:$AA$1315,DataRegularSeason20242025!$B$3:$B$1315, "&lt;=" &amp; BD$1, DataRegularSeason20242025!$D$3:$D$1315, $A57)+SUMIFS(DataRegularSeason20242025!$AB$3:$AB$1315,DataRegularSeason20242025!$B$3:$B$1315, "&lt;=" &amp; BD$1, DataRegularSeason20242025!$E$3:$E$1315, $A57)</f>
        <v>30</v>
      </c>
      <c r="BE57">
        <f>SUMIFS(DataRegularSeason20242025!$AA$3:$AA$1315,DataRegularSeason20242025!$B$3:$B$1315, "&lt;=" &amp; BE$1, DataRegularSeason20242025!$D$3:$D$1315, $A57)+SUMIFS(DataRegularSeason20242025!$AB$3:$AB$1315,DataRegularSeason20242025!$B$3:$B$1315, "&lt;=" &amp; BE$1, DataRegularSeason20242025!$E$3:$E$1315, $A57)</f>
        <v>30</v>
      </c>
      <c r="BF57">
        <f>SUMIFS(DataRegularSeason20242025!$AA$3:$AA$1315,DataRegularSeason20242025!$B$3:$B$1315, "&lt;=" &amp; BF$1, DataRegularSeason20242025!$D$3:$D$1315, $A57)+SUMIFS(DataRegularSeason20242025!$AB$3:$AB$1315,DataRegularSeason20242025!$B$3:$B$1315, "&lt;=" &amp; BF$1, DataRegularSeason20242025!$E$3:$E$1315, $A57)</f>
        <v>30</v>
      </c>
      <c r="BG57">
        <f>SUMIFS(DataRegularSeason20242025!$AA$3:$AA$1315,DataRegularSeason20242025!$B$3:$B$1315, "&lt;=" &amp; BG$1, DataRegularSeason20242025!$D$3:$D$1315, $A57)+SUMIFS(DataRegularSeason20242025!$AB$3:$AB$1315,DataRegularSeason20242025!$B$3:$B$1315, "&lt;=" &amp; BG$1, DataRegularSeason20242025!$E$3:$E$1315, $A57)</f>
        <v>32</v>
      </c>
      <c r="BH57">
        <f>SUMIFS(DataRegularSeason20242025!$AA$3:$AA$1315,DataRegularSeason20242025!$B$3:$B$1315, "&lt;=" &amp; BH$1, DataRegularSeason20242025!$D$3:$D$1315, $A57)+SUMIFS(DataRegularSeason20242025!$AB$3:$AB$1315,DataRegularSeason20242025!$B$3:$B$1315, "&lt;=" &amp; BH$1, DataRegularSeason20242025!$E$3:$E$1315, $A57)</f>
        <v>32</v>
      </c>
      <c r="BI57">
        <f>SUMIFS(DataRegularSeason20242025!$AA$3:$AA$1315,DataRegularSeason20242025!$B$3:$B$1315, "&lt;=" &amp; BI$1, DataRegularSeason20242025!$D$3:$D$1315, $A57)+SUMIFS(DataRegularSeason20242025!$AB$3:$AB$1315,DataRegularSeason20242025!$B$3:$B$1315, "&lt;=" &amp; BI$1, DataRegularSeason20242025!$E$3:$E$1315, $A57)</f>
        <v>34</v>
      </c>
      <c r="BJ57">
        <f>SUMIFS(DataRegularSeason20242025!$AA$3:$AA$1315,DataRegularSeason20242025!$B$3:$B$1315, "&lt;=" &amp; BJ$1, DataRegularSeason20242025!$D$3:$D$1315, $A57)+SUMIFS(DataRegularSeason20242025!$AB$3:$AB$1315,DataRegularSeason20242025!$B$3:$B$1315, "&lt;=" &amp; BJ$1, DataRegularSeason20242025!$E$3:$E$1315, $A57)</f>
        <v>36</v>
      </c>
      <c r="BK57">
        <f>SUMIFS(DataRegularSeason20242025!$AA$3:$AA$1315,DataRegularSeason20242025!$B$3:$B$1315, "&lt;=" &amp; BK$1, DataRegularSeason20242025!$D$3:$D$1315, $A57)+SUMIFS(DataRegularSeason20242025!$AB$3:$AB$1315,DataRegularSeason20242025!$B$3:$B$1315, "&lt;=" &amp; BK$1, DataRegularSeason20242025!$E$3:$E$1315, $A57)</f>
        <v>36</v>
      </c>
      <c r="BL57">
        <f>SUMIFS(DataRegularSeason20242025!$AA$3:$AA$1315,DataRegularSeason20242025!$B$3:$B$1315, "&lt;=" &amp; BL$1, DataRegularSeason20242025!$D$3:$D$1315, $A57)+SUMIFS(DataRegularSeason20242025!$AB$3:$AB$1315,DataRegularSeason20242025!$B$3:$B$1315, "&lt;=" &amp; BL$1, DataRegularSeason20242025!$E$3:$E$1315, $A57)</f>
        <v>36</v>
      </c>
      <c r="BM57">
        <f>SUMIFS(DataRegularSeason20242025!$AA$3:$AA$1315,DataRegularSeason20242025!$B$3:$B$1315, "&lt;=" &amp; BM$1, DataRegularSeason20242025!$D$3:$D$1315, $A57)+SUMIFS(DataRegularSeason20242025!$AB$3:$AB$1315,DataRegularSeason20242025!$B$3:$B$1315, "&lt;=" &amp; BM$1, DataRegularSeason20242025!$E$3:$E$1315, $A57)</f>
        <v>38</v>
      </c>
      <c r="BN57">
        <f>SUMIFS(DataRegularSeason20242025!$AA$3:$AA$1315,DataRegularSeason20242025!$B$3:$B$1315, "&lt;=" &amp; BN$1, DataRegularSeason20242025!$D$3:$D$1315, $A57)+SUMIFS(DataRegularSeason20242025!$AB$3:$AB$1315,DataRegularSeason20242025!$B$3:$B$1315, "&lt;=" &amp; BN$1, DataRegularSeason20242025!$E$3:$E$1315, $A57)</f>
        <v>38</v>
      </c>
      <c r="BO57">
        <f>SUMIFS(DataRegularSeason20242025!$AA$3:$AA$1315,DataRegularSeason20242025!$B$3:$B$1315, "&lt;=" &amp; BO$1, DataRegularSeason20242025!$D$3:$D$1315, $A57)+SUMIFS(DataRegularSeason20242025!$AB$3:$AB$1315,DataRegularSeason20242025!$B$3:$B$1315, "&lt;=" &amp; BO$1, DataRegularSeason20242025!$E$3:$E$1315, $A57)</f>
        <v>38</v>
      </c>
      <c r="BP57">
        <f>SUMIFS(DataRegularSeason20242025!$AA$3:$AA$1315,DataRegularSeason20242025!$B$3:$B$1315, "&lt;=" &amp; BP$1, DataRegularSeason20242025!$D$3:$D$1315, $A57)+SUMIFS(DataRegularSeason20242025!$AB$3:$AB$1315,DataRegularSeason20242025!$B$3:$B$1315, "&lt;=" &amp; BP$1, DataRegularSeason20242025!$E$3:$E$1315, $A57)</f>
        <v>40</v>
      </c>
      <c r="BQ57">
        <f>SUMIFS(DataRegularSeason20242025!$AA$3:$AA$1315,DataRegularSeason20242025!$B$3:$B$1315, "&lt;=" &amp; BQ$1, DataRegularSeason20242025!$D$3:$D$1315, $A57)+SUMIFS(DataRegularSeason20242025!$AB$3:$AB$1315,DataRegularSeason20242025!$B$3:$B$1315, "&lt;=" &amp; BQ$1, DataRegularSeason20242025!$E$3:$E$1315, $A57)</f>
        <v>40</v>
      </c>
      <c r="BR57">
        <f>SUMIFS(DataRegularSeason20242025!$AA$3:$AA$1315,DataRegularSeason20242025!$B$3:$B$1315, "&lt;=" &amp; BR$1, DataRegularSeason20242025!$D$3:$D$1315, $A57)+SUMIFS(DataRegularSeason20242025!$AB$3:$AB$1315,DataRegularSeason20242025!$B$3:$B$1315, "&lt;=" &amp; BR$1, DataRegularSeason20242025!$E$3:$E$1315, $A57)</f>
        <v>40</v>
      </c>
      <c r="BS57">
        <f>SUMIFS(DataRegularSeason20242025!$AA$3:$AA$1315,DataRegularSeason20242025!$B$3:$B$1315, "&lt;=" &amp; BS$1, DataRegularSeason20242025!$D$3:$D$1315, $A57)+SUMIFS(DataRegularSeason20242025!$AB$3:$AB$1315,DataRegularSeason20242025!$B$3:$B$1315, "&lt;=" &amp; BS$1, DataRegularSeason20242025!$E$3:$E$1315, $A57)</f>
        <v>40</v>
      </c>
      <c r="BT57">
        <f>SUMIFS(DataRegularSeason20242025!$AA$3:$AA$1315,DataRegularSeason20242025!$B$3:$B$1315, "&lt;=" &amp; BT$1, DataRegularSeason20242025!$D$3:$D$1315, $A57)+SUMIFS(DataRegularSeason20242025!$AB$3:$AB$1315,DataRegularSeason20242025!$B$3:$B$1315, "&lt;=" &amp; BT$1, DataRegularSeason20242025!$E$3:$E$1315, $A57)</f>
        <v>42</v>
      </c>
      <c r="BU57">
        <f>SUMIFS(DataRegularSeason20242025!$AA$3:$AA$1315,DataRegularSeason20242025!$B$3:$B$1315, "&lt;=" &amp; BU$1, DataRegularSeason20242025!$D$3:$D$1315, $A57)+SUMIFS(DataRegularSeason20242025!$AB$3:$AB$1315,DataRegularSeason20242025!$B$3:$B$1315, "&lt;=" &amp; BU$1, DataRegularSeason20242025!$E$3:$E$1315, $A57)</f>
        <v>42</v>
      </c>
      <c r="BV57">
        <f>SUMIFS(DataRegularSeason20242025!$AA$3:$AA$1315,DataRegularSeason20242025!$B$3:$B$1315, "&lt;=" &amp; BV$1, DataRegularSeason20242025!$D$3:$D$1315, $A57)+SUMIFS(DataRegularSeason20242025!$AB$3:$AB$1315,DataRegularSeason20242025!$B$3:$B$1315, "&lt;=" &amp; BV$1, DataRegularSeason20242025!$E$3:$E$1315, $A57)</f>
        <v>42</v>
      </c>
      <c r="BW57">
        <f>SUMIFS(DataRegularSeason20242025!$AA$3:$AA$1315,DataRegularSeason20242025!$B$3:$B$1315, "&lt;=" &amp; BW$1, DataRegularSeason20242025!$D$3:$D$1315, $A57)+SUMIFS(DataRegularSeason20242025!$AB$3:$AB$1315,DataRegularSeason20242025!$B$3:$B$1315, "&lt;=" &amp; BW$1, DataRegularSeason20242025!$E$3:$E$1315, $A57)</f>
        <v>42</v>
      </c>
      <c r="BX57">
        <f>SUMIFS(DataRegularSeason20242025!$AA$3:$AA$1315,DataRegularSeason20242025!$B$3:$B$1315, "&lt;=" &amp; BX$1, DataRegularSeason20242025!$D$3:$D$1315, $A57)+SUMIFS(DataRegularSeason20242025!$AB$3:$AB$1315,DataRegularSeason20242025!$B$3:$B$1315, "&lt;=" &amp; BX$1, DataRegularSeason20242025!$E$3:$E$1315, $A57)</f>
        <v>44</v>
      </c>
      <c r="BY57">
        <f>SUMIFS(DataRegularSeason20242025!$AA$3:$AA$1315,DataRegularSeason20242025!$B$3:$B$1315, "&lt;=" &amp; BY$1, DataRegularSeason20242025!$D$3:$D$1315, $A57)+SUMIFS(DataRegularSeason20242025!$AB$3:$AB$1315,DataRegularSeason20242025!$B$3:$B$1315, "&lt;=" &amp; BY$1, DataRegularSeason20242025!$E$3:$E$1315, $A57)</f>
        <v>44</v>
      </c>
      <c r="BZ57">
        <f>SUMIFS(DataRegularSeason20242025!$AA$3:$AA$1315,DataRegularSeason20242025!$B$3:$B$1315, "&lt;=" &amp; BZ$1, DataRegularSeason20242025!$D$3:$D$1315, $A57)+SUMIFS(DataRegularSeason20242025!$AB$3:$AB$1315,DataRegularSeason20242025!$B$3:$B$1315, "&lt;=" &amp; BZ$1, DataRegularSeason20242025!$E$3:$E$1315, $A57)</f>
        <v>44</v>
      </c>
      <c r="CA57">
        <f>SUMIFS(DataRegularSeason20242025!$AA$3:$AA$1315,DataRegularSeason20242025!$B$3:$B$1315, "&lt;=" &amp; CA$1, DataRegularSeason20242025!$D$3:$D$1315, $A57)+SUMIFS(DataRegularSeason20242025!$AB$3:$AB$1315,DataRegularSeason20242025!$B$3:$B$1315, "&lt;=" &amp; CA$1, DataRegularSeason20242025!$E$3:$E$1315, $A57)</f>
        <v>44</v>
      </c>
      <c r="CB57">
        <f>SUMIFS(DataRegularSeason20242025!$AA$3:$AA$1315,DataRegularSeason20242025!$B$3:$B$1315, "&lt;=" &amp; CB$1, DataRegularSeason20242025!$D$3:$D$1315, $A57)+SUMIFS(DataRegularSeason20242025!$AB$3:$AB$1315,DataRegularSeason20242025!$B$3:$B$1315, "&lt;=" &amp; CB$1, DataRegularSeason20242025!$E$3:$E$1315, $A57)</f>
        <v>44</v>
      </c>
      <c r="CC57">
        <f>SUMIFS(DataRegularSeason20242025!$AA$3:$AA$1315,DataRegularSeason20242025!$B$3:$B$1315, "&lt;=" &amp; CC$1, DataRegularSeason20242025!$D$3:$D$1315, $A57)+SUMIFS(DataRegularSeason20242025!$AB$3:$AB$1315,DataRegularSeason20242025!$B$3:$B$1315, "&lt;=" &amp; CC$1, DataRegularSeason20242025!$E$3:$E$1315, $A57)</f>
        <v>44</v>
      </c>
      <c r="CD57">
        <f>SUMIFS(DataRegularSeason20242025!$AA$3:$AA$1315,DataRegularSeason20242025!$B$3:$B$1315, "&lt;=" &amp; CD$1, DataRegularSeason20242025!$D$3:$D$1315, $A57)+SUMIFS(DataRegularSeason20242025!$AB$3:$AB$1315,DataRegularSeason20242025!$B$3:$B$1315, "&lt;=" &amp; CD$1, DataRegularSeason20242025!$E$3:$E$1315, $A57)</f>
        <v>44</v>
      </c>
      <c r="CE57">
        <f>SUMIFS(DataRegularSeason20242025!$AA$3:$AA$1315,DataRegularSeason20242025!$B$3:$B$1315, "&lt;=" &amp; CE$1, DataRegularSeason20242025!$D$3:$D$1315, $A57)+SUMIFS(DataRegularSeason20242025!$AB$3:$AB$1315,DataRegularSeason20242025!$B$3:$B$1315, "&lt;=" &amp; CE$1, DataRegularSeason20242025!$E$3:$E$1315, $A57)</f>
        <v>44</v>
      </c>
      <c r="CF57">
        <f>SUMIFS(DataRegularSeason20242025!$AA$3:$AA$1315,DataRegularSeason20242025!$B$3:$B$1315, "&lt;=" &amp; CF$1, DataRegularSeason20242025!$D$3:$D$1315, $A57)+SUMIFS(DataRegularSeason20242025!$AB$3:$AB$1315,DataRegularSeason20242025!$B$3:$B$1315, "&lt;=" &amp; CF$1, DataRegularSeason20242025!$E$3:$E$1315, $A57)</f>
        <v>44</v>
      </c>
      <c r="CG57">
        <f>SUMIFS(DataRegularSeason20242025!$AA$3:$AA$1315,DataRegularSeason20242025!$B$3:$B$1315, "&lt;=" &amp; CG$1, DataRegularSeason20242025!$D$3:$D$1315, $A57)+SUMIFS(DataRegularSeason20242025!$AB$3:$AB$1315,DataRegularSeason20242025!$B$3:$B$1315, "&lt;=" &amp; CG$1, DataRegularSeason20242025!$E$3:$E$1315, $A57)</f>
        <v>46</v>
      </c>
      <c r="CH57">
        <f>SUMIFS(DataRegularSeason20242025!$AA$3:$AA$1315,DataRegularSeason20242025!$B$3:$B$1315, "&lt;=" &amp; CH$1, DataRegularSeason20242025!$D$3:$D$1315, $A57)+SUMIFS(DataRegularSeason20242025!$AB$3:$AB$1315,DataRegularSeason20242025!$B$3:$B$1315, "&lt;=" &amp; CH$1, DataRegularSeason20242025!$E$3:$E$1315, $A57)</f>
        <v>46</v>
      </c>
      <c r="CI57">
        <f>SUMIFS(DataRegularSeason20242025!$AA$3:$AA$1315,DataRegularSeason20242025!$B$3:$B$1315, "&lt;=" &amp; CI$1, DataRegularSeason20242025!$D$3:$D$1315, $A57)+SUMIFS(DataRegularSeason20242025!$AB$3:$AB$1315,DataRegularSeason20242025!$B$3:$B$1315, "&lt;=" &amp; CI$1, DataRegularSeason20242025!$E$3:$E$1315, $A57)</f>
        <v>46</v>
      </c>
      <c r="CJ57">
        <f>SUMIFS(DataRegularSeason20242025!$AA$3:$AA$1315,DataRegularSeason20242025!$B$3:$B$1315, "&lt;=" &amp; CJ$1, DataRegularSeason20242025!$D$3:$D$1315, $A57)+SUMIFS(DataRegularSeason20242025!$AB$3:$AB$1315,DataRegularSeason20242025!$B$3:$B$1315, "&lt;=" &amp; CJ$1, DataRegularSeason20242025!$E$3:$E$1315, $A57)</f>
        <v>46</v>
      </c>
      <c r="CK57">
        <f>SUMIFS(DataRegularSeason20242025!$AA$3:$AA$1315,DataRegularSeason20242025!$B$3:$B$1315, "&lt;=" &amp; CK$1, DataRegularSeason20242025!$D$3:$D$1315, $A57)+SUMIFS(DataRegularSeason20242025!$AB$3:$AB$1315,DataRegularSeason20242025!$B$3:$B$1315, "&lt;=" &amp; CK$1, DataRegularSeason20242025!$E$3:$E$1315, $A57)</f>
        <v>48</v>
      </c>
      <c r="CL57">
        <f>SUMIFS(DataRegularSeason20242025!$AA$3:$AA$1315,DataRegularSeason20242025!$B$3:$B$1315, "&lt;=" &amp; CL$1, DataRegularSeason20242025!$D$3:$D$1315, $A57)+SUMIFS(DataRegularSeason20242025!$AB$3:$AB$1315,DataRegularSeason20242025!$B$3:$B$1315, "&lt;=" &amp; CL$1, DataRegularSeason20242025!$E$3:$E$1315, $A57)</f>
        <v>48</v>
      </c>
      <c r="CM57">
        <f>SUMIFS(DataRegularSeason20242025!$AA$3:$AA$1315,DataRegularSeason20242025!$B$3:$B$1315, "&lt;=" &amp; CM$1, DataRegularSeason20242025!$D$3:$D$1315, $A57)+SUMIFS(DataRegularSeason20242025!$AB$3:$AB$1315,DataRegularSeason20242025!$B$3:$B$1315, "&lt;=" &amp; CM$1, DataRegularSeason20242025!$E$3:$E$1315, $A57)</f>
        <v>48</v>
      </c>
      <c r="CN57">
        <f>SUMIFS(DataRegularSeason20242025!$AA$3:$AA$1315,DataRegularSeason20242025!$B$3:$B$1315, "&lt;=" &amp; CN$1, DataRegularSeason20242025!$D$3:$D$1315, $A57)+SUMIFS(DataRegularSeason20242025!$AB$3:$AB$1315,DataRegularSeason20242025!$B$3:$B$1315, "&lt;=" &amp; CN$1, DataRegularSeason20242025!$E$3:$E$1315, $A57)</f>
        <v>48</v>
      </c>
      <c r="CO57">
        <f>SUMIFS(DataRegularSeason20242025!$AA$3:$AA$1315,DataRegularSeason20242025!$B$3:$B$1315, "&lt;=" &amp; CO$1, DataRegularSeason20242025!$D$3:$D$1315, $A57)+SUMIFS(DataRegularSeason20242025!$AB$3:$AB$1315,DataRegularSeason20242025!$B$3:$B$1315, "&lt;=" &amp; CO$1, DataRegularSeason20242025!$E$3:$E$1315, $A57)</f>
        <v>50</v>
      </c>
      <c r="CP57">
        <f>SUMIFS(DataRegularSeason20242025!$AA$3:$AA$1315,DataRegularSeason20242025!$B$3:$B$1315, "&lt;=" &amp; CP$1, DataRegularSeason20242025!$D$3:$D$1315, $A57)+SUMIFS(DataRegularSeason20242025!$AB$3:$AB$1315,DataRegularSeason20242025!$B$3:$B$1315, "&lt;=" &amp; CP$1, DataRegularSeason20242025!$E$3:$E$1315, $A57)</f>
        <v>50</v>
      </c>
      <c r="CQ57">
        <f>SUMIFS(DataRegularSeason20242025!$AA$3:$AA$1315,DataRegularSeason20242025!$B$3:$B$1315, "&lt;=" &amp; CQ$1, DataRegularSeason20242025!$D$3:$D$1315, $A57)+SUMIFS(DataRegularSeason20242025!$AB$3:$AB$1315,DataRegularSeason20242025!$B$3:$B$1315, "&lt;=" &amp; CQ$1, DataRegularSeason20242025!$E$3:$E$1315, $A57)</f>
        <v>52</v>
      </c>
      <c r="CR57">
        <f>SUMIFS(DataRegularSeason20242025!$AA$3:$AA$1315,DataRegularSeason20242025!$B$3:$B$1315, "&lt;=" &amp; CR$1, DataRegularSeason20242025!$D$3:$D$1315, $A57)+SUMIFS(DataRegularSeason20242025!$AB$3:$AB$1315,DataRegularSeason20242025!$B$3:$B$1315, "&lt;=" &amp; CR$1, DataRegularSeason20242025!$E$3:$E$1315, $A57)</f>
        <v>52</v>
      </c>
      <c r="CS57">
        <f>SUMIFS(DataRegularSeason20242025!$AA$3:$AA$1315,DataRegularSeason20242025!$B$3:$B$1315, "&lt;=" &amp; CS$1, DataRegularSeason20242025!$D$3:$D$1315, $A57)+SUMIFS(DataRegularSeason20242025!$AB$3:$AB$1315,DataRegularSeason20242025!$B$3:$B$1315, "&lt;=" &amp; CS$1, DataRegularSeason20242025!$E$3:$E$1315, $A57)</f>
        <v>54</v>
      </c>
      <c r="CT57">
        <f>SUMIFS(DataRegularSeason20242025!$AA$3:$AA$1315,DataRegularSeason20242025!$B$3:$B$1315, "&lt;=" &amp; CT$1, DataRegularSeason20242025!$D$3:$D$1315, $A57)+SUMIFS(DataRegularSeason20242025!$AB$3:$AB$1315,DataRegularSeason20242025!$B$3:$B$1315, "&lt;=" &amp; CT$1, DataRegularSeason20242025!$E$3:$E$1315, $A57)</f>
        <v>54</v>
      </c>
      <c r="CU57">
        <f>SUMIFS(DataRegularSeason20242025!$AA$3:$AA$1315,DataRegularSeason20242025!$B$3:$B$1315, "&lt;=" &amp; CU$1, DataRegularSeason20242025!$D$3:$D$1315, $A57)+SUMIFS(DataRegularSeason20242025!$AB$3:$AB$1315,DataRegularSeason20242025!$B$3:$B$1315, "&lt;=" &amp; CU$1, DataRegularSeason20242025!$E$3:$E$1315, $A57)</f>
        <v>54</v>
      </c>
      <c r="CV57">
        <f>SUMIFS(DataRegularSeason20242025!$AA$3:$AA$1315,DataRegularSeason20242025!$B$3:$B$1315, "&lt;=" &amp; CV$1, DataRegularSeason20242025!$D$3:$D$1315, $A57)+SUMIFS(DataRegularSeason20242025!$AB$3:$AB$1315,DataRegularSeason20242025!$B$3:$B$1315, "&lt;=" &amp; CV$1, DataRegularSeason20242025!$E$3:$E$1315, $A57)</f>
        <v>56</v>
      </c>
      <c r="CW57">
        <f>SUMIFS(DataRegularSeason20242025!$AA$3:$AA$1315,DataRegularSeason20242025!$B$3:$B$1315, "&lt;=" &amp; CW$1, DataRegularSeason20242025!$D$3:$D$1315, $A57)+SUMIFS(DataRegularSeason20242025!$AB$3:$AB$1315,DataRegularSeason20242025!$B$3:$B$1315, "&lt;=" &amp; CW$1, DataRegularSeason20242025!$E$3:$E$1315, $A57)</f>
        <v>56</v>
      </c>
      <c r="CX57">
        <f>SUMIFS(DataRegularSeason20242025!$AA$3:$AA$1315,DataRegularSeason20242025!$B$3:$B$1315, "&lt;=" &amp; CX$1, DataRegularSeason20242025!$D$3:$D$1315, $A57)+SUMIFS(DataRegularSeason20242025!$AB$3:$AB$1315,DataRegularSeason20242025!$B$3:$B$1315, "&lt;=" &amp; CX$1, DataRegularSeason20242025!$E$3:$E$1315, $A57)</f>
        <v>56</v>
      </c>
      <c r="CY57">
        <f>SUMIFS(DataRegularSeason20242025!$AA$3:$AA$1315,DataRegularSeason20242025!$B$3:$B$1315, "&lt;=" &amp; CY$1, DataRegularSeason20242025!$D$3:$D$1315, $A57)+SUMIFS(DataRegularSeason20242025!$AB$3:$AB$1315,DataRegularSeason20242025!$B$3:$B$1315, "&lt;=" &amp; CY$1, DataRegularSeason20242025!$E$3:$E$1315, $A57)</f>
        <v>56</v>
      </c>
      <c r="CZ57">
        <f>SUMIFS(DataRegularSeason20242025!$AA$3:$AA$1315,DataRegularSeason20242025!$B$3:$B$1315, "&lt;=" &amp; CZ$1, DataRegularSeason20242025!$D$3:$D$1315, $A57)+SUMIFS(DataRegularSeason20242025!$AB$3:$AB$1315,DataRegularSeason20242025!$B$3:$B$1315, "&lt;=" &amp; CZ$1, DataRegularSeason20242025!$E$3:$E$1315, $A57)</f>
        <v>58</v>
      </c>
      <c r="DA57">
        <f>SUMIFS(DataRegularSeason20242025!$AA$3:$AA$1315,DataRegularSeason20242025!$B$3:$B$1315, "&lt;=" &amp; DA$1, DataRegularSeason20242025!$D$3:$D$1315, $A57)+SUMIFS(DataRegularSeason20242025!$AB$3:$AB$1315,DataRegularSeason20242025!$B$3:$B$1315, "&lt;=" &amp; DA$1, DataRegularSeason20242025!$E$3:$E$1315, $A57)</f>
        <v>58</v>
      </c>
      <c r="DB57">
        <f>SUMIFS(DataRegularSeason20242025!$AA$3:$AA$1315,DataRegularSeason20242025!$B$3:$B$1315, "&lt;=" &amp; DB$1, DataRegularSeason20242025!$D$3:$D$1315, $A57)+SUMIFS(DataRegularSeason20242025!$AB$3:$AB$1315,DataRegularSeason20242025!$B$3:$B$1315, "&lt;=" &amp; DB$1, DataRegularSeason20242025!$E$3:$E$1315, $A57)</f>
        <v>58</v>
      </c>
      <c r="DC57">
        <f>SUMIFS(DataRegularSeason20242025!$AA$3:$AA$1315,DataRegularSeason20242025!$B$3:$B$1315, "&lt;=" &amp; DC$1, DataRegularSeason20242025!$D$3:$D$1315, $A57)+SUMIFS(DataRegularSeason20242025!$AB$3:$AB$1315,DataRegularSeason20242025!$B$3:$B$1315, "&lt;=" &amp; DC$1, DataRegularSeason20242025!$E$3:$E$1315, $A57)</f>
        <v>58</v>
      </c>
      <c r="DD57">
        <f>SUMIFS(DataRegularSeason20242025!$AA$3:$AA$1315,DataRegularSeason20242025!$B$3:$B$1315, "&lt;=" &amp; DD$1, DataRegularSeason20242025!$D$3:$D$1315, $A57)+SUMIFS(DataRegularSeason20242025!$AB$3:$AB$1315,DataRegularSeason20242025!$B$3:$B$1315, "&lt;=" &amp; DD$1, DataRegularSeason20242025!$E$3:$E$1315, $A57)</f>
        <v>58</v>
      </c>
      <c r="DE57">
        <f>SUMIFS(DataRegularSeason20242025!$AA$3:$AA$1315,DataRegularSeason20242025!$B$3:$B$1315, "&lt;=" &amp; DE$1, DataRegularSeason20242025!$D$3:$D$1315, $A57)+SUMIFS(DataRegularSeason20242025!$AB$3:$AB$1315,DataRegularSeason20242025!$B$3:$B$1315, "&lt;=" &amp; DE$1, DataRegularSeason20242025!$E$3:$E$1315, $A57)</f>
        <v>58</v>
      </c>
      <c r="DF57">
        <f>SUMIFS(DataRegularSeason20242025!$AA$3:$AA$1315,DataRegularSeason20242025!$B$3:$B$1315, "&lt;=" &amp; DF$1, DataRegularSeason20242025!$D$3:$D$1315, $A57)+SUMIFS(DataRegularSeason20242025!$AB$3:$AB$1315,DataRegularSeason20242025!$B$3:$B$1315, "&lt;=" &amp; DF$1, DataRegularSeason20242025!$E$3:$E$1315, $A57)</f>
        <v>58</v>
      </c>
      <c r="DG57">
        <f>SUMIFS(DataRegularSeason20242025!$AA$3:$AA$1315,DataRegularSeason20242025!$B$3:$B$1315, "&lt;=" &amp; DG$1, DataRegularSeason20242025!$D$3:$D$1315, $A57)+SUMIFS(DataRegularSeason20242025!$AB$3:$AB$1315,DataRegularSeason20242025!$B$3:$B$1315, "&lt;=" &amp; DG$1, DataRegularSeason20242025!$E$3:$E$1315, $A57)</f>
        <v>58</v>
      </c>
      <c r="DH57">
        <f>SUMIFS(DataRegularSeason20242025!$AA$3:$AA$1315,DataRegularSeason20242025!$B$3:$B$1315, "&lt;=" &amp; DH$1, DataRegularSeason20242025!$D$3:$D$1315, $A57)+SUMIFS(DataRegularSeason20242025!$AB$3:$AB$1315,DataRegularSeason20242025!$B$3:$B$1315, "&lt;=" &amp; DH$1, DataRegularSeason20242025!$E$3:$E$1315, $A57)</f>
        <v>58</v>
      </c>
      <c r="DI57">
        <f>SUMIFS(DataRegularSeason20242025!$AA$3:$AA$1315,DataRegularSeason20242025!$B$3:$B$1315, "&lt;=" &amp; DI$1, DataRegularSeason20242025!$D$3:$D$1315, $A57)+SUMIFS(DataRegularSeason20242025!$AB$3:$AB$1315,DataRegularSeason20242025!$B$3:$B$1315, "&lt;=" &amp; DI$1, DataRegularSeason20242025!$E$3:$E$1315, $A57)</f>
        <v>60</v>
      </c>
      <c r="DJ57">
        <f>SUMIFS(DataRegularSeason20242025!$AA$3:$AA$1315,DataRegularSeason20242025!$B$3:$B$1315, "&lt;=" &amp; DJ$1, DataRegularSeason20242025!$D$3:$D$1315, $A57)+SUMIFS(DataRegularSeason20242025!$AB$3:$AB$1315,DataRegularSeason20242025!$B$3:$B$1315, "&lt;=" &amp; DJ$1, DataRegularSeason20242025!$E$3:$E$1315, $A57)</f>
        <v>60</v>
      </c>
      <c r="DK57">
        <f>SUMIFS(DataRegularSeason20242025!$AA$3:$AA$1315,DataRegularSeason20242025!$B$3:$B$1315, "&lt;=" &amp; DK$1, DataRegularSeason20242025!$D$3:$D$1315, $A57)+SUMIFS(DataRegularSeason20242025!$AB$3:$AB$1315,DataRegularSeason20242025!$B$3:$B$1315, "&lt;=" &amp; DK$1, DataRegularSeason20242025!$E$3:$E$1315, $A57)</f>
        <v>60</v>
      </c>
      <c r="DL57">
        <f>SUMIFS(DataRegularSeason20242025!$AA$3:$AA$1315,DataRegularSeason20242025!$B$3:$B$1315, "&lt;=" &amp; DL$1, DataRegularSeason20242025!$D$3:$D$1315, $A57)+SUMIFS(DataRegularSeason20242025!$AB$3:$AB$1315,DataRegularSeason20242025!$B$3:$B$1315, "&lt;=" &amp; DL$1, DataRegularSeason20242025!$E$3:$E$1315, $A57)</f>
        <v>60</v>
      </c>
      <c r="DM57">
        <f>SUMIFS(DataRegularSeason20242025!$AA$3:$AA$1315,DataRegularSeason20242025!$B$3:$B$1315, "&lt;=" &amp; DM$1, DataRegularSeason20242025!$D$3:$D$1315, $A57)+SUMIFS(DataRegularSeason20242025!$AB$3:$AB$1315,DataRegularSeason20242025!$B$3:$B$1315, "&lt;=" &amp; DM$1, DataRegularSeason20242025!$E$3:$E$1315, $A57)</f>
        <v>60</v>
      </c>
      <c r="DN57">
        <f>SUMIFS(DataRegularSeason20242025!$AA$3:$AA$1315,DataRegularSeason20242025!$B$3:$B$1315, "&lt;=" &amp; DN$1, DataRegularSeason20242025!$D$3:$D$1315, $A57)+SUMIFS(DataRegularSeason20242025!$AB$3:$AB$1315,DataRegularSeason20242025!$B$3:$B$1315, "&lt;=" &amp; DN$1, DataRegularSeason20242025!$E$3:$E$1315, $A57)</f>
        <v>60</v>
      </c>
      <c r="DO57">
        <f>SUMIFS(DataRegularSeason20242025!$AA$3:$AA$1315,DataRegularSeason20242025!$B$3:$B$1315, "&lt;=" &amp; DO$1, DataRegularSeason20242025!$D$3:$D$1315, $A57)+SUMIFS(DataRegularSeason20242025!$AB$3:$AB$1315,DataRegularSeason20242025!$B$3:$B$1315, "&lt;=" &amp; DO$1, DataRegularSeason20242025!$E$3:$E$1315, $A57)</f>
        <v>62</v>
      </c>
      <c r="DP57">
        <f>SUMIFS(DataRegularSeason20242025!$AA$3:$AA$1315,DataRegularSeason20242025!$B$3:$B$1315, "&lt;=" &amp; DP$1, DataRegularSeason20242025!$D$3:$D$1315, $A57)+SUMIFS(DataRegularSeason20242025!$AB$3:$AB$1315,DataRegularSeason20242025!$B$3:$B$1315, "&lt;=" &amp; DP$1, DataRegularSeason20242025!$E$3:$E$1315, $A57)</f>
        <v>62</v>
      </c>
      <c r="DQ57">
        <f>SUMIFS(DataRegularSeason20242025!$AA$3:$AA$1315,DataRegularSeason20242025!$B$3:$B$1315, "&lt;=" &amp; DQ$1, DataRegularSeason20242025!$D$3:$D$1315, $A57)+SUMIFS(DataRegularSeason20242025!$AB$3:$AB$1315,DataRegularSeason20242025!$B$3:$B$1315, "&lt;=" &amp; DQ$1, DataRegularSeason20242025!$E$3:$E$1315, $A57)</f>
        <v>62</v>
      </c>
      <c r="DR57">
        <f>SUMIFS(DataRegularSeason20242025!$AA$3:$AA$1315,DataRegularSeason20242025!$B$3:$B$1315, "&lt;=" &amp; DR$1, DataRegularSeason20242025!$D$3:$D$1315, $A57)+SUMIFS(DataRegularSeason20242025!$AB$3:$AB$1315,DataRegularSeason20242025!$B$3:$B$1315, "&lt;=" &amp; DR$1, DataRegularSeason20242025!$E$3:$E$1315, $A57)</f>
        <v>64</v>
      </c>
      <c r="DS57">
        <f>SUMIFS(DataRegularSeason20242025!$AA$3:$AA$1315,DataRegularSeason20242025!$B$3:$B$1315, "&lt;=" &amp; DS$1, DataRegularSeason20242025!$D$3:$D$1315, $A57)+SUMIFS(DataRegularSeason20242025!$AB$3:$AB$1315,DataRegularSeason20242025!$B$3:$B$1315, "&lt;=" &amp; DS$1, DataRegularSeason20242025!$E$3:$E$1315, $A57)</f>
        <v>66</v>
      </c>
      <c r="DT57">
        <f>SUMIFS(DataRegularSeason20242025!$AA$3:$AA$1315,DataRegularSeason20242025!$B$3:$B$1315, "&lt;=" &amp; DT$1, DataRegularSeason20242025!$D$3:$D$1315, $A57)+SUMIFS(DataRegularSeason20242025!$AB$3:$AB$1315,DataRegularSeason20242025!$B$3:$B$1315, "&lt;=" &amp; DT$1, DataRegularSeason20242025!$E$3:$E$1315, $A57)</f>
        <v>66</v>
      </c>
      <c r="DU57">
        <f>SUMIFS(DataRegularSeason20242025!$AA$3:$AA$1315,DataRegularSeason20242025!$B$3:$B$1315, "&lt;=" &amp; DU$1, DataRegularSeason20242025!$D$3:$D$1315, $A57)+SUMIFS(DataRegularSeason20242025!$AB$3:$AB$1315,DataRegularSeason20242025!$B$3:$B$1315, "&lt;=" &amp; DU$1, DataRegularSeason20242025!$E$3:$E$1315, $A57)</f>
        <v>66</v>
      </c>
      <c r="DV57">
        <f>SUMIFS(DataRegularSeason20242025!$AA$3:$AA$1315,DataRegularSeason20242025!$B$3:$B$1315, "&lt;=" &amp; DV$1, DataRegularSeason20242025!$D$3:$D$1315, $A57)+SUMIFS(DataRegularSeason20242025!$AB$3:$AB$1315,DataRegularSeason20242025!$B$3:$B$1315, "&lt;=" &amp; DV$1, DataRegularSeason20242025!$E$3:$E$1315, $A57)</f>
        <v>66</v>
      </c>
      <c r="DW57">
        <f>SUMIFS(DataRegularSeason20242025!$AA$3:$AA$1315,DataRegularSeason20242025!$B$3:$B$1315, "&lt;=" &amp; DW$1, DataRegularSeason20242025!$D$3:$D$1315, $A57)+SUMIFS(DataRegularSeason20242025!$AB$3:$AB$1315,DataRegularSeason20242025!$B$3:$B$1315, "&lt;=" &amp; DW$1, DataRegularSeason20242025!$E$3:$E$1315, $A57)</f>
        <v>66</v>
      </c>
      <c r="DX57">
        <f>SUMIFS(DataRegularSeason20242025!$AA$3:$AA$1315,DataRegularSeason20242025!$B$3:$B$1315, "&lt;=" &amp; DX$1, DataRegularSeason20242025!$D$3:$D$1315, $A57)+SUMIFS(DataRegularSeason20242025!$AB$3:$AB$1315,DataRegularSeason20242025!$B$3:$B$1315, "&lt;=" &amp; DX$1, DataRegularSeason20242025!$E$3:$E$1315, $A57)</f>
        <v>66</v>
      </c>
      <c r="DY57">
        <f>SUMIFS(DataRegularSeason20242025!$AA$3:$AA$1315,DataRegularSeason20242025!$B$3:$B$1315, "&lt;=" &amp; DY$1, DataRegularSeason20242025!$D$3:$D$1315, $A57)+SUMIFS(DataRegularSeason20242025!$AB$3:$AB$1315,DataRegularSeason20242025!$B$3:$B$1315, "&lt;=" &amp; DY$1, DataRegularSeason20242025!$E$3:$E$1315, $A57)</f>
        <v>66</v>
      </c>
      <c r="DZ57">
        <f>SUMIFS(DataRegularSeason20242025!$AA$3:$AA$1315,DataRegularSeason20242025!$B$3:$B$1315, "&lt;=" &amp; DZ$1, DataRegularSeason20242025!$D$3:$D$1315, $A57)+SUMIFS(DataRegularSeason20242025!$AB$3:$AB$1315,DataRegularSeason20242025!$B$3:$B$1315, "&lt;=" &amp; DZ$1, DataRegularSeason20242025!$E$3:$E$1315, $A57)</f>
        <v>68</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70</v>
      </c>
      <c r="EC57">
        <f>SUMIFS(DataRegularSeason20242025!$AA$3:$AA$1315,DataRegularSeason20242025!$B$3:$B$1315, "&lt;=" &amp; EC$1, DataRegularSeason20242025!$D$3:$D$1315, $A57)+SUMIFS(DataRegularSeason20242025!$AB$3:$AB$1315,DataRegularSeason20242025!$B$3:$B$1315, "&lt;=" &amp; EC$1, DataRegularSeason20242025!$E$3:$E$1315, $A57)</f>
        <v>70</v>
      </c>
      <c r="ED57">
        <f>SUMIFS(DataRegularSeason20242025!$AA$3:$AA$1315,DataRegularSeason20242025!$B$3:$B$1315, "&lt;=" &amp; ED$1, DataRegularSeason20242025!$D$3:$D$1315, $A57)+SUMIFS(DataRegularSeason20242025!$AB$3:$AB$1315,DataRegularSeason20242025!$B$3:$B$1315, "&lt;=" &amp; ED$1, DataRegularSeason20242025!$E$3:$E$1315, $A57)</f>
        <v>70</v>
      </c>
      <c r="EE57">
        <f>SUMIFS(DataRegularSeason20242025!$AA$3:$AA$1315,DataRegularSeason20242025!$B$3:$B$1315, "&lt;=" &amp; EE$1, DataRegularSeason20242025!$D$3:$D$1315, $A57)+SUMIFS(DataRegularSeason20242025!$AB$3:$AB$1315,DataRegularSeason20242025!$B$3:$B$1315, "&lt;=" &amp; EE$1, DataRegularSeason20242025!$E$3:$E$1315, $A57)</f>
        <v>70</v>
      </c>
      <c r="EF57">
        <f>SUMIFS(DataRegularSeason20242025!$AA$3:$AA$1315,DataRegularSeason20242025!$B$3:$B$1315, "&lt;=" &amp; EF$1, DataRegularSeason20242025!$D$3:$D$1315, $A57)+SUMIFS(DataRegularSeason20242025!$AB$3:$AB$1315,DataRegularSeason20242025!$B$3:$B$1315, "&lt;=" &amp; EF$1, DataRegularSeason20242025!$E$3:$E$1315, $A57)</f>
        <v>70</v>
      </c>
      <c r="EG57">
        <f>SUMIFS(DataRegularSeason20242025!$AA$3:$AA$1315,DataRegularSeason20242025!$B$3:$B$1315, "&lt;=" &amp; EG$1, DataRegularSeason20242025!$D$3:$D$1315, $A57)+SUMIFS(DataRegularSeason20242025!$AB$3:$AB$1315,DataRegularSeason20242025!$B$3:$B$1315, "&lt;=" &amp; EG$1, DataRegularSeason20242025!$E$3:$E$1315, $A57)</f>
        <v>70</v>
      </c>
      <c r="EH57">
        <f>SUMIFS(DataRegularSeason20242025!$AA$3:$AA$1315,DataRegularSeason20242025!$B$3:$B$1315, "&lt;=" &amp; EH$1, DataRegularSeason20242025!$D$3:$D$1315, $A57)+SUMIFS(DataRegularSeason20242025!$AB$3:$AB$1315,DataRegularSeason20242025!$B$3:$B$1315, "&lt;=" &amp; EH$1, DataRegularSeason20242025!$E$3:$E$1315, $A57)</f>
        <v>70</v>
      </c>
      <c r="EI57">
        <f>SUMIFS(DataRegularSeason20242025!$AA$3:$AA$1315,DataRegularSeason20242025!$B$3:$B$1315, "&lt;=" &amp; EI$1, DataRegularSeason20242025!$D$3:$D$1315, $A57)+SUMIFS(DataRegularSeason20242025!$AB$3:$AB$1315,DataRegularSeason20242025!$B$3:$B$1315, "&lt;=" &amp; EI$1, DataRegularSeason20242025!$E$3:$E$1315, $A57)</f>
        <v>70</v>
      </c>
      <c r="EJ57">
        <f>SUMIFS(DataRegularSeason20242025!$AA$3:$AA$1315,DataRegularSeason20242025!$B$3:$B$1315, "&lt;=" &amp; EJ$1, DataRegularSeason20242025!$D$3:$D$1315, $A57)+SUMIFS(DataRegularSeason20242025!$AB$3:$AB$1315,DataRegularSeason20242025!$B$3:$B$1315, "&lt;=" &amp; EJ$1, DataRegularSeason20242025!$E$3:$E$1315, $A57)</f>
        <v>70</v>
      </c>
      <c r="EK57">
        <f>SUMIFS(DataRegularSeason20242025!$AA$3:$AA$1315,DataRegularSeason20242025!$B$3:$B$1315, "&lt;=" &amp; EK$1, DataRegularSeason20242025!$D$3:$D$1315, $A57)+SUMIFS(DataRegularSeason20242025!$AB$3:$AB$1315,DataRegularSeason20242025!$B$3:$B$1315, "&lt;=" &amp; EK$1, DataRegularSeason20242025!$E$3:$E$1315, $A57)</f>
        <v>70</v>
      </c>
      <c r="EL57">
        <f>SUMIFS(DataRegularSeason20242025!$AA$3:$AA$1315,DataRegularSeason20242025!$B$3:$B$1315, "&lt;=" &amp; EL$1, DataRegularSeason20242025!$D$3:$D$1315, $A57)+SUMIFS(DataRegularSeason20242025!$AB$3:$AB$1315,DataRegularSeason20242025!$B$3:$B$1315, "&lt;=" &amp; EL$1, DataRegularSeason20242025!$E$3:$E$1315, $A57)</f>
        <v>70</v>
      </c>
      <c r="EM57">
        <f>SUMIFS(DataRegularSeason20242025!$AA$3:$AA$1315,DataRegularSeason20242025!$B$3:$B$1315, "&lt;=" &amp; EM$1, DataRegularSeason20242025!$D$3:$D$1315, $A57)+SUMIFS(DataRegularSeason20242025!$AB$3:$AB$1315,DataRegularSeason20242025!$B$3:$B$1315, "&lt;=" &amp; EM$1, DataRegularSeason20242025!$E$3:$E$1315, $A57)</f>
        <v>70</v>
      </c>
      <c r="EN57">
        <f>SUMIFS(DataRegularSeason20242025!$AA$3:$AA$1315,DataRegularSeason20242025!$B$3:$B$1315, "&lt;=" &amp; EN$1, DataRegularSeason20242025!$D$3:$D$1315, $A57)+SUMIFS(DataRegularSeason20242025!$AB$3:$AB$1315,DataRegularSeason20242025!$B$3:$B$1315, "&lt;=" &amp; EN$1, DataRegularSeason20242025!$E$3:$E$1315, $A57)</f>
        <v>70</v>
      </c>
      <c r="EO57">
        <f>SUMIFS(DataRegularSeason20242025!$AA$3:$AA$1315,DataRegularSeason20242025!$B$3:$B$1315, "&lt;=" &amp; EO$1, DataRegularSeason20242025!$D$3:$D$1315, $A57)+SUMIFS(DataRegularSeason20242025!$AB$3:$AB$1315,DataRegularSeason20242025!$B$3:$B$1315, "&lt;=" &amp; EO$1, DataRegularSeason20242025!$E$3:$E$1315, $A57)</f>
        <v>70</v>
      </c>
      <c r="EP57">
        <f>SUMIFS(DataRegularSeason20242025!$AA$3:$AA$1315,DataRegularSeason20242025!$B$3:$B$1315, "&lt;=" &amp; EP$1, DataRegularSeason20242025!$D$3:$D$1315, $A57)+SUMIFS(DataRegularSeason20242025!$AB$3:$AB$1315,DataRegularSeason20242025!$B$3:$B$1315, "&lt;=" &amp; EP$1, DataRegularSeason20242025!$E$3:$E$1315, $A57)</f>
        <v>72</v>
      </c>
      <c r="EQ57">
        <f>SUMIFS(DataRegularSeason20242025!$AA$3:$AA$1315,DataRegularSeason20242025!$B$3:$B$1315, "&lt;=" &amp; EQ$1, DataRegularSeason20242025!$D$3:$D$1315, $A57)+SUMIFS(DataRegularSeason20242025!$AB$3:$AB$1315,DataRegularSeason20242025!$B$3:$B$1315, "&lt;=" &amp; EQ$1, DataRegularSeason20242025!$E$3:$E$1315, $A57)</f>
        <v>72</v>
      </c>
      <c r="ER57">
        <f>SUMIFS(DataRegularSeason20242025!$AA$3:$AA$1315,DataRegularSeason20242025!$B$3:$B$1315, "&lt;=" &amp; ER$1, DataRegularSeason20242025!$D$3:$D$1315, $A57)+SUMIFS(DataRegularSeason20242025!$AB$3:$AB$1315,DataRegularSeason20242025!$B$3:$B$1315, "&lt;=" &amp; ER$1, DataRegularSeason20242025!$E$3:$E$1315, $A57)</f>
        <v>72</v>
      </c>
      <c r="ES57">
        <f>SUMIFS(DataRegularSeason20242025!$AA$3:$AA$1315,DataRegularSeason20242025!$B$3:$B$1315, "&lt;=" &amp; ES$1, DataRegularSeason20242025!$D$3:$D$1315, $A57)+SUMIFS(DataRegularSeason20242025!$AB$3:$AB$1315,DataRegularSeason20242025!$B$3:$B$1315, "&lt;=" &amp; ES$1, DataRegularSeason20242025!$E$3:$E$1315, $A57)</f>
        <v>72</v>
      </c>
      <c r="ET57">
        <f>SUMIFS(DataRegularSeason20242025!$AA$3:$AA$1315,DataRegularSeason20242025!$B$3:$B$1315, "&lt;=" &amp; ET$1, DataRegularSeason20242025!$D$3:$D$1315, $A57)+SUMIFS(DataRegularSeason20242025!$AB$3:$AB$1315,DataRegularSeason20242025!$B$3:$B$1315, "&lt;=" &amp; ET$1, DataRegularSeason20242025!$E$3:$E$1315, $A57)</f>
        <v>72</v>
      </c>
      <c r="EU57">
        <f>SUMIFS(DataRegularSeason20242025!$AA$3:$AA$1315,DataRegularSeason20242025!$B$3:$B$1315, "&lt;=" &amp; EU$1, DataRegularSeason20242025!$D$3:$D$1315, $A57)+SUMIFS(DataRegularSeason20242025!$AB$3:$AB$1315,DataRegularSeason20242025!$B$3:$B$1315, "&lt;=" &amp; EU$1, DataRegularSeason20242025!$E$3:$E$1315, $A57)</f>
        <v>72</v>
      </c>
      <c r="EV57">
        <f>SUMIFS(DataRegularSeason20242025!$AA$3:$AA$1315,DataRegularSeason20242025!$B$3:$B$1315, "&lt;=" &amp; EV$1, DataRegularSeason20242025!$D$3:$D$1315, $A57)+SUMIFS(DataRegularSeason20242025!$AB$3:$AB$1315,DataRegularSeason20242025!$B$3:$B$1315, "&lt;=" &amp; EV$1, DataRegularSeason20242025!$E$3:$E$1315, $A57)</f>
        <v>72</v>
      </c>
      <c r="EW57">
        <f>SUMIFS(DataRegularSeason20242025!$AA$3:$AA$1315,DataRegularSeason20242025!$B$3:$B$1315, "&lt;=" &amp; EW$1, DataRegularSeason20242025!$D$3:$D$1315, $A57)+SUMIFS(DataRegularSeason20242025!$AB$3:$AB$1315,DataRegularSeason20242025!$B$3:$B$1315, "&lt;=" &amp; EW$1, DataRegularSeason20242025!$E$3:$E$1315, $A57)</f>
        <v>72</v>
      </c>
      <c r="EX57">
        <f>SUMIFS(DataRegularSeason20242025!$AA$3:$AA$1315,DataRegularSeason20242025!$B$3:$B$1315, "&lt;=" &amp; EX$1, DataRegularSeason20242025!$D$3:$D$1315, $A57)+SUMIFS(DataRegularSeason20242025!$AB$3:$AB$1315,DataRegularSeason20242025!$B$3:$B$1315, "&lt;=" &amp; EX$1, DataRegularSeason20242025!$E$3:$E$1315, $A57)</f>
        <v>74</v>
      </c>
      <c r="EY57">
        <f>SUMIFS(DataRegularSeason20242025!$AA$3:$AA$1315,DataRegularSeason20242025!$B$3:$B$1315, "&lt;=" &amp; EY$1, DataRegularSeason20242025!$D$3:$D$1315, $A57)+SUMIFS(DataRegularSeason20242025!$AB$3:$AB$1315,DataRegularSeason20242025!$B$3:$B$1315, "&lt;=" &amp; EY$1, DataRegularSeason20242025!$E$3:$E$1315, $A57)</f>
        <v>74</v>
      </c>
      <c r="EZ57">
        <f>SUMIFS(DataRegularSeason20242025!$AA$3:$AA$1315,DataRegularSeason20242025!$B$3:$B$1315, "&lt;=" &amp; EZ$1, DataRegularSeason20242025!$D$3:$D$1315, $A57)+SUMIFS(DataRegularSeason20242025!$AB$3:$AB$1315,DataRegularSeason20242025!$B$3:$B$1315, "&lt;=" &amp; EZ$1, DataRegularSeason20242025!$E$3:$E$1315, $A57)</f>
        <v>76</v>
      </c>
      <c r="FA57">
        <f>SUMIFS(DataRegularSeason20242025!$AA$3:$AA$1315,DataRegularSeason20242025!$B$3:$B$1315, "&lt;=" &amp; FA$1, DataRegularSeason20242025!$D$3:$D$1315, $A57)+SUMIFS(DataRegularSeason20242025!$AB$3:$AB$1315,DataRegularSeason20242025!$B$3:$B$1315, "&lt;=" &amp; FA$1, DataRegularSeason20242025!$E$3:$E$1315, $A57)</f>
        <v>76</v>
      </c>
      <c r="FB57">
        <f>SUMIFS(DataRegularSeason20242025!$AA$3:$AA$1315,DataRegularSeason20242025!$B$3:$B$1315, "&lt;=" &amp; FB$1, DataRegularSeason20242025!$D$3:$D$1315, $A57)+SUMIFS(DataRegularSeason20242025!$AB$3:$AB$1315,DataRegularSeason20242025!$B$3:$B$1315, "&lt;=" &amp; FB$1, DataRegularSeason20242025!$E$3:$E$1315, $A57)</f>
        <v>76</v>
      </c>
      <c r="FC57">
        <f>SUMIFS(DataRegularSeason20242025!$AA$3:$AA$1315,DataRegularSeason20242025!$B$3:$B$1315, "&lt;=" &amp; FC$1, DataRegularSeason20242025!$D$3:$D$1315, $A57)+SUMIFS(DataRegularSeason20242025!$AB$3:$AB$1315,DataRegularSeason20242025!$B$3:$B$1315, "&lt;=" &amp; FC$1, DataRegularSeason20242025!$E$3:$E$1315, $A57)</f>
        <v>76</v>
      </c>
      <c r="FD57">
        <f>SUMIFS(DataRegularSeason20242025!$AA$3:$AA$1315,DataRegularSeason20242025!$B$3:$B$1315, "&lt;=" &amp; FD$1, DataRegularSeason20242025!$D$3:$D$1315, $A57)+SUMIFS(DataRegularSeason20242025!$AB$3:$AB$1315,DataRegularSeason20242025!$B$3:$B$1315, "&lt;=" &amp; FD$1, DataRegularSeason20242025!$E$3:$E$1315, $A57)</f>
        <v>76</v>
      </c>
      <c r="FE57">
        <f>SUMIFS(DataRegularSeason20242025!$AA$3:$AA$1315,DataRegularSeason20242025!$B$3:$B$1315, "&lt;=" &amp; FE$1, DataRegularSeason20242025!$D$3:$D$1315, $A57)+SUMIFS(DataRegularSeason20242025!$AB$3:$AB$1315,DataRegularSeason20242025!$B$3:$B$1315, "&lt;=" &amp; FE$1, DataRegularSeason20242025!$E$3:$E$1315, $A57)</f>
        <v>76</v>
      </c>
      <c r="FF57">
        <f>SUMIFS(DataRegularSeason20242025!$AA$3:$AA$1315,DataRegularSeason20242025!$B$3:$B$1315, "&lt;=" &amp; FF$1, DataRegularSeason20242025!$D$3:$D$1315, $A57)+SUMIFS(DataRegularSeason20242025!$AB$3:$AB$1315,DataRegularSeason20242025!$B$3:$B$1315, "&lt;=" &amp; FF$1, DataRegularSeason20242025!$E$3:$E$1315, $A57)</f>
        <v>76</v>
      </c>
      <c r="FG57">
        <f>SUMIFS(DataRegularSeason20242025!$AA$3:$AA$1315,DataRegularSeason20242025!$B$3:$B$1315, "&lt;=" &amp; FG$1, DataRegularSeason20242025!$D$3:$D$1315, $A57)+SUMIFS(DataRegularSeason20242025!$AB$3:$AB$1315,DataRegularSeason20242025!$B$3:$B$1315, "&lt;=" &amp; FG$1, DataRegularSeason20242025!$E$3:$E$1315, $A57)</f>
        <v>78</v>
      </c>
      <c r="FH57">
        <f>SUMIFS(DataRegularSeason20242025!$AA$3:$AA$1315,DataRegularSeason20242025!$B$3:$B$1315, "&lt;=" &amp; FH$1, DataRegularSeason20242025!$D$3:$D$1315, $A57)+SUMIFS(DataRegularSeason20242025!$AB$3:$AB$1315,DataRegularSeason20242025!$B$3:$B$1315, "&lt;=" &amp; FH$1, DataRegularSeason20242025!$E$3:$E$1315, $A57)</f>
        <v>78</v>
      </c>
      <c r="FI57">
        <f>SUMIFS(DataRegularSeason20242025!$AA$3:$AA$1315,DataRegularSeason20242025!$B$3:$B$1315, "&lt;=" &amp; FI$1, DataRegularSeason20242025!$D$3:$D$1315, $A57)+SUMIFS(DataRegularSeason20242025!$AB$3:$AB$1315,DataRegularSeason20242025!$B$3:$B$1315, "&lt;=" &amp; FI$1, DataRegularSeason20242025!$E$3:$E$1315, $A57)</f>
        <v>78</v>
      </c>
      <c r="FJ57">
        <f>SUMIFS(DataRegularSeason20242025!$AA$3:$AA$1315,DataRegularSeason20242025!$B$3:$B$1315, "&lt;=" &amp; FJ$1, DataRegularSeason20242025!$D$3:$D$1315, $A57)+SUMIFS(DataRegularSeason20242025!$AB$3:$AB$1315,DataRegularSeason20242025!$B$3:$B$1315, "&lt;=" &amp; FJ$1, DataRegularSeason20242025!$E$3:$E$1315, $A57)</f>
        <v>78</v>
      </c>
      <c r="FK57">
        <f>SUMIFS(DataRegularSeason20242025!$AA$3:$AA$1315,DataRegularSeason20242025!$B$3:$B$1315, "&lt;=" &amp; FK$1, DataRegularSeason20242025!$D$3:$D$1315, $A57)+SUMIFS(DataRegularSeason20242025!$AB$3:$AB$1315,DataRegularSeason20242025!$B$3:$B$1315, "&lt;=" &amp; FK$1, DataRegularSeason20242025!$E$3:$E$1315, $A57)</f>
        <v>78</v>
      </c>
      <c r="FL57">
        <f>SUMIFS(DataRegularSeason20242025!$AA$3:$AA$1315,DataRegularSeason20242025!$B$3:$B$1315, "&lt;=" &amp; FL$1, DataRegularSeason20242025!$D$3:$D$1315, $A57)+SUMIFS(DataRegularSeason20242025!$AB$3:$AB$1315,DataRegularSeason20242025!$B$3:$B$1315, "&lt;=" &amp; FL$1, DataRegularSeason20242025!$E$3:$E$1315, $A57)</f>
        <v>78</v>
      </c>
      <c r="FM57">
        <f>SUMIFS(DataRegularSeason20242025!$AA$3:$AA$1315,DataRegularSeason20242025!$B$3:$B$1315, "&lt;=" &amp; FM$1, DataRegularSeason20242025!$D$3:$D$1315, $A57)+SUMIFS(DataRegularSeason20242025!$AB$3:$AB$1315,DataRegularSeason20242025!$B$3:$B$1315, "&lt;=" &amp; FM$1, DataRegularSeason20242025!$E$3:$E$1315, $A57)</f>
        <v>78</v>
      </c>
      <c r="FN57">
        <f>SUMIFS(DataRegularSeason20242025!$AA$3:$AA$1315,DataRegularSeason20242025!$B$3:$B$1315, "&lt;=" &amp; FN$1, DataRegularSeason20242025!$D$3:$D$1315, $A57)+SUMIFS(DataRegularSeason20242025!$AB$3:$AB$1315,DataRegularSeason20242025!$B$3:$B$1315, "&lt;=" &amp; FN$1, DataRegularSeason20242025!$E$3:$E$1315, $A57)</f>
        <v>78</v>
      </c>
      <c r="FO57">
        <f>SUMIFS(DataRegularSeason20242025!$AA$3:$AA$1315,DataRegularSeason20242025!$B$3:$B$1315, "&lt;=" &amp; FO$1, DataRegularSeason20242025!$D$3:$D$1315, $A57)+SUMIFS(DataRegularSeason20242025!$AB$3:$AB$1315,DataRegularSeason20242025!$B$3:$B$1315, "&lt;=" &amp; FO$1, DataRegularSeason20242025!$E$3:$E$1315, $A57)</f>
        <v>78</v>
      </c>
      <c r="FP57">
        <f>SUMIFS(DataRegularSeason20242025!$AA$3:$AA$1315,DataRegularSeason20242025!$B$3:$B$1315, "&lt;=" &amp; FP$1, DataRegularSeason20242025!$D$3:$D$1315, $A57)+SUMIFS(DataRegularSeason20242025!$AB$3:$AB$1315,DataRegularSeason20242025!$B$3:$B$1315, "&lt;=" &amp; FP$1, DataRegularSeason20242025!$E$3:$E$1315, $A57)</f>
        <v>78</v>
      </c>
      <c r="FQ57">
        <f>SUMIFS(DataRegularSeason20242025!$AA$3:$AA$1315,DataRegularSeason20242025!$B$3:$B$1315, "&lt;=" &amp; FQ$1, DataRegularSeason20242025!$D$3:$D$1315, $A57)+SUMIFS(DataRegularSeason20242025!$AB$3:$AB$1315,DataRegularSeason20242025!$B$3:$B$1315, "&lt;=" &amp; FQ$1, DataRegularSeason20242025!$E$3:$E$1315, $A57)</f>
        <v>78</v>
      </c>
      <c r="FR57">
        <f>SUMIFS(DataRegularSeason20242025!$AA$3:$AA$1315,DataRegularSeason20242025!$B$3:$B$1315, "&lt;=" &amp; FR$1, DataRegularSeason20242025!$D$3:$D$1315, $A57)+SUMIFS(DataRegularSeason20242025!$AB$3:$AB$1315,DataRegularSeason20242025!$B$3:$B$1315, "&lt;=" &amp; FR$1, DataRegularSeason20242025!$E$3:$E$1315, $A57)</f>
        <v>78</v>
      </c>
      <c r="FS57">
        <f>SUMIFS(DataRegularSeason20242025!$AA$3:$AA$1315,DataRegularSeason20242025!$B$3:$B$1315, "&lt;=" &amp; FS$1, DataRegularSeason20242025!$D$3:$D$1315, $A57)+SUMIFS(DataRegularSeason20242025!$AB$3:$AB$1315,DataRegularSeason20242025!$B$3:$B$1315, "&lt;=" &amp; FS$1, DataRegularSeason20242025!$E$3:$E$1315, $A57)</f>
        <v>78</v>
      </c>
      <c r="FT57">
        <f>SUMIFS(DataRegularSeason20242025!$AA$3:$AA$1315,DataRegularSeason20242025!$B$3:$B$1315, "&lt;=" &amp; FT$1, DataRegularSeason20242025!$D$3:$D$1315, $A57)+SUMIFS(DataRegularSeason20242025!$AB$3:$AB$1315,DataRegularSeason20242025!$B$3:$B$1315, "&lt;=" &amp; FT$1, DataRegularSeason20242025!$E$3:$E$1315, $A57)</f>
        <v>78</v>
      </c>
      <c r="FU57">
        <f>SUMIFS(DataRegularSeason20242025!$AA$3:$AA$1315,DataRegularSeason20242025!$B$3:$B$1315, "&lt;=" &amp; FU$1, DataRegularSeason20242025!$D$3:$D$1315, $A57)+SUMIFS(DataRegularSeason20242025!$AB$3:$AB$1315,DataRegularSeason20242025!$B$3:$B$1315, "&lt;=" &amp; FU$1, DataRegularSeason20242025!$E$3:$E$1315, $A57)</f>
        <v>78</v>
      </c>
      <c r="FV57">
        <f>SUMIFS(DataRegularSeason20242025!$AA$3:$AA$1315,DataRegularSeason20242025!$B$3:$B$1315, "&lt;=" &amp; FV$1, DataRegularSeason20242025!$D$3:$D$1315, $A57)+SUMIFS(DataRegularSeason20242025!$AB$3:$AB$1315,DataRegularSeason20242025!$B$3:$B$1315, "&lt;=" &amp; FV$1, DataRegularSeason20242025!$E$3:$E$1315, $A57)</f>
        <v>78</v>
      </c>
      <c r="FW57">
        <f>SUMIFS(DataRegularSeason20242025!$AA$3:$AA$1315,DataRegularSeason20242025!$B$3:$B$1315, "&lt;=" &amp; FW$1, DataRegularSeason20242025!$D$3:$D$1315, $A57)+SUMIFS(DataRegularSeason20242025!$AB$3:$AB$1315,DataRegularSeason20242025!$B$3:$B$1315, "&lt;=" &amp; FW$1, DataRegularSeason20242025!$E$3:$E$1315, $A57)</f>
        <v>78</v>
      </c>
      <c r="FX57">
        <f>SUMIFS(DataRegularSeason20242025!$AA$3:$AA$1315,DataRegularSeason20242025!$B$3:$B$1315, "&lt;=" &amp; FX$1, DataRegularSeason20242025!$D$3:$D$1315, $A57)+SUMIFS(DataRegularSeason20242025!$AB$3:$AB$1315,DataRegularSeason20242025!$B$3:$B$1315, "&lt;=" &amp; FX$1, DataRegularSeason20242025!$E$3:$E$1315, $A57)</f>
        <v>78</v>
      </c>
      <c r="FY57">
        <f>SUMIFS(DataRegularSeason20242025!$AA$3:$AA$1315,DataRegularSeason20242025!$B$3:$B$1315, "&lt;=" &amp; FY$1, DataRegularSeason20242025!$D$3:$D$1315, $A57)+SUMIFS(DataRegularSeason20242025!$AB$3:$AB$1315,DataRegularSeason20242025!$B$3:$B$1315, "&lt;=" &amp; FY$1, DataRegularSeason20242025!$E$3:$E$1315, $A57)</f>
        <v>78</v>
      </c>
      <c r="FZ57">
        <f>SUMIFS(DataRegularSeason20242025!$AA$3:$AA$1315,DataRegularSeason20242025!$B$3:$B$1315, "&lt;=" &amp; FZ$1, DataRegularSeason20242025!$D$3:$D$1315, $A57)+SUMIFS(DataRegularSeason20242025!$AB$3:$AB$1315,DataRegularSeason20242025!$B$3:$B$1315, "&lt;=" &amp; FZ$1, DataRegularSeason20242025!$E$3:$E$1315, $A57)</f>
        <v>78</v>
      </c>
      <c r="GA57">
        <f>SUMIFS(DataRegularSeason20242025!$AA$3:$AA$1315,DataRegularSeason20242025!$B$3:$B$1315, "&lt;=" &amp; GA$1, DataRegularSeason20242025!$D$3:$D$1315, $A57)+SUMIFS(DataRegularSeason20242025!$AB$3:$AB$1315,DataRegularSeason20242025!$B$3:$B$1315, "&lt;=" &amp; GA$1, DataRegularSeason20242025!$E$3:$E$1315, $A57)</f>
        <v>78</v>
      </c>
      <c r="GB57">
        <f>SUMIFS(DataRegularSeason20242025!$AA$3:$AA$1315,DataRegularSeason20242025!$B$3:$B$1315, "&lt;=" &amp; GB$1, DataRegularSeason20242025!$D$3:$D$1315, $A57)+SUMIFS(DataRegularSeason20242025!$AB$3:$AB$1315,DataRegularSeason20242025!$B$3:$B$1315, "&lt;=" &amp; GB$1, DataRegularSeason20242025!$E$3:$E$1315, $A57)</f>
        <v>78</v>
      </c>
      <c r="GC57">
        <f>SUMIFS(DataRegularSeason20242025!$AA$3:$AA$1315,DataRegularSeason20242025!$B$3:$B$1315, "&lt;=" &amp; GC$1, DataRegularSeason20242025!$D$3:$D$1315, $A57)+SUMIFS(DataRegularSeason20242025!$AB$3:$AB$1315,DataRegularSeason20242025!$B$3:$B$1315, "&lt;=" &amp; GC$1, DataRegularSeason20242025!$E$3:$E$1315, $A57)</f>
        <v>78</v>
      </c>
      <c r="GD57">
        <f>SUMIFS(DataRegularSeason20242025!$AA$3:$AA$1315,DataRegularSeason20242025!$B$3:$B$1315, "&lt;=" &amp; GD$1, DataRegularSeason20242025!$D$3:$D$1315, $A57)+SUMIFS(DataRegularSeason20242025!$AB$3:$AB$1315,DataRegularSeason20242025!$B$3:$B$1315, "&lt;=" &amp; GD$1, DataRegularSeason20242025!$E$3:$E$1315, $A57)</f>
        <v>78</v>
      </c>
      <c r="GE57">
        <f>SUMIFS(DataRegularSeason20242025!$AA$3:$AA$1315,DataRegularSeason20242025!$B$3:$B$1315, "&lt;=" &amp; GE$1, DataRegularSeason20242025!$D$3:$D$1315, $A57)+SUMIFS(DataRegularSeason20242025!$AB$3:$AB$1315,DataRegularSeason20242025!$B$3:$B$1315, "&lt;=" &amp; GE$1, DataRegularSeason20242025!$E$3:$E$1315, $A57)</f>
        <v>78</v>
      </c>
      <c r="GF57">
        <f>SUMIFS(DataRegularSeason20242025!$AA$3:$AA$1315,DataRegularSeason20242025!$B$3:$B$1315, "&lt;=" &amp; GF$1, DataRegularSeason20242025!$D$3:$D$1315, $A57)+SUMIFS(DataRegularSeason20242025!$AB$3:$AB$1315,DataRegularSeason20242025!$B$3:$B$1315, "&lt;=" &amp; GF$1, DataRegularSeason20242025!$E$3:$E$1315, $A57)</f>
        <v>78</v>
      </c>
      <c r="GG57">
        <f>SUMIFS(DataRegularSeason20242025!$AA$3:$AA$1315,DataRegularSeason20242025!$B$3:$B$1315, "&lt;=" &amp; GG$1, DataRegularSeason20242025!$D$3:$D$1315, $A57)+SUMIFS(DataRegularSeason20242025!$AB$3:$AB$1315,DataRegularSeason20242025!$B$3:$B$1315, "&lt;=" &amp; GG$1, DataRegularSeason20242025!$E$3:$E$1315, $A57)</f>
        <v>78</v>
      </c>
      <c r="GH57">
        <f>SUMIFS(DataRegularSeason20242025!$AA$3:$AA$1315,DataRegularSeason20242025!$B$3:$B$1315, "&lt;=" &amp; GH$1, DataRegularSeason20242025!$D$3:$D$1315, $A57)+SUMIFS(DataRegularSeason20242025!$AB$3:$AB$1315,DataRegularSeason20242025!$B$3:$B$1315, "&lt;=" &amp; GH$1, DataRegularSeason20242025!$E$3:$E$1315, $A57)</f>
        <v>78</v>
      </c>
      <c r="GI57">
        <f>SUMIFS(DataRegularSeason20242025!$AA$3:$AA$1315,DataRegularSeason20242025!$B$3:$B$1315, "&lt;=" &amp; GI$1, DataRegularSeason20242025!$D$3:$D$1315, $A57)+SUMIFS(DataRegularSeason20242025!$AB$3:$AB$1315,DataRegularSeason20242025!$B$3:$B$1315, "&lt;=" &amp; GI$1, DataRegularSeason20242025!$E$3:$E$1315, $A57)</f>
        <v>78</v>
      </c>
      <c r="GJ57">
        <f>SUMIFS(DataRegularSeason20242025!$AA$3:$AA$1315,DataRegularSeason20242025!$B$3:$B$1315, "&lt;=" &amp; GJ$1, DataRegularSeason20242025!$D$3:$D$1315, $A57)+SUMIFS(DataRegularSeason20242025!$AB$3:$AB$1315,DataRegularSeason20242025!$B$3:$B$1315, "&lt;=" &amp; GJ$1, DataRegularSeason20242025!$E$3:$E$1315, $A57)</f>
        <v>78</v>
      </c>
      <c r="GK57">
        <f>SUMIFS(DataRegularSeason20242025!$AA$3:$AA$1315,DataRegularSeason20242025!$B$3:$B$1315, "&lt;=" &amp; GK$1, DataRegularSeason20242025!$D$3:$D$1315, $A57)+SUMIFS(DataRegularSeason20242025!$AB$3:$AB$1315,DataRegularSeason20242025!$B$3:$B$1315, "&lt;=" &amp; GK$1, DataRegularSeason20242025!$E$3:$E$1315, $A57)</f>
        <v>78</v>
      </c>
      <c r="GL57">
        <f>SUMIFS(DataRegularSeason20242025!$AA$3:$AA$1315,DataRegularSeason20242025!$B$3:$B$1315, "&lt;=" &amp; GL$1, DataRegularSeason20242025!$D$3:$D$1315, $A57)+SUMIFS(DataRegularSeason20242025!$AB$3:$AB$1315,DataRegularSeason20242025!$B$3:$B$1315, "&lt;=" &amp; GL$1, DataRegularSeason20242025!$E$3:$E$1315, $A57)</f>
        <v>78</v>
      </c>
      <c r="GM57">
        <f>SUMIFS(DataRegularSeason20242025!$AA$3:$AA$1315,DataRegularSeason20242025!$B$3:$B$1315, "&lt;=" &amp; GM$1, DataRegularSeason20242025!$D$3:$D$1315, $A57)+SUMIFS(DataRegularSeason20242025!$AB$3:$AB$1315,DataRegularSeason20242025!$B$3:$B$1315, "&lt;=" &amp; GM$1, DataRegularSeason20242025!$E$3:$E$1315, $A57)</f>
        <v>78</v>
      </c>
      <c r="GN57">
        <f>SUMIFS(DataRegularSeason20242025!$AA$3:$AA$1315,DataRegularSeason20242025!$B$3:$B$1315, "&lt;=" &amp; GN$1, DataRegularSeason20242025!$D$3:$D$1315, $A57)+SUMIFS(DataRegularSeason20242025!$AB$3:$AB$1315,DataRegularSeason20242025!$B$3:$B$1315, "&lt;=" &amp; GN$1, DataRegularSeason20242025!$E$3:$E$1315, $A57)</f>
        <v>78</v>
      </c>
      <c r="GO57">
        <f>SUMIFS(DataRegularSeason20242025!$AA$3:$AA$1315,DataRegularSeason20242025!$B$3:$B$1315, "&lt;=" &amp; GO$1, DataRegularSeason20242025!$D$3:$D$1315, $A57)+SUMIFS(DataRegularSeason20242025!$AB$3:$AB$1315,DataRegularSeason20242025!$B$3:$B$1315, "&lt;=" &amp; GO$1, DataRegularSeason20242025!$E$3:$E$1315, $A57)</f>
        <v>78</v>
      </c>
      <c r="GP57">
        <f>SUMIFS(DataRegularSeason20242025!$AA$3:$AA$1315,DataRegularSeason20242025!$B$3:$B$1315, "&lt;=" &amp; GP$1, DataRegularSeason20242025!$D$3:$D$1315, $A57)+SUMIFS(DataRegularSeason20242025!$AB$3:$AB$1315,DataRegularSeason20242025!$B$3:$B$1315, "&lt;=" &amp; GP$1, DataRegularSeason20242025!$E$3:$E$1315, $A57)</f>
        <v>78</v>
      </c>
      <c r="GQ57">
        <f>SUMIFS(DataRegularSeason20242025!$AA$3:$AA$1315,DataRegularSeason20242025!$B$3:$B$1315, "&lt;=" &amp; GQ$1, DataRegularSeason20242025!$D$3:$D$1315, $A57)+SUMIFS(DataRegularSeason20242025!$AB$3:$AB$1315,DataRegularSeason20242025!$B$3:$B$1315, "&lt;=" &amp; GQ$1, DataRegularSeason20242025!$E$3:$E$1315, $A57)</f>
        <v>78</v>
      </c>
      <c r="GR57">
        <f>SUMIFS(DataRegularSeason20242025!$AA$3:$AA$1315,DataRegularSeason20242025!$B$3:$B$1315, "&lt;=" &amp; GR$1, DataRegularSeason20242025!$D$3:$D$1315, $A57)+SUMIFS(DataRegularSeason20242025!$AB$3:$AB$1315,DataRegularSeason20242025!$B$3:$B$1315, "&lt;=" &amp; GR$1, DataRegularSeason20242025!$E$3:$E$1315, $A57)</f>
        <v>78</v>
      </c>
      <c r="GS57">
        <f>SUMIFS(DataRegularSeason20242025!$AA$3:$AA$1315,DataRegularSeason20242025!$B$3:$B$1315, "&lt;=" &amp; GS$1, DataRegularSeason20242025!$D$3:$D$1315, $A57)+SUMIFS(DataRegularSeason20242025!$AB$3:$AB$1315,DataRegularSeason20242025!$B$3:$B$1315, "&lt;=" &amp; GS$1, DataRegularSeason20242025!$E$3:$E$1315, $A57)</f>
        <v>78</v>
      </c>
      <c r="GT57">
        <f>SUMIFS(DataRegularSeason20242025!$AA$3:$AA$1315,DataRegularSeason20242025!$B$3:$B$1315, "&lt;=" &amp; GT$1, DataRegularSeason20242025!$D$3:$D$1315, $A57)+SUMIFS(DataRegularSeason20242025!$AB$3:$AB$1315,DataRegularSeason20242025!$B$3:$B$1315, "&lt;=" &amp; GT$1, DataRegularSeason20242025!$E$3:$E$1315, $A57)</f>
        <v>78</v>
      </c>
      <c r="GU57">
        <f>SUMIFS(DataRegularSeason20242025!$AA$3:$AA$1315,DataRegularSeason20242025!$B$3:$B$1315, "&lt;=" &amp; GU$1, DataRegularSeason20242025!$D$3:$D$1315, $A57)+SUMIFS(DataRegularSeason20242025!$AB$3:$AB$1315,DataRegularSeason20242025!$B$3:$B$1315, "&lt;=" &amp; GU$1, DataRegularSeason20242025!$E$3:$E$1315, $A57)</f>
        <v>78</v>
      </c>
    </row>
    <row r="58" spans="1:203" x14ac:dyDescent="0.25">
      <c r="A58" t="s">
        <v>12</v>
      </c>
      <c r="B58" t="s">
        <v>96</v>
      </c>
      <c r="C58" t="s">
        <v>94</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56</v>
      </c>
      <c r="EQ58">
        <f>SUMIFS(DataRegularSeason20242025!$AA$3:$AA$1315,DataRegularSeason20242025!$B$3:$B$1315, "&lt;=" &amp; EQ$1, DataRegularSeason20242025!$D$3:$D$1315, $A58)+SUMIFS(DataRegularSeason20242025!$AB$3:$AB$1315,DataRegularSeason20242025!$B$3:$B$1315, "&lt;=" &amp; EQ$1, DataRegularSeason20242025!$E$3:$E$1315, $A58)</f>
        <v>58</v>
      </c>
      <c r="ER58">
        <f>SUMIFS(DataRegularSeason20242025!$AA$3:$AA$1315,DataRegularSeason20242025!$B$3:$B$1315, "&lt;=" &amp; ER$1, DataRegularSeason20242025!$D$3:$D$1315, $A58)+SUMIFS(DataRegularSeason20242025!$AB$3:$AB$1315,DataRegularSeason20242025!$B$3:$B$1315, "&lt;=" &amp; ER$1, DataRegularSeason20242025!$E$3:$E$1315, $A58)</f>
        <v>58</v>
      </c>
      <c r="ES58">
        <f>SUMIFS(DataRegularSeason20242025!$AA$3:$AA$1315,DataRegularSeason20242025!$B$3:$B$1315, "&lt;=" &amp; ES$1, DataRegularSeason20242025!$D$3:$D$1315, $A58)+SUMIFS(DataRegularSeason20242025!$AB$3:$AB$1315,DataRegularSeason20242025!$B$3:$B$1315, "&lt;=" &amp; ES$1, DataRegularSeason20242025!$E$3:$E$1315, $A58)</f>
        <v>60</v>
      </c>
      <c r="ET58">
        <f>SUMIFS(DataRegularSeason20242025!$AA$3:$AA$1315,DataRegularSeason20242025!$B$3:$B$1315, "&lt;=" &amp; ET$1, DataRegularSeason20242025!$D$3:$D$1315, $A58)+SUMIFS(DataRegularSeason20242025!$AB$3:$AB$1315,DataRegularSeason20242025!$B$3:$B$1315, "&lt;=" &amp; ET$1, DataRegularSeason20242025!$E$3:$E$1315, $A58)</f>
        <v>60</v>
      </c>
      <c r="EU58">
        <f>SUMIFS(DataRegularSeason20242025!$AA$3:$AA$1315,DataRegularSeason20242025!$B$3:$B$1315, "&lt;=" &amp; EU$1, DataRegularSeason20242025!$D$3:$D$1315, $A58)+SUMIFS(DataRegularSeason20242025!$AB$3:$AB$1315,DataRegularSeason20242025!$B$3:$B$1315, "&lt;=" &amp; EU$1, DataRegularSeason20242025!$E$3:$E$1315, $A58)</f>
        <v>62</v>
      </c>
      <c r="EV58">
        <f>SUMIFS(DataRegularSeason20242025!$AA$3:$AA$1315,DataRegularSeason20242025!$B$3:$B$1315, "&lt;=" &amp; EV$1, DataRegularSeason20242025!$D$3:$D$1315, $A58)+SUMIFS(DataRegularSeason20242025!$AB$3:$AB$1315,DataRegularSeason20242025!$B$3:$B$1315, "&lt;=" &amp; EV$1, DataRegularSeason20242025!$E$3:$E$1315, $A58)</f>
        <v>62</v>
      </c>
      <c r="EW58">
        <f>SUMIFS(DataRegularSeason20242025!$AA$3:$AA$1315,DataRegularSeason20242025!$B$3:$B$1315, "&lt;=" &amp; EW$1, DataRegularSeason20242025!$D$3:$D$1315, $A58)+SUMIFS(DataRegularSeason20242025!$AB$3:$AB$1315,DataRegularSeason20242025!$B$3:$B$1315, "&lt;=" &amp; EW$1, DataRegularSeason20242025!$E$3:$E$1315, $A58)</f>
        <v>64</v>
      </c>
      <c r="EX58">
        <f>SUMIFS(DataRegularSeason20242025!$AA$3:$AA$1315,DataRegularSeason20242025!$B$3:$B$1315, "&lt;=" &amp; EX$1, DataRegularSeason20242025!$D$3:$D$1315, $A58)+SUMIFS(DataRegularSeason20242025!$AB$3:$AB$1315,DataRegularSeason20242025!$B$3:$B$1315, "&lt;=" &amp; EX$1, DataRegularSeason20242025!$E$3:$E$1315, $A58)</f>
        <v>64</v>
      </c>
      <c r="EY58">
        <f>SUMIFS(DataRegularSeason20242025!$AA$3:$AA$1315,DataRegularSeason20242025!$B$3:$B$1315, "&lt;=" &amp; EY$1, DataRegularSeason20242025!$D$3:$D$1315, $A58)+SUMIFS(DataRegularSeason20242025!$AB$3:$AB$1315,DataRegularSeason20242025!$B$3:$B$1315, "&lt;=" &amp; EY$1, DataRegularSeason20242025!$E$3:$E$1315, $A58)</f>
        <v>64</v>
      </c>
      <c r="EZ58">
        <f>SUMIFS(DataRegularSeason20242025!$AA$3:$AA$1315,DataRegularSeason20242025!$B$3:$B$1315, "&lt;=" &amp; EZ$1, DataRegularSeason20242025!$D$3:$D$1315, $A58)+SUMIFS(DataRegularSeason20242025!$AB$3:$AB$1315,DataRegularSeason20242025!$B$3:$B$1315, "&lt;=" &amp; EZ$1, DataRegularSeason20242025!$E$3:$E$1315, $A58)</f>
        <v>64</v>
      </c>
      <c r="FA58">
        <f>SUMIFS(DataRegularSeason20242025!$AA$3:$AA$1315,DataRegularSeason20242025!$B$3:$B$1315, "&lt;=" &amp; FA$1, DataRegularSeason20242025!$D$3:$D$1315, $A58)+SUMIFS(DataRegularSeason20242025!$AB$3:$AB$1315,DataRegularSeason20242025!$B$3:$B$1315, "&lt;=" &amp; FA$1, DataRegularSeason20242025!$E$3:$E$1315, $A58)</f>
        <v>66</v>
      </c>
      <c r="FB58">
        <f>SUMIFS(DataRegularSeason20242025!$AA$3:$AA$1315,DataRegularSeason20242025!$B$3:$B$1315, "&lt;=" &amp; FB$1, DataRegularSeason20242025!$D$3:$D$1315, $A58)+SUMIFS(DataRegularSeason20242025!$AB$3:$AB$1315,DataRegularSeason20242025!$B$3:$B$1315, "&lt;=" &amp; FB$1, DataRegularSeason20242025!$E$3:$E$1315, $A58)</f>
        <v>66</v>
      </c>
      <c r="FC58">
        <f>SUMIFS(DataRegularSeason20242025!$AA$3:$AA$1315,DataRegularSeason20242025!$B$3:$B$1315, "&lt;=" &amp; FC$1, DataRegularSeason20242025!$D$3:$D$1315, $A58)+SUMIFS(DataRegularSeason20242025!$AB$3:$AB$1315,DataRegularSeason20242025!$B$3:$B$1315, "&lt;=" &amp; FC$1, DataRegularSeason20242025!$E$3:$E$1315, $A58)</f>
        <v>68</v>
      </c>
      <c r="FD58">
        <f>SUMIFS(DataRegularSeason20242025!$AA$3:$AA$1315,DataRegularSeason20242025!$B$3:$B$1315, "&lt;=" &amp; FD$1, DataRegularSeason20242025!$D$3:$D$1315, $A58)+SUMIFS(DataRegularSeason20242025!$AB$3:$AB$1315,DataRegularSeason20242025!$B$3:$B$1315, "&lt;=" &amp; FD$1, DataRegularSeason20242025!$E$3:$E$1315, $A58)</f>
        <v>69</v>
      </c>
      <c r="FE58">
        <f>SUMIFS(DataRegularSeason20242025!$AA$3:$AA$1315,DataRegularSeason20242025!$B$3:$B$1315, "&lt;=" &amp; FE$1, DataRegularSeason20242025!$D$3:$D$1315, $A58)+SUMIFS(DataRegularSeason20242025!$AB$3:$AB$1315,DataRegularSeason20242025!$B$3:$B$1315, "&lt;=" &amp; FE$1, DataRegularSeason20242025!$E$3:$E$1315, $A58)</f>
        <v>69</v>
      </c>
      <c r="FF58">
        <f>SUMIFS(DataRegularSeason20242025!$AA$3:$AA$1315,DataRegularSeason20242025!$B$3:$B$1315, "&lt;=" &amp; FF$1, DataRegularSeason20242025!$D$3:$D$1315, $A58)+SUMIFS(DataRegularSeason20242025!$AB$3:$AB$1315,DataRegularSeason20242025!$B$3:$B$1315, "&lt;=" &amp; FF$1, DataRegularSeason20242025!$E$3:$E$1315, $A58)</f>
        <v>69</v>
      </c>
      <c r="FG58">
        <f>SUMIFS(DataRegularSeason20242025!$AA$3:$AA$1315,DataRegularSeason20242025!$B$3:$B$1315, "&lt;=" &amp; FG$1, DataRegularSeason20242025!$D$3:$D$1315, $A58)+SUMIFS(DataRegularSeason20242025!$AB$3:$AB$1315,DataRegularSeason20242025!$B$3:$B$1315, "&lt;=" &amp; FG$1, DataRegularSeason20242025!$E$3:$E$1315, $A58)</f>
        <v>69</v>
      </c>
      <c r="FH58">
        <f>SUMIFS(DataRegularSeason20242025!$AA$3:$AA$1315,DataRegularSeason20242025!$B$3:$B$1315, "&lt;=" &amp; FH$1, DataRegularSeason20242025!$D$3:$D$1315, $A58)+SUMIFS(DataRegularSeason20242025!$AB$3:$AB$1315,DataRegularSeason20242025!$B$3:$B$1315, "&lt;=" &amp; FH$1, DataRegularSeason20242025!$E$3:$E$1315, $A58)</f>
        <v>69</v>
      </c>
      <c r="FI58">
        <f>SUMIFS(DataRegularSeason20242025!$AA$3:$AA$1315,DataRegularSeason20242025!$B$3:$B$1315, "&lt;=" &amp; FI$1, DataRegularSeason20242025!$D$3:$D$1315, $A58)+SUMIFS(DataRegularSeason20242025!$AB$3:$AB$1315,DataRegularSeason20242025!$B$3:$B$1315, "&lt;=" &amp; FI$1, DataRegularSeason20242025!$E$3:$E$1315, $A58)</f>
        <v>69</v>
      </c>
      <c r="FJ58">
        <f>SUMIFS(DataRegularSeason20242025!$AA$3:$AA$1315,DataRegularSeason20242025!$B$3:$B$1315, "&lt;=" &amp; FJ$1, DataRegularSeason20242025!$D$3:$D$1315, $A58)+SUMIFS(DataRegularSeason20242025!$AB$3:$AB$1315,DataRegularSeason20242025!$B$3:$B$1315, "&lt;=" &amp; FJ$1, DataRegularSeason20242025!$E$3:$E$1315, $A58)</f>
        <v>69</v>
      </c>
      <c r="FK58">
        <f>SUMIFS(DataRegularSeason20242025!$AA$3:$AA$1315,DataRegularSeason20242025!$B$3:$B$1315, "&lt;=" &amp; FK$1, DataRegularSeason20242025!$D$3:$D$1315, $A58)+SUMIFS(DataRegularSeason20242025!$AB$3:$AB$1315,DataRegularSeason20242025!$B$3:$B$1315, "&lt;=" &amp; FK$1, DataRegularSeason20242025!$E$3:$E$1315, $A58)</f>
        <v>69</v>
      </c>
      <c r="FL58">
        <f>SUMIFS(DataRegularSeason20242025!$AA$3:$AA$1315,DataRegularSeason20242025!$B$3:$B$1315, "&lt;=" &amp; FL$1, DataRegularSeason20242025!$D$3:$D$1315, $A58)+SUMIFS(DataRegularSeason20242025!$AB$3:$AB$1315,DataRegularSeason20242025!$B$3:$B$1315, "&lt;=" &amp; FL$1, DataRegularSeason20242025!$E$3:$E$1315, $A58)</f>
        <v>69</v>
      </c>
      <c r="FM58">
        <f>SUMIFS(DataRegularSeason20242025!$AA$3:$AA$1315,DataRegularSeason20242025!$B$3:$B$1315, "&lt;=" &amp; FM$1, DataRegularSeason20242025!$D$3:$D$1315, $A58)+SUMIFS(DataRegularSeason20242025!$AB$3:$AB$1315,DataRegularSeason20242025!$B$3:$B$1315, "&lt;=" &amp; FM$1, DataRegularSeason20242025!$E$3:$E$1315, $A58)</f>
        <v>69</v>
      </c>
      <c r="FN58">
        <f>SUMIFS(DataRegularSeason20242025!$AA$3:$AA$1315,DataRegularSeason20242025!$B$3:$B$1315, "&lt;=" &amp; FN$1, DataRegularSeason20242025!$D$3:$D$1315, $A58)+SUMIFS(DataRegularSeason20242025!$AB$3:$AB$1315,DataRegularSeason20242025!$B$3:$B$1315, "&lt;=" &amp; FN$1, DataRegularSeason20242025!$E$3:$E$1315, $A58)</f>
        <v>69</v>
      </c>
      <c r="FO58">
        <f>SUMIFS(DataRegularSeason20242025!$AA$3:$AA$1315,DataRegularSeason20242025!$B$3:$B$1315, "&lt;=" &amp; FO$1, DataRegularSeason20242025!$D$3:$D$1315, $A58)+SUMIFS(DataRegularSeason20242025!$AB$3:$AB$1315,DataRegularSeason20242025!$B$3:$B$1315, "&lt;=" &amp; FO$1, DataRegularSeason20242025!$E$3:$E$1315, $A58)</f>
        <v>69</v>
      </c>
      <c r="FP58">
        <f>SUMIFS(DataRegularSeason20242025!$AA$3:$AA$1315,DataRegularSeason20242025!$B$3:$B$1315, "&lt;=" &amp; FP$1, DataRegularSeason20242025!$D$3:$D$1315, $A58)+SUMIFS(DataRegularSeason20242025!$AB$3:$AB$1315,DataRegularSeason20242025!$B$3:$B$1315, "&lt;=" &amp; FP$1, DataRegularSeason20242025!$E$3:$E$1315, $A58)</f>
        <v>69</v>
      </c>
      <c r="FQ58">
        <f>SUMIFS(DataRegularSeason20242025!$AA$3:$AA$1315,DataRegularSeason20242025!$B$3:$B$1315, "&lt;=" &amp; FQ$1, DataRegularSeason20242025!$D$3:$D$1315, $A58)+SUMIFS(DataRegularSeason20242025!$AB$3:$AB$1315,DataRegularSeason20242025!$B$3:$B$1315, "&lt;=" &amp; FQ$1, DataRegularSeason20242025!$E$3:$E$1315, $A58)</f>
        <v>69</v>
      </c>
      <c r="FR58">
        <f>SUMIFS(DataRegularSeason20242025!$AA$3:$AA$1315,DataRegularSeason20242025!$B$3:$B$1315, "&lt;=" &amp; FR$1, DataRegularSeason20242025!$D$3:$D$1315, $A58)+SUMIFS(DataRegularSeason20242025!$AB$3:$AB$1315,DataRegularSeason20242025!$B$3:$B$1315, "&lt;=" &amp; FR$1, DataRegularSeason20242025!$E$3:$E$1315, $A58)</f>
        <v>69</v>
      </c>
      <c r="FS58">
        <f>SUMIFS(DataRegularSeason20242025!$AA$3:$AA$1315,DataRegularSeason20242025!$B$3:$B$1315, "&lt;=" &amp; FS$1, DataRegularSeason20242025!$D$3:$D$1315, $A58)+SUMIFS(DataRegularSeason20242025!$AB$3:$AB$1315,DataRegularSeason20242025!$B$3:$B$1315, "&lt;=" &amp; FS$1, DataRegularSeason20242025!$E$3:$E$1315, $A58)</f>
        <v>69</v>
      </c>
      <c r="FT58">
        <f>SUMIFS(DataRegularSeason20242025!$AA$3:$AA$1315,DataRegularSeason20242025!$B$3:$B$1315, "&lt;=" &amp; FT$1, DataRegularSeason20242025!$D$3:$D$1315, $A58)+SUMIFS(DataRegularSeason20242025!$AB$3:$AB$1315,DataRegularSeason20242025!$B$3:$B$1315, "&lt;=" &amp; FT$1, DataRegularSeason20242025!$E$3:$E$1315, $A58)</f>
        <v>69</v>
      </c>
      <c r="FU58">
        <f>SUMIFS(DataRegularSeason20242025!$AA$3:$AA$1315,DataRegularSeason20242025!$B$3:$B$1315, "&lt;=" &amp; FU$1, DataRegularSeason20242025!$D$3:$D$1315, $A58)+SUMIFS(DataRegularSeason20242025!$AB$3:$AB$1315,DataRegularSeason20242025!$B$3:$B$1315, "&lt;=" &amp; FU$1, DataRegularSeason20242025!$E$3:$E$1315, $A58)</f>
        <v>69</v>
      </c>
      <c r="FV58">
        <f>SUMIFS(DataRegularSeason20242025!$AA$3:$AA$1315,DataRegularSeason20242025!$B$3:$B$1315, "&lt;=" &amp; FV$1, DataRegularSeason20242025!$D$3:$D$1315, $A58)+SUMIFS(DataRegularSeason20242025!$AB$3:$AB$1315,DataRegularSeason20242025!$B$3:$B$1315, "&lt;=" &amp; FV$1, DataRegularSeason20242025!$E$3:$E$1315, $A58)</f>
        <v>69</v>
      </c>
      <c r="FW58">
        <f>SUMIFS(DataRegularSeason20242025!$AA$3:$AA$1315,DataRegularSeason20242025!$B$3:$B$1315, "&lt;=" &amp; FW$1, DataRegularSeason20242025!$D$3:$D$1315, $A58)+SUMIFS(DataRegularSeason20242025!$AB$3:$AB$1315,DataRegularSeason20242025!$B$3:$B$1315, "&lt;=" &amp; FW$1, DataRegularSeason20242025!$E$3:$E$1315, $A58)</f>
        <v>69</v>
      </c>
      <c r="FX58">
        <f>SUMIFS(DataRegularSeason20242025!$AA$3:$AA$1315,DataRegularSeason20242025!$B$3:$B$1315, "&lt;=" &amp; FX$1, DataRegularSeason20242025!$D$3:$D$1315, $A58)+SUMIFS(DataRegularSeason20242025!$AB$3:$AB$1315,DataRegularSeason20242025!$B$3:$B$1315, "&lt;=" &amp; FX$1, DataRegularSeason20242025!$E$3:$E$1315, $A58)</f>
        <v>69</v>
      </c>
      <c r="FY58">
        <f>SUMIFS(DataRegularSeason20242025!$AA$3:$AA$1315,DataRegularSeason20242025!$B$3:$B$1315, "&lt;=" &amp; FY$1, DataRegularSeason20242025!$D$3:$D$1315, $A58)+SUMIFS(DataRegularSeason20242025!$AB$3:$AB$1315,DataRegularSeason20242025!$B$3:$B$1315, "&lt;=" &amp; FY$1, DataRegularSeason20242025!$E$3:$E$1315, $A58)</f>
        <v>69</v>
      </c>
      <c r="FZ58">
        <f>SUMIFS(DataRegularSeason20242025!$AA$3:$AA$1315,DataRegularSeason20242025!$B$3:$B$1315, "&lt;=" &amp; FZ$1, DataRegularSeason20242025!$D$3:$D$1315, $A58)+SUMIFS(DataRegularSeason20242025!$AB$3:$AB$1315,DataRegularSeason20242025!$B$3:$B$1315, "&lt;=" &amp; FZ$1, DataRegularSeason20242025!$E$3:$E$1315, $A58)</f>
        <v>69</v>
      </c>
      <c r="GA58">
        <f>SUMIFS(DataRegularSeason20242025!$AA$3:$AA$1315,DataRegularSeason20242025!$B$3:$B$1315, "&lt;=" &amp; GA$1, DataRegularSeason20242025!$D$3:$D$1315, $A58)+SUMIFS(DataRegularSeason20242025!$AB$3:$AB$1315,DataRegularSeason20242025!$B$3:$B$1315, "&lt;=" &amp; GA$1, DataRegularSeason20242025!$E$3:$E$1315, $A58)</f>
        <v>69</v>
      </c>
      <c r="GB58">
        <f>SUMIFS(DataRegularSeason20242025!$AA$3:$AA$1315,DataRegularSeason20242025!$B$3:$B$1315, "&lt;=" &amp; GB$1, DataRegularSeason20242025!$D$3:$D$1315, $A58)+SUMIFS(DataRegularSeason20242025!$AB$3:$AB$1315,DataRegularSeason20242025!$B$3:$B$1315, "&lt;=" &amp; GB$1, DataRegularSeason20242025!$E$3:$E$1315, $A58)</f>
        <v>69</v>
      </c>
      <c r="GC58">
        <f>SUMIFS(DataRegularSeason20242025!$AA$3:$AA$1315,DataRegularSeason20242025!$B$3:$B$1315, "&lt;=" &amp; GC$1, DataRegularSeason20242025!$D$3:$D$1315, $A58)+SUMIFS(DataRegularSeason20242025!$AB$3:$AB$1315,DataRegularSeason20242025!$B$3:$B$1315, "&lt;=" &amp; GC$1, DataRegularSeason20242025!$E$3:$E$1315, $A58)</f>
        <v>69</v>
      </c>
      <c r="GD58">
        <f>SUMIFS(DataRegularSeason20242025!$AA$3:$AA$1315,DataRegularSeason20242025!$B$3:$B$1315, "&lt;=" &amp; GD$1, DataRegularSeason20242025!$D$3:$D$1315, $A58)+SUMIFS(DataRegularSeason20242025!$AB$3:$AB$1315,DataRegularSeason20242025!$B$3:$B$1315, "&lt;=" &amp; GD$1, DataRegularSeason20242025!$E$3:$E$1315, $A58)</f>
        <v>69</v>
      </c>
      <c r="GE58">
        <f>SUMIFS(DataRegularSeason20242025!$AA$3:$AA$1315,DataRegularSeason20242025!$B$3:$B$1315, "&lt;=" &amp; GE$1, DataRegularSeason20242025!$D$3:$D$1315, $A58)+SUMIFS(DataRegularSeason20242025!$AB$3:$AB$1315,DataRegularSeason20242025!$B$3:$B$1315, "&lt;=" &amp; GE$1, DataRegularSeason20242025!$E$3:$E$1315, $A58)</f>
        <v>69</v>
      </c>
      <c r="GF58">
        <f>SUMIFS(DataRegularSeason20242025!$AA$3:$AA$1315,DataRegularSeason20242025!$B$3:$B$1315, "&lt;=" &amp; GF$1, DataRegularSeason20242025!$D$3:$D$1315, $A58)+SUMIFS(DataRegularSeason20242025!$AB$3:$AB$1315,DataRegularSeason20242025!$B$3:$B$1315, "&lt;=" &amp; GF$1, DataRegularSeason20242025!$E$3:$E$1315, $A58)</f>
        <v>69</v>
      </c>
      <c r="GG58">
        <f>SUMIFS(DataRegularSeason20242025!$AA$3:$AA$1315,DataRegularSeason20242025!$B$3:$B$1315, "&lt;=" &amp; GG$1, DataRegularSeason20242025!$D$3:$D$1315, $A58)+SUMIFS(DataRegularSeason20242025!$AB$3:$AB$1315,DataRegularSeason20242025!$B$3:$B$1315, "&lt;=" &amp; GG$1, DataRegularSeason20242025!$E$3:$E$1315, $A58)</f>
        <v>69</v>
      </c>
      <c r="GH58">
        <f>SUMIFS(DataRegularSeason20242025!$AA$3:$AA$1315,DataRegularSeason20242025!$B$3:$B$1315, "&lt;=" &amp; GH$1, DataRegularSeason20242025!$D$3:$D$1315, $A58)+SUMIFS(DataRegularSeason20242025!$AB$3:$AB$1315,DataRegularSeason20242025!$B$3:$B$1315, "&lt;=" &amp; GH$1, DataRegularSeason20242025!$E$3:$E$1315, $A58)</f>
        <v>69</v>
      </c>
      <c r="GI58">
        <f>SUMIFS(DataRegularSeason20242025!$AA$3:$AA$1315,DataRegularSeason20242025!$B$3:$B$1315, "&lt;=" &amp; GI$1, DataRegularSeason20242025!$D$3:$D$1315, $A58)+SUMIFS(DataRegularSeason20242025!$AB$3:$AB$1315,DataRegularSeason20242025!$B$3:$B$1315, "&lt;=" &amp; GI$1, DataRegularSeason20242025!$E$3:$E$1315, $A58)</f>
        <v>69</v>
      </c>
      <c r="GJ58">
        <f>SUMIFS(DataRegularSeason20242025!$AA$3:$AA$1315,DataRegularSeason20242025!$B$3:$B$1315, "&lt;=" &amp; GJ$1, DataRegularSeason20242025!$D$3:$D$1315, $A58)+SUMIFS(DataRegularSeason20242025!$AB$3:$AB$1315,DataRegularSeason20242025!$B$3:$B$1315, "&lt;=" &amp; GJ$1, DataRegularSeason20242025!$E$3:$E$1315, $A58)</f>
        <v>69</v>
      </c>
      <c r="GK58">
        <f>SUMIFS(DataRegularSeason20242025!$AA$3:$AA$1315,DataRegularSeason20242025!$B$3:$B$1315, "&lt;=" &amp; GK$1, DataRegularSeason20242025!$D$3:$D$1315, $A58)+SUMIFS(DataRegularSeason20242025!$AB$3:$AB$1315,DataRegularSeason20242025!$B$3:$B$1315, "&lt;=" &amp; GK$1, DataRegularSeason20242025!$E$3:$E$1315, $A58)</f>
        <v>69</v>
      </c>
      <c r="GL58">
        <f>SUMIFS(DataRegularSeason20242025!$AA$3:$AA$1315,DataRegularSeason20242025!$B$3:$B$1315, "&lt;=" &amp; GL$1, DataRegularSeason20242025!$D$3:$D$1315, $A58)+SUMIFS(DataRegularSeason20242025!$AB$3:$AB$1315,DataRegularSeason20242025!$B$3:$B$1315, "&lt;=" &amp; GL$1, DataRegularSeason20242025!$E$3:$E$1315, $A58)</f>
        <v>69</v>
      </c>
      <c r="GM58">
        <f>SUMIFS(DataRegularSeason20242025!$AA$3:$AA$1315,DataRegularSeason20242025!$B$3:$B$1315, "&lt;=" &amp; GM$1, DataRegularSeason20242025!$D$3:$D$1315, $A58)+SUMIFS(DataRegularSeason20242025!$AB$3:$AB$1315,DataRegularSeason20242025!$B$3:$B$1315, "&lt;=" &amp; GM$1, DataRegularSeason20242025!$E$3:$E$1315, $A58)</f>
        <v>69</v>
      </c>
      <c r="GN58">
        <f>SUMIFS(DataRegularSeason20242025!$AA$3:$AA$1315,DataRegularSeason20242025!$B$3:$B$1315, "&lt;=" &amp; GN$1, DataRegularSeason20242025!$D$3:$D$1315, $A58)+SUMIFS(DataRegularSeason20242025!$AB$3:$AB$1315,DataRegularSeason20242025!$B$3:$B$1315, "&lt;=" &amp; GN$1, DataRegularSeason20242025!$E$3:$E$1315, $A58)</f>
        <v>69</v>
      </c>
      <c r="GO58">
        <f>SUMIFS(DataRegularSeason20242025!$AA$3:$AA$1315,DataRegularSeason20242025!$B$3:$B$1315, "&lt;=" &amp; GO$1, DataRegularSeason20242025!$D$3:$D$1315, $A58)+SUMIFS(DataRegularSeason20242025!$AB$3:$AB$1315,DataRegularSeason20242025!$B$3:$B$1315, "&lt;=" &amp; GO$1, DataRegularSeason20242025!$E$3:$E$1315, $A58)</f>
        <v>69</v>
      </c>
      <c r="GP58">
        <f>SUMIFS(DataRegularSeason20242025!$AA$3:$AA$1315,DataRegularSeason20242025!$B$3:$B$1315, "&lt;=" &amp; GP$1, DataRegularSeason20242025!$D$3:$D$1315, $A58)+SUMIFS(DataRegularSeason20242025!$AB$3:$AB$1315,DataRegularSeason20242025!$B$3:$B$1315, "&lt;=" &amp; GP$1, DataRegularSeason20242025!$E$3:$E$1315, $A58)</f>
        <v>69</v>
      </c>
      <c r="GQ58">
        <f>SUMIFS(DataRegularSeason20242025!$AA$3:$AA$1315,DataRegularSeason20242025!$B$3:$B$1315, "&lt;=" &amp; GQ$1, DataRegularSeason20242025!$D$3:$D$1315, $A58)+SUMIFS(DataRegularSeason20242025!$AB$3:$AB$1315,DataRegularSeason20242025!$B$3:$B$1315, "&lt;=" &amp; GQ$1, DataRegularSeason20242025!$E$3:$E$1315, $A58)</f>
        <v>69</v>
      </c>
      <c r="GR58">
        <f>SUMIFS(DataRegularSeason20242025!$AA$3:$AA$1315,DataRegularSeason20242025!$B$3:$B$1315, "&lt;=" &amp; GR$1, DataRegularSeason20242025!$D$3:$D$1315, $A58)+SUMIFS(DataRegularSeason20242025!$AB$3:$AB$1315,DataRegularSeason20242025!$B$3:$B$1315, "&lt;=" &amp; GR$1, DataRegularSeason20242025!$E$3:$E$1315, $A58)</f>
        <v>69</v>
      </c>
      <c r="GS58">
        <f>SUMIFS(DataRegularSeason20242025!$AA$3:$AA$1315,DataRegularSeason20242025!$B$3:$B$1315, "&lt;=" &amp; GS$1, DataRegularSeason20242025!$D$3:$D$1315, $A58)+SUMIFS(DataRegularSeason20242025!$AB$3:$AB$1315,DataRegularSeason20242025!$B$3:$B$1315, "&lt;=" &amp; GS$1, DataRegularSeason20242025!$E$3:$E$1315, $A58)</f>
        <v>69</v>
      </c>
      <c r="GT58">
        <f>SUMIFS(DataRegularSeason20242025!$AA$3:$AA$1315,DataRegularSeason20242025!$B$3:$B$1315, "&lt;=" &amp; GT$1, DataRegularSeason20242025!$D$3:$D$1315, $A58)+SUMIFS(DataRegularSeason20242025!$AB$3:$AB$1315,DataRegularSeason20242025!$B$3:$B$1315, "&lt;=" &amp; GT$1, DataRegularSeason20242025!$E$3:$E$1315, $A58)</f>
        <v>69</v>
      </c>
      <c r="GU58">
        <f>SUMIFS(DataRegularSeason20242025!$AA$3:$AA$1315,DataRegularSeason20242025!$B$3:$B$1315, "&lt;=" &amp; GU$1, DataRegularSeason20242025!$D$3:$D$1315, $A58)+SUMIFS(DataRegularSeason20242025!$AB$3:$AB$1315,DataRegularSeason20242025!$B$3:$B$1315, "&lt;=" &amp; GU$1, DataRegularSeason20242025!$E$3:$E$1315, $A58)</f>
        <v>69</v>
      </c>
    </row>
    <row r="59" spans="1:203" x14ac:dyDescent="0.25">
      <c r="A59" t="s">
        <v>14</v>
      </c>
      <c r="B59" t="s">
        <v>96</v>
      </c>
      <c r="C59" t="s">
        <v>94</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59</v>
      </c>
      <c r="ER59">
        <f>SUMIFS(DataRegularSeason20242025!$AA$3:$AA$1315,DataRegularSeason20242025!$B$3:$B$1315, "&lt;=" &amp; ER$1, DataRegularSeason20242025!$D$3:$D$1315, $A59)+SUMIFS(DataRegularSeason20242025!$AB$3:$AB$1315,DataRegularSeason20242025!$B$3:$B$1315, "&lt;=" &amp; ER$1, DataRegularSeason20242025!$E$3:$E$1315, $A59)</f>
        <v>59</v>
      </c>
      <c r="ES59">
        <f>SUMIFS(DataRegularSeason20242025!$AA$3:$AA$1315,DataRegularSeason20242025!$B$3:$B$1315, "&lt;=" &amp; ES$1, DataRegularSeason20242025!$D$3:$D$1315, $A59)+SUMIFS(DataRegularSeason20242025!$AB$3:$AB$1315,DataRegularSeason20242025!$B$3:$B$1315, "&lt;=" &amp; ES$1, DataRegularSeason20242025!$E$3:$E$1315, $A59)</f>
        <v>61</v>
      </c>
      <c r="ET59">
        <f>SUMIFS(DataRegularSeason20242025!$AA$3:$AA$1315,DataRegularSeason20242025!$B$3:$B$1315, "&lt;=" &amp; ET$1, DataRegularSeason20242025!$D$3:$D$1315, $A59)+SUMIFS(DataRegularSeason20242025!$AB$3:$AB$1315,DataRegularSeason20242025!$B$3:$B$1315, "&lt;=" &amp; ET$1, DataRegularSeason20242025!$E$3:$E$1315, $A59)</f>
        <v>61</v>
      </c>
      <c r="EU59">
        <f>SUMIFS(DataRegularSeason20242025!$AA$3:$AA$1315,DataRegularSeason20242025!$B$3:$B$1315, "&lt;=" &amp; EU$1, DataRegularSeason20242025!$D$3:$D$1315, $A59)+SUMIFS(DataRegularSeason20242025!$AB$3:$AB$1315,DataRegularSeason20242025!$B$3:$B$1315, "&lt;=" &amp; EU$1, DataRegularSeason20242025!$E$3:$E$1315, $A59)</f>
        <v>63</v>
      </c>
      <c r="EV59">
        <f>SUMIFS(DataRegularSeason20242025!$AA$3:$AA$1315,DataRegularSeason20242025!$B$3:$B$1315, "&lt;=" &amp; EV$1, DataRegularSeason20242025!$D$3:$D$1315, $A59)+SUMIFS(DataRegularSeason20242025!$AB$3:$AB$1315,DataRegularSeason20242025!$B$3:$B$1315, "&lt;=" &amp; EV$1, DataRegularSeason20242025!$E$3:$E$1315, $A59)</f>
        <v>63</v>
      </c>
      <c r="EW59">
        <f>SUMIFS(DataRegularSeason20242025!$AA$3:$AA$1315,DataRegularSeason20242025!$B$3:$B$1315, "&lt;=" &amp; EW$1, DataRegularSeason20242025!$D$3:$D$1315, $A59)+SUMIFS(DataRegularSeason20242025!$AB$3:$AB$1315,DataRegularSeason20242025!$B$3:$B$1315, "&lt;=" &amp; EW$1, DataRegularSeason20242025!$E$3:$E$1315, $A59)</f>
        <v>63</v>
      </c>
      <c r="EX59">
        <f>SUMIFS(DataRegularSeason20242025!$AA$3:$AA$1315,DataRegularSeason20242025!$B$3:$B$1315, "&lt;=" &amp; EX$1, DataRegularSeason20242025!$D$3:$D$1315, $A59)+SUMIFS(DataRegularSeason20242025!$AB$3:$AB$1315,DataRegularSeason20242025!$B$3:$B$1315, "&lt;=" &amp; EX$1, DataRegularSeason20242025!$E$3:$E$1315, $A59)</f>
        <v>63</v>
      </c>
      <c r="EY59">
        <f>SUMIFS(DataRegularSeason20242025!$AA$3:$AA$1315,DataRegularSeason20242025!$B$3:$B$1315, "&lt;=" &amp; EY$1, DataRegularSeason20242025!$D$3:$D$1315, $A59)+SUMIFS(DataRegularSeason20242025!$AB$3:$AB$1315,DataRegularSeason20242025!$B$3:$B$1315, "&lt;=" &amp; EY$1, DataRegularSeason20242025!$E$3:$E$1315, $A59)</f>
        <v>63</v>
      </c>
      <c r="EZ59">
        <f>SUMIFS(DataRegularSeason20242025!$AA$3:$AA$1315,DataRegularSeason20242025!$B$3:$B$1315, "&lt;=" &amp; EZ$1, DataRegularSeason20242025!$D$3:$D$1315, $A59)+SUMIFS(DataRegularSeason20242025!$AB$3:$AB$1315,DataRegularSeason20242025!$B$3:$B$1315, "&lt;=" &amp; EZ$1, DataRegularSeason20242025!$E$3:$E$1315, $A59)</f>
        <v>63</v>
      </c>
      <c r="FA59">
        <f>SUMIFS(DataRegularSeason20242025!$AA$3:$AA$1315,DataRegularSeason20242025!$B$3:$B$1315, "&lt;=" &amp; FA$1, DataRegularSeason20242025!$D$3:$D$1315, $A59)+SUMIFS(DataRegularSeason20242025!$AB$3:$AB$1315,DataRegularSeason20242025!$B$3:$B$1315, "&lt;=" &amp; FA$1, DataRegularSeason20242025!$E$3:$E$1315, $A59)</f>
        <v>63</v>
      </c>
      <c r="FB59">
        <f>SUMIFS(DataRegularSeason20242025!$AA$3:$AA$1315,DataRegularSeason20242025!$B$3:$B$1315, "&lt;=" &amp; FB$1, DataRegularSeason20242025!$D$3:$D$1315, $A59)+SUMIFS(DataRegularSeason20242025!$AB$3:$AB$1315,DataRegularSeason20242025!$B$3:$B$1315, "&lt;=" &amp; FB$1, DataRegularSeason20242025!$E$3:$E$1315, $A59)</f>
        <v>65</v>
      </c>
      <c r="FC59">
        <f>SUMIFS(DataRegularSeason20242025!$AA$3:$AA$1315,DataRegularSeason20242025!$B$3:$B$1315, "&lt;=" &amp; FC$1, DataRegularSeason20242025!$D$3:$D$1315, $A59)+SUMIFS(DataRegularSeason20242025!$AB$3:$AB$1315,DataRegularSeason20242025!$B$3:$B$1315, "&lt;=" &amp; FC$1, DataRegularSeason20242025!$E$3:$E$1315, $A59)</f>
        <v>66</v>
      </c>
      <c r="FD59">
        <f>SUMIFS(DataRegularSeason20242025!$AA$3:$AA$1315,DataRegularSeason20242025!$B$3:$B$1315, "&lt;=" &amp; FD$1, DataRegularSeason20242025!$D$3:$D$1315, $A59)+SUMIFS(DataRegularSeason20242025!$AB$3:$AB$1315,DataRegularSeason20242025!$B$3:$B$1315, "&lt;=" &amp; FD$1, DataRegularSeason20242025!$E$3:$E$1315, $A59)</f>
        <v>66</v>
      </c>
      <c r="FE59">
        <f>SUMIFS(DataRegularSeason20242025!$AA$3:$AA$1315,DataRegularSeason20242025!$B$3:$B$1315, "&lt;=" &amp; FE$1, DataRegularSeason20242025!$D$3:$D$1315, $A59)+SUMIFS(DataRegularSeason20242025!$AB$3:$AB$1315,DataRegularSeason20242025!$B$3:$B$1315, "&lt;=" &amp; FE$1, DataRegularSeason20242025!$E$3:$E$1315, $A59)</f>
        <v>66</v>
      </c>
      <c r="FF59">
        <f>SUMIFS(DataRegularSeason20242025!$AA$3:$AA$1315,DataRegularSeason20242025!$B$3:$B$1315, "&lt;=" &amp; FF$1, DataRegularSeason20242025!$D$3:$D$1315, $A59)+SUMIFS(DataRegularSeason20242025!$AB$3:$AB$1315,DataRegularSeason20242025!$B$3:$B$1315, "&lt;=" &amp; FF$1, DataRegularSeason20242025!$E$3:$E$1315, $A59)</f>
        <v>67</v>
      </c>
      <c r="FG59">
        <f>SUMIFS(DataRegularSeason20242025!$AA$3:$AA$1315,DataRegularSeason20242025!$B$3:$B$1315, "&lt;=" &amp; FG$1, DataRegularSeason20242025!$D$3:$D$1315, $A59)+SUMIFS(DataRegularSeason20242025!$AB$3:$AB$1315,DataRegularSeason20242025!$B$3:$B$1315, "&lt;=" &amp; FG$1, DataRegularSeason20242025!$E$3:$E$1315, $A59)</f>
        <v>67</v>
      </c>
      <c r="FH59">
        <f>SUMIFS(DataRegularSeason20242025!$AA$3:$AA$1315,DataRegularSeason20242025!$B$3:$B$1315, "&lt;=" &amp; FH$1, DataRegularSeason20242025!$D$3:$D$1315, $A59)+SUMIFS(DataRegularSeason20242025!$AB$3:$AB$1315,DataRegularSeason20242025!$B$3:$B$1315, "&lt;=" &amp; FH$1, DataRegularSeason20242025!$E$3:$E$1315, $A59)</f>
        <v>69</v>
      </c>
      <c r="FI59">
        <f>SUMIFS(DataRegularSeason20242025!$AA$3:$AA$1315,DataRegularSeason20242025!$B$3:$B$1315, "&lt;=" &amp; FI$1, DataRegularSeason20242025!$D$3:$D$1315, $A59)+SUMIFS(DataRegularSeason20242025!$AB$3:$AB$1315,DataRegularSeason20242025!$B$3:$B$1315, "&lt;=" &amp; FI$1, DataRegularSeason20242025!$E$3:$E$1315, $A59)</f>
        <v>69</v>
      </c>
      <c r="FJ59">
        <f>SUMIFS(DataRegularSeason20242025!$AA$3:$AA$1315,DataRegularSeason20242025!$B$3:$B$1315, "&lt;=" &amp; FJ$1, DataRegularSeason20242025!$D$3:$D$1315, $A59)+SUMIFS(DataRegularSeason20242025!$AB$3:$AB$1315,DataRegularSeason20242025!$B$3:$B$1315, "&lt;=" &amp; FJ$1, DataRegularSeason20242025!$E$3:$E$1315, $A59)</f>
        <v>69</v>
      </c>
      <c r="FK59">
        <f>SUMIFS(DataRegularSeason20242025!$AA$3:$AA$1315,DataRegularSeason20242025!$B$3:$B$1315, "&lt;=" &amp; FK$1, DataRegularSeason20242025!$D$3:$D$1315, $A59)+SUMIFS(DataRegularSeason20242025!$AB$3:$AB$1315,DataRegularSeason20242025!$B$3:$B$1315, "&lt;=" &amp; FK$1, DataRegularSeason20242025!$E$3:$E$1315, $A59)</f>
        <v>69</v>
      </c>
      <c r="FL59">
        <f>SUMIFS(DataRegularSeason20242025!$AA$3:$AA$1315,DataRegularSeason20242025!$B$3:$B$1315, "&lt;=" &amp; FL$1, DataRegularSeason20242025!$D$3:$D$1315, $A59)+SUMIFS(DataRegularSeason20242025!$AB$3:$AB$1315,DataRegularSeason20242025!$B$3:$B$1315, "&lt;=" &amp; FL$1, DataRegularSeason20242025!$E$3:$E$1315, $A59)</f>
        <v>69</v>
      </c>
      <c r="FM59">
        <f>SUMIFS(DataRegularSeason20242025!$AA$3:$AA$1315,DataRegularSeason20242025!$B$3:$B$1315, "&lt;=" &amp; FM$1, DataRegularSeason20242025!$D$3:$D$1315, $A59)+SUMIFS(DataRegularSeason20242025!$AB$3:$AB$1315,DataRegularSeason20242025!$B$3:$B$1315, "&lt;=" &amp; FM$1, DataRegularSeason20242025!$E$3:$E$1315, $A59)</f>
        <v>69</v>
      </c>
      <c r="FN59">
        <f>SUMIFS(DataRegularSeason20242025!$AA$3:$AA$1315,DataRegularSeason20242025!$B$3:$B$1315, "&lt;=" &amp; FN$1, DataRegularSeason20242025!$D$3:$D$1315, $A59)+SUMIFS(DataRegularSeason20242025!$AB$3:$AB$1315,DataRegularSeason20242025!$B$3:$B$1315, "&lt;=" &amp; FN$1, DataRegularSeason20242025!$E$3:$E$1315, $A59)</f>
        <v>69</v>
      </c>
      <c r="FO59">
        <f>SUMIFS(DataRegularSeason20242025!$AA$3:$AA$1315,DataRegularSeason20242025!$B$3:$B$1315, "&lt;=" &amp; FO$1, DataRegularSeason20242025!$D$3:$D$1315, $A59)+SUMIFS(DataRegularSeason20242025!$AB$3:$AB$1315,DataRegularSeason20242025!$B$3:$B$1315, "&lt;=" &amp; FO$1, DataRegularSeason20242025!$E$3:$E$1315, $A59)</f>
        <v>69</v>
      </c>
      <c r="FP59">
        <f>SUMIFS(DataRegularSeason20242025!$AA$3:$AA$1315,DataRegularSeason20242025!$B$3:$B$1315, "&lt;=" &amp; FP$1, DataRegularSeason20242025!$D$3:$D$1315, $A59)+SUMIFS(DataRegularSeason20242025!$AB$3:$AB$1315,DataRegularSeason20242025!$B$3:$B$1315, "&lt;=" &amp; FP$1, DataRegularSeason20242025!$E$3:$E$1315, $A59)</f>
        <v>69</v>
      </c>
      <c r="FQ59">
        <f>SUMIFS(DataRegularSeason20242025!$AA$3:$AA$1315,DataRegularSeason20242025!$B$3:$B$1315, "&lt;=" &amp; FQ$1, DataRegularSeason20242025!$D$3:$D$1315, $A59)+SUMIFS(DataRegularSeason20242025!$AB$3:$AB$1315,DataRegularSeason20242025!$B$3:$B$1315, "&lt;=" &amp; FQ$1, DataRegularSeason20242025!$E$3:$E$1315, $A59)</f>
        <v>69</v>
      </c>
      <c r="FR59">
        <f>SUMIFS(DataRegularSeason20242025!$AA$3:$AA$1315,DataRegularSeason20242025!$B$3:$B$1315, "&lt;=" &amp; FR$1, DataRegularSeason20242025!$D$3:$D$1315, $A59)+SUMIFS(DataRegularSeason20242025!$AB$3:$AB$1315,DataRegularSeason20242025!$B$3:$B$1315, "&lt;=" &amp; FR$1, DataRegularSeason20242025!$E$3:$E$1315, $A59)</f>
        <v>69</v>
      </c>
      <c r="FS59">
        <f>SUMIFS(DataRegularSeason20242025!$AA$3:$AA$1315,DataRegularSeason20242025!$B$3:$B$1315, "&lt;=" &amp; FS$1, DataRegularSeason20242025!$D$3:$D$1315, $A59)+SUMIFS(DataRegularSeason20242025!$AB$3:$AB$1315,DataRegularSeason20242025!$B$3:$B$1315, "&lt;=" &amp; FS$1, DataRegularSeason20242025!$E$3:$E$1315, $A59)</f>
        <v>69</v>
      </c>
      <c r="FT59">
        <f>SUMIFS(DataRegularSeason20242025!$AA$3:$AA$1315,DataRegularSeason20242025!$B$3:$B$1315, "&lt;=" &amp; FT$1, DataRegularSeason20242025!$D$3:$D$1315, $A59)+SUMIFS(DataRegularSeason20242025!$AB$3:$AB$1315,DataRegularSeason20242025!$B$3:$B$1315, "&lt;=" &amp; FT$1, DataRegularSeason20242025!$E$3:$E$1315, $A59)</f>
        <v>69</v>
      </c>
      <c r="FU59">
        <f>SUMIFS(DataRegularSeason20242025!$AA$3:$AA$1315,DataRegularSeason20242025!$B$3:$B$1315, "&lt;=" &amp; FU$1, DataRegularSeason20242025!$D$3:$D$1315, $A59)+SUMIFS(DataRegularSeason20242025!$AB$3:$AB$1315,DataRegularSeason20242025!$B$3:$B$1315, "&lt;=" &amp; FU$1, DataRegularSeason20242025!$E$3:$E$1315, $A59)</f>
        <v>69</v>
      </c>
      <c r="FV59">
        <f>SUMIFS(DataRegularSeason20242025!$AA$3:$AA$1315,DataRegularSeason20242025!$B$3:$B$1315, "&lt;=" &amp; FV$1, DataRegularSeason20242025!$D$3:$D$1315, $A59)+SUMIFS(DataRegularSeason20242025!$AB$3:$AB$1315,DataRegularSeason20242025!$B$3:$B$1315, "&lt;=" &amp; FV$1, DataRegularSeason20242025!$E$3:$E$1315, $A59)</f>
        <v>69</v>
      </c>
      <c r="FW59">
        <f>SUMIFS(DataRegularSeason20242025!$AA$3:$AA$1315,DataRegularSeason20242025!$B$3:$B$1315, "&lt;=" &amp; FW$1, DataRegularSeason20242025!$D$3:$D$1315, $A59)+SUMIFS(DataRegularSeason20242025!$AB$3:$AB$1315,DataRegularSeason20242025!$B$3:$B$1315, "&lt;=" &amp; FW$1, DataRegularSeason20242025!$E$3:$E$1315, $A59)</f>
        <v>69</v>
      </c>
      <c r="FX59">
        <f>SUMIFS(DataRegularSeason20242025!$AA$3:$AA$1315,DataRegularSeason20242025!$B$3:$B$1315, "&lt;=" &amp; FX$1, DataRegularSeason20242025!$D$3:$D$1315, $A59)+SUMIFS(DataRegularSeason20242025!$AB$3:$AB$1315,DataRegularSeason20242025!$B$3:$B$1315, "&lt;=" &amp; FX$1, DataRegularSeason20242025!$E$3:$E$1315, $A59)</f>
        <v>69</v>
      </c>
      <c r="FY59">
        <f>SUMIFS(DataRegularSeason20242025!$AA$3:$AA$1315,DataRegularSeason20242025!$B$3:$B$1315, "&lt;=" &amp; FY$1, DataRegularSeason20242025!$D$3:$D$1315, $A59)+SUMIFS(DataRegularSeason20242025!$AB$3:$AB$1315,DataRegularSeason20242025!$B$3:$B$1315, "&lt;=" &amp; FY$1, DataRegularSeason20242025!$E$3:$E$1315, $A59)</f>
        <v>69</v>
      </c>
      <c r="FZ59">
        <f>SUMIFS(DataRegularSeason20242025!$AA$3:$AA$1315,DataRegularSeason20242025!$B$3:$B$1315, "&lt;=" &amp; FZ$1, DataRegularSeason20242025!$D$3:$D$1315, $A59)+SUMIFS(DataRegularSeason20242025!$AB$3:$AB$1315,DataRegularSeason20242025!$B$3:$B$1315, "&lt;=" &amp; FZ$1, DataRegularSeason20242025!$E$3:$E$1315, $A59)</f>
        <v>69</v>
      </c>
      <c r="GA59">
        <f>SUMIFS(DataRegularSeason20242025!$AA$3:$AA$1315,DataRegularSeason20242025!$B$3:$B$1315, "&lt;=" &amp; GA$1, DataRegularSeason20242025!$D$3:$D$1315, $A59)+SUMIFS(DataRegularSeason20242025!$AB$3:$AB$1315,DataRegularSeason20242025!$B$3:$B$1315, "&lt;=" &amp; GA$1, DataRegularSeason20242025!$E$3:$E$1315, $A59)</f>
        <v>69</v>
      </c>
      <c r="GB59">
        <f>SUMIFS(DataRegularSeason20242025!$AA$3:$AA$1315,DataRegularSeason20242025!$B$3:$B$1315, "&lt;=" &amp; GB$1, DataRegularSeason20242025!$D$3:$D$1315, $A59)+SUMIFS(DataRegularSeason20242025!$AB$3:$AB$1315,DataRegularSeason20242025!$B$3:$B$1315, "&lt;=" &amp; GB$1, DataRegularSeason20242025!$E$3:$E$1315, $A59)</f>
        <v>69</v>
      </c>
      <c r="GC59">
        <f>SUMIFS(DataRegularSeason20242025!$AA$3:$AA$1315,DataRegularSeason20242025!$B$3:$B$1315, "&lt;=" &amp; GC$1, DataRegularSeason20242025!$D$3:$D$1315, $A59)+SUMIFS(DataRegularSeason20242025!$AB$3:$AB$1315,DataRegularSeason20242025!$B$3:$B$1315, "&lt;=" &amp; GC$1, DataRegularSeason20242025!$E$3:$E$1315, $A59)</f>
        <v>69</v>
      </c>
      <c r="GD59">
        <f>SUMIFS(DataRegularSeason20242025!$AA$3:$AA$1315,DataRegularSeason20242025!$B$3:$B$1315, "&lt;=" &amp; GD$1, DataRegularSeason20242025!$D$3:$D$1315, $A59)+SUMIFS(DataRegularSeason20242025!$AB$3:$AB$1315,DataRegularSeason20242025!$B$3:$B$1315, "&lt;=" &amp; GD$1, DataRegularSeason20242025!$E$3:$E$1315, $A59)</f>
        <v>69</v>
      </c>
      <c r="GE59">
        <f>SUMIFS(DataRegularSeason20242025!$AA$3:$AA$1315,DataRegularSeason20242025!$B$3:$B$1315, "&lt;=" &amp; GE$1, DataRegularSeason20242025!$D$3:$D$1315, $A59)+SUMIFS(DataRegularSeason20242025!$AB$3:$AB$1315,DataRegularSeason20242025!$B$3:$B$1315, "&lt;=" &amp; GE$1, DataRegularSeason20242025!$E$3:$E$1315, $A59)</f>
        <v>69</v>
      </c>
      <c r="GF59">
        <f>SUMIFS(DataRegularSeason20242025!$AA$3:$AA$1315,DataRegularSeason20242025!$B$3:$B$1315, "&lt;=" &amp; GF$1, DataRegularSeason20242025!$D$3:$D$1315, $A59)+SUMIFS(DataRegularSeason20242025!$AB$3:$AB$1315,DataRegularSeason20242025!$B$3:$B$1315, "&lt;=" &amp; GF$1, DataRegularSeason20242025!$E$3:$E$1315, $A59)</f>
        <v>69</v>
      </c>
      <c r="GG59">
        <f>SUMIFS(DataRegularSeason20242025!$AA$3:$AA$1315,DataRegularSeason20242025!$B$3:$B$1315, "&lt;=" &amp; GG$1, DataRegularSeason20242025!$D$3:$D$1315, $A59)+SUMIFS(DataRegularSeason20242025!$AB$3:$AB$1315,DataRegularSeason20242025!$B$3:$B$1315, "&lt;=" &amp; GG$1, DataRegularSeason20242025!$E$3:$E$1315, $A59)</f>
        <v>69</v>
      </c>
      <c r="GH59">
        <f>SUMIFS(DataRegularSeason20242025!$AA$3:$AA$1315,DataRegularSeason20242025!$B$3:$B$1315, "&lt;=" &amp; GH$1, DataRegularSeason20242025!$D$3:$D$1315, $A59)+SUMIFS(DataRegularSeason20242025!$AB$3:$AB$1315,DataRegularSeason20242025!$B$3:$B$1315, "&lt;=" &amp; GH$1, DataRegularSeason20242025!$E$3:$E$1315, $A59)</f>
        <v>69</v>
      </c>
      <c r="GI59">
        <f>SUMIFS(DataRegularSeason20242025!$AA$3:$AA$1315,DataRegularSeason20242025!$B$3:$B$1315, "&lt;=" &amp; GI$1, DataRegularSeason20242025!$D$3:$D$1315, $A59)+SUMIFS(DataRegularSeason20242025!$AB$3:$AB$1315,DataRegularSeason20242025!$B$3:$B$1315, "&lt;=" &amp; GI$1, DataRegularSeason20242025!$E$3:$E$1315, $A59)</f>
        <v>69</v>
      </c>
      <c r="GJ59">
        <f>SUMIFS(DataRegularSeason20242025!$AA$3:$AA$1315,DataRegularSeason20242025!$B$3:$B$1315, "&lt;=" &amp; GJ$1, DataRegularSeason20242025!$D$3:$D$1315, $A59)+SUMIFS(DataRegularSeason20242025!$AB$3:$AB$1315,DataRegularSeason20242025!$B$3:$B$1315, "&lt;=" &amp; GJ$1, DataRegularSeason20242025!$E$3:$E$1315, $A59)</f>
        <v>69</v>
      </c>
      <c r="GK59">
        <f>SUMIFS(DataRegularSeason20242025!$AA$3:$AA$1315,DataRegularSeason20242025!$B$3:$B$1315, "&lt;=" &amp; GK$1, DataRegularSeason20242025!$D$3:$D$1315, $A59)+SUMIFS(DataRegularSeason20242025!$AB$3:$AB$1315,DataRegularSeason20242025!$B$3:$B$1315, "&lt;=" &amp; GK$1, DataRegularSeason20242025!$E$3:$E$1315, $A59)</f>
        <v>69</v>
      </c>
      <c r="GL59">
        <f>SUMIFS(DataRegularSeason20242025!$AA$3:$AA$1315,DataRegularSeason20242025!$B$3:$B$1315, "&lt;=" &amp; GL$1, DataRegularSeason20242025!$D$3:$D$1315, $A59)+SUMIFS(DataRegularSeason20242025!$AB$3:$AB$1315,DataRegularSeason20242025!$B$3:$B$1315, "&lt;=" &amp; GL$1, DataRegularSeason20242025!$E$3:$E$1315, $A59)</f>
        <v>69</v>
      </c>
      <c r="GM59">
        <f>SUMIFS(DataRegularSeason20242025!$AA$3:$AA$1315,DataRegularSeason20242025!$B$3:$B$1315, "&lt;=" &amp; GM$1, DataRegularSeason20242025!$D$3:$D$1315, $A59)+SUMIFS(DataRegularSeason20242025!$AB$3:$AB$1315,DataRegularSeason20242025!$B$3:$B$1315, "&lt;=" &amp; GM$1, DataRegularSeason20242025!$E$3:$E$1315, $A59)</f>
        <v>69</v>
      </c>
      <c r="GN59">
        <f>SUMIFS(DataRegularSeason20242025!$AA$3:$AA$1315,DataRegularSeason20242025!$B$3:$B$1315, "&lt;=" &amp; GN$1, DataRegularSeason20242025!$D$3:$D$1315, $A59)+SUMIFS(DataRegularSeason20242025!$AB$3:$AB$1315,DataRegularSeason20242025!$B$3:$B$1315, "&lt;=" &amp; GN$1, DataRegularSeason20242025!$E$3:$E$1315, $A59)</f>
        <v>69</v>
      </c>
      <c r="GO59">
        <f>SUMIFS(DataRegularSeason20242025!$AA$3:$AA$1315,DataRegularSeason20242025!$B$3:$B$1315, "&lt;=" &amp; GO$1, DataRegularSeason20242025!$D$3:$D$1315, $A59)+SUMIFS(DataRegularSeason20242025!$AB$3:$AB$1315,DataRegularSeason20242025!$B$3:$B$1315, "&lt;=" &amp; GO$1, DataRegularSeason20242025!$E$3:$E$1315, $A59)</f>
        <v>69</v>
      </c>
      <c r="GP59">
        <f>SUMIFS(DataRegularSeason20242025!$AA$3:$AA$1315,DataRegularSeason20242025!$B$3:$B$1315, "&lt;=" &amp; GP$1, DataRegularSeason20242025!$D$3:$D$1315, $A59)+SUMIFS(DataRegularSeason20242025!$AB$3:$AB$1315,DataRegularSeason20242025!$B$3:$B$1315, "&lt;=" &amp; GP$1, DataRegularSeason20242025!$E$3:$E$1315, $A59)</f>
        <v>69</v>
      </c>
      <c r="GQ59">
        <f>SUMIFS(DataRegularSeason20242025!$AA$3:$AA$1315,DataRegularSeason20242025!$B$3:$B$1315, "&lt;=" &amp; GQ$1, DataRegularSeason20242025!$D$3:$D$1315, $A59)+SUMIFS(DataRegularSeason20242025!$AB$3:$AB$1315,DataRegularSeason20242025!$B$3:$B$1315, "&lt;=" &amp; GQ$1, DataRegularSeason20242025!$E$3:$E$1315, $A59)</f>
        <v>69</v>
      </c>
      <c r="GR59">
        <f>SUMIFS(DataRegularSeason20242025!$AA$3:$AA$1315,DataRegularSeason20242025!$B$3:$B$1315, "&lt;=" &amp; GR$1, DataRegularSeason20242025!$D$3:$D$1315, $A59)+SUMIFS(DataRegularSeason20242025!$AB$3:$AB$1315,DataRegularSeason20242025!$B$3:$B$1315, "&lt;=" &amp; GR$1, DataRegularSeason20242025!$E$3:$E$1315, $A59)</f>
        <v>69</v>
      </c>
      <c r="GS59">
        <f>SUMIFS(DataRegularSeason20242025!$AA$3:$AA$1315,DataRegularSeason20242025!$B$3:$B$1315, "&lt;=" &amp; GS$1, DataRegularSeason20242025!$D$3:$D$1315, $A59)+SUMIFS(DataRegularSeason20242025!$AB$3:$AB$1315,DataRegularSeason20242025!$B$3:$B$1315, "&lt;=" &amp; GS$1, DataRegularSeason20242025!$E$3:$E$1315, $A59)</f>
        <v>69</v>
      </c>
      <c r="GT59">
        <f>SUMIFS(DataRegularSeason20242025!$AA$3:$AA$1315,DataRegularSeason20242025!$B$3:$B$1315, "&lt;=" &amp; GT$1, DataRegularSeason20242025!$D$3:$D$1315, $A59)+SUMIFS(DataRegularSeason20242025!$AB$3:$AB$1315,DataRegularSeason20242025!$B$3:$B$1315, "&lt;=" &amp; GT$1, DataRegularSeason20242025!$E$3:$E$1315, $A59)</f>
        <v>69</v>
      </c>
      <c r="GU59">
        <f>SUMIFS(DataRegularSeason20242025!$AA$3:$AA$1315,DataRegularSeason20242025!$B$3:$B$1315, "&lt;=" &amp; GU$1, DataRegularSeason20242025!$D$3:$D$1315, $A59)+SUMIFS(DataRegularSeason20242025!$AB$3:$AB$1315,DataRegularSeason20242025!$B$3:$B$1315, "&lt;=" &amp; GU$1, DataRegularSeason20242025!$E$3:$E$1315, $A59)</f>
        <v>69</v>
      </c>
    </row>
    <row r="60" spans="1:203" x14ac:dyDescent="0.25">
      <c r="A60" t="s">
        <v>34</v>
      </c>
      <c r="B60" t="s">
        <v>96</v>
      </c>
      <c r="C60" t="s">
        <v>94</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47</v>
      </c>
      <c r="EQ60">
        <f>SUMIFS(DataRegularSeason20242025!$AA$3:$AA$1315,DataRegularSeason20242025!$B$3:$B$1315, "&lt;=" &amp; EQ$1, DataRegularSeason20242025!$D$3:$D$1315, $A60)+SUMIFS(DataRegularSeason20242025!$AB$3:$AB$1315,DataRegularSeason20242025!$B$3:$B$1315, "&lt;=" &amp; EQ$1, DataRegularSeason20242025!$E$3:$E$1315, $A60)</f>
        <v>47</v>
      </c>
      <c r="ER60">
        <f>SUMIFS(DataRegularSeason20242025!$AA$3:$AA$1315,DataRegularSeason20242025!$B$3:$B$1315, "&lt;=" &amp; ER$1, DataRegularSeason20242025!$D$3:$D$1315, $A60)+SUMIFS(DataRegularSeason20242025!$AB$3:$AB$1315,DataRegularSeason20242025!$B$3:$B$1315, "&lt;=" &amp; ER$1, DataRegularSeason20242025!$E$3:$E$1315, $A60)</f>
        <v>47</v>
      </c>
      <c r="ES60">
        <f>SUMIFS(DataRegularSeason20242025!$AA$3:$AA$1315,DataRegularSeason20242025!$B$3:$B$1315, "&lt;=" &amp; ES$1, DataRegularSeason20242025!$D$3:$D$1315, $A60)+SUMIFS(DataRegularSeason20242025!$AB$3:$AB$1315,DataRegularSeason20242025!$B$3:$B$1315, "&lt;=" &amp; ES$1, DataRegularSeason20242025!$E$3:$E$1315, $A60)</f>
        <v>47</v>
      </c>
      <c r="ET60">
        <f>SUMIFS(DataRegularSeason20242025!$AA$3:$AA$1315,DataRegularSeason20242025!$B$3:$B$1315, "&lt;=" &amp; ET$1, DataRegularSeason20242025!$D$3:$D$1315, $A60)+SUMIFS(DataRegularSeason20242025!$AB$3:$AB$1315,DataRegularSeason20242025!$B$3:$B$1315, "&lt;=" &amp; ET$1, DataRegularSeason20242025!$E$3:$E$1315, $A60)</f>
        <v>47</v>
      </c>
      <c r="EU60">
        <f>SUMIFS(DataRegularSeason20242025!$AA$3:$AA$1315,DataRegularSeason20242025!$B$3:$B$1315, "&lt;=" &amp; EU$1, DataRegularSeason20242025!$D$3:$D$1315, $A60)+SUMIFS(DataRegularSeason20242025!$AB$3:$AB$1315,DataRegularSeason20242025!$B$3:$B$1315, "&lt;=" &amp; EU$1, DataRegularSeason20242025!$E$3:$E$1315, $A60)</f>
        <v>49</v>
      </c>
      <c r="EV60">
        <f>SUMIFS(DataRegularSeason20242025!$AA$3:$AA$1315,DataRegularSeason20242025!$B$3:$B$1315, "&lt;=" &amp; EV$1, DataRegularSeason20242025!$D$3:$D$1315, $A60)+SUMIFS(DataRegularSeason20242025!$AB$3:$AB$1315,DataRegularSeason20242025!$B$3:$B$1315, "&lt;=" &amp; EV$1, DataRegularSeason20242025!$E$3:$E$1315, $A60)</f>
        <v>49</v>
      </c>
      <c r="EW60">
        <f>SUMIFS(DataRegularSeason20242025!$AA$3:$AA$1315,DataRegularSeason20242025!$B$3:$B$1315, "&lt;=" &amp; EW$1, DataRegularSeason20242025!$D$3:$D$1315, $A60)+SUMIFS(DataRegularSeason20242025!$AB$3:$AB$1315,DataRegularSeason20242025!$B$3:$B$1315, "&lt;=" &amp; EW$1, DataRegularSeason20242025!$E$3:$E$1315, $A60)</f>
        <v>49</v>
      </c>
      <c r="EX60">
        <f>SUMIFS(DataRegularSeason20242025!$AA$3:$AA$1315,DataRegularSeason20242025!$B$3:$B$1315, "&lt;=" &amp; EX$1, DataRegularSeason20242025!$D$3:$D$1315, $A60)+SUMIFS(DataRegularSeason20242025!$AB$3:$AB$1315,DataRegularSeason20242025!$B$3:$B$1315, "&lt;=" &amp; EX$1, DataRegularSeason20242025!$E$3:$E$1315, $A60)</f>
        <v>49</v>
      </c>
      <c r="EY60">
        <f>SUMIFS(DataRegularSeason20242025!$AA$3:$AA$1315,DataRegularSeason20242025!$B$3:$B$1315, "&lt;=" &amp; EY$1, DataRegularSeason20242025!$D$3:$D$1315, $A60)+SUMIFS(DataRegularSeason20242025!$AB$3:$AB$1315,DataRegularSeason20242025!$B$3:$B$1315, "&lt;=" &amp; EY$1, DataRegularSeason20242025!$E$3:$E$1315, $A60)</f>
        <v>49</v>
      </c>
      <c r="EZ60">
        <f>SUMIFS(DataRegularSeason20242025!$AA$3:$AA$1315,DataRegularSeason20242025!$B$3:$B$1315, "&lt;=" &amp; EZ$1, DataRegularSeason20242025!$D$3:$D$1315, $A60)+SUMIFS(DataRegularSeason20242025!$AB$3:$AB$1315,DataRegularSeason20242025!$B$3:$B$1315, "&lt;=" &amp; EZ$1, DataRegularSeason20242025!$E$3:$E$1315, $A60)</f>
        <v>51</v>
      </c>
      <c r="FA60">
        <f>SUMIFS(DataRegularSeason20242025!$AA$3:$AA$1315,DataRegularSeason20242025!$B$3:$B$1315, "&lt;=" &amp; FA$1, DataRegularSeason20242025!$D$3:$D$1315, $A60)+SUMIFS(DataRegularSeason20242025!$AB$3:$AB$1315,DataRegularSeason20242025!$B$3:$B$1315, "&lt;=" &amp; FA$1, DataRegularSeason20242025!$E$3:$E$1315, $A60)</f>
        <v>51</v>
      </c>
      <c r="FB60">
        <f>SUMIFS(DataRegularSeason20242025!$AA$3:$AA$1315,DataRegularSeason20242025!$B$3:$B$1315, "&lt;=" &amp; FB$1, DataRegularSeason20242025!$D$3:$D$1315, $A60)+SUMIFS(DataRegularSeason20242025!$AB$3:$AB$1315,DataRegularSeason20242025!$B$3:$B$1315, "&lt;=" &amp; FB$1, DataRegularSeason20242025!$E$3:$E$1315, $A60)</f>
        <v>53</v>
      </c>
      <c r="FC60">
        <f>SUMIFS(DataRegularSeason20242025!$AA$3:$AA$1315,DataRegularSeason20242025!$B$3:$B$1315, "&lt;=" &amp; FC$1, DataRegularSeason20242025!$D$3:$D$1315, $A60)+SUMIFS(DataRegularSeason20242025!$AB$3:$AB$1315,DataRegularSeason20242025!$B$3:$B$1315, "&lt;=" &amp; FC$1, DataRegularSeason20242025!$E$3:$E$1315, $A60)</f>
        <v>53</v>
      </c>
      <c r="FD60">
        <f>SUMIFS(DataRegularSeason20242025!$AA$3:$AA$1315,DataRegularSeason20242025!$B$3:$B$1315, "&lt;=" &amp; FD$1, DataRegularSeason20242025!$D$3:$D$1315, $A60)+SUMIFS(DataRegularSeason20242025!$AB$3:$AB$1315,DataRegularSeason20242025!$B$3:$B$1315, "&lt;=" &amp; FD$1, DataRegularSeason20242025!$E$3:$E$1315, $A60)</f>
        <v>55</v>
      </c>
      <c r="FE60">
        <f>SUMIFS(DataRegularSeason20242025!$AA$3:$AA$1315,DataRegularSeason20242025!$B$3:$B$1315, "&lt;=" &amp; FE$1, DataRegularSeason20242025!$D$3:$D$1315, $A60)+SUMIFS(DataRegularSeason20242025!$AB$3:$AB$1315,DataRegularSeason20242025!$B$3:$B$1315, "&lt;=" &amp; FE$1, DataRegularSeason20242025!$E$3:$E$1315, $A60)</f>
        <v>55</v>
      </c>
      <c r="FF60">
        <f>SUMIFS(DataRegularSeason20242025!$AA$3:$AA$1315,DataRegularSeason20242025!$B$3:$B$1315, "&lt;=" &amp; FF$1, DataRegularSeason20242025!$D$3:$D$1315, $A60)+SUMIFS(DataRegularSeason20242025!$AB$3:$AB$1315,DataRegularSeason20242025!$B$3:$B$1315, "&lt;=" &amp; FF$1, DataRegularSeason20242025!$E$3:$E$1315, $A60)</f>
        <v>55</v>
      </c>
      <c r="FG60">
        <f>SUMIFS(DataRegularSeason20242025!$AA$3:$AA$1315,DataRegularSeason20242025!$B$3:$B$1315, "&lt;=" &amp; FG$1, DataRegularSeason20242025!$D$3:$D$1315, $A60)+SUMIFS(DataRegularSeason20242025!$AB$3:$AB$1315,DataRegularSeason20242025!$B$3:$B$1315, "&lt;=" &amp; FG$1, DataRegularSeason20242025!$E$3:$E$1315, $A60)</f>
        <v>57</v>
      </c>
      <c r="FH60">
        <f>SUMIFS(DataRegularSeason20242025!$AA$3:$AA$1315,DataRegularSeason20242025!$B$3:$B$1315, "&lt;=" &amp; FH$1, DataRegularSeason20242025!$D$3:$D$1315, $A60)+SUMIFS(DataRegularSeason20242025!$AB$3:$AB$1315,DataRegularSeason20242025!$B$3:$B$1315, "&lt;=" &amp; FH$1, DataRegularSeason20242025!$E$3:$E$1315, $A60)</f>
        <v>57</v>
      </c>
      <c r="FI60">
        <f>SUMIFS(DataRegularSeason20242025!$AA$3:$AA$1315,DataRegularSeason20242025!$B$3:$B$1315, "&lt;=" &amp; FI$1, DataRegularSeason20242025!$D$3:$D$1315, $A60)+SUMIFS(DataRegularSeason20242025!$AB$3:$AB$1315,DataRegularSeason20242025!$B$3:$B$1315, "&lt;=" &amp; FI$1, DataRegularSeason20242025!$E$3:$E$1315, $A60)</f>
        <v>57</v>
      </c>
      <c r="FJ60">
        <f>SUMIFS(DataRegularSeason20242025!$AA$3:$AA$1315,DataRegularSeason20242025!$B$3:$B$1315, "&lt;=" &amp; FJ$1, DataRegularSeason20242025!$D$3:$D$1315, $A60)+SUMIFS(DataRegularSeason20242025!$AB$3:$AB$1315,DataRegularSeason20242025!$B$3:$B$1315, "&lt;=" &amp; FJ$1, DataRegularSeason20242025!$E$3:$E$1315, $A60)</f>
        <v>57</v>
      </c>
      <c r="FK60">
        <f>SUMIFS(DataRegularSeason20242025!$AA$3:$AA$1315,DataRegularSeason20242025!$B$3:$B$1315, "&lt;=" &amp; FK$1, DataRegularSeason20242025!$D$3:$D$1315, $A60)+SUMIFS(DataRegularSeason20242025!$AB$3:$AB$1315,DataRegularSeason20242025!$B$3:$B$1315, "&lt;=" &amp; FK$1, DataRegularSeason20242025!$E$3:$E$1315, $A60)</f>
        <v>57</v>
      </c>
      <c r="FL60">
        <f>SUMIFS(DataRegularSeason20242025!$AA$3:$AA$1315,DataRegularSeason20242025!$B$3:$B$1315, "&lt;=" &amp; FL$1, DataRegularSeason20242025!$D$3:$D$1315, $A60)+SUMIFS(DataRegularSeason20242025!$AB$3:$AB$1315,DataRegularSeason20242025!$B$3:$B$1315, "&lt;=" &amp; FL$1, DataRegularSeason20242025!$E$3:$E$1315, $A60)</f>
        <v>57</v>
      </c>
      <c r="FM60">
        <f>SUMIFS(DataRegularSeason20242025!$AA$3:$AA$1315,DataRegularSeason20242025!$B$3:$B$1315, "&lt;=" &amp; FM$1, DataRegularSeason20242025!$D$3:$D$1315, $A60)+SUMIFS(DataRegularSeason20242025!$AB$3:$AB$1315,DataRegularSeason20242025!$B$3:$B$1315, "&lt;=" &amp; FM$1, DataRegularSeason20242025!$E$3:$E$1315, $A60)</f>
        <v>57</v>
      </c>
      <c r="FN60">
        <f>SUMIFS(DataRegularSeason20242025!$AA$3:$AA$1315,DataRegularSeason20242025!$B$3:$B$1315, "&lt;=" &amp; FN$1, DataRegularSeason20242025!$D$3:$D$1315, $A60)+SUMIFS(DataRegularSeason20242025!$AB$3:$AB$1315,DataRegularSeason20242025!$B$3:$B$1315, "&lt;=" &amp; FN$1, DataRegularSeason20242025!$E$3:$E$1315, $A60)</f>
        <v>57</v>
      </c>
      <c r="FO60">
        <f>SUMIFS(DataRegularSeason20242025!$AA$3:$AA$1315,DataRegularSeason20242025!$B$3:$B$1315, "&lt;=" &amp; FO$1, DataRegularSeason20242025!$D$3:$D$1315, $A60)+SUMIFS(DataRegularSeason20242025!$AB$3:$AB$1315,DataRegularSeason20242025!$B$3:$B$1315, "&lt;=" &amp; FO$1, DataRegularSeason20242025!$E$3:$E$1315, $A60)</f>
        <v>57</v>
      </c>
      <c r="FP60">
        <f>SUMIFS(DataRegularSeason20242025!$AA$3:$AA$1315,DataRegularSeason20242025!$B$3:$B$1315, "&lt;=" &amp; FP$1, DataRegularSeason20242025!$D$3:$D$1315, $A60)+SUMIFS(DataRegularSeason20242025!$AB$3:$AB$1315,DataRegularSeason20242025!$B$3:$B$1315, "&lt;=" &amp; FP$1, DataRegularSeason20242025!$E$3:$E$1315, $A60)</f>
        <v>57</v>
      </c>
      <c r="FQ60">
        <f>SUMIFS(DataRegularSeason20242025!$AA$3:$AA$1315,DataRegularSeason20242025!$B$3:$B$1315, "&lt;=" &amp; FQ$1, DataRegularSeason20242025!$D$3:$D$1315, $A60)+SUMIFS(DataRegularSeason20242025!$AB$3:$AB$1315,DataRegularSeason20242025!$B$3:$B$1315, "&lt;=" &amp; FQ$1, DataRegularSeason20242025!$E$3:$E$1315, $A60)</f>
        <v>57</v>
      </c>
      <c r="FR60">
        <f>SUMIFS(DataRegularSeason20242025!$AA$3:$AA$1315,DataRegularSeason20242025!$B$3:$B$1315, "&lt;=" &amp; FR$1, DataRegularSeason20242025!$D$3:$D$1315, $A60)+SUMIFS(DataRegularSeason20242025!$AB$3:$AB$1315,DataRegularSeason20242025!$B$3:$B$1315, "&lt;=" &amp; FR$1, DataRegularSeason20242025!$E$3:$E$1315, $A60)</f>
        <v>57</v>
      </c>
      <c r="FS60">
        <f>SUMIFS(DataRegularSeason20242025!$AA$3:$AA$1315,DataRegularSeason20242025!$B$3:$B$1315, "&lt;=" &amp; FS$1, DataRegularSeason20242025!$D$3:$D$1315, $A60)+SUMIFS(DataRegularSeason20242025!$AB$3:$AB$1315,DataRegularSeason20242025!$B$3:$B$1315, "&lt;=" &amp; FS$1, DataRegularSeason20242025!$E$3:$E$1315, $A60)</f>
        <v>57</v>
      </c>
      <c r="FT60">
        <f>SUMIFS(DataRegularSeason20242025!$AA$3:$AA$1315,DataRegularSeason20242025!$B$3:$B$1315, "&lt;=" &amp; FT$1, DataRegularSeason20242025!$D$3:$D$1315, $A60)+SUMIFS(DataRegularSeason20242025!$AB$3:$AB$1315,DataRegularSeason20242025!$B$3:$B$1315, "&lt;=" &amp; FT$1, DataRegularSeason20242025!$E$3:$E$1315, $A60)</f>
        <v>57</v>
      </c>
      <c r="FU60">
        <f>SUMIFS(DataRegularSeason20242025!$AA$3:$AA$1315,DataRegularSeason20242025!$B$3:$B$1315, "&lt;=" &amp; FU$1, DataRegularSeason20242025!$D$3:$D$1315, $A60)+SUMIFS(DataRegularSeason20242025!$AB$3:$AB$1315,DataRegularSeason20242025!$B$3:$B$1315, "&lt;=" &amp; FU$1, DataRegularSeason20242025!$E$3:$E$1315, $A60)</f>
        <v>57</v>
      </c>
      <c r="FV60">
        <f>SUMIFS(DataRegularSeason20242025!$AA$3:$AA$1315,DataRegularSeason20242025!$B$3:$B$1315, "&lt;=" &amp; FV$1, DataRegularSeason20242025!$D$3:$D$1315, $A60)+SUMIFS(DataRegularSeason20242025!$AB$3:$AB$1315,DataRegularSeason20242025!$B$3:$B$1315, "&lt;=" &amp; FV$1, DataRegularSeason20242025!$E$3:$E$1315, $A60)</f>
        <v>57</v>
      </c>
      <c r="FW60">
        <f>SUMIFS(DataRegularSeason20242025!$AA$3:$AA$1315,DataRegularSeason20242025!$B$3:$B$1315, "&lt;=" &amp; FW$1, DataRegularSeason20242025!$D$3:$D$1315, $A60)+SUMIFS(DataRegularSeason20242025!$AB$3:$AB$1315,DataRegularSeason20242025!$B$3:$B$1315, "&lt;=" &amp; FW$1, DataRegularSeason20242025!$E$3:$E$1315, $A60)</f>
        <v>57</v>
      </c>
      <c r="FX60">
        <f>SUMIFS(DataRegularSeason20242025!$AA$3:$AA$1315,DataRegularSeason20242025!$B$3:$B$1315, "&lt;=" &amp; FX$1, DataRegularSeason20242025!$D$3:$D$1315, $A60)+SUMIFS(DataRegularSeason20242025!$AB$3:$AB$1315,DataRegularSeason20242025!$B$3:$B$1315, "&lt;=" &amp; FX$1, DataRegularSeason20242025!$E$3:$E$1315, $A60)</f>
        <v>57</v>
      </c>
      <c r="FY60">
        <f>SUMIFS(DataRegularSeason20242025!$AA$3:$AA$1315,DataRegularSeason20242025!$B$3:$B$1315, "&lt;=" &amp; FY$1, DataRegularSeason20242025!$D$3:$D$1315, $A60)+SUMIFS(DataRegularSeason20242025!$AB$3:$AB$1315,DataRegularSeason20242025!$B$3:$B$1315, "&lt;=" &amp; FY$1, DataRegularSeason20242025!$E$3:$E$1315, $A60)</f>
        <v>57</v>
      </c>
      <c r="FZ60">
        <f>SUMIFS(DataRegularSeason20242025!$AA$3:$AA$1315,DataRegularSeason20242025!$B$3:$B$1315, "&lt;=" &amp; FZ$1, DataRegularSeason20242025!$D$3:$D$1315, $A60)+SUMIFS(DataRegularSeason20242025!$AB$3:$AB$1315,DataRegularSeason20242025!$B$3:$B$1315, "&lt;=" &amp; FZ$1, DataRegularSeason20242025!$E$3:$E$1315, $A60)</f>
        <v>57</v>
      </c>
      <c r="GA60">
        <f>SUMIFS(DataRegularSeason20242025!$AA$3:$AA$1315,DataRegularSeason20242025!$B$3:$B$1315, "&lt;=" &amp; GA$1, DataRegularSeason20242025!$D$3:$D$1315, $A60)+SUMIFS(DataRegularSeason20242025!$AB$3:$AB$1315,DataRegularSeason20242025!$B$3:$B$1315, "&lt;=" &amp; GA$1, DataRegularSeason20242025!$E$3:$E$1315, $A60)</f>
        <v>57</v>
      </c>
      <c r="GB60">
        <f>SUMIFS(DataRegularSeason20242025!$AA$3:$AA$1315,DataRegularSeason20242025!$B$3:$B$1315, "&lt;=" &amp; GB$1, DataRegularSeason20242025!$D$3:$D$1315, $A60)+SUMIFS(DataRegularSeason20242025!$AB$3:$AB$1315,DataRegularSeason20242025!$B$3:$B$1315, "&lt;=" &amp; GB$1, DataRegularSeason20242025!$E$3:$E$1315, $A60)</f>
        <v>57</v>
      </c>
      <c r="GC60">
        <f>SUMIFS(DataRegularSeason20242025!$AA$3:$AA$1315,DataRegularSeason20242025!$B$3:$B$1315, "&lt;=" &amp; GC$1, DataRegularSeason20242025!$D$3:$D$1315, $A60)+SUMIFS(DataRegularSeason20242025!$AB$3:$AB$1315,DataRegularSeason20242025!$B$3:$B$1315, "&lt;=" &amp; GC$1, DataRegularSeason20242025!$E$3:$E$1315, $A60)</f>
        <v>57</v>
      </c>
      <c r="GD60">
        <f>SUMIFS(DataRegularSeason20242025!$AA$3:$AA$1315,DataRegularSeason20242025!$B$3:$B$1315, "&lt;=" &amp; GD$1, DataRegularSeason20242025!$D$3:$D$1315, $A60)+SUMIFS(DataRegularSeason20242025!$AB$3:$AB$1315,DataRegularSeason20242025!$B$3:$B$1315, "&lt;=" &amp; GD$1, DataRegularSeason20242025!$E$3:$E$1315, $A60)</f>
        <v>57</v>
      </c>
      <c r="GE60">
        <f>SUMIFS(DataRegularSeason20242025!$AA$3:$AA$1315,DataRegularSeason20242025!$B$3:$B$1315, "&lt;=" &amp; GE$1, DataRegularSeason20242025!$D$3:$D$1315, $A60)+SUMIFS(DataRegularSeason20242025!$AB$3:$AB$1315,DataRegularSeason20242025!$B$3:$B$1315, "&lt;=" &amp; GE$1, DataRegularSeason20242025!$E$3:$E$1315, $A60)</f>
        <v>57</v>
      </c>
      <c r="GF60">
        <f>SUMIFS(DataRegularSeason20242025!$AA$3:$AA$1315,DataRegularSeason20242025!$B$3:$B$1315, "&lt;=" &amp; GF$1, DataRegularSeason20242025!$D$3:$D$1315, $A60)+SUMIFS(DataRegularSeason20242025!$AB$3:$AB$1315,DataRegularSeason20242025!$B$3:$B$1315, "&lt;=" &amp; GF$1, DataRegularSeason20242025!$E$3:$E$1315, $A60)</f>
        <v>57</v>
      </c>
      <c r="GG60">
        <f>SUMIFS(DataRegularSeason20242025!$AA$3:$AA$1315,DataRegularSeason20242025!$B$3:$B$1315, "&lt;=" &amp; GG$1, DataRegularSeason20242025!$D$3:$D$1315, $A60)+SUMIFS(DataRegularSeason20242025!$AB$3:$AB$1315,DataRegularSeason20242025!$B$3:$B$1315, "&lt;=" &amp; GG$1, DataRegularSeason20242025!$E$3:$E$1315, $A60)</f>
        <v>57</v>
      </c>
      <c r="GH60">
        <f>SUMIFS(DataRegularSeason20242025!$AA$3:$AA$1315,DataRegularSeason20242025!$B$3:$B$1315, "&lt;=" &amp; GH$1, DataRegularSeason20242025!$D$3:$D$1315, $A60)+SUMIFS(DataRegularSeason20242025!$AB$3:$AB$1315,DataRegularSeason20242025!$B$3:$B$1315, "&lt;=" &amp; GH$1, DataRegularSeason20242025!$E$3:$E$1315, $A60)</f>
        <v>57</v>
      </c>
      <c r="GI60">
        <f>SUMIFS(DataRegularSeason20242025!$AA$3:$AA$1315,DataRegularSeason20242025!$B$3:$B$1315, "&lt;=" &amp; GI$1, DataRegularSeason20242025!$D$3:$D$1315, $A60)+SUMIFS(DataRegularSeason20242025!$AB$3:$AB$1315,DataRegularSeason20242025!$B$3:$B$1315, "&lt;=" &amp; GI$1, DataRegularSeason20242025!$E$3:$E$1315, $A60)</f>
        <v>57</v>
      </c>
      <c r="GJ60">
        <f>SUMIFS(DataRegularSeason20242025!$AA$3:$AA$1315,DataRegularSeason20242025!$B$3:$B$1315, "&lt;=" &amp; GJ$1, DataRegularSeason20242025!$D$3:$D$1315, $A60)+SUMIFS(DataRegularSeason20242025!$AB$3:$AB$1315,DataRegularSeason20242025!$B$3:$B$1315, "&lt;=" &amp; GJ$1, DataRegularSeason20242025!$E$3:$E$1315, $A60)</f>
        <v>57</v>
      </c>
      <c r="GK60">
        <f>SUMIFS(DataRegularSeason20242025!$AA$3:$AA$1315,DataRegularSeason20242025!$B$3:$B$1315, "&lt;=" &amp; GK$1, DataRegularSeason20242025!$D$3:$D$1315, $A60)+SUMIFS(DataRegularSeason20242025!$AB$3:$AB$1315,DataRegularSeason20242025!$B$3:$B$1315, "&lt;=" &amp; GK$1, DataRegularSeason20242025!$E$3:$E$1315, $A60)</f>
        <v>57</v>
      </c>
      <c r="GL60">
        <f>SUMIFS(DataRegularSeason20242025!$AA$3:$AA$1315,DataRegularSeason20242025!$B$3:$B$1315, "&lt;=" &amp; GL$1, DataRegularSeason20242025!$D$3:$D$1315, $A60)+SUMIFS(DataRegularSeason20242025!$AB$3:$AB$1315,DataRegularSeason20242025!$B$3:$B$1315, "&lt;=" &amp; GL$1, DataRegularSeason20242025!$E$3:$E$1315, $A60)</f>
        <v>57</v>
      </c>
      <c r="GM60">
        <f>SUMIFS(DataRegularSeason20242025!$AA$3:$AA$1315,DataRegularSeason20242025!$B$3:$B$1315, "&lt;=" &amp; GM$1, DataRegularSeason20242025!$D$3:$D$1315, $A60)+SUMIFS(DataRegularSeason20242025!$AB$3:$AB$1315,DataRegularSeason20242025!$B$3:$B$1315, "&lt;=" &amp; GM$1, DataRegularSeason20242025!$E$3:$E$1315, $A60)</f>
        <v>57</v>
      </c>
      <c r="GN60">
        <f>SUMIFS(DataRegularSeason20242025!$AA$3:$AA$1315,DataRegularSeason20242025!$B$3:$B$1315, "&lt;=" &amp; GN$1, DataRegularSeason20242025!$D$3:$D$1315, $A60)+SUMIFS(DataRegularSeason20242025!$AB$3:$AB$1315,DataRegularSeason20242025!$B$3:$B$1315, "&lt;=" &amp; GN$1, DataRegularSeason20242025!$E$3:$E$1315, $A60)</f>
        <v>57</v>
      </c>
      <c r="GO60">
        <f>SUMIFS(DataRegularSeason20242025!$AA$3:$AA$1315,DataRegularSeason20242025!$B$3:$B$1315, "&lt;=" &amp; GO$1, DataRegularSeason20242025!$D$3:$D$1315, $A60)+SUMIFS(DataRegularSeason20242025!$AB$3:$AB$1315,DataRegularSeason20242025!$B$3:$B$1315, "&lt;=" &amp; GO$1, DataRegularSeason20242025!$E$3:$E$1315, $A60)</f>
        <v>57</v>
      </c>
      <c r="GP60">
        <f>SUMIFS(DataRegularSeason20242025!$AA$3:$AA$1315,DataRegularSeason20242025!$B$3:$B$1315, "&lt;=" &amp; GP$1, DataRegularSeason20242025!$D$3:$D$1315, $A60)+SUMIFS(DataRegularSeason20242025!$AB$3:$AB$1315,DataRegularSeason20242025!$B$3:$B$1315, "&lt;=" &amp; GP$1, DataRegularSeason20242025!$E$3:$E$1315, $A60)</f>
        <v>57</v>
      </c>
      <c r="GQ60">
        <f>SUMIFS(DataRegularSeason20242025!$AA$3:$AA$1315,DataRegularSeason20242025!$B$3:$B$1315, "&lt;=" &amp; GQ$1, DataRegularSeason20242025!$D$3:$D$1315, $A60)+SUMIFS(DataRegularSeason20242025!$AB$3:$AB$1315,DataRegularSeason20242025!$B$3:$B$1315, "&lt;=" &amp; GQ$1, DataRegularSeason20242025!$E$3:$E$1315, $A60)</f>
        <v>57</v>
      </c>
      <c r="GR60">
        <f>SUMIFS(DataRegularSeason20242025!$AA$3:$AA$1315,DataRegularSeason20242025!$B$3:$B$1315, "&lt;=" &amp; GR$1, DataRegularSeason20242025!$D$3:$D$1315, $A60)+SUMIFS(DataRegularSeason20242025!$AB$3:$AB$1315,DataRegularSeason20242025!$B$3:$B$1315, "&lt;=" &amp; GR$1, DataRegularSeason20242025!$E$3:$E$1315, $A60)</f>
        <v>57</v>
      </c>
      <c r="GS60">
        <f>SUMIFS(DataRegularSeason20242025!$AA$3:$AA$1315,DataRegularSeason20242025!$B$3:$B$1315, "&lt;=" &amp; GS$1, DataRegularSeason20242025!$D$3:$D$1315, $A60)+SUMIFS(DataRegularSeason20242025!$AB$3:$AB$1315,DataRegularSeason20242025!$B$3:$B$1315, "&lt;=" &amp; GS$1, DataRegularSeason20242025!$E$3:$E$1315, $A60)</f>
        <v>57</v>
      </c>
      <c r="GT60">
        <f>SUMIFS(DataRegularSeason20242025!$AA$3:$AA$1315,DataRegularSeason20242025!$B$3:$B$1315, "&lt;=" &amp; GT$1, DataRegularSeason20242025!$D$3:$D$1315, $A60)+SUMIFS(DataRegularSeason20242025!$AB$3:$AB$1315,DataRegularSeason20242025!$B$3:$B$1315, "&lt;=" &amp; GT$1, DataRegularSeason20242025!$E$3:$E$1315, $A60)</f>
        <v>57</v>
      </c>
      <c r="GU60">
        <f>SUMIFS(DataRegularSeason20242025!$AA$3:$AA$1315,DataRegularSeason20242025!$B$3:$B$1315, "&lt;=" &amp; GU$1, DataRegularSeason20242025!$D$3:$D$1315, $A60)+SUMIFS(DataRegularSeason20242025!$AB$3:$AB$1315,DataRegularSeason20242025!$B$3:$B$1315, "&lt;=" &amp; GU$1, DataRegularSeason20242025!$E$3:$E$1315, $A60)</f>
        <v>57</v>
      </c>
    </row>
    <row r="61" spans="1:203" x14ac:dyDescent="0.25">
      <c r="A61" t="s">
        <v>16</v>
      </c>
      <c r="B61" t="s">
        <v>96</v>
      </c>
      <c r="C61" t="s">
        <v>94</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43</v>
      </c>
      <c r="EX61">
        <f>SUMIFS(DataRegularSeason20242025!$AA$3:$AA$1315,DataRegularSeason20242025!$B$3:$B$1315, "&lt;=" &amp; EX$1, DataRegularSeason20242025!$D$3:$D$1315, $A61)+SUMIFS(DataRegularSeason20242025!$AB$3:$AB$1315,DataRegularSeason20242025!$B$3:$B$1315, "&lt;=" &amp; EX$1, DataRegularSeason20242025!$E$3:$E$1315, $A61)</f>
        <v>43</v>
      </c>
      <c r="EY61">
        <f>SUMIFS(DataRegularSeason20242025!$AA$3:$AA$1315,DataRegularSeason20242025!$B$3:$B$1315, "&lt;=" &amp; EY$1, DataRegularSeason20242025!$D$3:$D$1315, $A61)+SUMIFS(DataRegularSeason20242025!$AB$3:$AB$1315,DataRegularSeason20242025!$B$3:$B$1315, "&lt;=" &amp; EY$1, DataRegularSeason20242025!$E$3:$E$1315, $A61)</f>
        <v>45</v>
      </c>
      <c r="EZ61">
        <f>SUMIFS(DataRegularSeason20242025!$AA$3:$AA$1315,DataRegularSeason20242025!$B$3:$B$1315, "&lt;=" &amp; EZ$1, DataRegularSeason20242025!$D$3:$D$1315, $A61)+SUMIFS(DataRegularSeason20242025!$AB$3:$AB$1315,DataRegularSeason20242025!$B$3:$B$1315, "&lt;=" &amp; EZ$1, DataRegularSeason20242025!$E$3:$E$1315, $A61)</f>
        <v>45</v>
      </c>
      <c r="FA61">
        <f>SUMIFS(DataRegularSeason20242025!$AA$3:$AA$1315,DataRegularSeason20242025!$B$3:$B$1315, "&lt;=" &amp; FA$1, DataRegularSeason20242025!$D$3:$D$1315, $A61)+SUMIFS(DataRegularSeason20242025!$AB$3:$AB$1315,DataRegularSeason20242025!$B$3:$B$1315, "&lt;=" &amp; FA$1, DataRegularSeason20242025!$E$3:$E$1315, $A61)</f>
        <v>46</v>
      </c>
      <c r="FB61">
        <f>SUMIFS(DataRegularSeason20242025!$AA$3:$AA$1315,DataRegularSeason20242025!$B$3:$B$1315, "&lt;=" &amp; FB$1, DataRegularSeason20242025!$D$3:$D$1315, $A61)+SUMIFS(DataRegularSeason20242025!$AB$3:$AB$1315,DataRegularSeason20242025!$B$3:$B$1315, "&lt;=" &amp; FB$1, DataRegularSeason20242025!$E$3:$E$1315, $A61)</f>
        <v>46</v>
      </c>
      <c r="FC61">
        <f>SUMIFS(DataRegularSeason20242025!$AA$3:$AA$1315,DataRegularSeason20242025!$B$3:$B$1315, "&lt;=" &amp; FC$1, DataRegularSeason20242025!$D$3:$D$1315, $A61)+SUMIFS(DataRegularSeason20242025!$AB$3:$AB$1315,DataRegularSeason20242025!$B$3:$B$1315, "&lt;=" &amp; FC$1, DataRegularSeason20242025!$E$3:$E$1315, $A61)</f>
        <v>48</v>
      </c>
      <c r="FD61">
        <f>SUMIFS(DataRegularSeason20242025!$AA$3:$AA$1315,DataRegularSeason20242025!$B$3:$B$1315, "&lt;=" &amp; FD$1, DataRegularSeason20242025!$D$3:$D$1315, $A61)+SUMIFS(DataRegularSeason20242025!$AB$3:$AB$1315,DataRegularSeason20242025!$B$3:$B$1315, "&lt;=" &amp; FD$1, DataRegularSeason20242025!$E$3:$E$1315, $A61)</f>
        <v>49</v>
      </c>
      <c r="FE61">
        <f>SUMIFS(DataRegularSeason20242025!$AA$3:$AA$1315,DataRegularSeason20242025!$B$3:$B$1315, "&lt;=" &amp; FE$1, DataRegularSeason20242025!$D$3:$D$1315, $A61)+SUMIFS(DataRegularSeason20242025!$AB$3:$AB$1315,DataRegularSeason20242025!$B$3:$B$1315, "&lt;=" &amp; FE$1, DataRegularSeason20242025!$E$3:$E$1315, $A61)</f>
        <v>49</v>
      </c>
      <c r="FF61">
        <f>SUMIFS(DataRegularSeason20242025!$AA$3:$AA$1315,DataRegularSeason20242025!$B$3:$B$1315, "&lt;=" &amp; FF$1, DataRegularSeason20242025!$D$3:$D$1315, $A61)+SUMIFS(DataRegularSeason20242025!$AB$3:$AB$1315,DataRegularSeason20242025!$B$3:$B$1315, "&lt;=" &amp; FF$1, DataRegularSeason20242025!$E$3:$E$1315, $A61)</f>
        <v>49</v>
      </c>
      <c r="FG61">
        <f>SUMIFS(DataRegularSeason20242025!$AA$3:$AA$1315,DataRegularSeason20242025!$B$3:$B$1315, "&lt;=" &amp; FG$1, DataRegularSeason20242025!$D$3:$D$1315, $A61)+SUMIFS(DataRegularSeason20242025!$AB$3:$AB$1315,DataRegularSeason20242025!$B$3:$B$1315, "&lt;=" &amp; FG$1, DataRegularSeason20242025!$E$3:$E$1315, $A61)</f>
        <v>49</v>
      </c>
      <c r="FH61">
        <f>SUMIFS(DataRegularSeason20242025!$AA$3:$AA$1315,DataRegularSeason20242025!$B$3:$B$1315, "&lt;=" &amp; FH$1, DataRegularSeason20242025!$D$3:$D$1315, $A61)+SUMIFS(DataRegularSeason20242025!$AB$3:$AB$1315,DataRegularSeason20242025!$B$3:$B$1315, "&lt;=" &amp; FH$1, DataRegularSeason20242025!$E$3:$E$1315, $A61)</f>
        <v>49</v>
      </c>
      <c r="FI61">
        <f>SUMIFS(DataRegularSeason20242025!$AA$3:$AA$1315,DataRegularSeason20242025!$B$3:$B$1315, "&lt;=" &amp; FI$1, DataRegularSeason20242025!$D$3:$D$1315, $A61)+SUMIFS(DataRegularSeason20242025!$AB$3:$AB$1315,DataRegularSeason20242025!$B$3:$B$1315, "&lt;=" &amp; FI$1, DataRegularSeason20242025!$E$3:$E$1315, $A61)</f>
        <v>49</v>
      </c>
      <c r="FJ61">
        <f>SUMIFS(DataRegularSeason20242025!$AA$3:$AA$1315,DataRegularSeason20242025!$B$3:$B$1315, "&lt;=" &amp; FJ$1, DataRegularSeason20242025!$D$3:$D$1315, $A61)+SUMIFS(DataRegularSeason20242025!$AB$3:$AB$1315,DataRegularSeason20242025!$B$3:$B$1315, "&lt;=" &amp; FJ$1, DataRegularSeason20242025!$E$3:$E$1315, $A61)</f>
        <v>49</v>
      </c>
      <c r="FK61">
        <f>SUMIFS(DataRegularSeason20242025!$AA$3:$AA$1315,DataRegularSeason20242025!$B$3:$B$1315, "&lt;=" &amp; FK$1, DataRegularSeason20242025!$D$3:$D$1315, $A61)+SUMIFS(DataRegularSeason20242025!$AB$3:$AB$1315,DataRegularSeason20242025!$B$3:$B$1315, "&lt;=" &amp; FK$1, DataRegularSeason20242025!$E$3:$E$1315, $A61)</f>
        <v>49</v>
      </c>
      <c r="FL61">
        <f>SUMIFS(DataRegularSeason20242025!$AA$3:$AA$1315,DataRegularSeason20242025!$B$3:$B$1315, "&lt;=" &amp; FL$1, DataRegularSeason20242025!$D$3:$D$1315, $A61)+SUMIFS(DataRegularSeason20242025!$AB$3:$AB$1315,DataRegularSeason20242025!$B$3:$B$1315, "&lt;=" &amp; FL$1, DataRegularSeason20242025!$E$3:$E$1315, $A61)</f>
        <v>49</v>
      </c>
      <c r="FM61">
        <f>SUMIFS(DataRegularSeason20242025!$AA$3:$AA$1315,DataRegularSeason20242025!$B$3:$B$1315, "&lt;=" &amp; FM$1, DataRegularSeason20242025!$D$3:$D$1315, $A61)+SUMIFS(DataRegularSeason20242025!$AB$3:$AB$1315,DataRegularSeason20242025!$B$3:$B$1315, "&lt;=" &amp; FM$1, DataRegularSeason20242025!$E$3:$E$1315, $A61)</f>
        <v>49</v>
      </c>
      <c r="FN61">
        <f>SUMIFS(DataRegularSeason20242025!$AA$3:$AA$1315,DataRegularSeason20242025!$B$3:$B$1315, "&lt;=" &amp; FN$1, DataRegularSeason20242025!$D$3:$D$1315, $A61)+SUMIFS(DataRegularSeason20242025!$AB$3:$AB$1315,DataRegularSeason20242025!$B$3:$B$1315, "&lt;=" &amp; FN$1, DataRegularSeason20242025!$E$3:$E$1315, $A61)</f>
        <v>49</v>
      </c>
      <c r="FO61">
        <f>SUMIFS(DataRegularSeason20242025!$AA$3:$AA$1315,DataRegularSeason20242025!$B$3:$B$1315, "&lt;=" &amp; FO$1, DataRegularSeason20242025!$D$3:$D$1315, $A61)+SUMIFS(DataRegularSeason20242025!$AB$3:$AB$1315,DataRegularSeason20242025!$B$3:$B$1315, "&lt;=" &amp; FO$1, DataRegularSeason20242025!$E$3:$E$1315, $A61)</f>
        <v>49</v>
      </c>
      <c r="FP61">
        <f>SUMIFS(DataRegularSeason20242025!$AA$3:$AA$1315,DataRegularSeason20242025!$B$3:$B$1315, "&lt;=" &amp; FP$1, DataRegularSeason20242025!$D$3:$D$1315, $A61)+SUMIFS(DataRegularSeason20242025!$AB$3:$AB$1315,DataRegularSeason20242025!$B$3:$B$1315, "&lt;=" &amp; FP$1, DataRegularSeason20242025!$E$3:$E$1315, $A61)</f>
        <v>49</v>
      </c>
      <c r="FQ61">
        <f>SUMIFS(DataRegularSeason20242025!$AA$3:$AA$1315,DataRegularSeason20242025!$B$3:$B$1315, "&lt;=" &amp; FQ$1, DataRegularSeason20242025!$D$3:$D$1315, $A61)+SUMIFS(DataRegularSeason20242025!$AB$3:$AB$1315,DataRegularSeason20242025!$B$3:$B$1315, "&lt;=" &amp; FQ$1, DataRegularSeason20242025!$E$3:$E$1315, $A61)</f>
        <v>49</v>
      </c>
      <c r="FR61">
        <f>SUMIFS(DataRegularSeason20242025!$AA$3:$AA$1315,DataRegularSeason20242025!$B$3:$B$1315, "&lt;=" &amp; FR$1, DataRegularSeason20242025!$D$3:$D$1315, $A61)+SUMIFS(DataRegularSeason20242025!$AB$3:$AB$1315,DataRegularSeason20242025!$B$3:$B$1315, "&lt;=" &amp; FR$1, DataRegularSeason20242025!$E$3:$E$1315, $A61)</f>
        <v>49</v>
      </c>
      <c r="FS61">
        <f>SUMIFS(DataRegularSeason20242025!$AA$3:$AA$1315,DataRegularSeason20242025!$B$3:$B$1315, "&lt;=" &amp; FS$1, DataRegularSeason20242025!$D$3:$D$1315, $A61)+SUMIFS(DataRegularSeason20242025!$AB$3:$AB$1315,DataRegularSeason20242025!$B$3:$B$1315, "&lt;=" &amp; FS$1, DataRegularSeason20242025!$E$3:$E$1315, $A61)</f>
        <v>49</v>
      </c>
      <c r="FT61">
        <f>SUMIFS(DataRegularSeason20242025!$AA$3:$AA$1315,DataRegularSeason20242025!$B$3:$B$1315, "&lt;=" &amp; FT$1, DataRegularSeason20242025!$D$3:$D$1315, $A61)+SUMIFS(DataRegularSeason20242025!$AB$3:$AB$1315,DataRegularSeason20242025!$B$3:$B$1315, "&lt;=" &amp; FT$1, DataRegularSeason20242025!$E$3:$E$1315, $A61)</f>
        <v>49</v>
      </c>
      <c r="FU61">
        <f>SUMIFS(DataRegularSeason20242025!$AA$3:$AA$1315,DataRegularSeason20242025!$B$3:$B$1315, "&lt;=" &amp; FU$1, DataRegularSeason20242025!$D$3:$D$1315, $A61)+SUMIFS(DataRegularSeason20242025!$AB$3:$AB$1315,DataRegularSeason20242025!$B$3:$B$1315, "&lt;=" &amp; FU$1, DataRegularSeason20242025!$E$3:$E$1315, $A61)</f>
        <v>49</v>
      </c>
      <c r="FV61">
        <f>SUMIFS(DataRegularSeason20242025!$AA$3:$AA$1315,DataRegularSeason20242025!$B$3:$B$1315, "&lt;=" &amp; FV$1, DataRegularSeason20242025!$D$3:$D$1315, $A61)+SUMIFS(DataRegularSeason20242025!$AB$3:$AB$1315,DataRegularSeason20242025!$B$3:$B$1315, "&lt;=" &amp; FV$1, DataRegularSeason20242025!$E$3:$E$1315, $A61)</f>
        <v>49</v>
      </c>
      <c r="FW61">
        <f>SUMIFS(DataRegularSeason20242025!$AA$3:$AA$1315,DataRegularSeason20242025!$B$3:$B$1315, "&lt;=" &amp; FW$1, DataRegularSeason20242025!$D$3:$D$1315, $A61)+SUMIFS(DataRegularSeason20242025!$AB$3:$AB$1315,DataRegularSeason20242025!$B$3:$B$1315, "&lt;=" &amp; FW$1, DataRegularSeason20242025!$E$3:$E$1315, $A61)</f>
        <v>49</v>
      </c>
      <c r="FX61">
        <f>SUMIFS(DataRegularSeason20242025!$AA$3:$AA$1315,DataRegularSeason20242025!$B$3:$B$1315, "&lt;=" &amp; FX$1, DataRegularSeason20242025!$D$3:$D$1315, $A61)+SUMIFS(DataRegularSeason20242025!$AB$3:$AB$1315,DataRegularSeason20242025!$B$3:$B$1315, "&lt;=" &amp; FX$1, DataRegularSeason20242025!$E$3:$E$1315, $A61)</f>
        <v>49</v>
      </c>
      <c r="FY61">
        <f>SUMIFS(DataRegularSeason20242025!$AA$3:$AA$1315,DataRegularSeason20242025!$B$3:$B$1315, "&lt;=" &amp; FY$1, DataRegularSeason20242025!$D$3:$D$1315, $A61)+SUMIFS(DataRegularSeason20242025!$AB$3:$AB$1315,DataRegularSeason20242025!$B$3:$B$1315, "&lt;=" &amp; FY$1, DataRegularSeason20242025!$E$3:$E$1315, $A61)</f>
        <v>49</v>
      </c>
      <c r="FZ61">
        <f>SUMIFS(DataRegularSeason20242025!$AA$3:$AA$1315,DataRegularSeason20242025!$B$3:$B$1315, "&lt;=" &amp; FZ$1, DataRegularSeason20242025!$D$3:$D$1315, $A61)+SUMIFS(DataRegularSeason20242025!$AB$3:$AB$1315,DataRegularSeason20242025!$B$3:$B$1315, "&lt;=" &amp; FZ$1, DataRegularSeason20242025!$E$3:$E$1315, $A61)</f>
        <v>49</v>
      </c>
      <c r="GA61">
        <f>SUMIFS(DataRegularSeason20242025!$AA$3:$AA$1315,DataRegularSeason20242025!$B$3:$B$1315, "&lt;=" &amp; GA$1, DataRegularSeason20242025!$D$3:$D$1315, $A61)+SUMIFS(DataRegularSeason20242025!$AB$3:$AB$1315,DataRegularSeason20242025!$B$3:$B$1315, "&lt;=" &amp; GA$1, DataRegularSeason20242025!$E$3:$E$1315, $A61)</f>
        <v>49</v>
      </c>
      <c r="GB61">
        <f>SUMIFS(DataRegularSeason20242025!$AA$3:$AA$1315,DataRegularSeason20242025!$B$3:$B$1315, "&lt;=" &amp; GB$1, DataRegularSeason20242025!$D$3:$D$1315, $A61)+SUMIFS(DataRegularSeason20242025!$AB$3:$AB$1315,DataRegularSeason20242025!$B$3:$B$1315, "&lt;=" &amp; GB$1, DataRegularSeason20242025!$E$3:$E$1315, $A61)</f>
        <v>49</v>
      </c>
      <c r="GC61">
        <f>SUMIFS(DataRegularSeason20242025!$AA$3:$AA$1315,DataRegularSeason20242025!$B$3:$B$1315, "&lt;=" &amp; GC$1, DataRegularSeason20242025!$D$3:$D$1315, $A61)+SUMIFS(DataRegularSeason20242025!$AB$3:$AB$1315,DataRegularSeason20242025!$B$3:$B$1315, "&lt;=" &amp; GC$1, DataRegularSeason20242025!$E$3:$E$1315, $A61)</f>
        <v>49</v>
      </c>
      <c r="GD61">
        <f>SUMIFS(DataRegularSeason20242025!$AA$3:$AA$1315,DataRegularSeason20242025!$B$3:$B$1315, "&lt;=" &amp; GD$1, DataRegularSeason20242025!$D$3:$D$1315, $A61)+SUMIFS(DataRegularSeason20242025!$AB$3:$AB$1315,DataRegularSeason20242025!$B$3:$B$1315, "&lt;=" &amp; GD$1, DataRegularSeason20242025!$E$3:$E$1315, $A61)</f>
        <v>49</v>
      </c>
      <c r="GE61">
        <f>SUMIFS(DataRegularSeason20242025!$AA$3:$AA$1315,DataRegularSeason20242025!$B$3:$B$1315, "&lt;=" &amp; GE$1, DataRegularSeason20242025!$D$3:$D$1315, $A61)+SUMIFS(DataRegularSeason20242025!$AB$3:$AB$1315,DataRegularSeason20242025!$B$3:$B$1315, "&lt;=" &amp; GE$1, DataRegularSeason20242025!$E$3:$E$1315, $A61)</f>
        <v>49</v>
      </c>
      <c r="GF61">
        <f>SUMIFS(DataRegularSeason20242025!$AA$3:$AA$1315,DataRegularSeason20242025!$B$3:$B$1315, "&lt;=" &amp; GF$1, DataRegularSeason20242025!$D$3:$D$1315, $A61)+SUMIFS(DataRegularSeason20242025!$AB$3:$AB$1315,DataRegularSeason20242025!$B$3:$B$1315, "&lt;=" &amp; GF$1, DataRegularSeason20242025!$E$3:$E$1315, $A61)</f>
        <v>49</v>
      </c>
      <c r="GG61">
        <f>SUMIFS(DataRegularSeason20242025!$AA$3:$AA$1315,DataRegularSeason20242025!$B$3:$B$1315, "&lt;=" &amp; GG$1, DataRegularSeason20242025!$D$3:$D$1315, $A61)+SUMIFS(DataRegularSeason20242025!$AB$3:$AB$1315,DataRegularSeason20242025!$B$3:$B$1315, "&lt;=" &amp; GG$1, DataRegularSeason20242025!$E$3:$E$1315, $A61)</f>
        <v>49</v>
      </c>
      <c r="GH61">
        <f>SUMIFS(DataRegularSeason20242025!$AA$3:$AA$1315,DataRegularSeason20242025!$B$3:$B$1315, "&lt;=" &amp; GH$1, DataRegularSeason20242025!$D$3:$D$1315, $A61)+SUMIFS(DataRegularSeason20242025!$AB$3:$AB$1315,DataRegularSeason20242025!$B$3:$B$1315, "&lt;=" &amp; GH$1, DataRegularSeason20242025!$E$3:$E$1315, $A61)</f>
        <v>49</v>
      </c>
      <c r="GI61">
        <f>SUMIFS(DataRegularSeason20242025!$AA$3:$AA$1315,DataRegularSeason20242025!$B$3:$B$1315, "&lt;=" &amp; GI$1, DataRegularSeason20242025!$D$3:$D$1315, $A61)+SUMIFS(DataRegularSeason20242025!$AB$3:$AB$1315,DataRegularSeason20242025!$B$3:$B$1315, "&lt;=" &amp; GI$1, DataRegularSeason20242025!$E$3:$E$1315, $A61)</f>
        <v>49</v>
      </c>
      <c r="GJ61">
        <f>SUMIFS(DataRegularSeason20242025!$AA$3:$AA$1315,DataRegularSeason20242025!$B$3:$B$1315, "&lt;=" &amp; GJ$1, DataRegularSeason20242025!$D$3:$D$1315, $A61)+SUMIFS(DataRegularSeason20242025!$AB$3:$AB$1315,DataRegularSeason20242025!$B$3:$B$1315, "&lt;=" &amp; GJ$1, DataRegularSeason20242025!$E$3:$E$1315, $A61)</f>
        <v>49</v>
      </c>
      <c r="GK61">
        <f>SUMIFS(DataRegularSeason20242025!$AA$3:$AA$1315,DataRegularSeason20242025!$B$3:$B$1315, "&lt;=" &amp; GK$1, DataRegularSeason20242025!$D$3:$D$1315, $A61)+SUMIFS(DataRegularSeason20242025!$AB$3:$AB$1315,DataRegularSeason20242025!$B$3:$B$1315, "&lt;=" &amp; GK$1, DataRegularSeason20242025!$E$3:$E$1315, $A61)</f>
        <v>49</v>
      </c>
      <c r="GL61">
        <f>SUMIFS(DataRegularSeason20242025!$AA$3:$AA$1315,DataRegularSeason20242025!$B$3:$B$1315, "&lt;=" &amp; GL$1, DataRegularSeason20242025!$D$3:$D$1315, $A61)+SUMIFS(DataRegularSeason20242025!$AB$3:$AB$1315,DataRegularSeason20242025!$B$3:$B$1315, "&lt;=" &amp; GL$1, DataRegularSeason20242025!$E$3:$E$1315, $A61)</f>
        <v>49</v>
      </c>
      <c r="GM61">
        <f>SUMIFS(DataRegularSeason20242025!$AA$3:$AA$1315,DataRegularSeason20242025!$B$3:$B$1315, "&lt;=" &amp; GM$1, DataRegularSeason20242025!$D$3:$D$1315, $A61)+SUMIFS(DataRegularSeason20242025!$AB$3:$AB$1315,DataRegularSeason20242025!$B$3:$B$1315, "&lt;=" &amp; GM$1, DataRegularSeason20242025!$E$3:$E$1315, $A61)</f>
        <v>49</v>
      </c>
      <c r="GN61">
        <f>SUMIFS(DataRegularSeason20242025!$AA$3:$AA$1315,DataRegularSeason20242025!$B$3:$B$1315, "&lt;=" &amp; GN$1, DataRegularSeason20242025!$D$3:$D$1315, $A61)+SUMIFS(DataRegularSeason20242025!$AB$3:$AB$1315,DataRegularSeason20242025!$B$3:$B$1315, "&lt;=" &amp; GN$1, DataRegularSeason20242025!$E$3:$E$1315, $A61)</f>
        <v>49</v>
      </c>
      <c r="GO61">
        <f>SUMIFS(DataRegularSeason20242025!$AA$3:$AA$1315,DataRegularSeason20242025!$B$3:$B$1315, "&lt;=" &amp; GO$1, DataRegularSeason20242025!$D$3:$D$1315, $A61)+SUMIFS(DataRegularSeason20242025!$AB$3:$AB$1315,DataRegularSeason20242025!$B$3:$B$1315, "&lt;=" &amp; GO$1, DataRegularSeason20242025!$E$3:$E$1315, $A61)</f>
        <v>49</v>
      </c>
      <c r="GP61">
        <f>SUMIFS(DataRegularSeason20242025!$AA$3:$AA$1315,DataRegularSeason20242025!$B$3:$B$1315, "&lt;=" &amp; GP$1, DataRegularSeason20242025!$D$3:$D$1315, $A61)+SUMIFS(DataRegularSeason20242025!$AB$3:$AB$1315,DataRegularSeason20242025!$B$3:$B$1315, "&lt;=" &amp; GP$1, DataRegularSeason20242025!$E$3:$E$1315, $A61)</f>
        <v>49</v>
      </c>
      <c r="GQ61">
        <f>SUMIFS(DataRegularSeason20242025!$AA$3:$AA$1315,DataRegularSeason20242025!$B$3:$B$1315, "&lt;=" &amp; GQ$1, DataRegularSeason20242025!$D$3:$D$1315, $A61)+SUMIFS(DataRegularSeason20242025!$AB$3:$AB$1315,DataRegularSeason20242025!$B$3:$B$1315, "&lt;=" &amp; GQ$1, DataRegularSeason20242025!$E$3:$E$1315, $A61)</f>
        <v>49</v>
      </c>
      <c r="GR61">
        <f>SUMIFS(DataRegularSeason20242025!$AA$3:$AA$1315,DataRegularSeason20242025!$B$3:$B$1315, "&lt;=" &amp; GR$1, DataRegularSeason20242025!$D$3:$D$1315, $A61)+SUMIFS(DataRegularSeason20242025!$AB$3:$AB$1315,DataRegularSeason20242025!$B$3:$B$1315, "&lt;=" &amp; GR$1, DataRegularSeason20242025!$E$3:$E$1315, $A61)</f>
        <v>49</v>
      </c>
      <c r="GS61">
        <f>SUMIFS(DataRegularSeason20242025!$AA$3:$AA$1315,DataRegularSeason20242025!$B$3:$B$1315, "&lt;=" &amp; GS$1, DataRegularSeason20242025!$D$3:$D$1315, $A61)+SUMIFS(DataRegularSeason20242025!$AB$3:$AB$1315,DataRegularSeason20242025!$B$3:$B$1315, "&lt;=" &amp; GS$1, DataRegularSeason20242025!$E$3:$E$1315, $A61)</f>
        <v>49</v>
      </c>
      <c r="GT61">
        <f>SUMIFS(DataRegularSeason20242025!$AA$3:$AA$1315,DataRegularSeason20242025!$B$3:$B$1315, "&lt;=" &amp; GT$1, DataRegularSeason20242025!$D$3:$D$1315, $A61)+SUMIFS(DataRegularSeason20242025!$AB$3:$AB$1315,DataRegularSeason20242025!$B$3:$B$1315, "&lt;=" &amp; GT$1, DataRegularSeason20242025!$E$3:$E$1315, $A61)</f>
        <v>49</v>
      </c>
      <c r="GU61">
        <f>SUMIFS(DataRegularSeason20242025!$AA$3:$AA$1315,DataRegularSeason20242025!$B$3:$B$1315, "&lt;=" &amp; GU$1, DataRegularSeason20242025!$D$3:$D$1315, $A61)+SUMIFS(DataRegularSeason20242025!$AB$3:$AB$1315,DataRegularSeason20242025!$B$3:$B$1315, "&lt;=" &amp; GU$1, DataRegularSeason20242025!$E$3:$E$1315, $A61)</f>
        <v>49</v>
      </c>
    </row>
    <row r="62" spans="1:203" x14ac:dyDescent="0.25">
      <c r="A62" t="s">
        <v>26</v>
      </c>
      <c r="B62" t="s">
        <v>96</v>
      </c>
      <c r="C62" t="s">
        <v>99</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2</v>
      </c>
      <c r="K62">
        <f>SUMIFS(DataRegularSeason20242025!$AA$3:$AA$1315,DataRegularSeason20242025!$B$3:$B$1315, "&lt;=" &amp; K$1, DataRegularSeason20242025!$D$3:$D$1315, $A62)+SUMIFS(DataRegularSeason20242025!$AB$3:$AB$1315,DataRegularSeason20242025!$B$3:$B$1315, "&lt;=" &amp; K$1, DataRegularSeason20242025!$E$3:$E$1315, $A62)</f>
        <v>2</v>
      </c>
      <c r="L62">
        <f>SUMIFS(DataRegularSeason20242025!$AA$3:$AA$1315,DataRegularSeason20242025!$B$3:$B$1315, "&lt;=" &amp; L$1, DataRegularSeason20242025!$D$3:$D$1315, $A62)+SUMIFS(DataRegularSeason20242025!$AB$3:$AB$1315,DataRegularSeason20242025!$B$3:$B$1315, "&lt;=" &amp; L$1, DataRegularSeason20242025!$E$3:$E$1315, $A62)</f>
        <v>4</v>
      </c>
      <c r="M62">
        <f>SUMIFS(DataRegularSeason20242025!$AA$3:$AA$1315,DataRegularSeason20242025!$B$3:$B$1315, "&lt;=" &amp; M$1, DataRegularSeason20242025!$D$3:$D$1315, $A62)+SUMIFS(DataRegularSeason20242025!$AB$3:$AB$1315,DataRegularSeason20242025!$B$3:$B$1315, "&lt;=" &amp; M$1, DataRegularSeason20242025!$E$3:$E$1315, $A62)</f>
        <v>4</v>
      </c>
      <c r="N62">
        <f>SUMIFS(DataRegularSeason20242025!$AA$3:$AA$1315,DataRegularSeason20242025!$B$3:$B$1315, "&lt;=" &amp; N$1, DataRegularSeason20242025!$D$3:$D$1315, $A62)+SUMIFS(DataRegularSeason20242025!$AB$3:$AB$1315,DataRegularSeason20242025!$B$3:$B$1315, "&lt;=" &amp; N$1, DataRegularSeason20242025!$E$3:$E$1315, $A62)</f>
        <v>6</v>
      </c>
      <c r="O62">
        <f>SUMIFS(DataRegularSeason20242025!$AA$3:$AA$1315,DataRegularSeason20242025!$B$3:$B$1315, "&lt;=" &amp; O$1, DataRegularSeason20242025!$D$3:$D$1315, $A62)+SUMIFS(DataRegularSeason20242025!$AB$3:$AB$1315,DataRegularSeason20242025!$B$3:$B$1315, "&lt;=" &amp; O$1, DataRegularSeason20242025!$E$3:$E$1315, $A62)</f>
        <v>6</v>
      </c>
      <c r="P62">
        <f>SUMIFS(DataRegularSeason20242025!$AA$3:$AA$1315,DataRegularSeason20242025!$B$3:$B$1315, "&lt;=" &amp; P$1, DataRegularSeason20242025!$D$3:$D$1315, $A62)+SUMIFS(DataRegularSeason20242025!$AB$3:$AB$1315,DataRegularSeason20242025!$B$3:$B$1315, "&lt;=" &amp; P$1, DataRegularSeason20242025!$E$3:$E$1315, $A62)</f>
        <v>6</v>
      </c>
      <c r="Q62">
        <f>SUMIFS(DataRegularSeason20242025!$AA$3:$AA$1315,DataRegularSeason20242025!$B$3:$B$1315, "&lt;=" &amp; Q$1, DataRegularSeason20242025!$D$3:$D$1315, $A62)+SUMIFS(DataRegularSeason20242025!$AB$3:$AB$1315,DataRegularSeason20242025!$B$3:$B$1315, "&lt;=" &amp; Q$1, DataRegularSeason20242025!$E$3:$E$1315, $A62)</f>
        <v>6</v>
      </c>
      <c r="R62">
        <f>SUMIFS(DataRegularSeason20242025!$AA$3:$AA$1315,DataRegularSeason20242025!$B$3:$B$1315, "&lt;=" &amp; R$1, DataRegularSeason20242025!$D$3:$D$1315, $A62)+SUMIFS(DataRegularSeason20242025!$AB$3:$AB$1315,DataRegularSeason20242025!$B$3:$B$1315, "&lt;=" &amp; R$1, DataRegularSeason20242025!$E$3:$E$1315, $A62)</f>
        <v>6</v>
      </c>
      <c r="S62">
        <f>SUMIFS(DataRegularSeason20242025!$AA$3:$AA$1315,DataRegularSeason20242025!$B$3:$B$1315, "&lt;=" &amp; S$1, DataRegularSeason20242025!$D$3:$D$1315, $A62)+SUMIFS(DataRegularSeason20242025!$AB$3:$AB$1315,DataRegularSeason20242025!$B$3:$B$1315, "&lt;=" &amp; S$1, DataRegularSeason20242025!$E$3:$E$1315, $A62)</f>
        <v>6</v>
      </c>
      <c r="T62">
        <f>SUMIFS(DataRegularSeason20242025!$AA$3:$AA$1315,DataRegularSeason20242025!$B$3:$B$1315, "&lt;=" &amp; T$1, DataRegularSeason20242025!$D$3:$D$1315, $A62)+SUMIFS(DataRegularSeason20242025!$AB$3:$AB$1315,DataRegularSeason20242025!$B$3:$B$1315, "&lt;=" &amp; T$1, DataRegularSeason20242025!$E$3:$E$1315, $A62)</f>
        <v>7</v>
      </c>
      <c r="U62">
        <f>SUMIFS(DataRegularSeason20242025!$AA$3:$AA$1315,DataRegularSeason20242025!$B$3:$B$1315, "&lt;=" &amp; U$1, DataRegularSeason20242025!$D$3:$D$1315, $A62)+SUMIFS(DataRegularSeason20242025!$AB$3:$AB$1315,DataRegularSeason20242025!$B$3:$B$1315, "&lt;=" &amp; U$1, DataRegularSeason20242025!$E$3:$E$1315, $A62)</f>
        <v>7</v>
      </c>
      <c r="V62">
        <f>SUMIFS(DataRegularSeason20242025!$AA$3:$AA$1315,DataRegularSeason20242025!$B$3:$B$1315, "&lt;=" &amp; V$1, DataRegularSeason20242025!$D$3:$D$1315, $A62)+SUMIFS(DataRegularSeason20242025!$AB$3:$AB$1315,DataRegularSeason20242025!$B$3:$B$1315, "&lt;=" &amp; V$1, DataRegularSeason20242025!$E$3:$E$1315, $A62)</f>
        <v>7</v>
      </c>
      <c r="W62">
        <f>SUMIFS(DataRegularSeason20242025!$AA$3:$AA$1315,DataRegularSeason20242025!$B$3:$B$1315, "&lt;=" &amp; W$1, DataRegularSeason20242025!$D$3:$D$1315, $A62)+SUMIFS(DataRegularSeason20242025!$AB$3:$AB$1315,DataRegularSeason20242025!$B$3:$B$1315, "&lt;=" &amp; W$1, DataRegularSeason20242025!$E$3:$E$1315, $A62)</f>
        <v>9</v>
      </c>
      <c r="X62">
        <f>SUMIFS(DataRegularSeason20242025!$AA$3:$AA$1315,DataRegularSeason20242025!$B$3:$B$1315, "&lt;=" &amp; X$1, DataRegularSeason20242025!$D$3:$D$1315, $A62)+SUMIFS(DataRegularSeason20242025!$AB$3:$AB$1315,DataRegularSeason20242025!$B$3:$B$1315, "&lt;=" &amp; X$1, DataRegularSeason20242025!$E$3:$E$1315, $A62)</f>
        <v>9</v>
      </c>
      <c r="Y62">
        <f>SUMIFS(DataRegularSeason20242025!$AA$3:$AA$1315,DataRegularSeason20242025!$B$3:$B$1315, "&lt;=" &amp; Y$1, DataRegularSeason20242025!$D$3:$D$1315, $A62)+SUMIFS(DataRegularSeason20242025!$AB$3:$AB$1315,DataRegularSeason20242025!$B$3:$B$1315, "&lt;=" &amp; Y$1, DataRegularSeason20242025!$E$3:$E$1315, $A62)</f>
        <v>9</v>
      </c>
      <c r="Z62">
        <f>SUMIFS(DataRegularSeason20242025!$AA$3:$AA$1315,DataRegularSeason20242025!$B$3:$B$1315, "&lt;=" &amp; Z$1, DataRegularSeason20242025!$D$3:$D$1315, $A62)+SUMIFS(DataRegularSeason20242025!$AB$3:$AB$1315,DataRegularSeason20242025!$B$3:$B$1315, "&lt;=" &amp; Z$1, DataRegularSeason20242025!$E$3:$E$1315, $A62)</f>
        <v>11</v>
      </c>
      <c r="AA62">
        <f>SUMIFS(DataRegularSeason20242025!$AA$3:$AA$1315,DataRegularSeason20242025!$B$3:$B$1315, "&lt;=" &amp; AA$1, DataRegularSeason20242025!$D$3:$D$1315, $A62)+SUMIFS(DataRegularSeason20242025!$AB$3:$AB$1315,DataRegularSeason20242025!$B$3:$B$1315, "&lt;=" &amp; AA$1, DataRegularSeason20242025!$E$3:$E$1315, $A62)</f>
        <v>13</v>
      </c>
      <c r="AB62">
        <f>SUMIFS(DataRegularSeason20242025!$AA$3:$AA$1315,DataRegularSeason20242025!$B$3:$B$1315, "&lt;=" &amp; AB$1, DataRegularSeason20242025!$D$3:$D$1315, $A62)+SUMIFS(DataRegularSeason20242025!$AB$3:$AB$1315,DataRegularSeason20242025!$B$3:$B$1315, "&lt;=" &amp; AB$1, DataRegularSeason20242025!$E$3:$E$1315, $A62)</f>
        <v>13</v>
      </c>
      <c r="AC62">
        <f>SUMIFS(DataRegularSeason20242025!$AA$3:$AA$1315,DataRegularSeason20242025!$B$3:$B$1315, "&lt;=" &amp; AC$1, DataRegularSeason20242025!$D$3:$D$1315, $A62)+SUMIFS(DataRegularSeason20242025!$AB$3:$AB$1315,DataRegularSeason20242025!$B$3:$B$1315, "&lt;=" &amp; AC$1, DataRegularSeason20242025!$E$3:$E$1315, $A62)</f>
        <v>15</v>
      </c>
      <c r="AD62">
        <f>SUMIFS(DataRegularSeason20242025!$AA$3:$AA$1315,DataRegularSeason20242025!$B$3:$B$1315, "&lt;=" &amp; AD$1, DataRegularSeason20242025!$D$3:$D$1315, $A62)+SUMIFS(DataRegularSeason20242025!$AB$3:$AB$1315,DataRegularSeason20242025!$B$3:$B$1315, "&lt;=" &amp; AD$1, DataRegularSeason20242025!$E$3:$E$1315, $A62)</f>
        <v>15</v>
      </c>
      <c r="AE62">
        <f>SUMIFS(DataRegularSeason20242025!$AA$3:$AA$1315,DataRegularSeason20242025!$B$3:$B$1315, "&lt;=" &amp; AE$1, DataRegularSeason20242025!$D$3:$D$1315, $A62)+SUMIFS(DataRegularSeason20242025!$AB$3:$AB$1315,DataRegularSeason20242025!$B$3:$B$1315, "&lt;=" &amp; AE$1, DataRegularSeason20242025!$E$3:$E$1315, $A62)</f>
        <v>15</v>
      </c>
      <c r="AF62">
        <f>SUMIFS(DataRegularSeason20242025!$AA$3:$AA$1315,DataRegularSeason20242025!$B$3:$B$1315, "&lt;=" &amp; AF$1, DataRegularSeason20242025!$D$3:$D$1315, $A62)+SUMIFS(DataRegularSeason20242025!$AB$3:$AB$1315,DataRegularSeason20242025!$B$3:$B$1315, "&lt;=" &amp; AF$1, DataRegularSeason20242025!$E$3:$E$1315, $A62)</f>
        <v>15</v>
      </c>
      <c r="AG62">
        <f>SUMIFS(DataRegularSeason20242025!$AA$3:$AA$1315,DataRegularSeason20242025!$B$3:$B$1315, "&lt;=" &amp; AG$1, DataRegularSeason20242025!$D$3:$D$1315, $A62)+SUMIFS(DataRegularSeason20242025!$AB$3:$AB$1315,DataRegularSeason20242025!$B$3:$B$1315, "&lt;=" &amp; AG$1, DataRegularSeason20242025!$E$3:$E$1315, $A62)</f>
        <v>15</v>
      </c>
      <c r="AH62">
        <f>SUMIFS(DataRegularSeason20242025!$AA$3:$AA$1315,DataRegularSeason20242025!$B$3:$B$1315, "&lt;=" &amp; AH$1, DataRegularSeason20242025!$D$3:$D$1315, $A62)+SUMIFS(DataRegularSeason20242025!$AB$3:$AB$1315,DataRegularSeason20242025!$B$3:$B$1315, "&lt;=" &amp; AH$1, DataRegularSeason20242025!$E$3:$E$1315, $A62)</f>
        <v>17</v>
      </c>
      <c r="AI62">
        <f>SUMIFS(DataRegularSeason20242025!$AA$3:$AA$1315,DataRegularSeason20242025!$B$3:$B$1315, "&lt;=" &amp; AI$1, DataRegularSeason20242025!$D$3:$D$1315, $A62)+SUMIFS(DataRegularSeason20242025!$AB$3:$AB$1315,DataRegularSeason20242025!$B$3:$B$1315, "&lt;=" &amp; AI$1, DataRegularSeason20242025!$E$3:$E$1315, $A62)</f>
        <v>17</v>
      </c>
      <c r="AJ62">
        <f>SUMIFS(DataRegularSeason20242025!$AA$3:$AA$1315,DataRegularSeason20242025!$B$3:$B$1315, "&lt;=" &amp; AJ$1, DataRegularSeason20242025!$D$3:$D$1315, $A62)+SUMIFS(DataRegularSeason20242025!$AB$3:$AB$1315,DataRegularSeason20242025!$B$3:$B$1315, "&lt;=" &amp; AJ$1, DataRegularSeason20242025!$E$3:$E$1315, $A62)</f>
        <v>17</v>
      </c>
      <c r="AK62">
        <f>SUMIFS(DataRegularSeason20242025!$AA$3:$AA$1315,DataRegularSeason20242025!$B$3:$B$1315, "&lt;=" &amp; AK$1, DataRegularSeason20242025!$D$3:$D$1315, $A62)+SUMIFS(DataRegularSeason20242025!$AB$3:$AB$1315,DataRegularSeason20242025!$B$3:$B$1315, "&lt;=" &amp; AK$1, DataRegularSeason20242025!$E$3:$E$1315, $A62)</f>
        <v>17</v>
      </c>
      <c r="AL62">
        <f>SUMIFS(DataRegularSeason20242025!$AA$3:$AA$1315,DataRegularSeason20242025!$B$3:$B$1315, "&lt;=" &amp; AL$1, DataRegularSeason20242025!$D$3:$D$1315, $A62)+SUMIFS(DataRegularSeason20242025!$AB$3:$AB$1315,DataRegularSeason20242025!$B$3:$B$1315, "&lt;=" &amp; AL$1, DataRegularSeason20242025!$E$3:$E$1315, $A62)</f>
        <v>19</v>
      </c>
      <c r="AM62">
        <f>SUMIFS(DataRegularSeason20242025!$AA$3:$AA$1315,DataRegularSeason20242025!$B$3:$B$1315, "&lt;=" &amp; AM$1, DataRegularSeason20242025!$D$3:$D$1315, $A62)+SUMIFS(DataRegularSeason20242025!$AB$3:$AB$1315,DataRegularSeason20242025!$B$3:$B$1315, "&lt;=" &amp; AM$1, DataRegularSeason20242025!$E$3:$E$1315, $A62)</f>
        <v>19</v>
      </c>
      <c r="AN62">
        <f>SUMIFS(DataRegularSeason20242025!$AA$3:$AA$1315,DataRegularSeason20242025!$B$3:$B$1315, "&lt;=" &amp; AN$1, DataRegularSeason20242025!$D$3:$D$1315, $A62)+SUMIFS(DataRegularSeason20242025!$AB$3:$AB$1315,DataRegularSeason20242025!$B$3:$B$1315, "&lt;=" &amp; AN$1, DataRegularSeason20242025!$E$3:$E$1315, $A62)</f>
        <v>20</v>
      </c>
      <c r="AO62">
        <f>SUMIFS(DataRegularSeason20242025!$AA$3:$AA$1315,DataRegularSeason20242025!$B$3:$B$1315, "&lt;=" &amp; AO$1, DataRegularSeason20242025!$D$3:$D$1315, $A62)+SUMIFS(DataRegularSeason20242025!$AB$3:$AB$1315,DataRegularSeason20242025!$B$3:$B$1315, "&lt;=" &amp; AO$1, DataRegularSeason20242025!$E$3:$E$1315, $A62)</f>
        <v>20</v>
      </c>
      <c r="AP62">
        <f>SUMIFS(DataRegularSeason20242025!$AA$3:$AA$1315,DataRegularSeason20242025!$B$3:$B$1315, "&lt;=" &amp; AP$1, DataRegularSeason20242025!$D$3:$D$1315, $A62)+SUMIFS(DataRegularSeason20242025!$AB$3:$AB$1315,DataRegularSeason20242025!$B$3:$B$1315, "&lt;=" &amp; AP$1, DataRegularSeason20242025!$E$3:$E$1315, $A62)</f>
        <v>20</v>
      </c>
      <c r="AQ62">
        <f>SUMIFS(DataRegularSeason20242025!$AA$3:$AA$1315,DataRegularSeason20242025!$B$3:$B$1315, "&lt;=" &amp; AQ$1, DataRegularSeason20242025!$D$3:$D$1315, $A62)+SUMIFS(DataRegularSeason20242025!$AB$3:$AB$1315,DataRegularSeason20242025!$B$3:$B$1315, "&lt;=" &amp; AQ$1, DataRegularSeason20242025!$E$3:$E$1315, $A62)</f>
        <v>20</v>
      </c>
      <c r="AR62">
        <f>SUMIFS(DataRegularSeason20242025!$AA$3:$AA$1315,DataRegularSeason20242025!$B$3:$B$1315, "&lt;=" &amp; AR$1, DataRegularSeason20242025!$D$3:$D$1315, $A62)+SUMIFS(DataRegularSeason20242025!$AB$3:$AB$1315,DataRegularSeason20242025!$B$3:$B$1315, "&lt;=" &amp; AR$1, DataRegularSeason20242025!$E$3:$E$1315, $A62)</f>
        <v>20</v>
      </c>
      <c r="AS62">
        <f>SUMIFS(DataRegularSeason20242025!$AA$3:$AA$1315,DataRegularSeason20242025!$B$3:$B$1315, "&lt;=" &amp; AS$1, DataRegularSeason20242025!$D$3:$D$1315, $A62)+SUMIFS(DataRegularSeason20242025!$AB$3:$AB$1315,DataRegularSeason20242025!$B$3:$B$1315, "&lt;=" &amp; AS$1, DataRegularSeason20242025!$E$3:$E$1315, $A62)</f>
        <v>22</v>
      </c>
      <c r="AT62">
        <f>SUMIFS(DataRegularSeason20242025!$AA$3:$AA$1315,DataRegularSeason20242025!$B$3:$B$1315, "&lt;=" &amp; AT$1, DataRegularSeason20242025!$D$3:$D$1315, $A62)+SUMIFS(DataRegularSeason20242025!$AB$3:$AB$1315,DataRegularSeason20242025!$B$3:$B$1315, "&lt;=" &amp; AT$1, DataRegularSeason20242025!$E$3:$E$1315, $A62)</f>
        <v>22</v>
      </c>
      <c r="AU62">
        <f>SUMIFS(DataRegularSeason20242025!$AA$3:$AA$1315,DataRegularSeason20242025!$B$3:$B$1315, "&lt;=" &amp; AU$1, DataRegularSeason20242025!$D$3:$D$1315, $A62)+SUMIFS(DataRegularSeason20242025!$AB$3:$AB$1315,DataRegularSeason20242025!$B$3:$B$1315, "&lt;=" &amp; AU$1, DataRegularSeason20242025!$E$3:$E$1315, $A62)</f>
        <v>24</v>
      </c>
      <c r="AV62">
        <f>SUMIFS(DataRegularSeason20242025!$AA$3:$AA$1315,DataRegularSeason20242025!$B$3:$B$1315, "&lt;=" &amp; AV$1, DataRegularSeason20242025!$D$3:$D$1315, $A62)+SUMIFS(DataRegularSeason20242025!$AB$3:$AB$1315,DataRegularSeason20242025!$B$3:$B$1315, "&lt;=" &amp; AV$1, DataRegularSeason20242025!$E$3:$E$1315, $A62)</f>
        <v>24</v>
      </c>
      <c r="AW62">
        <f>SUMIFS(DataRegularSeason20242025!$AA$3:$AA$1315,DataRegularSeason20242025!$B$3:$B$1315, "&lt;=" &amp; AW$1, DataRegularSeason20242025!$D$3:$D$1315, $A62)+SUMIFS(DataRegularSeason20242025!$AB$3:$AB$1315,DataRegularSeason20242025!$B$3:$B$1315, "&lt;=" &amp; AW$1, DataRegularSeason20242025!$E$3:$E$1315, $A62)</f>
        <v>24</v>
      </c>
      <c r="AX62">
        <f>SUMIFS(DataRegularSeason20242025!$AA$3:$AA$1315,DataRegularSeason20242025!$B$3:$B$1315, "&lt;=" &amp; AX$1, DataRegularSeason20242025!$D$3:$D$1315, $A62)+SUMIFS(DataRegularSeason20242025!$AB$3:$AB$1315,DataRegularSeason20242025!$B$3:$B$1315, "&lt;=" &amp; AX$1, DataRegularSeason20242025!$E$3:$E$1315, $A62)</f>
        <v>24</v>
      </c>
      <c r="AY62">
        <f>SUMIFS(DataRegularSeason20242025!$AA$3:$AA$1315,DataRegularSeason20242025!$B$3:$B$1315, "&lt;=" &amp; AY$1, DataRegularSeason20242025!$D$3:$D$1315, $A62)+SUMIFS(DataRegularSeason20242025!$AB$3:$AB$1315,DataRegularSeason20242025!$B$3:$B$1315, "&lt;=" &amp; AY$1, DataRegularSeason20242025!$E$3:$E$1315, $A62)</f>
        <v>24</v>
      </c>
      <c r="AZ62">
        <f>SUMIFS(DataRegularSeason20242025!$AA$3:$AA$1315,DataRegularSeason20242025!$B$3:$B$1315, "&lt;=" &amp; AZ$1, DataRegularSeason20242025!$D$3:$D$1315, $A62)+SUMIFS(DataRegularSeason20242025!$AB$3:$AB$1315,DataRegularSeason20242025!$B$3:$B$1315, "&lt;=" &amp; AZ$1, DataRegularSeason20242025!$E$3:$E$1315, $A62)</f>
        <v>24</v>
      </c>
      <c r="BA62">
        <f>SUMIFS(DataRegularSeason20242025!$AA$3:$AA$1315,DataRegularSeason20242025!$B$3:$B$1315, "&lt;=" &amp; BA$1, DataRegularSeason20242025!$D$3:$D$1315, $A62)+SUMIFS(DataRegularSeason20242025!$AB$3:$AB$1315,DataRegularSeason20242025!$B$3:$B$1315, "&lt;=" &amp; BA$1, DataRegularSeason20242025!$E$3:$E$1315, $A62)</f>
        <v>26</v>
      </c>
      <c r="BB62">
        <f>SUMIFS(DataRegularSeason20242025!$AA$3:$AA$1315,DataRegularSeason20242025!$B$3:$B$1315, "&lt;=" &amp; BB$1, DataRegularSeason20242025!$D$3:$D$1315, $A62)+SUMIFS(DataRegularSeason20242025!$AB$3:$AB$1315,DataRegularSeason20242025!$B$3:$B$1315, "&lt;=" &amp; BB$1, DataRegularSeason20242025!$E$3:$E$1315, $A62)</f>
        <v>26</v>
      </c>
      <c r="BC62">
        <f>SUMIFS(DataRegularSeason20242025!$AA$3:$AA$1315,DataRegularSeason20242025!$B$3:$B$1315, "&lt;=" &amp; BC$1, DataRegularSeason20242025!$D$3:$D$1315, $A62)+SUMIFS(DataRegularSeason20242025!$AB$3:$AB$1315,DataRegularSeason20242025!$B$3:$B$1315, "&lt;=" &amp; BC$1, DataRegularSeason20242025!$E$3:$E$1315, $A62)</f>
        <v>28</v>
      </c>
      <c r="BD62">
        <f>SUMIFS(DataRegularSeason20242025!$AA$3:$AA$1315,DataRegularSeason20242025!$B$3:$B$1315, "&lt;=" &amp; BD$1, DataRegularSeason20242025!$D$3:$D$1315, $A62)+SUMIFS(DataRegularSeason20242025!$AB$3:$AB$1315,DataRegularSeason20242025!$B$3:$B$1315, "&lt;=" &amp; BD$1, DataRegularSeason20242025!$E$3:$E$1315, $A62)</f>
        <v>28</v>
      </c>
      <c r="BE62">
        <f>SUMIFS(DataRegularSeason20242025!$AA$3:$AA$1315,DataRegularSeason20242025!$B$3:$B$1315, "&lt;=" &amp; BE$1, DataRegularSeason20242025!$D$3:$D$1315, $A62)+SUMIFS(DataRegularSeason20242025!$AB$3:$AB$1315,DataRegularSeason20242025!$B$3:$B$1315, "&lt;=" &amp; BE$1, DataRegularSeason20242025!$E$3:$E$1315, $A62)</f>
        <v>30</v>
      </c>
      <c r="BF62">
        <f>SUMIFS(DataRegularSeason20242025!$AA$3:$AA$1315,DataRegularSeason20242025!$B$3:$B$1315, "&lt;=" &amp; BF$1, DataRegularSeason20242025!$D$3:$D$1315, $A62)+SUMIFS(DataRegularSeason20242025!$AB$3:$AB$1315,DataRegularSeason20242025!$B$3:$B$1315, "&lt;=" &amp; BF$1, DataRegularSeason20242025!$E$3:$E$1315, $A62)</f>
        <v>30</v>
      </c>
      <c r="BG62">
        <f>SUMIFS(DataRegularSeason20242025!$AA$3:$AA$1315,DataRegularSeason20242025!$B$3:$B$1315, "&lt;=" &amp; BG$1, DataRegularSeason20242025!$D$3:$D$1315, $A62)+SUMIFS(DataRegularSeason20242025!$AB$3:$AB$1315,DataRegularSeason20242025!$B$3:$B$1315, "&lt;=" &amp; BG$1, DataRegularSeason20242025!$E$3:$E$1315, $A62)</f>
        <v>31</v>
      </c>
      <c r="BH62">
        <f>SUMIFS(DataRegularSeason20242025!$AA$3:$AA$1315,DataRegularSeason20242025!$B$3:$B$1315, "&lt;=" &amp; BH$1, DataRegularSeason20242025!$D$3:$D$1315, $A62)+SUMIFS(DataRegularSeason20242025!$AB$3:$AB$1315,DataRegularSeason20242025!$B$3:$B$1315, "&lt;=" &amp; BH$1, DataRegularSeason20242025!$E$3:$E$1315, $A62)</f>
        <v>31</v>
      </c>
      <c r="BI62">
        <f>SUMIFS(DataRegularSeason20242025!$AA$3:$AA$1315,DataRegularSeason20242025!$B$3:$B$1315, "&lt;=" &amp; BI$1, DataRegularSeason20242025!$D$3:$D$1315, $A62)+SUMIFS(DataRegularSeason20242025!$AB$3:$AB$1315,DataRegularSeason20242025!$B$3:$B$1315, "&lt;=" &amp; BI$1, DataRegularSeason20242025!$E$3:$E$1315, $A62)</f>
        <v>33</v>
      </c>
      <c r="BJ62">
        <f>SUMIFS(DataRegularSeason20242025!$AA$3:$AA$1315,DataRegularSeason20242025!$B$3:$B$1315, "&lt;=" &amp; BJ$1, DataRegularSeason20242025!$D$3:$D$1315, $A62)+SUMIFS(DataRegularSeason20242025!$AB$3:$AB$1315,DataRegularSeason20242025!$B$3:$B$1315, "&lt;=" &amp; BJ$1, DataRegularSeason20242025!$E$3:$E$1315, $A62)</f>
        <v>33</v>
      </c>
      <c r="BK62">
        <f>SUMIFS(DataRegularSeason20242025!$AA$3:$AA$1315,DataRegularSeason20242025!$B$3:$B$1315, "&lt;=" &amp; BK$1, DataRegularSeason20242025!$D$3:$D$1315, $A62)+SUMIFS(DataRegularSeason20242025!$AB$3:$AB$1315,DataRegularSeason20242025!$B$3:$B$1315, "&lt;=" &amp; BK$1, DataRegularSeason20242025!$E$3:$E$1315, $A62)</f>
        <v>33</v>
      </c>
      <c r="BL62">
        <f>SUMIFS(DataRegularSeason20242025!$AA$3:$AA$1315,DataRegularSeason20242025!$B$3:$B$1315, "&lt;=" &amp; BL$1, DataRegularSeason20242025!$D$3:$D$1315, $A62)+SUMIFS(DataRegularSeason20242025!$AB$3:$AB$1315,DataRegularSeason20242025!$B$3:$B$1315, "&lt;=" &amp; BL$1, DataRegularSeason20242025!$E$3:$E$1315, $A62)</f>
        <v>33</v>
      </c>
      <c r="BM62">
        <f>SUMIFS(DataRegularSeason20242025!$AA$3:$AA$1315,DataRegularSeason20242025!$B$3:$B$1315, "&lt;=" &amp; BM$1, DataRegularSeason20242025!$D$3:$D$1315, $A62)+SUMIFS(DataRegularSeason20242025!$AB$3:$AB$1315,DataRegularSeason20242025!$B$3:$B$1315, "&lt;=" &amp; BM$1, DataRegularSeason20242025!$E$3:$E$1315, $A62)</f>
        <v>35</v>
      </c>
      <c r="BN62">
        <f>SUMIFS(DataRegularSeason20242025!$AA$3:$AA$1315,DataRegularSeason20242025!$B$3:$B$1315, "&lt;=" &amp; BN$1, DataRegularSeason20242025!$D$3:$D$1315, $A62)+SUMIFS(DataRegularSeason20242025!$AB$3:$AB$1315,DataRegularSeason20242025!$B$3:$B$1315, "&lt;=" &amp; BN$1, DataRegularSeason20242025!$E$3:$E$1315, $A62)</f>
        <v>37</v>
      </c>
      <c r="BO62">
        <f>SUMIFS(DataRegularSeason20242025!$AA$3:$AA$1315,DataRegularSeason20242025!$B$3:$B$1315, "&lt;=" &amp; BO$1, DataRegularSeason20242025!$D$3:$D$1315, $A62)+SUMIFS(DataRegularSeason20242025!$AB$3:$AB$1315,DataRegularSeason20242025!$B$3:$B$1315, "&lt;=" &amp; BO$1, DataRegularSeason20242025!$E$3:$E$1315, $A62)</f>
        <v>37</v>
      </c>
      <c r="BP62">
        <f>SUMIFS(DataRegularSeason20242025!$AA$3:$AA$1315,DataRegularSeason20242025!$B$3:$B$1315, "&lt;=" &amp; BP$1, DataRegularSeason20242025!$D$3:$D$1315, $A62)+SUMIFS(DataRegularSeason20242025!$AB$3:$AB$1315,DataRegularSeason20242025!$B$3:$B$1315, "&lt;=" &amp; BP$1, DataRegularSeason20242025!$E$3:$E$1315, $A62)</f>
        <v>39</v>
      </c>
      <c r="BQ62">
        <f>SUMIFS(DataRegularSeason20242025!$AA$3:$AA$1315,DataRegularSeason20242025!$B$3:$B$1315, "&lt;=" &amp; BQ$1, DataRegularSeason20242025!$D$3:$D$1315, $A62)+SUMIFS(DataRegularSeason20242025!$AB$3:$AB$1315,DataRegularSeason20242025!$B$3:$B$1315, "&lt;=" &amp; BQ$1, DataRegularSeason20242025!$E$3:$E$1315, $A62)</f>
        <v>39</v>
      </c>
      <c r="BR62">
        <f>SUMIFS(DataRegularSeason20242025!$AA$3:$AA$1315,DataRegularSeason20242025!$B$3:$B$1315, "&lt;=" &amp; BR$1, DataRegularSeason20242025!$D$3:$D$1315, $A62)+SUMIFS(DataRegularSeason20242025!$AB$3:$AB$1315,DataRegularSeason20242025!$B$3:$B$1315, "&lt;=" &amp; BR$1, DataRegularSeason20242025!$E$3:$E$1315, $A62)</f>
        <v>39</v>
      </c>
      <c r="BS62">
        <f>SUMIFS(DataRegularSeason20242025!$AA$3:$AA$1315,DataRegularSeason20242025!$B$3:$B$1315, "&lt;=" &amp; BS$1, DataRegularSeason20242025!$D$3:$D$1315, $A62)+SUMIFS(DataRegularSeason20242025!$AB$3:$AB$1315,DataRegularSeason20242025!$B$3:$B$1315, "&lt;=" &amp; BS$1, DataRegularSeason20242025!$E$3:$E$1315, $A62)</f>
        <v>39</v>
      </c>
      <c r="BT62">
        <f>SUMIFS(DataRegularSeason20242025!$AA$3:$AA$1315,DataRegularSeason20242025!$B$3:$B$1315, "&lt;=" &amp; BT$1, DataRegularSeason20242025!$D$3:$D$1315, $A62)+SUMIFS(DataRegularSeason20242025!$AB$3:$AB$1315,DataRegularSeason20242025!$B$3:$B$1315, "&lt;=" &amp; BT$1, DataRegularSeason20242025!$E$3:$E$1315, $A62)</f>
        <v>39</v>
      </c>
      <c r="BU62">
        <f>SUMIFS(DataRegularSeason20242025!$AA$3:$AA$1315,DataRegularSeason20242025!$B$3:$B$1315, "&lt;=" &amp; BU$1, DataRegularSeason20242025!$D$3:$D$1315, $A62)+SUMIFS(DataRegularSeason20242025!$AB$3:$AB$1315,DataRegularSeason20242025!$B$3:$B$1315, "&lt;=" &amp; BU$1, DataRegularSeason20242025!$E$3:$E$1315, $A62)</f>
        <v>39</v>
      </c>
      <c r="BV62">
        <f>SUMIFS(DataRegularSeason20242025!$AA$3:$AA$1315,DataRegularSeason20242025!$B$3:$B$1315, "&lt;=" &amp; BV$1, DataRegularSeason20242025!$D$3:$D$1315, $A62)+SUMIFS(DataRegularSeason20242025!$AB$3:$AB$1315,DataRegularSeason20242025!$B$3:$B$1315, "&lt;=" &amp; BV$1, DataRegularSeason20242025!$E$3:$E$1315, $A62)</f>
        <v>41</v>
      </c>
      <c r="BW62">
        <f>SUMIFS(DataRegularSeason20242025!$AA$3:$AA$1315,DataRegularSeason20242025!$B$3:$B$1315, "&lt;=" &amp; BW$1, DataRegularSeason20242025!$D$3:$D$1315, $A62)+SUMIFS(DataRegularSeason20242025!$AB$3:$AB$1315,DataRegularSeason20242025!$B$3:$B$1315, "&lt;=" &amp; BW$1, DataRegularSeason20242025!$E$3:$E$1315, $A62)</f>
        <v>41</v>
      </c>
      <c r="BX62">
        <f>SUMIFS(DataRegularSeason20242025!$AA$3:$AA$1315,DataRegularSeason20242025!$B$3:$B$1315, "&lt;=" &amp; BX$1, DataRegularSeason20242025!$D$3:$D$1315, $A62)+SUMIFS(DataRegularSeason20242025!$AB$3:$AB$1315,DataRegularSeason20242025!$B$3:$B$1315, "&lt;=" &amp; BX$1, DataRegularSeason20242025!$E$3:$E$1315, $A62)</f>
        <v>41</v>
      </c>
      <c r="BY62">
        <f>SUMIFS(DataRegularSeason20242025!$AA$3:$AA$1315,DataRegularSeason20242025!$B$3:$B$1315, "&lt;=" &amp; BY$1, DataRegularSeason20242025!$D$3:$D$1315, $A62)+SUMIFS(DataRegularSeason20242025!$AB$3:$AB$1315,DataRegularSeason20242025!$B$3:$B$1315, "&lt;=" &amp; BY$1, DataRegularSeason20242025!$E$3:$E$1315, $A62)</f>
        <v>43</v>
      </c>
      <c r="BZ62">
        <f>SUMIFS(DataRegularSeason20242025!$AA$3:$AA$1315,DataRegularSeason20242025!$B$3:$B$1315, "&lt;=" &amp; BZ$1, DataRegularSeason20242025!$D$3:$D$1315, $A62)+SUMIFS(DataRegularSeason20242025!$AB$3:$AB$1315,DataRegularSeason20242025!$B$3:$B$1315, "&lt;=" &amp; BZ$1, DataRegularSeason20242025!$E$3:$E$1315, $A62)</f>
        <v>43</v>
      </c>
      <c r="CA62">
        <f>SUMIFS(DataRegularSeason20242025!$AA$3:$AA$1315,DataRegularSeason20242025!$B$3:$B$1315, "&lt;=" &amp; CA$1, DataRegularSeason20242025!$D$3:$D$1315, $A62)+SUMIFS(DataRegularSeason20242025!$AB$3:$AB$1315,DataRegularSeason20242025!$B$3:$B$1315, "&lt;=" &amp; CA$1, DataRegularSeason20242025!$E$3:$E$1315, $A62)</f>
        <v>43</v>
      </c>
      <c r="CB62">
        <f>SUMIFS(DataRegularSeason20242025!$AA$3:$AA$1315,DataRegularSeason20242025!$B$3:$B$1315, "&lt;=" &amp; CB$1, DataRegularSeason20242025!$D$3:$D$1315, $A62)+SUMIFS(DataRegularSeason20242025!$AB$3:$AB$1315,DataRegularSeason20242025!$B$3:$B$1315, "&lt;=" &amp; CB$1, DataRegularSeason20242025!$E$3:$E$1315, $A62)</f>
        <v>43</v>
      </c>
      <c r="CC62">
        <f>SUMIFS(DataRegularSeason20242025!$AA$3:$AA$1315,DataRegularSeason20242025!$B$3:$B$1315, "&lt;=" &amp; CC$1, DataRegularSeason20242025!$D$3:$D$1315, $A62)+SUMIFS(DataRegularSeason20242025!$AB$3:$AB$1315,DataRegularSeason20242025!$B$3:$B$1315, "&lt;=" &amp; CC$1, DataRegularSeason20242025!$E$3:$E$1315, $A62)</f>
        <v>45</v>
      </c>
      <c r="CD62">
        <f>SUMIFS(DataRegularSeason20242025!$AA$3:$AA$1315,DataRegularSeason20242025!$B$3:$B$1315, "&lt;=" &amp; CD$1, DataRegularSeason20242025!$D$3:$D$1315, $A62)+SUMIFS(DataRegularSeason20242025!$AB$3:$AB$1315,DataRegularSeason20242025!$B$3:$B$1315, "&lt;=" &amp; CD$1, DataRegularSeason20242025!$E$3:$E$1315, $A62)</f>
        <v>45</v>
      </c>
      <c r="CE62">
        <f>SUMIFS(DataRegularSeason20242025!$AA$3:$AA$1315,DataRegularSeason20242025!$B$3:$B$1315, "&lt;=" &amp; CE$1, DataRegularSeason20242025!$D$3:$D$1315, $A62)+SUMIFS(DataRegularSeason20242025!$AB$3:$AB$1315,DataRegularSeason20242025!$B$3:$B$1315, "&lt;=" &amp; CE$1, DataRegularSeason20242025!$E$3:$E$1315, $A62)</f>
        <v>47</v>
      </c>
      <c r="CF62">
        <f>SUMIFS(DataRegularSeason20242025!$AA$3:$AA$1315,DataRegularSeason20242025!$B$3:$B$1315, "&lt;=" &amp; CF$1, DataRegularSeason20242025!$D$3:$D$1315, $A62)+SUMIFS(DataRegularSeason20242025!$AB$3:$AB$1315,DataRegularSeason20242025!$B$3:$B$1315, "&lt;=" &amp; CF$1, DataRegularSeason20242025!$E$3:$E$1315, $A62)</f>
        <v>47</v>
      </c>
      <c r="CG62">
        <f>SUMIFS(DataRegularSeason20242025!$AA$3:$AA$1315,DataRegularSeason20242025!$B$3:$B$1315, "&lt;=" &amp; CG$1, DataRegularSeason20242025!$D$3:$D$1315, $A62)+SUMIFS(DataRegularSeason20242025!$AB$3:$AB$1315,DataRegularSeason20242025!$B$3:$B$1315, "&lt;=" &amp; CG$1, DataRegularSeason20242025!$E$3:$E$1315, $A62)</f>
        <v>49</v>
      </c>
      <c r="CH62">
        <f>SUMIFS(DataRegularSeason20242025!$AA$3:$AA$1315,DataRegularSeason20242025!$B$3:$B$1315, "&lt;=" &amp; CH$1, DataRegularSeason20242025!$D$3:$D$1315, $A62)+SUMIFS(DataRegularSeason20242025!$AB$3:$AB$1315,DataRegularSeason20242025!$B$3:$B$1315, "&lt;=" &amp; CH$1, DataRegularSeason20242025!$E$3:$E$1315, $A62)</f>
        <v>49</v>
      </c>
      <c r="CI62">
        <f>SUMIFS(DataRegularSeason20242025!$AA$3:$AA$1315,DataRegularSeason20242025!$B$3:$B$1315, "&lt;=" &amp; CI$1, DataRegularSeason20242025!$D$3:$D$1315, $A62)+SUMIFS(DataRegularSeason20242025!$AB$3:$AB$1315,DataRegularSeason20242025!$B$3:$B$1315, "&lt;=" &amp; CI$1, DataRegularSeason20242025!$E$3:$E$1315, $A62)</f>
        <v>49</v>
      </c>
      <c r="CJ62">
        <f>SUMIFS(DataRegularSeason20242025!$AA$3:$AA$1315,DataRegularSeason20242025!$B$3:$B$1315, "&lt;=" &amp; CJ$1, DataRegularSeason20242025!$D$3:$D$1315, $A62)+SUMIFS(DataRegularSeason20242025!$AB$3:$AB$1315,DataRegularSeason20242025!$B$3:$B$1315, "&lt;=" &amp; CJ$1, DataRegularSeason20242025!$E$3:$E$1315, $A62)</f>
        <v>49</v>
      </c>
      <c r="CK62">
        <f>SUMIFS(DataRegularSeason20242025!$AA$3:$AA$1315,DataRegularSeason20242025!$B$3:$B$1315, "&lt;=" &amp; CK$1, DataRegularSeason20242025!$D$3:$D$1315, $A62)+SUMIFS(DataRegularSeason20242025!$AB$3:$AB$1315,DataRegularSeason20242025!$B$3:$B$1315, "&lt;=" &amp; CK$1, DataRegularSeason20242025!$E$3:$E$1315, $A62)</f>
        <v>51</v>
      </c>
      <c r="CL62">
        <f>SUMIFS(DataRegularSeason20242025!$AA$3:$AA$1315,DataRegularSeason20242025!$B$3:$B$1315, "&lt;=" &amp; CL$1, DataRegularSeason20242025!$D$3:$D$1315, $A62)+SUMIFS(DataRegularSeason20242025!$AB$3:$AB$1315,DataRegularSeason20242025!$B$3:$B$1315, "&lt;=" &amp; CL$1, DataRegularSeason20242025!$E$3:$E$1315, $A62)</f>
        <v>51</v>
      </c>
      <c r="CM62">
        <f>SUMIFS(DataRegularSeason20242025!$AA$3:$AA$1315,DataRegularSeason20242025!$B$3:$B$1315, "&lt;=" &amp; CM$1, DataRegularSeason20242025!$D$3:$D$1315, $A62)+SUMIFS(DataRegularSeason20242025!$AB$3:$AB$1315,DataRegularSeason20242025!$B$3:$B$1315, "&lt;=" &amp; CM$1, DataRegularSeason20242025!$E$3:$E$1315, $A62)</f>
        <v>53</v>
      </c>
      <c r="CN62">
        <f>SUMIFS(DataRegularSeason20242025!$AA$3:$AA$1315,DataRegularSeason20242025!$B$3:$B$1315, "&lt;=" &amp; CN$1, DataRegularSeason20242025!$D$3:$D$1315, $A62)+SUMIFS(DataRegularSeason20242025!$AB$3:$AB$1315,DataRegularSeason20242025!$B$3:$B$1315, "&lt;=" &amp; CN$1, DataRegularSeason20242025!$E$3:$E$1315, $A62)</f>
        <v>53</v>
      </c>
      <c r="CO62">
        <f>SUMIFS(DataRegularSeason20242025!$AA$3:$AA$1315,DataRegularSeason20242025!$B$3:$B$1315, "&lt;=" &amp; CO$1, DataRegularSeason20242025!$D$3:$D$1315, $A62)+SUMIFS(DataRegularSeason20242025!$AB$3:$AB$1315,DataRegularSeason20242025!$B$3:$B$1315, "&lt;=" &amp; CO$1, DataRegularSeason20242025!$E$3:$E$1315, $A62)</f>
        <v>53</v>
      </c>
      <c r="CP62">
        <f>SUMIFS(DataRegularSeason20242025!$AA$3:$AA$1315,DataRegularSeason20242025!$B$3:$B$1315, "&lt;=" &amp; CP$1, DataRegularSeason20242025!$D$3:$D$1315, $A62)+SUMIFS(DataRegularSeason20242025!$AB$3:$AB$1315,DataRegularSeason20242025!$B$3:$B$1315, "&lt;=" &amp; CP$1, DataRegularSeason20242025!$E$3:$E$1315, $A62)</f>
        <v>53</v>
      </c>
      <c r="CQ62">
        <f>SUMIFS(DataRegularSeason20242025!$AA$3:$AA$1315,DataRegularSeason20242025!$B$3:$B$1315, "&lt;=" &amp; CQ$1, DataRegularSeason20242025!$D$3:$D$1315, $A62)+SUMIFS(DataRegularSeason20242025!$AB$3:$AB$1315,DataRegularSeason20242025!$B$3:$B$1315, "&lt;=" &amp; CQ$1, DataRegularSeason20242025!$E$3:$E$1315, $A62)</f>
        <v>55</v>
      </c>
      <c r="CR62">
        <f>SUMIFS(DataRegularSeason20242025!$AA$3:$AA$1315,DataRegularSeason20242025!$B$3:$B$1315, "&lt;=" &amp; CR$1, DataRegularSeason20242025!$D$3:$D$1315, $A62)+SUMIFS(DataRegularSeason20242025!$AB$3:$AB$1315,DataRegularSeason20242025!$B$3:$B$1315, "&lt;=" &amp; CR$1, DataRegularSeason20242025!$E$3:$E$1315, $A62)</f>
        <v>55</v>
      </c>
      <c r="CS62">
        <f>SUMIFS(DataRegularSeason20242025!$AA$3:$AA$1315,DataRegularSeason20242025!$B$3:$B$1315, "&lt;=" &amp; CS$1, DataRegularSeason20242025!$D$3:$D$1315, $A62)+SUMIFS(DataRegularSeason20242025!$AB$3:$AB$1315,DataRegularSeason20242025!$B$3:$B$1315, "&lt;=" &amp; CS$1, DataRegularSeason20242025!$E$3:$E$1315, $A62)</f>
        <v>57</v>
      </c>
      <c r="CT62">
        <f>SUMIFS(DataRegularSeason20242025!$AA$3:$AA$1315,DataRegularSeason20242025!$B$3:$B$1315, "&lt;=" &amp; CT$1, DataRegularSeason20242025!$D$3:$D$1315, $A62)+SUMIFS(DataRegularSeason20242025!$AB$3:$AB$1315,DataRegularSeason20242025!$B$3:$B$1315, "&lt;=" &amp; CT$1, DataRegularSeason20242025!$E$3:$E$1315, $A62)</f>
        <v>57</v>
      </c>
      <c r="CU62">
        <f>SUMIFS(DataRegularSeason20242025!$AA$3:$AA$1315,DataRegularSeason20242025!$B$3:$B$1315, "&lt;=" &amp; CU$1, DataRegularSeason20242025!$D$3:$D$1315, $A62)+SUMIFS(DataRegularSeason20242025!$AB$3:$AB$1315,DataRegularSeason20242025!$B$3:$B$1315, "&lt;=" &amp; CU$1, DataRegularSeason20242025!$E$3:$E$1315, $A62)</f>
        <v>57</v>
      </c>
      <c r="CV62">
        <f>SUMIFS(DataRegularSeason20242025!$AA$3:$AA$1315,DataRegularSeason20242025!$B$3:$B$1315, "&lt;=" &amp; CV$1, DataRegularSeason20242025!$D$3:$D$1315, $A62)+SUMIFS(DataRegularSeason20242025!$AB$3:$AB$1315,DataRegularSeason20242025!$B$3:$B$1315, "&lt;=" &amp; CV$1, DataRegularSeason20242025!$E$3:$E$1315, $A62)</f>
        <v>59</v>
      </c>
      <c r="CW62">
        <f>SUMIFS(DataRegularSeason20242025!$AA$3:$AA$1315,DataRegularSeason20242025!$B$3:$B$1315, "&lt;=" &amp; CW$1, DataRegularSeason20242025!$D$3:$D$1315, $A62)+SUMIFS(DataRegularSeason20242025!$AB$3:$AB$1315,DataRegularSeason20242025!$B$3:$B$1315, "&lt;=" &amp; CW$1, DataRegularSeason20242025!$E$3:$E$1315, $A62)</f>
        <v>59</v>
      </c>
      <c r="CX62">
        <f>SUMIFS(DataRegularSeason20242025!$AA$3:$AA$1315,DataRegularSeason20242025!$B$3:$B$1315, "&lt;=" &amp; CX$1, DataRegularSeason20242025!$D$3:$D$1315, $A62)+SUMIFS(DataRegularSeason20242025!$AB$3:$AB$1315,DataRegularSeason20242025!$B$3:$B$1315, "&lt;=" &amp; CX$1, DataRegularSeason20242025!$E$3:$E$1315, $A62)</f>
        <v>59</v>
      </c>
      <c r="CY62">
        <f>SUMIFS(DataRegularSeason20242025!$AA$3:$AA$1315,DataRegularSeason20242025!$B$3:$B$1315, "&lt;=" &amp; CY$1, DataRegularSeason20242025!$D$3:$D$1315, $A62)+SUMIFS(DataRegularSeason20242025!$AB$3:$AB$1315,DataRegularSeason20242025!$B$3:$B$1315, "&lt;=" &amp; CY$1, DataRegularSeason20242025!$E$3:$E$1315, $A62)</f>
        <v>59</v>
      </c>
      <c r="CZ62">
        <f>SUMIFS(DataRegularSeason20242025!$AA$3:$AA$1315,DataRegularSeason20242025!$B$3:$B$1315, "&lt;=" &amp; CZ$1, DataRegularSeason20242025!$D$3:$D$1315, $A62)+SUMIFS(DataRegularSeason20242025!$AB$3:$AB$1315,DataRegularSeason20242025!$B$3:$B$1315, "&lt;=" &amp; CZ$1, DataRegularSeason20242025!$E$3:$E$1315, $A62)</f>
        <v>59</v>
      </c>
      <c r="DA62">
        <f>SUMIFS(DataRegularSeason20242025!$AA$3:$AA$1315,DataRegularSeason20242025!$B$3:$B$1315, "&lt;=" &amp; DA$1, DataRegularSeason20242025!$D$3:$D$1315, $A62)+SUMIFS(DataRegularSeason20242025!$AB$3:$AB$1315,DataRegularSeason20242025!$B$3:$B$1315, "&lt;=" &amp; DA$1, DataRegularSeason20242025!$E$3:$E$1315, $A62)</f>
        <v>61</v>
      </c>
      <c r="DB62">
        <f>SUMIFS(DataRegularSeason20242025!$AA$3:$AA$1315,DataRegularSeason20242025!$B$3:$B$1315, "&lt;=" &amp; DB$1, DataRegularSeason20242025!$D$3:$D$1315, $A62)+SUMIFS(DataRegularSeason20242025!$AB$3:$AB$1315,DataRegularSeason20242025!$B$3:$B$1315, "&lt;=" &amp; DB$1, DataRegularSeason20242025!$E$3:$E$1315, $A62)</f>
        <v>61</v>
      </c>
      <c r="DC62">
        <f>SUMIFS(DataRegularSeason20242025!$AA$3:$AA$1315,DataRegularSeason20242025!$B$3:$B$1315, "&lt;=" &amp; DC$1, DataRegularSeason20242025!$D$3:$D$1315, $A62)+SUMIFS(DataRegularSeason20242025!$AB$3:$AB$1315,DataRegularSeason20242025!$B$3:$B$1315, "&lt;=" &amp; DC$1, DataRegularSeason20242025!$E$3:$E$1315, $A62)</f>
        <v>61</v>
      </c>
      <c r="DD62">
        <f>SUMIFS(DataRegularSeason20242025!$AA$3:$AA$1315,DataRegularSeason20242025!$B$3:$B$1315, "&lt;=" &amp; DD$1, DataRegularSeason20242025!$D$3:$D$1315, $A62)+SUMIFS(DataRegularSeason20242025!$AB$3:$AB$1315,DataRegularSeason20242025!$B$3:$B$1315, "&lt;=" &amp; DD$1, DataRegularSeason20242025!$E$3:$E$1315, $A62)</f>
        <v>61</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62</v>
      </c>
      <c r="DJ62">
        <f>SUMIFS(DataRegularSeason20242025!$AA$3:$AA$1315,DataRegularSeason20242025!$B$3:$B$1315, "&lt;=" &amp; DJ$1, DataRegularSeason20242025!$D$3:$D$1315, $A62)+SUMIFS(DataRegularSeason20242025!$AB$3:$AB$1315,DataRegularSeason20242025!$B$3:$B$1315, "&lt;=" &amp; DJ$1, DataRegularSeason20242025!$E$3:$E$1315, $A62)</f>
        <v>62</v>
      </c>
      <c r="DK62">
        <f>SUMIFS(DataRegularSeason20242025!$AA$3:$AA$1315,DataRegularSeason20242025!$B$3:$B$1315, "&lt;=" &amp; DK$1, DataRegularSeason20242025!$D$3:$D$1315, $A62)+SUMIFS(DataRegularSeason20242025!$AB$3:$AB$1315,DataRegularSeason20242025!$B$3:$B$1315, "&lt;=" &amp; DK$1, DataRegularSeason20242025!$E$3:$E$1315, $A62)</f>
        <v>62</v>
      </c>
      <c r="DL62">
        <f>SUMIFS(DataRegularSeason20242025!$AA$3:$AA$1315,DataRegularSeason20242025!$B$3:$B$1315, "&lt;=" &amp; DL$1, DataRegularSeason20242025!$D$3:$D$1315, $A62)+SUMIFS(DataRegularSeason20242025!$AB$3:$AB$1315,DataRegularSeason20242025!$B$3:$B$1315, "&lt;=" &amp; DL$1, DataRegularSeason20242025!$E$3:$E$1315, $A62)</f>
        <v>64</v>
      </c>
      <c r="DM62">
        <f>SUMIFS(DataRegularSeason20242025!$AA$3:$AA$1315,DataRegularSeason20242025!$B$3:$B$1315, "&lt;=" &amp; DM$1, DataRegularSeason20242025!$D$3:$D$1315, $A62)+SUMIFS(DataRegularSeason20242025!$AB$3:$AB$1315,DataRegularSeason20242025!$B$3:$B$1315, "&lt;=" &amp; DM$1, DataRegularSeason20242025!$E$3:$E$1315, $A62)</f>
        <v>64</v>
      </c>
      <c r="DN62">
        <f>SUMIFS(DataRegularSeason20242025!$AA$3:$AA$1315,DataRegularSeason20242025!$B$3:$B$1315, "&lt;=" &amp; DN$1, DataRegularSeason20242025!$D$3:$D$1315, $A62)+SUMIFS(DataRegularSeason20242025!$AB$3:$AB$1315,DataRegularSeason20242025!$B$3:$B$1315, "&lt;=" &amp; DN$1, DataRegularSeason20242025!$E$3:$E$1315, $A62)</f>
        <v>64</v>
      </c>
      <c r="DO62">
        <f>SUMIFS(DataRegularSeason20242025!$AA$3:$AA$1315,DataRegularSeason20242025!$B$3:$B$1315, "&lt;=" &amp; DO$1, DataRegularSeason20242025!$D$3:$D$1315, $A62)+SUMIFS(DataRegularSeason20242025!$AB$3:$AB$1315,DataRegularSeason20242025!$B$3:$B$1315, "&lt;=" &amp; DO$1, DataRegularSeason20242025!$E$3:$E$1315, $A62)</f>
        <v>66</v>
      </c>
      <c r="DP62">
        <f>SUMIFS(DataRegularSeason20242025!$AA$3:$AA$1315,DataRegularSeason20242025!$B$3:$B$1315, "&lt;=" &amp; DP$1, DataRegularSeason20242025!$D$3:$D$1315, $A62)+SUMIFS(DataRegularSeason20242025!$AB$3:$AB$1315,DataRegularSeason20242025!$B$3:$B$1315, "&lt;=" &amp; DP$1, DataRegularSeason20242025!$E$3:$E$1315, $A62)</f>
        <v>66</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68</v>
      </c>
      <c r="DY62">
        <f>SUMIFS(DataRegularSeason20242025!$AA$3:$AA$1315,DataRegularSeason20242025!$B$3:$B$1315, "&lt;=" &amp; DY$1, DataRegularSeason20242025!$D$3:$D$1315, $A62)+SUMIFS(DataRegularSeason20242025!$AB$3:$AB$1315,DataRegularSeason20242025!$B$3:$B$1315, "&lt;=" &amp; DY$1, DataRegularSeason20242025!$E$3:$E$1315, $A62)</f>
        <v>68</v>
      </c>
      <c r="DZ62">
        <f>SUMIFS(DataRegularSeason20242025!$AA$3:$AA$1315,DataRegularSeason20242025!$B$3:$B$1315, "&lt;=" &amp; DZ$1, DataRegularSeason20242025!$D$3:$D$1315, $A62)+SUMIFS(DataRegularSeason20242025!$AB$3:$AB$1315,DataRegularSeason20242025!$B$3:$B$1315, "&lt;=" &amp; DZ$1, DataRegularSeason20242025!$E$3:$E$1315, $A62)</f>
        <v>70</v>
      </c>
      <c r="EA62">
        <f>SUMIFS(DataRegularSeason20242025!$AA$3:$AA$1315,DataRegularSeason20242025!$B$3:$B$1315, "&lt;=" &amp; EA$1, DataRegularSeason20242025!$D$3:$D$1315, $A62)+SUMIFS(DataRegularSeason20242025!$AB$3:$AB$1315,DataRegularSeason20242025!$B$3:$B$1315, "&lt;=" &amp; EA$1, DataRegularSeason20242025!$E$3:$E$1315, $A62)</f>
        <v>70</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74</v>
      </c>
      <c r="EQ62">
        <f>SUMIFS(DataRegularSeason20242025!$AA$3:$AA$1315,DataRegularSeason20242025!$B$3:$B$1315, "&lt;=" &amp; EQ$1, DataRegularSeason20242025!$D$3:$D$1315, $A62)+SUMIFS(DataRegularSeason20242025!$AB$3:$AB$1315,DataRegularSeason20242025!$B$3:$B$1315, "&lt;=" &amp; EQ$1, DataRegularSeason20242025!$E$3:$E$1315, $A62)</f>
        <v>74</v>
      </c>
      <c r="ER62">
        <f>SUMIFS(DataRegularSeason20242025!$AA$3:$AA$1315,DataRegularSeason20242025!$B$3:$B$1315, "&lt;=" &amp; ER$1, DataRegularSeason20242025!$D$3:$D$1315, $A62)+SUMIFS(DataRegularSeason20242025!$AB$3:$AB$1315,DataRegularSeason20242025!$B$3:$B$1315, "&lt;=" &amp; ER$1, DataRegularSeason20242025!$E$3:$E$1315, $A62)</f>
        <v>74</v>
      </c>
      <c r="ES62">
        <f>SUMIFS(DataRegularSeason20242025!$AA$3:$AA$1315,DataRegularSeason20242025!$B$3:$B$1315, "&lt;=" &amp; ES$1, DataRegularSeason20242025!$D$3:$D$1315, $A62)+SUMIFS(DataRegularSeason20242025!$AB$3:$AB$1315,DataRegularSeason20242025!$B$3:$B$1315, "&lt;=" &amp; ES$1, DataRegularSeason20242025!$E$3:$E$1315, $A62)</f>
        <v>74</v>
      </c>
      <c r="ET62">
        <f>SUMIFS(DataRegularSeason20242025!$AA$3:$AA$1315,DataRegularSeason20242025!$B$3:$B$1315, "&lt;=" &amp; ET$1, DataRegularSeason20242025!$D$3:$D$1315, $A62)+SUMIFS(DataRegularSeason20242025!$AB$3:$AB$1315,DataRegularSeason20242025!$B$3:$B$1315, "&lt;=" &amp; ET$1, DataRegularSeason20242025!$E$3:$E$1315, $A62)</f>
        <v>74</v>
      </c>
      <c r="EU62">
        <f>SUMIFS(DataRegularSeason20242025!$AA$3:$AA$1315,DataRegularSeason20242025!$B$3:$B$1315, "&lt;=" &amp; EU$1, DataRegularSeason20242025!$D$3:$D$1315, $A62)+SUMIFS(DataRegularSeason20242025!$AB$3:$AB$1315,DataRegularSeason20242025!$B$3:$B$1315, "&lt;=" &amp; EU$1, DataRegularSeason20242025!$E$3:$E$1315, $A62)</f>
        <v>76</v>
      </c>
      <c r="EV62">
        <f>SUMIFS(DataRegularSeason20242025!$AA$3:$AA$1315,DataRegularSeason20242025!$B$3:$B$1315, "&lt;=" &amp; EV$1, DataRegularSeason20242025!$D$3:$D$1315, $A62)+SUMIFS(DataRegularSeason20242025!$AB$3:$AB$1315,DataRegularSeason20242025!$B$3:$B$1315, "&lt;=" &amp; EV$1, DataRegularSeason20242025!$E$3:$E$1315, $A62)</f>
        <v>76</v>
      </c>
      <c r="EW62">
        <f>SUMIFS(DataRegularSeason20242025!$AA$3:$AA$1315,DataRegularSeason20242025!$B$3:$B$1315, "&lt;=" &amp; EW$1, DataRegularSeason20242025!$D$3:$D$1315, $A62)+SUMIFS(DataRegularSeason20242025!$AB$3:$AB$1315,DataRegularSeason20242025!$B$3:$B$1315, "&lt;=" &amp; EW$1, DataRegularSeason20242025!$E$3:$E$1315, $A62)</f>
        <v>76</v>
      </c>
      <c r="EX62">
        <f>SUMIFS(DataRegularSeason20242025!$AA$3:$AA$1315,DataRegularSeason20242025!$B$3:$B$1315, "&lt;=" &amp; EX$1, DataRegularSeason20242025!$D$3:$D$1315, $A62)+SUMIFS(DataRegularSeason20242025!$AB$3:$AB$1315,DataRegularSeason20242025!$B$3:$B$1315, "&lt;=" &amp; EX$1, DataRegularSeason20242025!$E$3:$E$1315, $A62)</f>
        <v>78</v>
      </c>
      <c r="EY62">
        <f>SUMIFS(DataRegularSeason20242025!$AA$3:$AA$1315,DataRegularSeason20242025!$B$3:$B$1315, "&lt;=" &amp; EY$1, DataRegularSeason20242025!$D$3:$D$1315, $A62)+SUMIFS(DataRegularSeason20242025!$AB$3:$AB$1315,DataRegularSeason20242025!$B$3:$B$1315, "&lt;=" &amp; EY$1, DataRegularSeason20242025!$E$3:$E$1315, $A62)</f>
        <v>78</v>
      </c>
      <c r="EZ62">
        <f>SUMIFS(DataRegularSeason20242025!$AA$3:$AA$1315,DataRegularSeason20242025!$B$3:$B$1315, "&lt;=" &amp; EZ$1, DataRegularSeason20242025!$D$3:$D$1315, $A62)+SUMIFS(DataRegularSeason20242025!$AB$3:$AB$1315,DataRegularSeason20242025!$B$3:$B$1315, "&lt;=" &amp; EZ$1, DataRegularSeason20242025!$E$3:$E$1315, $A62)</f>
        <v>78</v>
      </c>
      <c r="FA62">
        <f>SUMIFS(DataRegularSeason20242025!$AA$3:$AA$1315,DataRegularSeason20242025!$B$3:$B$1315, "&lt;=" &amp; FA$1, DataRegularSeason20242025!$D$3:$D$1315, $A62)+SUMIFS(DataRegularSeason20242025!$AB$3:$AB$1315,DataRegularSeason20242025!$B$3:$B$1315, "&lt;=" &amp; FA$1, DataRegularSeason20242025!$E$3:$E$1315, $A62)</f>
        <v>80</v>
      </c>
      <c r="FB62">
        <f>SUMIFS(DataRegularSeason20242025!$AA$3:$AA$1315,DataRegularSeason20242025!$B$3:$B$1315, "&lt;=" &amp; FB$1, DataRegularSeason20242025!$D$3:$D$1315, $A62)+SUMIFS(DataRegularSeason20242025!$AB$3:$AB$1315,DataRegularSeason20242025!$B$3:$B$1315, "&lt;=" &amp; FB$1, DataRegularSeason20242025!$E$3:$E$1315, $A62)</f>
        <v>80</v>
      </c>
      <c r="FC62">
        <f>SUMIFS(DataRegularSeason20242025!$AA$3:$AA$1315,DataRegularSeason20242025!$B$3:$B$1315, "&lt;=" &amp; FC$1, DataRegularSeason20242025!$D$3:$D$1315, $A62)+SUMIFS(DataRegularSeason20242025!$AB$3:$AB$1315,DataRegularSeason20242025!$B$3:$B$1315, "&lt;=" &amp; FC$1, DataRegularSeason20242025!$E$3:$E$1315, $A62)</f>
        <v>82</v>
      </c>
      <c r="FD62">
        <f>SUMIFS(DataRegularSeason20242025!$AA$3:$AA$1315,DataRegularSeason20242025!$B$3:$B$1315, "&lt;=" &amp; FD$1, DataRegularSeason20242025!$D$3:$D$1315, $A62)+SUMIFS(DataRegularSeason20242025!$AB$3:$AB$1315,DataRegularSeason20242025!$B$3:$B$1315, "&lt;=" &amp; FD$1, DataRegularSeason20242025!$E$3:$E$1315, $A62)</f>
        <v>82</v>
      </c>
      <c r="FE62">
        <f>SUMIFS(DataRegularSeason20242025!$AA$3:$AA$1315,DataRegularSeason20242025!$B$3:$B$1315, "&lt;=" &amp; FE$1, DataRegularSeason20242025!$D$3:$D$1315, $A62)+SUMIFS(DataRegularSeason20242025!$AB$3:$AB$1315,DataRegularSeason20242025!$B$3:$B$1315, "&lt;=" &amp; FE$1, DataRegularSeason20242025!$E$3:$E$1315, $A62)</f>
        <v>82</v>
      </c>
      <c r="FF62">
        <f>SUMIFS(DataRegularSeason20242025!$AA$3:$AA$1315,DataRegularSeason20242025!$B$3:$B$1315, "&lt;=" &amp; FF$1, DataRegularSeason20242025!$D$3:$D$1315, $A62)+SUMIFS(DataRegularSeason20242025!$AB$3:$AB$1315,DataRegularSeason20242025!$B$3:$B$1315, "&lt;=" &amp; FF$1, DataRegularSeason20242025!$E$3:$E$1315, $A62)</f>
        <v>82</v>
      </c>
      <c r="FG62">
        <f>SUMIFS(DataRegularSeason20242025!$AA$3:$AA$1315,DataRegularSeason20242025!$B$3:$B$1315, "&lt;=" &amp; FG$1, DataRegularSeason20242025!$D$3:$D$1315, $A62)+SUMIFS(DataRegularSeason20242025!$AB$3:$AB$1315,DataRegularSeason20242025!$B$3:$B$1315, "&lt;=" &amp; FG$1, DataRegularSeason20242025!$E$3:$E$1315, $A62)</f>
        <v>83</v>
      </c>
      <c r="FH62">
        <f>SUMIFS(DataRegularSeason20242025!$AA$3:$AA$1315,DataRegularSeason20242025!$B$3:$B$1315, "&lt;=" &amp; FH$1, DataRegularSeason20242025!$D$3:$D$1315, $A62)+SUMIFS(DataRegularSeason20242025!$AB$3:$AB$1315,DataRegularSeason20242025!$B$3:$B$1315, "&lt;=" &amp; FH$1, DataRegularSeason20242025!$E$3:$E$1315, $A62)</f>
        <v>83</v>
      </c>
      <c r="FI62">
        <f>SUMIFS(DataRegularSeason20242025!$AA$3:$AA$1315,DataRegularSeason20242025!$B$3:$B$1315, "&lt;=" &amp; FI$1, DataRegularSeason20242025!$D$3:$D$1315, $A62)+SUMIFS(DataRegularSeason20242025!$AB$3:$AB$1315,DataRegularSeason20242025!$B$3:$B$1315, "&lt;=" &amp; FI$1, DataRegularSeason20242025!$E$3:$E$1315, $A62)</f>
        <v>83</v>
      </c>
      <c r="FJ62">
        <f>SUMIFS(DataRegularSeason20242025!$AA$3:$AA$1315,DataRegularSeason20242025!$B$3:$B$1315, "&lt;=" &amp; FJ$1, DataRegularSeason20242025!$D$3:$D$1315, $A62)+SUMIFS(DataRegularSeason20242025!$AB$3:$AB$1315,DataRegularSeason20242025!$B$3:$B$1315, "&lt;=" &amp; FJ$1, DataRegularSeason20242025!$E$3:$E$1315, $A62)</f>
        <v>83</v>
      </c>
      <c r="FK62">
        <f>SUMIFS(DataRegularSeason20242025!$AA$3:$AA$1315,DataRegularSeason20242025!$B$3:$B$1315, "&lt;=" &amp; FK$1, DataRegularSeason20242025!$D$3:$D$1315, $A62)+SUMIFS(DataRegularSeason20242025!$AB$3:$AB$1315,DataRegularSeason20242025!$B$3:$B$1315, "&lt;=" &amp; FK$1, DataRegularSeason20242025!$E$3:$E$1315, $A62)</f>
        <v>83</v>
      </c>
      <c r="FL62">
        <f>SUMIFS(DataRegularSeason20242025!$AA$3:$AA$1315,DataRegularSeason20242025!$B$3:$B$1315, "&lt;=" &amp; FL$1, DataRegularSeason20242025!$D$3:$D$1315, $A62)+SUMIFS(DataRegularSeason20242025!$AB$3:$AB$1315,DataRegularSeason20242025!$B$3:$B$1315, "&lt;=" &amp; FL$1, DataRegularSeason20242025!$E$3:$E$1315, $A62)</f>
        <v>83</v>
      </c>
      <c r="FM62">
        <f>SUMIFS(DataRegularSeason20242025!$AA$3:$AA$1315,DataRegularSeason20242025!$B$3:$B$1315, "&lt;=" &amp; FM$1, DataRegularSeason20242025!$D$3:$D$1315, $A62)+SUMIFS(DataRegularSeason20242025!$AB$3:$AB$1315,DataRegularSeason20242025!$B$3:$B$1315, "&lt;=" &amp; FM$1, DataRegularSeason20242025!$E$3:$E$1315, $A62)</f>
        <v>83</v>
      </c>
      <c r="FN62">
        <f>SUMIFS(DataRegularSeason20242025!$AA$3:$AA$1315,DataRegularSeason20242025!$B$3:$B$1315, "&lt;=" &amp; FN$1, DataRegularSeason20242025!$D$3:$D$1315, $A62)+SUMIFS(DataRegularSeason20242025!$AB$3:$AB$1315,DataRegularSeason20242025!$B$3:$B$1315, "&lt;=" &amp; FN$1, DataRegularSeason20242025!$E$3:$E$1315, $A62)</f>
        <v>83</v>
      </c>
      <c r="FO62">
        <f>SUMIFS(DataRegularSeason20242025!$AA$3:$AA$1315,DataRegularSeason20242025!$B$3:$B$1315, "&lt;=" &amp; FO$1, DataRegularSeason20242025!$D$3:$D$1315, $A62)+SUMIFS(DataRegularSeason20242025!$AB$3:$AB$1315,DataRegularSeason20242025!$B$3:$B$1315, "&lt;=" &amp; FO$1, DataRegularSeason20242025!$E$3:$E$1315, $A62)</f>
        <v>83</v>
      </c>
      <c r="FP62">
        <f>SUMIFS(DataRegularSeason20242025!$AA$3:$AA$1315,DataRegularSeason20242025!$B$3:$B$1315, "&lt;=" &amp; FP$1, DataRegularSeason20242025!$D$3:$D$1315, $A62)+SUMIFS(DataRegularSeason20242025!$AB$3:$AB$1315,DataRegularSeason20242025!$B$3:$B$1315, "&lt;=" &amp; FP$1, DataRegularSeason20242025!$E$3:$E$1315, $A62)</f>
        <v>83</v>
      </c>
      <c r="FQ62">
        <f>SUMIFS(DataRegularSeason20242025!$AA$3:$AA$1315,DataRegularSeason20242025!$B$3:$B$1315, "&lt;=" &amp; FQ$1, DataRegularSeason20242025!$D$3:$D$1315, $A62)+SUMIFS(DataRegularSeason20242025!$AB$3:$AB$1315,DataRegularSeason20242025!$B$3:$B$1315, "&lt;=" &amp; FQ$1, DataRegularSeason20242025!$E$3:$E$1315, $A62)</f>
        <v>83</v>
      </c>
      <c r="FR62">
        <f>SUMIFS(DataRegularSeason20242025!$AA$3:$AA$1315,DataRegularSeason20242025!$B$3:$B$1315, "&lt;=" &amp; FR$1, DataRegularSeason20242025!$D$3:$D$1315, $A62)+SUMIFS(DataRegularSeason20242025!$AB$3:$AB$1315,DataRegularSeason20242025!$B$3:$B$1315, "&lt;=" &amp; FR$1, DataRegularSeason20242025!$E$3:$E$1315, $A62)</f>
        <v>83</v>
      </c>
      <c r="FS62">
        <f>SUMIFS(DataRegularSeason20242025!$AA$3:$AA$1315,DataRegularSeason20242025!$B$3:$B$1315, "&lt;=" &amp; FS$1, DataRegularSeason20242025!$D$3:$D$1315, $A62)+SUMIFS(DataRegularSeason20242025!$AB$3:$AB$1315,DataRegularSeason20242025!$B$3:$B$1315, "&lt;=" &amp; FS$1, DataRegularSeason20242025!$E$3:$E$1315, $A62)</f>
        <v>83</v>
      </c>
      <c r="FT62">
        <f>SUMIFS(DataRegularSeason20242025!$AA$3:$AA$1315,DataRegularSeason20242025!$B$3:$B$1315, "&lt;=" &amp; FT$1, DataRegularSeason20242025!$D$3:$D$1315, $A62)+SUMIFS(DataRegularSeason20242025!$AB$3:$AB$1315,DataRegularSeason20242025!$B$3:$B$1315, "&lt;=" &amp; FT$1, DataRegularSeason20242025!$E$3:$E$1315, $A62)</f>
        <v>83</v>
      </c>
      <c r="FU62">
        <f>SUMIFS(DataRegularSeason20242025!$AA$3:$AA$1315,DataRegularSeason20242025!$B$3:$B$1315, "&lt;=" &amp; FU$1, DataRegularSeason20242025!$D$3:$D$1315, $A62)+SUMIFS(DataRegularSeason20242025!$AB$3:$AB$1315,DataRegularSeason20242025!$B$3:$B$1315, "&lt;=" &amp; FU$1, DataRegularSeason20242025!$E$3:$E$1315, $A62)</f>
        <v>83</v>
      </c>
      <c r="FV62">
        <f>SUMIFS(DataRegularSeason20242025!$AA$3:$AA$1315,DataRegularSeason20242025!$B$3:$B$1315, "&lt;=" &amp; FV$1, DataRegularSeason20242025!$D$3:$D$1315, $A62)+SUMIFS(DataRegularSeason20242025!$AB$3:$AB$1315,DataRegularSeason20242025!$B$3:$B$1315, "&lt;=" &amp; FV$1, DataRegularSeason20242025!$E$3:$E$1315, $A62)</f>
        <v>83</v>
      </c>
      <c r="FW62">
        <f>SUMIFS(DataRegularSeason20242025!$AA$3:$AA$1315,DataRegularSeason20242025!$B$3:$B$1315, "&lt;=" &amp; FW$1, DataRegularSeason20242025!$D$3:$D$1315, $A62)+SUMIFS(DataRegularSeason20242025!$AB$3:$AB$1315,DataRegularSeason20242025!$B$3:$B$1315, "&lt;=" &amp; FW$1, DataRegularSeason20242025!$E$3:$E$1315, $A62)</f>
        <v>83</v>
      </c>
      <c r="FX62">
        <f>SUMIFS(DataRegularSeason20242025!$AA$3:$AA$1315,DataRegularSeason20242025!$B$3:$B$1315, "&lt;=" &amp; FX$1, DataRegularSeason20242025!$D$3:$D$1315, $A62)+SUMIFS(DataRegularSeason20242025!$AB$3:$AB$1315,DataRegularSeason20242025!$B$3:$B$1315, "&lt;=" &amp; FX$1, DataRegularSeason20242025!$E$3:$E$1315, $A62)</f>
        <v>83</v>
      </c>
      <c r="FY62">
        <f>SUMIFS(DataRegularSeason20242025!$AA$3:$AA$1315,DataRegularSeason20242025!$B$3:$B$1315, "&lt;=" &amp; FY$1, DataRegularSeason20242025!$D$3:$D$1315, $A62)+SUMIFS(DataRegularSeason20242025!$AB$3:$AB$1315,DataRegularSeason20242025!$B$3:$B$1315, "&lt;=" &amp; FY$1, DataRegularSeason20242025!$E$3:$E$1315, $A62)</f>
        <v>83</v>
      </c>
      <c r="FZ62">
        <f>SUMIFS(DataRegularSeason20242025!$AA$3:$AA$1315,DataRegularSeason20242025!$B$3:$B$1315, "&lt;=" &amp; FZ$1, DataRegularSeason20242025!$D$3:$D$1315, $A62)+SUMIFS(DataRegularSeason20242025!$AB$3:$AB$1315,DataRegularSeason20242025!$B$3:$B$1315, "&lt;=" &amp; FZ$1, DataRegularSeason20242025!$E$3:$E$1315, $A62)</f>
        <v>83</v>
      </c>
      <c r="GA62">
        <f>SUMIFS(DataRegularSeason20242025!$AA$3:$AA$1315,DataRegularSeason20242025!$B$3:$B$1315, "&lt;=" &amp; GA$1, DataRegularSeason20242025!$D$3:$D$1315, $A62)+SUMIFS(DataRegularSeason20242025!$AB$3:$AB$1315,DataRegularSeason20242025!$B$3:$B$1315, "&lt;=" &amp; GA$1, DataRegularSeason20242025!$E$3:$E$1315, $A62)</f>
        <v>83</v>
      </c>
      <c r="GB62">
        <f>SUMIFS(DataRegularSeason20242025!$AA$3:$AA$1315,DataRegularSeason20242025!$B$3:$B$1315, "&lt;=" &amp; GB$1, DataRegularSeason20242025!$D$3:$D$1315, $A62)+SUMIFS(DataRegularSeason20242025!$AB$3:$AB$1315,DataRegularSeason20242025!$B$3:$B$1315, "&lt;=" &amp; GB$1, DataRegularSeason20242025!$E$3:$E$1315, $A62)</f>
        <v>83</v>
      </c>
      <c r="GC62">
        <f>SUMIFS(DataRegularSeason20242025!$AA$3:$AA$1315,DataRegularSeason20242025!$B$3:$B$1315, "&lt;=" &amp; GC$1, DataRegularSeason20242025!$D$3:$D$1315, $A62)+SUMIFS(DataRegularSeason20242025!$AB$3:$AB$1315,DataRegularSeason20242025!$B$3:$B$1315, "&lt;=" &amp; GC$1, DataRegularSeason20242025!$E$3:$E$1315, $A62)</f>
        <v>83</v>
      </c>
      <c r="GD62">
        <f>SUMIFS(DataRegularSeason20242025!$AA$3:$AA$1315,DataRegularSeason20242025!$B$3:$B$1315, "&lt;=" &amp; GD$1, DataRegularSeason20242025!$D$3:$D$1315, $A62)+SUMIFS(DataRegularSeason20242025!$AB$3:$AB$1315,DataRegularSeason20242025!$B$3:$B$1315, "&lt;=" &amp; GD$1, DataRegularSeason20242025!$E$3:$E$1315, $A62)</f>
        <v>83</v>
      </c>
      <c r="GE62">
        <f>SUMIFS(DataRegularSeason20242025!$AA$3:$AA$1315,DataRegularSeason20242025!$B$3:$B$1315, "&lt;=" &amp; GE$1, DataRegularSeason20242025!$D$3:$D$1315, $A62)+SUMIFS(DataRegularSeason20242025!$AB$3:$AB$1315,DataRegularSeason20242025!$B$3:$B$1315, "&lt;=" &amp; GE$1, DataRegularSeason20242025!$E$3:$E$1315, $A62)</f>
        <v>83</v>
      </c>
      <c r="GF62">
        <f>SUMIFS(DataRegularSeason20242025!$AA$3:$AA$1315,DataRegularSeason20242025!$B$3:$B$1315, "&lt;=" &amp; GF$1, DataRegularSeason20242025!$D$3:$D$1315, $A62)+SUMIFS(DataRegularSeason20242025!$AB$3:$AB$1315,DataRegularSeason20242025!$B$3:$B$1315, "&lt;=" &amp; GF$1, DataRegularSeason20242025!$E$3:$E$1315, $A62)</f>
        <v>83</v>
      </c>
      <c r="GG62">
        <f>SUMIFS(DataRegularSeason20242025!$AA$3:$AA$1315,DataRegularSeason20242025!$B$3:$B$1315, "&lt;=" &amp; GG$1, DataRegularSeason20242025!$D$3:$D$1315, $A62)+SUMIFS(DataRegularSeason20242025!$AB$3:$AB$1315,DataRegularSeason20242025!$B$3:$B$1315, "&lt;=" &amp; GG$1, DataRegularSeason20242025!$E$3:$E$1315, $A62)</f>
        <v>83</v>
      </c>
      <c r="GH62">
        <f>SUMIFS(DataRegularSeason20242025!$AA$3:$AA$1315,DataRegularSeason20242025!$B$3:$B$1315, "&lt;=" &amp; GH$1, DataRegularSeason20242025!$D$3:$D$1315, $A62)+SUMIFS(DataRegularSeason20242025!$AB$3:$AB$1315,DataRegularSeason20242025!$B$3:$B$1315, "&lt;=" &amp; GH$1, DataRegularSeason20242025!$E$3:$E$1315, $A62)</f>
        <v>83</v>
      </c>
      <c r="GI62">
        <f>SUMIFS(DataRegularSeason20242025!$AA$3:$AA$1315,DataRegularSeason20242025!$B$3:$B$1315, "&lt;=" &amp; GI$1, DataRegularSeason20242025!$D$3:$D$1315, $A62)+SUMIFS(DataRegularSeason20242025!$AB$3:$AB$1315,DataRegularSeason20242025!$B$3:$B$1315, "&lt;=" &amp; GI$1, DataRegularSeason20242025!$E$3:$E$1315, $A62)</f>
        <v>83</v>
      </c>
      <c r="GJ62">
        <f>SUMIFS(DataRegularSeason20242025!$AA$3:$AA$1315,DataRegularSeason20242025!$B$3:$B$1315, "&lt;=" &amp; GJ$1, DataRegularSeason20242025!$D$3:$D$1315, $A62)+SUMIFS(DataRegularSeason20242025!$AB$3:$AB$1315,DataRegularSeason20242025!$B$3:$B$1315, "&lt;=" &amp; GJ$1, DataRegularSeason20242025!$E$3:$E$1315, $A62)</f>
        <v>83</v>
      </c>
      <c r="GK62">
        <f>SUMIFS(DataRegularSeason20242025!$AA$3:$AA$1315,DataRegularSeason20242025!$B$3:$B$1315, "&lt;=" &amp; GK$1, DataRegularSeason20242025!$D$3:$D$1315, $A62)+SUMIFS(DataRegularSeason20242025!$AB$3:$AB$1315,DataRegularSeason20242025!$B$3:$B$1315, "&lt;=" &amp; GK$1, DataRegularSeason20242025!$E$3:$E$1315, $A62)</f>
        <v>83</v>
      </c>
      <c r="GL62">
        <f>SUMIFS(DataRegularSeason20242025!$AA$3:$AA$1315,DataRegularSeason20242025!$B$3:$B$1315, "&lt;=" &amp; GL$1, DataRegularSeason20242025!$D$3:$D$1315, $A62)+SUMIFS(DataRegularSeason20242025!$AB$3:$AB$1315,DataRegularSeason20242025!$B$3:$B$1315, "&lt;=" &amp; GL$1, DataRegularSeason20242025!$E$3:$E$1315, $A62)</f>
        <v>83</v>
      </c>
      <c r="GM62">
        <f>SUMIFS(DataRegularSeason20242025!$AA$3:$AA$1315,DataRegularSeason20242025!$B$3:$B$1315, "&lt;=" &amp; GM$1, DataRegularSeason20242025!$D$3:$D$1315, $A62)+SUMIFS(DataRegularSeason20242025!$AB$3:$AB$1315,DataRegularSeason20242025!$B$3:$B$1315, "&lt;=" &amp; GM$1, DataRegularSeason20242025!$E$3:$E$1315, $A62)</f>
        <v>83</v>
      </c>
      <c r="GN62">
        <f>SUMIFS(DataRegularSeason20242025!$AA$3:$AA$1315,DataRegularSeason20242025!$B$3:$B$1315, "&lt;=" &amp; GN$1, DataRegularSeason20242025!$D$3:$D$1315, $A62)+SUMIFS(DataRegularSeason20242025!$AB$3:$AB$1315,DataRegularSeason20242025!$B$3:$B$1315, "&lt;=" &amp; GN$1, DataRegularSeason20242025!$E$3:$E$1315, $A62)</f>
        <v>83</v>
      </c>
      <c r="GO62">
        <f>SUMIFS(DataRegularSeason20242025!$AA$3:$AA$1315,DataRegularSeason20242025!$B$3:$B$1315, "&lt;=" &amp; GO$1, DataRegularSeason20242025!$D$3:$D$1315, $A62)+SUMIFS(DataRegularSeason20242025!$AB$3:$AB$1315,DataRegularSeason20242025!$B$3:$B$1315, "&lt;=" &amp; GO$1, DataRegularSeason20242025!$E$3:$E$1315, $A62)</f>
        <v>83</v>
      </c>
      <c r="GP62">
        <f>SUMIFS(DataRegularSeason20242025!$AA$3:$AA$1315,DataRegularSeason20242025!$B$3:$B$1315, "&lt;=" &amp; GP$1, DataRegularSeason20242025!$D$3:$D$1315, $A62)+SUMIFS(DataRegularSeason20242025!$AB$3:$AB$1315,DataRegularSeason20242025!$B$3:$B$1315, "&lt;=" &amp; GP$1, DataRegularSeason20242025!$E$3:$E$1315, $A62)</f>
        <v>83</v>
      </c>
      <c r="GQ62">
        <f>SUMIFS(DataRegularSeason20242025!$AA$3:$AA$1315,DataRegularSeason20242025!$B$3:$B$1315, "&lt;=" &amp; GQ$1, DataRegularSeason20242025!$D$3:$D$1315, $A62)+SUMIFS(DataRegularSeason20242025!$AB$3:$AB$1315,DataRegularSeason20242025!$B$3:$B$1315, "&lt;=" &amp; GQ$1, DataRegularSeason20242025!$E$3:$E$1315, $A62)</f>
        <v>83</v>
      </c>
      <c r="GR62">
        <f>SUMIFS(DataRegularSeason20242025!$AA$3:$AA$1315,DataRegularSeason20242025!$B$3:$B$1315, "&lt;=" &amp; GR$1, DataRegularSeason20242025!$D$3:$D$1315, $A62)+SUMIFS(DataRegularSeason20242025!$AB$3:$AB$1315,DataRegularSeason20242025!$B$3:$B$1315, "&lt;=" &amp; GR$1, DataRegularSeason20242025!$E$3:$E$1315, $A62)</f>
        <v>83</v>
      </c>
      <c r="GS62">
        <f>SUMIFS(DataRegularSeason20242025!$AA$3:$AA$1315,DataRegularSeason20242025!$B$3:$B$1315, "&lt;=" &amp; GS$1, DataRegularSeason20242025!$D$3:$D$1315, $A62)+SUMIFS(DataRegularSeason20242025!$AB$3:$AB$1315,DataRegularSeason20242025!$B$3:$B$1315, "&lt;=" &amp; GS$1, DataRegularSeason20242025!$E$3:$E$1315, $A62)</f>
        <v>83</v>
      </c>
      <c r="GT62">
        <f>SUMIFS(DataRegularSeason20242025!$AA$3:$AA$1315,DataRegularSeason20242025!$B$3:$B$1315, "&lt;=" &amp; GT$1, DataRegularSeason20242025!$D$3:$D$1315, $A62)+SUMIFS(DataRegularSeason20242025!$AB$3:$AB$1315,DataRegularSeason20242025!$B$3:$B$1315, "&lt;=" &amp; GT$1, DataRegularSeason20242025!$E$3:$E$1315, $A62)</f>
        <v>83</v>
      </c>
      <c r="GU62">
        <f>SUMIFS(DataRegularSeason20242025!$AA$3:$AA$1315,DataRegularSeason20242025!$B$3:$B$1315, "&lt;=" &amp; GU$1, DataRegularSeason20242025!$D$3:$D$1315, $A62)+SUMIFS(DataRegularSeason20242025!$AB$3:$AB$1315,DataRegularSeason20242025!$B$3:$B$1315, "&lt;=" &amp; GU$1, DataRegularSeason20242025!$E$3:$E$1315, $A62)</f>
        <v>83</v>
      </c>
    </row>
    <row r="63" spans="1:203" x14ac:dyDescent="0.25">
      <c r="A63" t="s">
        <v>22</v>
      </c>
      <c r="B63" t="s">
        <v>96</v>
      </c>
      <c r="C63" t="s">
        <v>99</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0</v>
      </c>
      <c r="K63">
        <f>SUMIFS(DataRegularSeason20242025!$AA$3:$AA$1315,DataRegularSeason20242025!$B$3:$B$1315, "&lt;=" &amp; K$1, DataRegularSeason20242025!$D$3:$D$1315, $A63)+SUMIFS(DataRegularSeason20242025!$AB$3:$AB$1315,DataRegularSeason20242025!$B$3:$B$1315, "&lt;=" &amp; K$1, DataRegularSeason20242025!$E$3:$E$1315, $A63)</f>
        <v>0</v>
      </c>
      <c r="L63">
        <f>SUMIFS(DataRegularSeason20242025!$AA$3:$AA$1315,DataRegularSeason20242025!$B$3:$B$1315, "&lt;=" &amp; L$1, DataRegularSeason20242025!$D$3:$D$1315, $A63)+SUMIFS(DataRegularSeason20242025!$AB$3:$AB$1315,DataRegularSeason20242025!$B$3:$B$1315, "&lt;=" &amp; L$1, DataRegularSeason20242025!$E$3:$E$1315, $A63)</f>
        <v>0</v>
      </c>
      <c r="M63">
        <f>SUMIFS(DataRegularSeason20242025!$AA$3:$AA$1315,DataRegularSeason20242025!$B$3:$B$1315, "&lt;=" &amp; M$1, DataRegularSeason20242025!$D$3:$D$1315, $A63)+SUMIFS(DataRegularSeason20242025!$AB$3:$AB$1315,DataRegularSeason20242025!$B$3:$B$1315, "&lt;=" &amp; M$1, DataRegularSeason20242025!$E$3:$E$1315, $A63)</f>
        <v>0</v>
      </c>
      <c r="N63">
        <f>SUMIFS(DataRegularSeason20242025!$AA$3:$AA$1315,DataRegularSeason20242025!$B$3:$B$1315, "&lt;=" &amp; N$1, DataRegularSeason20242025!$D$3:$D$1315, $A63)+SUMIFS(DataRegularSeason20242025!$AB$3:$AB$1315,DataRegularSeason20242025!$B$3:$B$1315, "&lt;=" &amp; N$1, DataRegularSeason20242025!$E$3:$E$1315, $A63)</f>
        <v>0</v>
      </c>
      <c r="O63">
        <f>SUMIFS(DataRegularSeason20242025!$AA$3:$AA$1315,DataRegularSeason20242025!$B$3:$B$1315, "&lt;=" &amp; O$1, DataRegularSeason20242025!$D$3:$D$1315, $A63)+SUMIFS(DataRegularSeason20242025!$AB$3:$AB$1315,DataRegularSeason20242025!$B$3:$B$1315, "&lt;=" &amp; O$1, DataRegularSeason20242025!$E$3:$E$1315, $A63)</f>
        <v>0</v>
      </c>
      <c r="P63">
        <f>SUMIFS(DataRegularSeason20242025!$AA$3:$AA$1315,DataRegularSeason20242025!$B$3:$B$1315, "&lt;=" &amp; P$1, DataRegularSeason20242025!$D$3:$D$1315, $A63)+SUMIFS(DataRegularSeason20242025!$AB$3:$AB$1315,DataRegularSeason20242025!$B$3:$B$1315, "&lt;=" &amp; P$1, DataRegularSeason20242025!$E$3:$E$1315, $A63)</f>
        <v>2</v>
      </c>
      <c r="Q63">
        <f>SUMIFS(DataRegularSeason20242025!$AA$3:$AA$1315,DataRegularSeason20242025!$B$3:$B$1315, "&lt;=" &amp; Q$1, DataRegularSeason20242025!$D$3:$D$1315, $A63)+SUMIFS(DataRegularSeason20242025!$AB$3:$AB$1315,DataRegularSeason20242025!$B$3:$B$1315, "&lt;=" &amp; Q$1, DataRegularSeason20242025!$E$3:$E$1315, $A63)</f>
        <v>2</v>
      </c>
      <c r="R63">
        <f>SUMIFS(DataRegularSeason20242025!$AA$3:$AA$1315,DataRegularSeason20242025!$B$3:$B$1315, "&lt;=" &amp; R$1, DataRegularSeason20242025!$D$3:$D$1315, $A63)+SUMIFS(DataRegularSeason20242025!$AB$3:$AB$1315,DataRegularSeason20242025!$B$3:$B$1315, "&lt;=" &amp; R$1, DataRegularSeason20242025!$E$3:$E$1315, $A63)</f>
        <v>4</v>
      </c>
      <c r="S63">
        <f>SUMIFS(DataRegularSeason20242025!$AA$3:$AA$1315,DataRegularSeason20242025!$B$3:$B$1315, "&lt;=" &amp; S$1, DataRegularSeason20242025!$D$3:$D$1315, $A63)+SUMIFS(DataRegularSeason20242025!$AB$3:$AB$1315,DataRegularSeason20242025!$B$3:$B$1315, "&lt;=" &amp; S$1, DataRegularSeason20242025!$E$3:$E$1315, $A63)</f>
        <v>4</v>
      </c>
      <c r="T63">
        <f>SUMIFS(DataRegularSeason20242025!$AA$3:$AA$1315,DataRegularSeason20242025!$B$3:$B$1315, "&lt;=" &amp; T$1, DataRegularSeason20242025!$D$3:$D$1315, $A63)+SUMIFS(DataRegularSeason20242025!$AB$3:$AB$1315,DataRegularSeason20242025!$B$3:$B$1315, "&lt;=" &amp; T$1, DataRegularSeason20242025!$E$3:$E$1315, $A63)</f>
        <v>4</v>
      </c>
      <c r="U63">
        <f>SUMIFS(DataRegularSeason20242025!$AA$3:$AA$1315,DataRegularSeason20242025!$B$3:$B$1315, "&lt;=" &amp; U$1, DataRegularSeason20242025!$D$3:$D$1315, $A63)+SUMIFS(DataRegularSeason20242025!$AB$3:$AB$1315,DataRegularSeason20242025!$B$3:$B$1315, "&lt;=" &amp; U$1, DataRegularSeason20242025!$E$3:$E$1315, $A63)</f>
        <v>4</v>
      </c>
      <c r="V63">
        <f>SUMIFS(DataRegularSeason20242025!$AA$3:$AA$1315,DataRegularSeason20242025!$B$3:$B$1315, "&lt;=" &amp; V$1, DataRegularSeason20242025!$D$3:$D$1315, $A63)+SUMIFS(DataRegularSeason20242025!$AB$3:$AB$1315,DataRegularSeason20242025!$B$3:$B$1315, "&lt;=" &amp; V$1, DataRegularSeason20242025!$E$3:$E$1315, $A63)</f>
        <v>4</v>
      </c>
      <c r="W63">
        <f>SUMIFS(DataRegularSeason20242025!$AA$3:$AA$1315,DataRegularSeason20242025!$B$3:$B$1315, "&lt;=" &amp; W$1, DataRegularSeason20242025!$D$3:$D$1315, $A63)+SUMIFS(DataRegularSeason20242025!$AB$3:$AB$1315,DataRegularSeason20242025!$B$3:$B$1315, "&lt;=" &amp; W$1, DataRegularSeason20242025!$E$3:$E$1315, $A63)</f>
        <v>5</v>
      </c>
      <c r="X63">
        <f>SUMIFS(DataRegularSeason20242025!$AA$3:$AA$1315,DataRegularSeason20242025!$B$3:$B$1315, "&lt;=" &amp; X$1, DataRegularSeason20242025!$D$3:$D$1315, $A63)+SUMIFS(DataRegularSeason20242025!$AB$3:$AB$1315,DataRegularSeason20242025!$B$3:$B$1315, "&lt;=" &amp; X$1, DataRegularSeason20242025!$E$3:$E$1315, $A63)</f>
        <v>5</v>
      </c>
      <c r="Y63">
        <f>SUMIFS(DataRegularSeason20242025!$AA$3:$AA$1315,DataRegularSeason20242025!$B$3:$B$1315, "&lt;=" &amp; Y$1, DataRegularSeason20242025!$D$3:$D$1315, $A63)+SUMIFS(DataRegularSeason20242025!$AB$3:$AB$1315,DataRegularSeason20242025!$B$3:$B$1315, "&lt;=" &amp; Y$1, DataRegularSeason20242025!$E$3:$E$1315, $A63)</f>
        <v>5</v>
      </c>
      <c r="Z63">
        <f>SUMIFS(DataRegularSeason20242025!$AA$3:$AA$1315,DataRegularSeason20242025!$B$3:$B$1315, "&lt;=" &amp; Z$1, DataRegularSeason20242025!$D$3:$D$1315, $A63)+SUMIFS(DataRegularSeason20242025!$AB$3:$AB$1315,DataRegularSeason20242025!$B$3:$B$1315, "&lt;=" &amp; Z$1, DataRegularSeason20242025!$E$3:$E$1315, $A63)</f>
        <v>7</v>
      </c>
      <c r="AA63">
        <f>SUMIFS(DataRegularSeason20242025!$AA$3:$AA$1315,DataRegularSeason20242025!$B$3:$B$1315, "&lt;=" &amp; AA$1, DataRegularSeason20242025!$D$3:$D$1315, $A63)+SUMIFS(DataRegularSeason20242025!$AB$3:$AB$1315,DataRegularSeason20242025!$B$3:$B$1315, "&lt;=" &amp; AA$1, DataRegularSeason20242025!$E$3:$E$1315, $A63)</f>
        <v>7</v>
      </c>
      <c r="AB63">
        <f>SUMIFS(DataRegularSeason20242025!$AA$3:$AA$1315,DataRegularSeason20242025!$B$3:$B$1315, "&lt;=" &amp; AB$1, DataRegularSeason20242025!$D$3:$D$1315, $A63)+SUMIFS(DataRegularSeason20242025!$AB$3:$AB$1315,DataRegularSeason20242025!$B$3:$B$1315, "&lt;=" &amp; AB$1, DataRegularSeason20242025!$E$3:$E$1315, $A63)</f>
        <v>9</v>
      </c>
      <c r="AC63">
        <f>SUMIFS(DataRegularSeason20242025!$AA$3:$AA$1315,DataRegularSeason20242025!$B$3:$B$1315, "&lt;=" &amp; AC$1, DataRegularSeason20242025!$D$3:$D$1315, $A63)+SUMIFS(DataRegularSeason20242025!$AB$3:$AB$1315,DataRegularSeason20242025!$B$3:$B$1315, "&lt;=" &amp; AC$1, DataRegularSeason20242025!$E$3:$E$1315, $A63)</f>
        <v>9</v>
      </c>
      <c r="AD63">
        <f>SUMIFS(DataRegularSeason20242025!$AA$3:$AA$1315,DataRegularSeason20242025!$B$3:$B$1315, "&lt;=" &amp; AD$1, DataRegularSeason20242025!$D$3:$D$1315, $A63)+SUMIFS(DataRegularSeason20242025!$AB$3:$AB$1315,DataRegularSeason20242025!$B$3:$B$1315, "&lt;=" &amp; AD$1, DataRegularSeason20242025!$E$3:$E$1315, $A63)</f>
        <v>9</v>
      </c>
      <c r="AE63">
        <f>SUMIFS(DataRegularSeason20242025!$AA$3:$AA$1315,DataRegularSeason20242025!$B$3:$B$1315, "&lt;=" &amp; AE$1, DataRegularSeason20242025!$D$3:$D$1315, $A63)+SUMIFS(DataRegularSeason20242025!$AB$3:$AB$1315,DataRegularSeason20242025!$B$3:$B$1315, "&lt;=" &amp; AE$1, DataRegularSeason20242025!$E$3:$E$1315, $A63)</f>
        <v>9</v>
      </c>
      <c r="AF63">
        <f>SUMIFS(DataRegularSeason20242025!$AA$3:$AA$1315,DataRegularSeason20242025!$B$3:$B$1315, "&lt;=" &amp; AF$1, DataRegularSeason20242025!$D$3:$D$1315, $A63)+SUMIFS(DataRegularSeason20242025!$AB$3:$AB$1315,DataRegularSeason20242025!$B$3:$B$1315, "&lt;=" &amp; AF$1, DataRegularSeason20242025!$E$3:$E$1315, $A63)</f>
        <v>11</v>
      </c>
      <c r="AG63">
        <f>SUMIFS(DataRegularSeason20242025!$AA$3:$AA$1315,DataRegularSeason20242025!$B$3:$B$1315, "&lt;=" &amp; AG$1, DataRegularSeason20242025!$D$3:$D$1315, $A63)+SUMIFS(DataRegularSeason20242025!$AB$3:$AB$1315,DataRegularSeason20242025!$B$3:$B$1315, "&lt;=" &amp; AG$1, DataRegularSeason20242025!$E$3:$E$1315, $A63)</f>
        <v>11</v>
      </c>
      <c r="AH63">
        <f>SUMIFS(DataRegularSeason20242025!$AA$3:$AA$1315,DataRegularSeason20242025!$B$3:$B$1315, "&lt;=" &amp; AH$1, DataRegularSeason20242025!$D$3:$D$1315, $A63)+SUMIFS(DataRegularSeason20242025!$AB$3:$AB$1315,DataRegularSeason20242025!$B$3:$B$1315, "&lt;=" &amp; AH$1, DataRegularSeason20242025!$E$3:$E$1315, $A63)</f>
        <v>11</v>
      </c>
      <c r="AI63">
        <f>SUMIFS(DataRegularSeason20242025!$AA$3:$AA$1315,DataRegularSeason20242025!$B$3:$B$1315, "&lt;=" &amp; AI$1, DataRegularSeason20242025!$D$3:$D$1315, $A63)+SUMIFS(DataRegularSeason20242025!$AB$3:$AB$1315,DataRegularSeason20242025!$B$3:$B$1315, "&lt;=" &amp; AI$1, DataRegularSeason20242025!$E$3:$E$1315, $A63)</f>
        <v>13</v>
      </c>
      <c r="AJ63">
        <f>SUMIFS(DataRegularSeason20242025!$AA$3:$AA$1315,DataRegularSeason20242025!$B$3:$B$1315, "&lt;=" &amp; AJ$1, DataRegularSeason20242025!$D$3:$D$1315, $A63)+SUMIFS(DataRegularSeason20242025!$AB$3:$AB$1315,DataRegularSeason20242025!$B$3:$B$1315, "&lt;=" &amp; AJ$1, DataRegularSeason20242025!$E$3:$E$1315, $A63)</f>
        <v>13</v>
      </c>
      <c r="AK63">
        <f>SUMIFS(DataRegularSeason20242025!$AA$3:$AA$1315,DataRegularSeason20242025!$B$3:$B$1315, "&lt;=" &amp; AK$1, DataRegularSeason20242025!$D$3:$D$1315, $A63)+SUMIFS(DataRegularSeason20242025!$AB$3:$AB$1315,DataRegularSeason20242025!$B$3:$B$1315, "&lt;=" &amp; AK$1, DataRegularSeason20242025!$E$3:$E$1315, $A63)</f>
        <v>13</v>
      </c>
      <c r="AL63">
        <f>SUMIFS(DataRegularSeason20242025!$AA$3:$AA$1315,DataRegularSeason20242025!$B$3:$B$1315, "&lt;=" &amp; AL$1, DataRegularSeason20242025!$D$3:$D$1315, $A63)+SUMIFS(DataRegularSeason20242025!$AB$3:$AB$1315,DataRegularSeason20242025!$B$3:$B$1315, "&lt;=" &amp; AL$1, DataRegularSeason20242025!$E$3:$E$1315, $A63)</f>
        <v>13</v>
      </c>
      <c r="AM63">
        <f>SUMIFS(DataRegularSeason20242025!$AA$3:$AA$1315,DataRegularSeason20242025!$B$3:$B$1315, "&lt;=" &amp; AM$1, DataRegularSeason20242025!$D$3:$D$1315, $A63)+SUMIFS(DataRegularSeason20242025!$AB$3:$AB$1315,DataRegularSeason20242025!$B$3:$B$1315, "&lt;=" &amp; AM$1, DataRegularSeason20242025!$E$3:$E$1315, $A63)</f>
        <v>13</v>
      </c>
      <c r="AN63">
        <f>SUMIFS(DataRegularSeason20242025!$AA$3:$AA$1315,DataRegularSeason20242025!$B$3:$B$1315, "&lt;=" &amp; AN$1, DataRegularSeason20242025!$D$3:$D$1315, $A63)+SUMIFS(DataRegularSeason20242025!$AB$3:$AB$1315,DataRegularSeason20242025!$B$3:$B$1315, "&lt;=" &amp; AN$1, DataRegularSeason20242025!$E$3:$E$1315, $A63)</f>
        <v>13</v>
      </c>
      <c r="AO63">
        <f>SUMIFS(DataRegularSeason20242025!$AA$3:$AA$1315,DataRegularSeason20242025!$B$3:$B$1315, "&lt;=" &amp; AO$1, DataRegularSeason20242025!$D$3:$D$1315, $A63)+SUMIFS(DataRegularSeason20242025!$AB$3:$AB$1315,DataRegularSeason20242025!$B$3:$B$1315, "&lt;=" &amp; AO$1, DataRegularSeason20242025!$E$3:$E$1315, $A63)</f>
        <v>15</v>
      </c>
      <c r="AP63">
        <f>SUMIFS(DataRegularSeason20242025!$AA$3:$AA$1315,DataRegularSeason20242025!$B$3:$B$1315, "&lt;=" &amp; AP$1, DataRegularSeason20242025!$D$3:$D$1315, $A63)+SUMIFS(DataRegularSeason20242025!$AB$3:$AB$1315,DataRegularSeason20242025!$B$3:$B$1315, "&lt;=" &amp; AP$1, DataRegularSeason20242025!$E$3:$E$1315, $A63)</f>
        <v>15</v>
      </c>
      <c r="AQ63">
        <f>SUMIFS(DataRegularSeason20242025!$AA$3:$AA$1315,DataRegularSeason20242025!$B$3:$B$1315, "&lt;=" &amp; AQ$1, DataRegularSeason20242025!$D$3:$D$1315, $A63)+SUMIFS(DataRegularSeason20242025!$AB$3:$AB$1315,DataRegularSeason20242025!$B$3:$B$1315, "&lt;=" &amp; AQ$1, DataRegularSeason20242025!$E$3:$E$1315, $A63)</f>
        <v>15</v>
      </c>
      <c r="AR63">
        <f>SUMIFS(DataRegularSeason20242025!$AA$3:$AA$1315,DataRegularSeason20242025!$B$3:$B$1315, "&lt;=" &amp; AR$1, DataRegularSeason20242025!$D$3:$D$1315, $A63)+SUMIFS(DataRegularSeason20242025!$AB$3:$AB$1315,DataRegularSeason20242025!$B$3:$B$1315, "&lt;=" &amp; AR$1, DataRegularSeason20242025!$E$3:$E$1315, $A63)</f>
        <v>17</v>
      </c>
      <c r="AS63">
        <f>SUMIFS(DataRegularSeason20242025!$AA$3:$AA$1315,DataRegularSeason20242025!$B$3:$B$1315, "&lt;=" &amp; AS$1, DataRegularSeason20242025!$D$3:$D$1315, $A63)+SUMIFS(DataRegularSeason20242025!$AB$3:$AB$1315,DataRegularSeason20242025!$B$3:$B$1315, "&lt;=" &amp; AS$1, DataRegularSeason20242025!$E$3:$E$1315, $A63)</f>
        <v>17</v>
      </c>
      <c r="AT63">
        <f>SUMIFS(DataRegularSeason20242025!$AA$3:$AA$1315,DataRegularSeason20242025!$B$3:$B$1315, "&lt;=" &amp; AT$1, DataRegularSeason20242025!$D$3:$D$1315, $A63)+SUMIFS(DataRegularSeason20242025!$AB$3:$AB$1315,DataRegularSeason20242025!$B$3:$B$1315, "&lt;=" &amp; AT$1, DataRegularSeason20242025!$E$3:$E$1315, $A63)</f>
        <v>19</v>
      </c>
      <c r="AU63">
        <f>SUMIFS(DataRegularSeason20242025!$AA$3:$AA$1315,DataRegularSeason20242025!$B$3:$B$1315, "&lt;=" &amp; AU$1, DataRegularSeason20242025!$D$3:$D$1315, $A63)+SUMIFS(DataRegularSeason20242025!$AB$3:$AB$1315,DataRegularSeason20242025!$B$3:$B$1315, "&lt;=" &amp; AU$1, DataRegularSeason20242025!$E$3:$E$1315, $A63)</f>
        <v>19</v>
      </c>
      <c r="AV63">
        <f>SUMIFS(DataRegularSeason20242025!$AA$3:$AA$1315,DataRegularSeason20242025!$B$3:$B$1315, "&lt;=" &amp; AV$1, DataRegularSeason20242025!$D$3:$D$1315, $A63)+SUMIFS(DataRegularSeason20242025!$AB$3:$AB$1315,DataRegularSeason20242025!$B$3:$B$1315, "&lt;=" &amp; AV$1, DataRegularSeason20242025!$E$3:$E$1315, $A63)</f>
        <v>20</v>
      </c>
      <c r="AW63">
        <f>SUMIFS(DataRegularSeason20242025!$AA$3:$AA$1315,DataRegularSeason20242025!$B$3:$B$1315, "&lt;=" &amp; AW$1, DataRegularSeason20242025!$D$3:$D$1315, $A63)+SUMIFS(DataRegularSeason20242025!$AB$3:$AB$1315,DataRegularSeason20242025!$B$3:$B$1315, "&lt;=" &amp; AW$1, DataRegularSeason20242025!$E$3:$E$1315, $A63)</f>
        <v>20</v>
      </c>
      <c r="AX63">
        <f>SUMIFS(DataRegularSeason20242025!$AA$3:$AA$1315,DataRegularSeason20242025!$B$3:$B$1315, "&lt;=" &amp; AX$1, DataRegularSeason20242025!$D$3:$D$1315, $A63)+SUMIFS(DataRegularSeason20242025!$AB$3:$AB$1315,DataRegularSeason20242025!$B$3:$B$1315, "&lt;=" &amp; AX$1, DataRegularSeason20242025!$E$3:$E$1315, $A63)</f>
        <v>20</v>
      </c>
      <c r="AY63">
        <f>SUMIFS(DataRegularSeason20242025!$AA$3:$AA$1315,DataRegularSeason20242025!$B$3:$B$1315, "&lt;=" &amp; AY$1, DataRegularSeason20242025!$D$3:$D$1315, $A63)+SUMIFS(DataRegularSeason20242025!$AB$3:$AB$1315,DataRegularSeason20242025!$B$3:$B$1315, "&lt;=" &amp; AY$1, DataRegularSeason20242025!$E$3:$E$1315, $A63)</f>
        <v>22</v>
      </c>
      <c r="AZ63">
        <f>SUMIFS(DataRegularSeason20242025!$AA$3:$AA$1315,DataRegularSeason20242025!$B$3:$B$1315, "&lt;=" &amp; AZ$1, DataRegularSeason20242025!$D$3:$D$1315, $A63)+SUMIFS(DataRegularSeason20242025!$AB$3:$AB$1315,DataRegularSeason20242025!$B$3:$B$1315, "&lt;=" &amp; AZ$1, DataRegularSeason20242025!$E$3:$E$1315, $A63)</f>
        <v>22</v>
      </c>
      <c r="BA63">
        <f>SUMIFS(DataRegularSeason20242025!$AA$3:$AA$1315,DataRegularSeason20242025!$B$3:$B$1315, "&lt;=" &amp; BA$1, DataRegularSeason20242025!$D$3:$D$1315, $A63)+SUMIFS(DataRegularSeason20242025!$AB$3:$AB$1315,DataRegularSeason20242025!$B$3:$B$1315, "&lt;=" &amp; BA$1, DataRegularSeason20242025!$E$3:$E$1315, $A63)</f>
        <v>22</v>
      </c>
      <c r="BB63">
        <f>SUMIFS(DataRegularSeason20242025!$AA$3:$AA$1315,DataRegularSeason20242025!$B$3:$B$1315, "&lt;=" &amp; BB$1, DataRegularSeason20242025!$D$3:$D$1315, $A63)+SUMIFS(DataRegularSeason20242025!$AB$3:$AB$1315,DataRegularSeason20242025!$B$3:$B$1315, "&lt;=" &amp; BB$1, DataRegularSeason20242025!$E$3:$E$1315, $A63)</f>
        <v>22</v>
      </c>
      <c r="BC63">
        <f>SUMIFS(DataRegularSeason20242025!$AA$3:$AA$1315,DataRegularSeason20242025!$B$3:$B$1315, "&lt;=" &amp; BC$1, DataRegularSeason20242025!$D$3:$D$1315, $A63)+SUMIFS(DataRegularSeason20242025!$AB$3:$AB$1315,DataRegularSeason20242025!$B$3:$B$1315, "&lt;=" &amp; BC$1, DataRegularSeason20242025!$E$3:$E$1315, $A63)</f>
        <v>24</v>
      </c>
      <c r="BD63">
        <f>SUMIFS(DataRegularSeason20242025!$AA$3:$AA$1315,DataRegularSeason20242025!$B$3:$B$1315, "&lt;=" &amp; BD$1, DataRegularSeason20242025!$D$3:$D$1315, $A63)+SUMIFS(DataRegularSeason20242025!$AB$3:$AB$1315,DataRegularSeason20242025!$B$3:$B$1315, "&lt;=" &amp; BD$1, DataRegularSeason20242025!$E$3:$E$1315, $A63)</f>
        <v>24</v>
      </c>
      <c r="BE63">
        <f>SUMIFS(DataRegularSeason20242025!$AA$3:$AA$1315,DataRegularSeason20242025!$B$3:$B$1315, "&lt;=" &amp; BE$1, DataRegularSeason20242025!$D$3:$D$1315, $A63)+SUMIFS(DataRegularSeason20242025!$AB$3:$AB$1315,DataRegularSeason20242025!$B$3:$B$1315, "&lt;=" &amp; BE$1, DataRegularSeason20242025!$E$3:$E$1315, $A63)</f>
        <v>24</v>
      </c>
      <c r="BF63">
        <f>SUMIFS(DataRegularSeason20242025!$AA$3:$AA$1315,DataRegularSeason20242025!$B$3:$B$1315, "&lt;=" &amp; BF$1, DataRegularSeason20242025!$D$3:$D$1315, $A63)+SUMIFS(DataRegularSeason20242025!$AB$3:$AB$1315,DataRegularSeason20242025!$B$3:$B$1315, "&lt;=" &amp; BF$1, DataRegularSeason20242025!$E$3:$E$1315, $A63)</f>
        <v>24</v>
      </c>
      <c r="BG63">
        <f>SUMIFS(DataRegularSeason20242025!$AA$3:$AA$1315,DataRegularSeason20242025!$B$3:$B$1315, "&lt;=" &amp; BG$1, DataRegularSeason20242025!$D$3:$D$1315, $A63)+SUMIFS(DataRegularSeason20242025!$AB$3:$AB$1315,DataRegularSeason20242025!$B$3:$B$1315, "&lt;=" &amp; BG$1, DataRegularSeason20242025!$E$3:$E$1315, $A63)</f>
        <v>24</v>
      </c>
      <c r="BH63">
        <f>SUMIFS(DataRegularSeason20242025!$AA$3:$AA$1315,DataRegularSeason20242025!$B$3:$B$1315, "&lt;=" &amp; BH$1, DataRegularSeason20242025!$D$3:$D$1315, $A63)+SUMIFS(DataRegularSeason20242025!$AB$3:$AB$1315,DataRegularSeason20242025!$B$3:$B$1315, "&lt;=" &amp; BH$1, DataRegularSeason20242025!$E$3:$E$1315, $A63)</f>
        <v>24</v>
      </c>
      <c r="BI63">
        <f>SUMIFS(DataRegularSeason20242025!$AA$3:$AA$1315,DataRegularSeason20242025!$B$3:$B$1315, "&lt;=" &amp; BI$1, DataRegularSeason20242025!$D$3:$D$1315, $A63)+SUMIFS(DataRegularSeason20242025!$AB$3:$AB$1315,DataRegularSeason20242025!$B$3:$B$1315, "&lt;=" &amp; BI$1, DataRegularSeason20242025!$E$3:$E$1315, $A63)</f>
        <v>26</v>
      </c>
      <c r="BJ63">
        <f>SUMIFS(DataRegularSeason20242025!$AA$3:$AA$1315,DataRegularSeason20242025!$B$3:$B$1315, "&lt;=" &amp; BJ$1, DataRegularSeason20242025!$D$3:$D$1315, $A63)+SUMIFS(DataRegularSeason20242025!$AB$3:$AB$1315,DataRegularSeason20242025!$B$3:$B$1315, "&lt;=" &amp; BJ$1, DataRegularSeason20242025!$E$3:$E$1315, $A63)</f>
        <v>28</v>
      </c>
      <c r="BK63">
        <f>SUMIFS(DataRegularSeason20242025!$AA$3:$AA$1315,DataRegularSeason20242025!$B$3:$B$1315, "&lt;=" &amp; BK$1, DataRegularSeason20242025!$D$3:$D$1315, $A63)+SUMIFS(DataRegularSeason20242025!$AB$3:$AB$1315,DataRegularSeason20242025!$B$3:$B$1315, "&lt;=" &amp; BK$1, DataRegularSeason20242025!$E$3:$E$1315, $A63)</f>
        <v>28</v>
      </c>
      <c r="BL63">
        <f>SUMIFS(DataRegularSeason20242025!$AA$3:$AA$1315,DataRegularSeason20242025!$B$3:$B$1315, "&lt;=" &amp; BL$1, DataRegularSeason20242025!$D$3:$D$1315, $A63)+SUMIFS(DataRegularSeason20242025!$AB$3:$AB$1315,DataRegularSeason20242025!$B$3:$B$1315, "&lt;=" &amp; BL$1, DataRegularSeason20242025!$E$3:$E$1315, $A63)</f>
        <v>28</v>
      </c>
      <c r="BM63">
        <f>SUMIFS(DataRegularSeason20242025!$AA$3:$AA$1315,DataRegularSeason20242025!$B$3:$B$1315, "&lt;=" &amp; BM$1, DataRegularSeason20242025!$D$3:$D$1315, $A63)+SUMIFS(DataRegularSeason20242025!$AB$3:$AB$1315,DataRegularSeason20242025!$B$3:$B$1315, "&lt;=" &amp; BM$1, DataRegularSeason20242025!$E$3:$E$1315, $A63)</f>
        <v>28</v>
      </c>
      <c r="BN63">
        <f>SUMIFS(DataRegularSeason20242025!$AA$3:$AA$1315,DataRegularSeason20242025!$B$3:$B$1315, "&lt;=" &amp; BN$1, DataRegularSeason20242025!$D$3:$D$1315, $A63)+SUMIFS(DataRegularSeason20242025!$AB$3:$AB$1315,DataRegularSeason20242025!$B$3:$B$1315, "&lt;=" &amp; BN$1, DataRegularSeason20242025!$E$3:$E$1315, $A63)</f>
        <v>28</v>
      </c>
      <c r="BO63">
        <f>SUMIFS(DataRegularSeason20242025!$AA$3:$AA$1315,DataRegularSeason20242025!$B$3:$B$1315, "&lt;=" &amp; BO$1, DataRegularSeason20242025!$D$3:$D$1315, $A63)+SUMIFS(DataRegularSeason20242025!$AB$3:$AB$1315,DataRegularSeason20242025!$B$3:$B$1315, "&lt;=" &amp; BO$1, DataRegularSeason20242025!$E$3:$E$1315, $A63)</f>
        <v>30</v>
      </c>
      <c r="BP63">
        <f>SUMIFS(DataRegularSeason20242025!$AA$3:$AA$1315,DataRegularSeason20242025!$B$3:$B$1315, "&lt;=" &amp; BP$1, DataRegularSeason20242025!$D$3:$D$1315, $A63)+SUMIFS(DataRegularSeason20242025!$AB$3:$AB$1315,DataRegularSeason20242025!$B$3:$B$1315, "&lt;=" &amp; BP$1, DataRegularSeason20242025!$E$3:$E$1315, $A63)</f>
        <v>30</v>
      </c>
      <c r="BQ63">
        <f>SUMIFS(DataRegularSeason20242025!$AA$3:$AA$1315,DataRegularSeason20242025!$B$3:$B$1315, "&lt;=" &amp; BQ$1, DataRegularSeason20242025!$D$3:$D$1315, $A63)+SUMIFS(DataRegularSeason20242025!$AB$3:$AB$1315,DataRegularSeason20242025!$B$3:$B$1315, "&lt;=" &amp; BQ$1, DataRegularSeason20242025!$E$3:$E$1315, $A63)</f>
        <v>32</v>
      </c>
      <c r="BR63">
        <f>SUMIFS(DataRegularSeason20242025!$AA$3:$AA$1315,DataRegularSeason20242025!$B$3:$B$1315, "&lt;=" &amp; BR$1, DataRegularSeason20242025!$D$3:$D$1315, $A63)+SUMIFS(DataRegularSeason20242025!$AB$3:$AB$1315,DataRegularSeason20242025!$B$3:$B$1315, "&lt;=" &amp; BR$1, DataRegularSeason20242025!$E$3:$E$1315, $A63)</f>
        <v>32</v>
      </c>
      <c r="BS63">
        <f>SUMIFS(DataRegularSeason20242025!$AA$3:$AA$1315,DataRegularSeason20242025!$B$3:$B$1315, "&lt;=" &amp; BS$1, DataRegularSeason20242025!$D$3:$D$1315, $A63)+SUMIFS(DataRegularSeason20242025!$AB$3:$AB$1315,DataRegularSeason20242025!$B$3:$B$1315, "&lt;=" &amp; BS$1, DataRegularSeason20242025!$E$3:$E$1315, $A63)</f>
        <v>32</v>
      </c>
      <c r="BT63">
        <f>SUMIFS(DataRegularSeason20242025!$AA$3:$AA$1315,DataRegularSeason20242025!$B$3:$B$1315, "&lt;=" &amp; BT$1, DataRegularSeason20242025!$D$3:$D$1315, $A63)+SUMIFS(DataRegularSeason20242025!$AB$3:$AB$1315,DataRegularSeason20242025!$B$3:$B$1315, "&lt;=" &amp; BT$1, DataRegularSeason20242025!$E$3:$E$1315, $A63)</f>
        <v>34</v>
      </c>
      <c r="BU63">
        <f>SUMIFS(DataRegularSeason20242025!$AA$3:$AA$1315,DataRegularSeason20242025!$B$3:$B$1315, "&lt;=" &amp; BU$1, DataRegularSeason20242025!$D$3:$D$1315, $A63)+SUMIFS(DataRegularSeason20242025!$AB$3:$AB$1315,DataRegularSeason20242025!$B$3:$B$1315, "&lt;=" &amp; BU$1, DataRegularSeason20242025!$E$3:$E$1315, $A63)</f>
        <v>34</v>
      </c>
      <c r="BV63">
        <f>SUMIFS(DataRegularSeason20242025!$AA$3:$AA$1315,DataRegularSeason20242025!$B$3:$B$1315, "&lt;=" &amp; BV$1, DataRegularSeason20242025!$D$3:$D$1315, $A63)+SUMIFS(DataRegularSeason20242025!$AB$3:$AB$1315,DataRegularSeason20242025!$B$3:$B$1315, "&lt;=" &amp; BV$1, DataRegularSeason20242025!$E$3:$E$1315, $A63)</f>
        <v>36</v>
      </c>
      <c r="BW63">
        <f>SUMIFS(DataRegularSeason20242025!$AA$3:$AA$1315,DataRegularSeason20242025!$B$3:$B$1315, "&lt;=" &amp; BW$1, DataRegularSeason20242025!$D$3:$D$1315, $A63)+SUMIFS(DataRegularSeason20242025!$AB$3:$AB$1315,DataRegularSeason20242025!$B$3:$B$1315, "&lt;=" &amp; BW$1, DataRegularSeason20242025!$E$3:$E$1315, $A63)</f>
        <v>36</v>
      </c>
      <c r="BX63">
        <f>SUMIFS(DataRegularSeason20242025!$AA$3:$AA$1315,DataRegularSeason20242025!$B$3:$B$1315, "&lt;=" &amp; BX$1, DataRegularSeason20242025!$D$3:$D$1315, $A63)+SUMIFS(DataRegularSeason20242025!$AB$3:$AB$1315,DataRegularSeason20242025!$B$3:$B$1315, "&lt;=" &amp; BX$1, DataRegularSeason20242025!$E$3:$E$1315, $A63)</f>
        <v>38</v>
      </c>
      <c r="BY63">
        <f>SUMIFS(DataRegularSeason20242025!$AA$3:$AA$1315,DataRegularSeason20242025!$B$3:$B$1315, "&lt;=" &amp; BY$1, DataRegularSeason20242025!$D$3:$D$1315, $A63)+SUMIFS(DataRegularSeason20242025!$AB$3:$AB$1315,DataRegularSeason20242025!$B$3:$B$1315, "&lt;=" &amp; BY$1, DataRegularSeason20242025!$E$3:$E$1315, $A63)</f>
        <v>38</v>
      </c>
      <c r="BZ63">
        <f>SUMIFS(DataRegularSeason20242025!$AA$3:$AA$1315,DataRegularSeason20242025!$B$3:$B$1315, "&lt;=" &amp; BZ$1, DataRegularSeason20242025!$D$3:$D$1315, $A63)+SUMIFS(DataRegularSeason20242025!$AB$3:$AB$1315,DataRegularSeason20242025!$B$3:$B$1315, "&lt;=" &amp; BZ$1, DataRegularSeason20242025!$E$3:$E$1315, $A63)</f>
        <v>38</v>
      </c>
      <c r="CA63">
        <f>SUMIFS(DataRegularSeason20242025!$AA$3:$AA$1315,DataRegularSeason20242025!$B$3:$B$1315, "&lt;=" &amp; CA$1, DataRegularSeason20242025!$D$3:$D$1315, $A63)+SUMIFS(DataRegularSeason20242025!$AB$3:$AB$1315,DataRegularSeason20242025!$B$3:$B$1315, "&lt;=" &amp; CA$1, DataRegularSeason20242025!$E$3:$E$1315, $A63)</f>
        <v>38</v>
      </c>
      <c r="CB63">
        <f>SUMIFS(DataRegularSeason20242025!$AA$3:$AA$1315,DataRegularSeason20242025!$B$3:$B$1315, "&lt;=" &amp; CB$1, DataRegularSeason20242025!$D$3:$D$1315, $A63)+SUMIFS(DataRegularSeason20242025!$AB$3:$AB$1315,DataRegularSeason20242025!$B$3:$B$1315, "&lt;=" &amp; CB$1, DataRegularSeason20242025!$E$3:$E$1315, $A63)</f>
        <v>38</v>
      </c>
      <c r="CC63">
        <f>SUMIFS(DataRegularSeason20242025!$AA$3:$AA$1315,DataRegularSeason20242025!$B$3:$B$1315, "&lt;=" &amp; CC$1, DataRegularSeason20242025!$D$3:$D$1315, $A63)+SUMIFS(DataRegularSeason20242025!$AB$3:$AB$1315,DataRegularSeason20242025!$B$3:$B$1315, "&lt;=" &amp; CC$1, DataRegularSeason20242025!$E$3:$E$1315, $A63)</f>
        <v>40</v>
      </c>
      <c r="CD63">
        <f>SUMIFS(DataRegularSeason20242025!$AA$3:$AA$1315,DataRegularSeason20242025!$B$3:$B$1315, "&lt;=" &amp; CD$1, DataRegularSeason20242025!$D$3:$D$1315, $A63)+SUMIFS(DataRegularSeason20242025!$AB$3:$AB$1315,DataRegularSeason20242025!$B$3:$B$1315, "&lt;=" &amp; CD$1, DataRegularSeason20242025!$E$3:$E$1315, $A63)</f>
        <v>40</v>
      </c>
      <c r="CE63">
        <f>SUMIFS(DataRegularSeason20242025!$AA$3:$AA$1315,DataRegularSeason20242025!$B$3:$B$1315, "&lt;=" &amp; CE$1, DataRegularSeason20242025!$D$3:$D$1315, $A63)+SUMIFS(DataRegularSeason20242025!$AB$3:$AB$1315,DataRegularSeason20242025!$B$3:$B$1315, "&lt;=" &amp; CE$1, DataRegularSeason20242025!$E$3:$E$1315, $A63)</f>
        <v>42</v>
      </c>
      <c r="CF63">
        <f>SUMIFS(DataRegularSeason20242025!$AA$3:$AA$1315,DataRegularSeason20242025!$B$3:$B$1315, "&lt;=" &amp; CF$1, DataRegularSeason20242025!$D$3:$D$1315, $A63)+SUMIFS(DataRegularSeason20242025!$AB$3:$AB$1315,DataRegularSeason20242025!$B$3:$B$1315, "&lt;=" &amp; CF$1, DataRegularSeason20242025!$E$3:$E$1315, $A63)</f>
        <v>44</v>
      </c>
      <c r="CG63">
        <f>SUMIFS(DataRegularSeason20242025!$AA$3:$AA$1315,DataRegularSeason20242025!$B$3:$B$1315, "&lt;=" &amp; CG$1, DataRegularSeason20242025!$D$3:$D$1315, $A63)+SUMIFS(DataRegularSeason20242025!$AB$3:$AB$1315,DataRegularSeason20242025!$B$3:$B$1315, "&lt;=" &amp; CG$1, DataRegularSeason20242025!$E$3:$E$1315, $A63)</f>
        <v>44</v>
      </c>
      <c r="CH63">
        <f>SUMIFS(DataRegularSeason20242025!$AA$3:$AA$1315,DataRegularSeason20242025!$B$3:$B$1315, "&lt;=" &amp; CH$1, DataRegularSeason20242025!$D$3:$D$1315, $A63)+SUMIFS(DataRegularSeason20242025!$AB$3:$AB$1315,DataRegularSeason20242025!$B$3:$B$1315, "&lt;=" &amp; CH$1, DataRegularSeason20242025!$E$3:$E$1315, $A63)</f>
        <v>44</v>
      </c>
      <c r="CI63">
        <f>SUMIFS(DataRegularSeason20242025!$AA$3:$AA$1315,DataRegularSeason20242025!$B$3:$B$1315, "&lt;=" &amp; CI$1, DataRegularSeason20242025!$D$3:$D$1315, $A63)+SUMIFS(DataRegularSeason20242025!$AB$3:$AB$1315,DataRegularSeason20242025!$B$3:$B$1315, "&lt;=" &amp; CI$1, DataRegularSeason20242025!$E$3:$E$1315, $A63)</f>
        <v>44</v>
      </c>
      <c r="CJ63">
        <f>SUMIFS(DataRegularSeason20242025!$AA$3:$AA$1315,DataRegularSeason20242025!$B$3:$B$1315, "&lt;=" &amp; CJ$1, DataRegularSeason20242025!$D$3:$D$1315, $A63)+SUMIFS(DataRegularSeason20242025!$AB$3:$AB$1315,DataRegularSeason20242025!$B$3:$B$1315, "&lt;=" &amp; CJ$1, DataRegularSeason20242025!$E$3:$E$1315, $A63)</f>
        <v>44</v>
      </c>
      <c r="CK63">
        <f>SUMIFS(DataRegularSeason20242025!$AA$3:$AA$1315,DataRegularSeason20242025!$B$3:$B$1315, "&lt;=" &amp; CK$1, DataRegularSeason20242025!$D$3:$D$1315, $A63)+SUMIFS(DataRegularSeason20242025!$AB$3:$AB$1315,DataRegularSeason20242025!$B$3:$B$1315, "&lt;=" &amp; CK$1, DataRegularSeason20242025!$E$3:$E$1315, $A63)</f>
        <v>44</v>
      </c>
      <c r="CL63">
        <f>SUMIFS(DataRegularSeason20242025!$AA$3:$AA$1315,DataRegularSeason20242025!$B$3:$B$1315, "&lt;=" &amp; CL$1, DataRegularSeason20242025!$D$3:$D$1315, $A63)+SUMIFS(DataRegularSeason20242025!$AB$3:$AB$1315,DataRegularSeason20242025!$B$3:$B$1315, "&lt;=" &amp; CL$1, DataRegularSeason20242025!$E$3:$E$1315, $A63)</f>
        <v>45</v>
      </c>
      <c r="CM63">
        <f>SUMIFS(DataRegularSeason20242025!$AA$3:$AA$1315,DataRegularSeason20242025!$B$3:$B$1315, "&lt;=" &amp; CM$1, DataRegularSeason20242025!$D$3:$D$1315, $A63)+SUMIFS(DataRegularSeason20242025!$AB$3:$AB$1315,DataRegularSeason20242025!$B$3:$B$1315, "&lt;=" &amp; CM$1, DataRegularSeason20242025!$E$3:$E$1315, $A63)</f>
        <v>45</v>
      </c>
      <c r="CN63">
        <f>SUMIFS(DataRegularSeason20242025!$AA$3:$AA$1315,DataRegularSeason20242025!$B$3:$B$1315, "&lt;=" &amp; CN$1, DataRegularSeason20242025!$D$3:$D$1315, $A63)+SUMIFS(DataRegularSeason20242025!$AB$3:$AB$1315,DataRegularSeason20242025!$B$3:$B$1315, "&lt;=" &amp; CN$1, DataRegularSeason20242025!$E$3:$E$1315, $A63)</f>
        <v>45</v>
      </c>
      <c r="CO63">
        <f>SUMIFS(DataRegularSeason20242025!$AA$3:$AA$1315,DataRegularSeason20242025!$B$3:$B$1315, "&lt;=" &amp; CO$1, DataRegularSeason20242025!$D$3:$D$1315, $A63)+SUMIFS(DataRegularSeason20242025!$AB$3:$AB$1315,DataRegularSeason20242025!$B$3:$B$1315, "&lt;=" &amp; CO$1, DataRegularSeason20242025!$E$3:$E$1315, $A63)</f>
        <v>47</v>
      </c>
      <c r="CP63">
        <f>SUMIFS(DataRegularSeason20242025!$AA$3:$AA$1315,DataRegularSeason20242025!$B$3:$B$1315, "&lt;=" &amp; CP$1, DataRegularSeason20242025!$D$3:$D$1315, $A63)+SUMIFS(DataRegularSeason20242025!$AB$3:$AB$1315,DataRegularSeason20242025!$B$3:$B$1315, "&lt;=" &amp; CP$1, DataRegularSeason20242025!$E$3:$E$1315, $A63)</f>
        <v>47</v>
      </c>
      <c r="CQ63">
        <f>SUMIFS(DataRegularSeason20242025!$AA$3:$AA$1315,DataRegularSeason20242025!$B$3:$B$1315, "&lt;=" &amp; CQ$1, DataRegularSeason20242025!$D$3:$D$1315, $A63)+SUMIFS(DataRegularSeason20242025!$AB$3:$AB$1315,DataRegularSeason20242025!$B$3:$B$1315, "&lt;=" &amp; CQ$1, DataRegularSeason20242025!$E$3:$E$1315, $A63)</f>
        <v>47</v>
      </c>
      <c r="CR63">
        <f>SUMIFS(DataRegularSeason20242025!$AA$3:$AA$1315,DataRegularSeason20242025!$B$3:$B$1315, "&lt;=" &amp; CR$1, DataRegularSeason20242025!$D$3:$D$1315, $A63)+SUMIFS(DataRegularSeason20242025!$AB$3:$AB$1315,DataRegularSeason20242025!$B$3:$B$1315, "&lt;=" &amp; CR$1, DataRegularSeason20242025!$E$3:$E$1315, $A63)</f>
        <v>49</v>
      </c>
      <c r="CS63">
        <f>SUMIFS(DataRegularSeason20242025!$AA$3:$AA$1315,DataRegularSeason20242025!$B$3:$B$1315, "&lt;=" &amp; CS$1, DataRegularSeason20242025!$D$3:$D$1315, $A63)+SUMIFS(DataRegularSeason20242025!$AB$3:$AB$1315,DataRegularSeason20242025!$B$3:$B$1315, "&lt;=" &amp; CS$1, DataRegularSeason20242025!$E$3:$E$1315, $A63)</f>
        <v>51</v>
      </c>
      <c r="CT63">
        <f>SUMIFS(DataRegularSeason20242025!$AA$3:$AA$1315,DataRegularSeason20242025!$B$3:$B$1315, "&lt;=" &amp; CT$1, DataRegularSeason20242025!$D$3:$D$1315, $A63)+SUMIFS(DataRegularSeason20242025!$AB$3:$AB$1315,DataRegularSeason20242025!$B$3:$B$1315, "&lt;=" &amp; CT$1, DataRegularSeason20242025!$E$3:$E$1315, $A63)</f>
        <v>51</v>
      </c>
      <c r="CU63">
        <f>SUMIFS(DataRegularSeason20242025!$AA$3:$AA$1315,DataRegularSeason20242025!$B$3:$B$1315, "&lt;=" &amp; CU$1, DataRegularSeason20242025!$D$3:$D$1315, $A63)+SUMIFS(DataRegularSeason20242025!$AB$3:$AB$1315,DataRegularSeason20242025!$B$3:$B$1315, "&lt;=" &amp; CU$1, DataRegularSeason20242025!$E$3:$E$1315, $A63)</f>
        <v>51</v>
      </c>
      <c r="CV63">
        <f>SUMIFS(DataRegularSeason20242025!$AA$3:$AA$1315,DataRegularSeason20242025!$B$3:$B$1315, "&lt;=" &amp; CV$1, DataRegularSeason20242025!$D$3:$D$1315, $A63)+SUMIFS(DataRegularSeason20242025!$AB$3:$AB$1315,DataRegularSeason20242025!$B$3:$B$1315, "&lt;=" &amp; CV$1, DataRegularSeason20242025!$E$3:$E$1315, $A63)</f>
        <v>53</v>
      </c>
      <c r="CW63">
        <f>SUMIFS(DataRegularSeason20242025!$AA$3:$AA$1315,DataRegularSeason20242025!$B$3:$B$1315, "&lt;=" &amp; CW$1, DataRegularSeason20242025!$D$3:$D$1315, $A63)+SUMIFS(DataRegularSeason20242025!$AB$3:$AB$1315,DataRegularSeason20242025!$B$3:$B$1315, "&lt;=" &amp; CW$1, DataRegularSeason20242025!$E$3:$E$1315, $A63)</f>
        <v>53</v>
      </c>
      <c r="CX63">
        <f>SUMIFS(DataRegularSeason20242025!$AA$3:$AA$1315,DataRegularSeason20242025!$B$3:$B$1315, "&lt;=" &amp; CX$1, DataRegularSeason20242025!$D$3:$D$1315, $A63)+SUMIFS(DataRegularSeason20242025!$AB$3:$AB$1315,DataRegularSeason20242025!$B$3:$B$1315, "&lt;=" &amp; CX$1, DataRegularSeason20242025!$E$3:$E$1315, $A63)</f>
        <v>53</v>
      </c>
      <c r="CY63">
        <f>SUMIFS(DataRegularSeason20242025!$AA$3:$AA$1315,DataRegularSeason20242025!$B$3:$B$1315, "&lt;=" &amp; CY$1, DataRegularSeason20242025!$D$3:$D$1315, $A63)+SUMIFS(DataRegularSeason20242025!$AB$3:$AB$1315,DataRegularSeason20242025!$B$3:$B$1315, "&lt;=" &amp; CY$1, DataRegularSeason20242025!$E$3:$E$1315, $A63)</f>
        <v>53</v>
      </c>
      <c r="CZ63">
        <f>SUMIFS(DataRegularSeason20242025!$AA$3:$AA$1315,DataRegularSeason20242025!$B$3:$B$1315, "&lt;=" &amp; CZ$1, DataRegularSeason20242025!$D$3:$D$1315, $A63)+SUMIFS(DataRegularSeason20242025!$AB$3:$AB$1315,DataRegularSeason20242025!$B$3:$B$1315, "&lt;=" &amp; CZ$1, DataRegularSeason20242025!$E$3:$E$1315, $A63)</f>
        <v>55</v>
      </c>
      <c r="DA63">
        <f>SUMIFS(DataRegularSeason20242025!$AA$3:$AA$1315,DataRegularSeason20242025!$B$3:$B$1315, "&lt;=" &amp; DA$1, DataRegularSeason20242025!$D$3:$D$1315, $A63)+SUMIFS(DataRegularSeason20242025!$AB$3:$AB$1315,DataRegularSeason20242025!$B$3:$B$1315, "&lt;=" &amp; DA$1, DataRegularSeason20242025!$E$3:$E$1315, $A63)</f>
        <v>55</v>
      </c>
      <c r="DB63">
        <f>SUMIFS(DataRegularSeason20242025!$AA$3:$AA$1315,DataRegularSeason20242025!$B$3:$B$1315, "&lt;=" &amp; DB$1, DataRegularSeason20242025!$D$3:$D$1315, $A63)+SUMIFS(DataRegularSeason20242025!$AB$3:$AB$1315,DataRegularSeason20242025!$B$3:$B$1315, "&lt;=" &amp; DB$1, DataRegularSeason20242025!$E$3:$E$1315, $A63)</f>
        <v>57</v>
      </c>
      <c r="DC63">
        <f>SUMIFS(DataRegularSeason20242025!$AA$3:$AA$1315,DataRegularSeason20242025!$B$3:$B$1315, "&lt;=" &amp; DC$1, DataRegularSeason20242025!$D$3:$D$1315, $A63)+SUMIFS(DataRegularSeason20242025!$AB$3:$AB$1315,DataRegularSeason20242025!$B$3:$B$1315, "&lt;=" &amp; DC$1, DataRegularSeason20242025!$E$3:$E$1315, $A63)</f>
        <v>57</v>
      </c>
      <c r="DD63">
        <f>SUMIFS(DataRegularSeason20242025!$AA$3:$AA$1315,DataRegularSeason20242025!$B$3:$B$1315, "&lt;=" &amp; DD$1, DataRegularSeason20242025!$D$3:$D$1315, $A63)+SUMIFS(DataRegularSeason20242025!$AB$3:$AB$1315,DataRegularSeason20242025!$B$3:$B$1315, "&lt;=" &amp; DD$1, DataRegularSeason20242025!$E$3:$E$1315, $A63)</f>
        <v>59</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61</v>
      </c>
      <c r="DJ63">
        <f>SUMIFS(DataRegularSeason20242025!$AA$3:$AA$1315,DataRegularSeason20242025!$B$3:$B$1315, "&lt;=" &amp; DJ$1, DataRegularSeason20242025!$D$3:$D$1315, $A63)+SUMIFS(DataRegularSeason20242025!$AB$3:$AB$1315,DataRegularSeason20242025!$B$3:$B$1315, "&lt;=" &amp; DJ$1, DataRegularSeason20242025!$E$3:$E$1315, $A63)</f>
        <v>61</v>
      </c>
      <c r="DK63">
        <f>SUMIFS(DataRegularSeason20242025!$AA$3:$AA$1315,DataRegularSeason20242025!$B$3:$B$1315, "&lt;=" &amp; DK$1, DataRegularSeason20242025!$D$3:$D$1315, $A63)+SUMIFS(DataRegularSeason20242025!$AB$3:$AB$1315,DataRegularSeason20242025!$B$3:$B$1315, "&lt;=" &amp; DK$1, DataRegularSeason20242025!$E$3:$E$1315, $A63)</f>
        <v>61</v>
      </c>
      <c r="DL63">
        <f>SUMIFS(DataRegularSeason20242025!$AA$3:$AA$1315,DataRegularSeason20242025!$B$3:$B$1315, "&lt;=" &amp; DL$1, DataRegularSeason20242025!$D$3:$D$1315, $A63)+SUMIFS(DataRegularSeason20242025!$AB$3:$AB$1315,DataRegularSeason20242025!$B$3:$B$1315, "&lt;=" &amp; DL$1, DataRegularSeason20242025!$E$3:$E$1315, $A63)</f>
        <v>63</v>
      </c>
      <c r="DM63">
        <f>SUMIFS(DataRegularSeason20242025!$AA$3:$AA$1315,DataRegularSeason20242025!$B$3:$B$1315, "&lt;=" &amp; DM$1, DataRegularSeason20242025!$D$3:$D$1315, $A63)+SUMIFS(DataRegularSeason20242025!$AB$3:$AB$1315,DataRegularSeason20242025!$B$3:$B$1315, "&lt;=" &amp; DM$1, DataRegularSeason20242025!$E$3:$E$1315, $A63)</f>
        <v>63</v>
      </c>
      <c r="DN63">
        <f>SUMIFS(DataRegularSeason20242025!$AA$3:$AA$1315,DataRegularSeason20242025!$B$3:$B$1315, "&lt;=" &amp; DN$1, DataRegularSeason20242025!$D$3:$D$1315, $A63)+SUMIFS(DataRegularSeason20242025!$AB$3:$AB$1315,DataRegularSeason20242025!$B$3:$B$1315, "&lt;=" &amp; DN$1, DataRegularSeason20242025!$E$3:$E$1315, $A63)</f>
        <v>65</v>
      </c>
      <c r="DO63">
        <f>SUMIFS(DataRegularSeason20242025!$AA$3:$AA$1315,DataRegularSeason20242025!$B$3:$B$1315, "&lt;=" &amp; DO$1, DataRegularSeason20242025!$D$3:$D$1315, $A63)+SUMIFS(DataRegularSeason20242025!$AB$3:$AB$1315,DataRegularSeason20242025!$B$3:$B$1315, "&lt;=" &amp; DO$1, DataRegularSeason20242025!$E$3:$E$1315, $A63)</f>
        <v>65</v>
      </c>
      <c r="DP63">
        <f>SUMIFS(DataRegularSeason20242025!$AA$3:$AA$1315,DataRegularSeason20242025!$B$3:$B$1315, "&lt;=" &amp; DP$1, DataRegularSeason20242025!$D$3:$D$1315, $A63)+SUMIFS(DataRegularSeason20242025!$AB$3:$AB$1315,DataRegularSeason20242025!$B$3:$B$1315, "&lt;=" &amp; DP$1, DataRegularSeason20242025!$E$3:$E$1315, $A63)</f>
        <v>67</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70</v>
      </c>
      <c r="DY63">
        <f>SUMIFS(DataRegularSeason20242025!$AA$3:$AA$1315,DataRegularSeason20242025!$B$3:$B$1315, "&lt;=" &amp; DY$1, DataRegularSeason20242025!$D$3:$D$1315, $A63)+SUMIFS(DataRegularSeason20242025!$AB$3:$AB$1315,DataRegularSeason20242025!$B$3:$B$1315, "&lt;=" &amp; DY$1, DataRegularSeason20242025!$E$3:$E$1315, $A63)</f>
        <v>72</v>
      </c>
      <c r="DZ63">
        <f>SUMIFS(DataRegularSeason20242025!$AA$3:$AA$1315,DataRegularSeason20242025!$B$3:$B$1315, "&lt;=" &amp; DZ$1, DataRegularSeason20242025!$D$3:$D$1315, $A63)+SUMIFS(DataRegularSeason20242025!$AB$3:$AB$1315,DataRegularSeason20242025!$B$3:$B$1315, "&lt;=" &amp; DZ$1, DataRegularSeason20242025!$E$3:$E$1315, $A63)</f>
        <v>72</v>
      </c>
      <c r="EA63">
        <f>SUMIFS(DataRegularSeason20242025!$AA$3:$AA$1315,DataRegularSeason20242025!$B$3:$B$1315, "&lt;=" &amp; EA$1, DataRegularSeason20242025!$D$3:$D$1315, $A63)+SUMIFS(DataRegularSeason20242025!$AB$3:$AB$1315,DataRegularSeason20242025!$B$3:$B$1315, "&lt;=" &amp; EA$1, DataRegularSeason20242025!$E$3:$E$1315, $A63)</f>
        <v>72</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72</v>
      </c>
      <c r="EQ63">
        <f>SUMIFS(DataRegularSeason20242025!$AA$3:$AA$1315,DataRegularSeason20242025!$B$3:$B$1315, "&lt;=" &amp; EQ$1, DataRegularSeason20242025!$D$3:$D$1315, $A63)+SUMIFS(DataRegularSeason20242025!$AB$3:$AB$1315,DataRegularSeason20242025!$B$3:$B$1315, "&lt;=" &amp; EQ$1, DataRegularSeason20242025!$E$3:$E$1315, $A63)</f>
        <v>72</v>
      </c>
      <c r="ER63">
        <f>SUMIFS(DataRegularSeason20242025!$AA$3:$AA$1315,DataRegularSeason20242025!$B$3:$B$1315, "&lt;=" &amp; ER$1, DataRegularSeason20242025!$D$3:$D$1315, $A63)+SUMIFS(DataRegularSeason20242025!$AB$3:$AB$1315,DataRegularSeason20242025!$B$3:$B$1315, "&lt;=" &amp; ER$1, DataRegularSeason20242025!$E$3:$E$1315, $A63)</f>
        <v>72</v>
      </c>
      <c r="ES63">
        <f>SUMIFS(DataRegularSeason20242025!$AA$3:$AA$1315,DataRegularSeason20242025!$B$3:$B$1315, "&lt;=" &amp; ES$1, DataRegularSeason20242025!$D$3:$D$1315, $A63)+SUMIFS(DataRegularSeason20242025!$AB$3:$AB$1315,DataRegularSeason20242025!$B$3:$B$1315, "&lt;=" &amp; ES$1, DataRegularSeason20242025!$E$3:$E$1315, $A63)</f>
        <v>72</v>
      </c>
      <c r="ET63">
        <f>SUMIFS(DataRegularSeason20242025!$AA$3:$AA$1315,DataRegularSeason20242025!$B$3:$B$1315, "&lt;=" &amp; ET$1, DataRegularSeason20242025!$D$3:$D$1315, $A63)+SUMIFS(DataRegularSeason20242025!$AB$3:$AB$1315,DataRegularSeason20242025!$B$3:$B$1315, "&lt;=" &amp; ET$1, DataRegularSeason20242025!$E$3:$E$1315, $A63)</f>
        <v>72</v>
      </c>
      <c r="EU63">
        <f>SUMIFS(DataRegularSeason20242025!$AA$3:$AA$1315,DataRegularSeason20242025!$B$3:$B$1315, "&lt;=" &amp; EU$1, DataRegularSeason20242025!$D$3:$D$1315, $A63)+SUMIFS(DataRegularSeason20242025!$AB$3:$AB$1315,DataRegularSeason20242025!$B$3:$B$1315, "&lt;=" &amp; EU$1, DataRegularSeason20242025!$E$3:$E$1315, $A63)</f>
        <v>72</v>
      </c>
      <c r="EV63">
        <f>SUMIFS(DataRegularSeason20242025!$AA$3:$AA$1315,DataRegularSeason20242025!$B$3:$B$1315, "&lt;=" &amp; EV$1, DataRegularSeason20242025!$D$3:$D$1315, $A63)+SUMIFS(DataRegularSeason20242025!$AB$3:$AB$1315,DataRegularSeason20242025!$B$3:$B$1315, "&lt;=" &amp; EV$1, DataRegularSeason20242025!$E$3:$E$1315, $A63)</f>
        <v>72</v>
      </c>
      <c r="EW63">
        <f>SUMIFS(DataRegularSeason20242025!$AA$3:$AA$1315,DataRegularSeason20242025!$B$3:$B$1315, "&lt;=" &amp; EW$1, DataRegularSeason20242025!$D$3:$D$1315, $A63)+SUMIFS(DataRegularSeason20242025!$AB$3:$AB$1315,DataRegularSeason20242025!$B$3:$B$1315, "&lt;=" &amp; EW$1, DataRegularSeason20242025!$E$3:$E$1315, $A63)</f>
        <v>74</v>
      </c>
      <c r="EX63">
        <f>SUMIFS(DataRegularSeason20242025!$AA$3:$AA$1315,DataRegularSeason20242025!$B$3:$B$1315, "&lt;=" &amp; EX$1, DataRegularSeason20242025!$D$3:$D$1315, $A63)+SUMIFS(DataRegularSeason20242025!$AB$3:$AB$1315,DataRegularSeason20242025!$B$3:$B$1315, "&lt;=" &amp; EX$1, DataRegularSeason20242025!$E$3:$E$1315, $A63)</f>
        <v>74</v>
      </c>
      <c r="EY63">
        <f>SUMIFS(DataRegularSeason20242025!$AA$3:$AA$1315,DataRegularSeason20242025!$B$3:$B$1315, "&lt;=" &amp; EY$1, DataRegularSeason20242025!$D$3:$D$1315, $A63)+SUMIFS(DataRegularSeason20242025!$AB$3:$AB$1315,DataRegularSeason20242025!$B$3:$B$1315, "&lt;=" &amp; EY$1, DataRegularSeason20242025!$E$3:$E$1315, $A63)</f>
        <v>74</v>
      </c>
      <c r="EZ63">
        <f>SUMIFS(DataRegularSeason20242025!$AA$3:$AA$1315,DataRegularSeason20242025!$B$3:$B$1315, "&lt;=" &amp; EZ$1, DataRegularSeason20242025!$D$3:$D$1315, $A63)+SUMIFS(DataRegularSeason20242025!$AB$3:$AB$1315,DataRegularSeason20242025!$B$3:$B$1315, "&lt;=" &amp; EZ$1, DataRegularSeason20242025!$E$3:$E$1315, $A63)</f>
        <v>74</v>
      </c>
      <c r="FA63">
        <f>SUMIFS(DataRegularSeason20242025!$AA$3:$AA$1315,DataRegularSeason20242025!$B$3:$B$1315, "&lt;=" &amp; FA$1, DataRegularSeason20242025!$D$3:$D$1315, $A63)+SUMIFS(DataRegularSeason20242025!$AB$3:$AB$1315,DataRegularSeason20242025!$B$3:$B$1315, "&lt;=" &amp; FA$1, DataRegularSeason20242025!$E$3:$E$1315, $A63)</f>
        <v>74</v>
      </c>
      <c r="FB63">
        <f>SUMIFS(DataRegularSeason20242025!$AA$3:$AA$1315,DataRegularSeason20242025!$B$3:$B$1315, "&lt;=" &amp; FB$1, DataRegularSeason20242025!$D$3:$D$1315, $A63)+SUMIFS(DataRegularSeason20242025!$AB$3:$AB$1315,DataRegularSeason20242025!$B$3:$B$1315, "&lt;=" &amp; FB$1, DataRegularSeason20242025!$E$3:$E$1315, $A63)</f>
        <v>76</v>
      </c>
      <c r="FC63">
        <f>SUMIFS(DataRegularSeason20242025!$AA$3:$AA$1315,DataRegularSeason20242025!$B$3:$B$1315, "&lt;=" &amp; FC$1, DataRegularSeason20242025!$D$3:$D$1315, $A63)+SUMIFS(DataRegularSeason20242025!$AB$3:$AB$1315,DataRegularSeason20242025!$B$3:$B$1315, "&lt;=" &amp; FC$1, DataRegularSeason20242025!$E$3:$E$1315, $A63)</f>
        <v>76</v>
      </c>
      <c r="FD63">
        <f>SUMIFS(DataRegularSeason20242025!$AA$3:$AA$1315,DataRegularSeason20242025!$B$3:$B$1315, "&lt;=" &amp; FD$1, DataRegularSeason20242025!$D$3:$D$1315, $A63)+SUMIFS(DataRegularSeason20242025!$AB$3:$AB$1315,DataRegularSeason20242025!$B$3:$B$1315, "&lt;=" &amp; FD$1, DataRegularSeason20242025!$E$3:$E$1315, $A63)</f>
        <v>78</v>
      </c>
      <c r="FE63">
        <f>SUMIFS(DataRegularSeason20242025!$AA$3:$AA$1315,DataRegularSeason20242025!$B$3:$B$1315, "&lt;=" &amp; FE$1, DataRegularSeason20242025!$D$3:$D$1315, $A63)+SUMIFS(DataRegularSeason20242025!$AB$3:$AB$1315,DataRegularSeason20242025!$B$3:$B$1315, "&lt;=" &amp; FE$1, DataRegularSeason20242025!$E$3:$E$1315, $A63)</f>
        <v>78</v>
      </c>
      <c r="FF63">
        <f>SUMIFS(DataRegularSeason20242025!$AA$3:$AA$1315,DataRegularSeason20242025!$B$3:$B$1315, "&lt;=" &amp; FF$1, DataRegularSeason20242025!$D$3:$D$1315, $A63)+SUMIFS(DataRegularSeason20242025!$AB$3:$AB$1315,DataRegularSeason20242025!$B$3:$B$1315, "&lt;=" &amp; FF$1, DataRegularSeason20242025!$E$3:$E$1315, $A63)</f>
        <v>78</v>
      </c>
      <c r="FG63">
        <f>SUMIFS(DataRegularSeason20242025!$AA$3:$AA$1315,DataRegularSeason20242025!$B$3:$B$1315, "&lt;=" &amp; FG$1, DataRegularSeason20242025!$D$3:$D$1315, $A63)+SUMIFS(DataRegularSeason20242025!$AB$3:$AB$1315,DataRegularSeason20242025!$B$3:$B$1315, "&lt;=" &amp; FG$1, DataRegularSeason20242025!$E$3:$E$1315, $A63)</f>
        <v>78</v>
      </c>
      <c r="FH63">
        <f>SUMIFS(DataRegularSeason20242025!$AA$3:$AA$1315,DataRegularSeason20242025!$B$3:$B$1315, "&lt;=" &amp; FH$1, DataRegularSeason20242025!$D$3:$D$1315, $A63)+SUMIFS(DataRegularSeason20242025!$AB$3:$AB$1315,DataRegularSeason20242025!$B$3:$B$1315, "&lt;=" &amp; FH$1, DataRegularSeason20242025!$E$3:$E$1315, $A63)</f>
        <v>78</v>
      </c>
      <c r="FI63">
        <f>SUMIFS(DataRegularSeason20242025!$AA$3:$AA$1315,DataRegularSeason20242025!$B$3:$B$1315, "&lt;=" &amp; FI$1, DataRegularSeason20242025!$D$3:$D$1315, $A63)+SUMIFS(DataRegularSeason20242025!$AB$3:$AB$1315,DataRegularSeason20242025!$B$3:$B$1315, "&lt;=" &amp; FI$1, DataRegularSeason20242025!$E$3:$E$1315, $A63)</f>
        <v>78</v>
      </c>
      <c r="FJ63">
        <f>SUMIFS(DataRegularSeason20242025!$AA$3:$AA$1315,DataRegularSeason20242025!$B$3:$B$1315, "&lt;=" &amp; FJ$1, DataRegularSeason20242025!$D$3:$D$1315, $A63)+SUMIFS(DataRegularSeason20242025!$AB$3:$AB$1315,DataRegularSeason20242025!$B$3:$B$1315, "&lt;=" &amp; FJ$1, DataRegularSeason20242025!$E$3:$E$1315, $A63)</f>
        <v>78</v>
      </c>
      <c r="FK63">
        <f>SUMIFS(DataRegularSeason20242025!$AA$3:$AA$1315,DataRegularSeason20242025!$B$3:$B$1315, "&lt;=" &amp; FK$1, DataRegularSeason20242025!$D$3:$D$1315, $A63)+SUMIFS(DataRegularSeason20242025!$AB$3:$AB$1315,DataRegularSeason20242025!$B$3:$B$1315, "&lt;=" &amp; FK$1, DataRegularSeason20242025!$E$3:$E$1315, $A63)</f>
        <v>78</v>
      </c>
      <c r="FL63">
        <f>SUMIFS(DataRegularSeason20242025!$AA$3:$AA$1315,DataRegularSeason20242025!$B$3:$B$1315, "&lt;=" &amp; FL$1, DataRegularSeason20242025!$D$3:$D$1315, $A63)+SUMIFS(DataRegularSeason20242025!$AB$3:$AB$1315,DataRegularSeason20242025!$B$3:$B$1315, "&lt;=" &amp; FL$1, DataRegularSeason20242025!$E$3:$E$1315, $A63)</f>
        <v>78</v>
      </c>
      <c r="FM63">
        <f>SUMIFS(DataRegularSeason20242025!$AA$3:$AA$1315,DataRegularSeason20242025!$B$3:$B$1315, "&lt;=" &amp; FM$1, DataRegularSeason20242025!$D$3:$D$1315, $A63)+SUMIFS(DataRegularSeason20242025!$AB$3:$AB$1315,DataRegularSeason20242025!$B$3:$B$1315, "&lt;=" &amp; FM$1, DataRegularSeason20242025!$E$3:$E$1315, $A63)</f>
        <v>78</v>
      </c>
      <c r="FN63">
        <f>SUMIFS(DataRegularSeason20242025!$AA$3:$AA$1315,DataRegularSeason20242025!$B$3:$B$1315, "&lt;=" &amp; FN$1, DataRegularSeason20242025!$D$3:$D$1315, $A63)+SUMIFS(DataRegularSeason20242025!$AB$3:$AB$1315,DataRegularSeason20242025!$B$3:$B$1315, "&lt;=" &amp; FN$1, DataRegularSeason20242025!$E$3:$E$1315, $A63)</f>
        <v>78</v>
      </c>
      <c r="FO63">
        <f>SUMIFS(DataRegularSeason20242025!$AA$3:$AA$1315,DataRegularSeason20242025!$B$3:$B$1315, "&lt;=" &amp; FO$1, DataRegularSeason20242025!$D$3:$D$1315, $A63)+SUMIFS(DataRegularSeason20242025!$AB$3:$AB$1315,DataRegularSeason20242025!$B$3:$B$1315, "&lt;=" &amp; FO$1, DataRegularSeason20242025!$E$3:$E$1315, $A63)</f>
        <v>78</v>
      </c>
      <c r="FP63">
        <f>SUMIFS(DataRegularSeason20242025!$AA$3:$AA$1315,DataRegularSeason20242025!$B$3:$B$1315, "&lt;=" &amp; FP$1, DataRegularSeason20242025!$D$3:$D$1315, $A63)+SUMIFS(DataRegularSeason20242025!$AB$3:$AB$1315,DataRegularSeason20242025!$B$3:$B$1315, "&lt;=" &amp; FP$1, DataRegularSeason20242025!$E$3:$E$1315, $A63)</f>
        <v>78</v>
      </c>
      <c r="FQ63">
        <f>SUMIFS(DataRegularSeason20242025!$AA$3:$AA$1315,DataRegularSeason20242025!$B$3:$B$1315, "&lt;=" &amp; FQ$1, DataRegularSeason20242025!$D$3:$D$1315, $A63)+SUMIFS(DataRegularSeason20242025!$AB$3:$AB$1315,DataRegularSeason20242025!$B$3:$B$1315, "&lt;=" &amp; FQ$1, DataRegularSeason20242025!$E$3:$E$1315, $A63)</f>
        <v>78</v>
      </c>
      <c r="FR63">
        <f>SUMIFS(DataRegularSeason20242025!$AA$3:$AA$1315,DataRegularSeason20242025!$B$3:$B$1315, "&lt;=" &amp; FR$1, DataRegularSeason20242025!$D$3:$D$1315, $A63)+SUMIFS(DataRegularSeason20242025!$AB$3:$AB$1315,DataRegularSeason20242025!$B$3:$B$1315, "&lt;=" &amp; FR$1, DataRegularSeason20242025!$E$3:$E$1315, $A63)</f>
        <v>78</v>
      </c>
      <c r="FS63">
        <f>SUMIFS(DataRegularSeason20242025!$AA$3:$AA$1315,DataRegularSeason20242025!$B$3:$B$1315, "&lt;=" &amp; FS$1, DataRegularSeason20242025!$D$3:$D$1315, $A63)+SUMIFS(DataRegularSeason20242025!$AB$3:$AB$1315,DataRegularSeason20242025!$B$3:$B$1315, "&lt;=" &amp; FS$1, DataRegularSeason20242025!$E$3:$E$1315, $A63)</f>
        <v>78</v>
      </c>
      <c r="FT63">
        <f>SUMIFS(DataRegularSeason20242025!$AA$3:$AA$1315,DataRegularSeason20242025!$B$3:$B$1315, "&lt;=" &amp; FT$1, DataRegularSeason20242025!$D$3:$D$1315, $A63)+SUMIFS(DataRegularSeason20242025!$AB$3:$AB$1315,DataRegularSeason20242025!$B$3:$B$1315, "&lt;=" &amp; FT$1, DataRegularSeason20242025!$E$3:$E$1315, $A63)</f>
        <v>78</v>
      </c>
      <c r="FU63">
        <f>SUMIFS(DataRegularSeason20242025!$AA$3:$AA$1315,DataRegularSeason20242025!$B$3:$B$1315, "&lt;=" &amp; FU$1, DataRegularSeason20242025!$D$3:$D$1315, $A63)+SUMIFS(DataRegularSeason20242025!$AB$3:$AB$1315,DataRegularSeason20242025!$B$3:$B$1315, "&lt;=" &amp; FU$1, DataRegularSeason20242025!$E$3:$E$1315, $A63)</f>
        <v>78</v>
      </c>
      <c r="FV63">
        <f>SUMIFS(DataRegularSeason20242025!$AA$3:$AA$1315,DataRegularSeason20242025!$B$3:$B$1315, "&lt;=" &amp; FV$1, DataRegularSeason20242025!$D$3:$D$1315, $A63)+SUMIFS(DataRegularSeason20242025!$AB$3:$AB$1315,DataRegularSeason20242025!$B$3:$B$1315, "&lt;=" &amp; FV$1, DataRegularSeason20242025!$E$3:$E$1315, $A63)</f>
        <v>78</v>
      </c>
      <c r="FW63">
        <f>SUMIFS(DataRegularSeason20242025!$AA$3:$AA$1315,DataRegularSeason20242025!$B$3:$B$1315, "&lt;=" &amp; FW$1, DataRegularSeason20242025!$D$3:$D$1315, $A63)+SUMIFS(DataRegularSeason20242025!$AB$3:$AB$1315,DataRegularSeason20242025!$B$3:$B$1315, "&lt;=" &amp; FW$1, DataRegularSeason20242025!$E$3:$E$1315, $A63)</f>
        <v>78</v>
      </c>
      <c r="FX63">
        <f>SUMIFS(DataRegularSeason20242025!$AA$3:$AA$1315,DataRegularSeason20242025!$B$3:$B$1315, "&lt;=" &amp; FX$1, DataRegularSeason20242025!$D$3:$D$1315, $A63)+SUMIFS(DataRegularSeason20242025!$AB$3:$AB$1315,DataRegularSeason20242025!$B$3:$B$1315, "&lt;=" &amp; FX$1, DataRegularSeason20242025!$E$3:$E$1315, $A63)</f>
        <v>78</v>
      </c>
      <c r="FY63">
        <f>SUMIFS(DataRegularSeason20242025!$AA$3:$AA$1315,DataRegularSeason20242025!$B$3:$B$1315, "&lt;=" &amp; FY$1, DataRegularSeason20242025!$D$3:$D$1315, $A63)+SUMIFS(DataRegularSeason20242025!$AB$3:$AB$1315,DataRegularSeason20242025!$B$3:$B$1315, "&lt;=" &amp; FY$1, DataRegularSeason20242025!$E$3:$E$1315, $A63)</f>
        <v>78</v>
      </c>
      <c r="FZ63">
        <f>SUMIFS(DataRegularSeason20242025!$AA$3:$AA$1315,DataRegularSeason20242025!$B$3:$B$1315, "&lt;=" &amp; FZ$1, DataRegularSeason20242025!$D$3:$D$1315, $A63)+SUMIFS(DataRegularSeason20242025!$AB$3:$AB$1315,DataRegularSeason20242025!$B$3:$B$1315, "&lt;=" &amp; FZ$1, DataRegularSeason20242025!$E$3:$E$1315, $A63)</f>
        <v>78</v>
      </c>
      <c r="GA63">
        <f>SUMIFS(DataRegularSeason20242025!$AA$3:$AA$1315,DataRegularSeason20242025!$B$3:$B$1315, "&lt;=" &amp; GA$1, DataRegularSeason20242025!$D$3:$D$1315, $A63)+SUMIFS(DataRegularSeason20242025!$AB$3:$AB$1315,DataRegularSeason20242025!$B$3:$B$1315, "&lt;=" &amp; GA$1, DataRegularSeason20242025!$E$3:$E$1315, $A63)</f>
        <v>78</v>
      </c>
      <c r="GB63">
        <f>SUMIFS(DataRegularSeason20242025!$AA$3:$AA$1315,DataRegularSeason20242025!$B$3:$B$1315, "&lt;=" &amp; GB$1, DataRegularSeason20242025!$D$3:$D$1315, $A63)+SUMIFS(DataRegularSeason20242025!$AB$3:$AB$1315,DataRegularSeason20242025!$B$3:$B$1315, "&lt;=" &amp; GB$1, DataRegularSeason20242025!$E$3:$E$1315, $A63)</f>
        <v>78</v>
      </c>
      <c r="GC63">
        <f>SUMIFS(DataRegularSeason20242025!$AA$3:$AA$1315,DataRegularSeason20242025!$B$3:$B$1315, "&lt;=" &amp; GC$1, DataRegularSeason20242025!$D$3:$D$1315, $A63)+SUMIFS(DataRegularSeason20242025!$AB$3:$AB$1315,DataRegularSeason20242025!$B$3:$B$1315, "&lt;=" &amp; GC$1, DataRegularSeason20242025!$E$3:$E$1315, $A63)</f>
        <v>78</v>
      </c>
      <c r="GD63">
        <f>SUMIFS(DataRegularSeason20242025!$AA$3:$AA$1315,DataRegularSeason20242025!$B$3:$B$1315, "&lt;=" &amp; GD$1, DataRegularSeason20242025!$D$3:$D$1315, $A63)+SUMIFS(DataRegularSeason20242025!$AB$3:$AB$1315,DataRegularSeason20242025!$B$3:$B$1315, "&lt;=" &amp; GD$1, DataRegularSeason20242025!$E$3:$E$1315, $A63)</f>
        <v>78</v>
      </c>
      <c r="GE63">
        <f>SUMIFS(DataRegularSeason20242025!$AA$3:$AA$1315,DataRegularSeason20242025!$B$3:$B$1315, "&lt;=" &amp; GE$1, DataRegularSeason20242025!$D$3:$D$1315, $A63)+SUMIFS(DataRegularSeason20242025!$AB$3:$AB$1315,DataRegularSeason20242025!$B$3:$B$1315, "&lt;=" &amp; GE$1, DataRegularSeason20242025!$E$3:$E$1315, $A63)</f>
        <v>78</v>
      </c>
      <c r="GF63">
        <f>SUMIFS(DataRegularSeason20242025!$AA$3:$AA$1315,DataRegularSeason20242025!$B$3:$B$1315, "&lt;=" &amp; GF$1, DataRegularSeason20242025!$D$3:$D$1315, $A63)+SUMIFS(DataRegularSeason20242025!$AB$3:$AB$1315,DataRegularSeason20242025!$B$3:$B$1315, "&lt;=" &amp; GF$1, DataRegularSeason20242025!$E$3:$E$1315, $A63)</f>
        <v>78</v>
      </c>
      <c r="GG63">
        <f>SUMIFS(DataRegularSeason20242025!$AA$3:$AA$1315,DataRegularSeason20242025!$B$3:$B$1315, "&lt;=" &amp; GG$1, DataRegularSeason20242025!$D$3:$D$1315, $A63)+SUMIFS(DataRegularSeason20242025!$AB$3:$AB$1315,DataRegularSeason20242025!$B$3:$B$1315, "&lt;=" &amp; GG$1, DataRegularSeason20242025!$E$3:$E$1315, $A63)</f>
        <v>78</v>
      </c>
      <c r="GH63">
        <f>SUMIFS(DataRegularSeason20242025!$AA$3:$AA$1315,DataRegularSeason20242025!$B$3:$B$1315, "&lt;=" &amp; GH$1, DataRegularSeason20242025!$D$3:$D$1315, $A63)+SUMIFS(DataRegularSeason20242025!$AB$3:$AB$1315,DataRegularSeason20242025!$B$3:$B$1315, "&lt;=" &amp; GH$1, DataRegularSeason20242025!$E$3:$E$1315, $A63)</f>
        <v>78</v>
      </c>
      <c r="GI63">
        <f>SUMIFS(DataRegularSeason20242025!$AA$3:$AA$1315,DataRegularSeason20242025!$B$3:$B$1315, "&lt;=" &amp; GI$1, DataRegularSeason20242025!$D$3:$D$1315, $A63)+SUMIFS(DataRegularSeason20242025!$AB$3:$AB$1315,DataRegularSeason20242025!$B$3:$B$1315, "&lt;=" &amp; GI$1, DataRegularSeason20242025!$E$3:$E$1315, $A63)</f>
        <v>78</v>
      </c>
      <c r="GJ63">
        <f>SUMIFS(DataRegularSeason20242025!$AA$3:$AA$1315,DataRegularSeason20242025!$B$3:$B$1315, "&lt;=" &amp; GJ$1, DataRegularSeason20242025!$D$3:$D$1315, $A63)+SUMIFS(DataRegularSeason20242025!$AB$3:$AB$1315,DataRegularSeason20242025!$B$3:$B$1315, "&lt;=" &amp; GJ$1, DataRegularSeason20242025!$E$3:$E$1315, $A63)</f>
        <v>78</v>
      </c>
      <c r="GK63">
        <f>SUMIFS(DataRegularSeason20242025!$AA$3:$AA$1315,DataRegularSeason20242025!$B$3:$B$1315, "&lt;=" &amp; GK$1, DataRegularSeason20242025!$D$3:$D$1315, $A63)+SUMIFS(DataRegularSeason20242025!$AB$3:$AB$1315,DataRegularSeason20242025!$B$3:$B$1315, "&lt;=" &amp; GK$1, DataRegularSeason20242025!$E$3:$E$1315, $A63)</f>
        <v>78</v>
      </c>
      <c r="GL63">
        <f>SUMIFS(DataRegularSeason20242025!$AA$3:$AA$1315,DataRegularSeason20242025!$B$3:$B$1315, "&lt;=" &amp; GL$1, DataRegularSeason20242025!$D$3:$D$1315, $A63)+SUMIFS(DataRegularSeason20242025!$AB$3:$AB$1315,DataRegularSeason20242025!$B$3:$B$1315, "&lt;=" &amp; GL$1, DataRegularSeason20242025!$E$3:$E$1315, $A63)</f>
        <v>78</v>
      </c>
      <c r="GM63">
        <f>SUMIFS(DataRegularSeason20242025!$AA$3:$AA$1315,DataRegularSeason20242025!$B$3:$B$1315, "&lt;=" &amp; GM$1, DataRegularSeason20242025!$D$3:$D$1315, $A63)+SUMIFS(DataRegularSeason20242025!$AB$3:$AB$1315,DataRegularSeason20242025!$B$3:$B$1315, "&lt;=" &amp; GM$1, DataRegularSeason20242025!$E$3:$E$1315, $A63)</f>
        <v>78</v>
      </c>
      <c r="GN63">
        <f>SUMIFS(DataRegularSeason20242025!$AA$3:$AA$1315,DataRegularSeason20242025!$B$3:$B$1315, "&lt;=" &amp; GN$1, DataRegularSeason20242025!$D$3:$D$1315, $A63)+SUMIFS(DataRegularSeason20242025!$AB$3:$AB$1315,DataRegularSeason20242025!$B$3:$B$1315, "&lt;=" &amp; GN$1, DataRegularSeason20242025!$E$3:$E$1315, $A63)</f>
        <v>78</v>
      </c>
      <c r="GO63">
        <f>SUMIFS(DataRegularSeason20242025!$AA$3:$AA$1315,DataRegularSeason20242025!$B$3:$B$1315, "&lt;=" &amp; GO$1, DataRegularSeason20242025!$D$3:$D$1315, $A63)+SUMIFS(DataRegularSeason20242025!$AB$3:$AB$1315,DataRegularSeason20242025!$B$3:$B$1315, "&lt;=" &amp; GO$1, DataRegularSeason20242025!$E$3:$E$1315, $A63)</f>
        <v>78</v>
      </c>
      <c r="GP63">
        <f>SUMIFS(DataRegularSeason20242025!$AA$3:$AA$1315,DataRegularSeason20242025!$B$3:$B$1315, "&lt;=" &amp; GP$1, DataRegularSeason20242025!$D$3:$D$1315, $A63)+SUMIFS(DataRegularSeason20242025!$AB$3:$AB$1315,DataRegularSeason20242025!$B$3:$B$1315, "&lt;=" &amp; GP$1, DataRegularSeason20242025!$E$3:$E$1315, $A63)</f>
        <v>78</v>
      </c>
      <c r="GQ63">
        <f>SUMIFS(DataRegularSeason20242025!$AA$3:$AA$1315,DataRegularSeason20242025!$B$3:$B$1315, "&lt;=" &amp; GQ$1, DataRegularSeason20242025!$D$3:$D$1315, $A63)+SUMIFS(DataRegularSeason20242025!$AB$3:$AB$1315,DataRegularSeason20242025!$B$3:$B$1315, "&lt;=" &amp; GQ$1, DataRegularSeason20242025!$E$3:$E$1315, $A63)</f>
        <v>78</v>
      </c>
      <c r="GR63">
        <f>SUMIFS(DataRegularSeason20242025!$AA$3:$AA$1315,DataRegularSeason20242025!$B$3:$B$1315, "&lt;=" &amp; GR$1, DataRegularSeason20242025!$D$3:$D$1315, $A63)+SUMIFS(DataRegularSeason20242025!$AB$3:$AB$1315,DataRegularSeason20242025!$B$3:$B$1315, "&lt;=" &amp; GR$1, DataRegularSeason20242025!$E$3:$E$1315, $A63)</f>
        <v>78</v>
      </c>
      <c r="GS63">
        <f>SUMIFS(DataRegularSeason20242025!$AA$3:$AA$1315,DataRegularSeason20242025!$B$3:$B$1315, "&lt;=" &amp; GS$1, DataRegularSeason20242025!$D$3:$D$1315, $A63)+SUMIFS(DataRegularSeason20242025!$AB$3:$AB$1315,DataRegularSeason20242025!$B$3:$B$1315, "&lt;=" &amp; GS$1, DataRegularSeason20242025!$E$3:$E$1315, $A63)</f>
        <v>78</v>
      </c>
      <c r="GT63">
        <f>SUMIFS(DataRegularSeason20242025!$AA$3:$AA$1315,DataRegularSeason20242025!$B$3:$B$1315, "&lt;=" &amp; GT$1, DataRegularSeason20242025!$D$3:$D$1315, $A63)+SUMIFS(DataRegularSeason20242025!$AB$3:$AB$1315,DataRegularSeason20242025!$B$3:$B$1315, "&lt;=" &amp; GT$1, DataRegularSeason20242025!$E$3:$E$1315, $A63)</f>
        <v>78</v>
      </c>
      <c r="GU63">
        <f>SUMIFS(DataRegularSeason20242025!$AA$3:$AA$1315,DataRegularSeason20242025!$B$3:$B$1315, "&lt;=" &amp; GU$1, DataRegularSeason20242025!$D$3:$D$1315, $A63)+SUMIFS(DataRegularSeason20242025!$AB$3:$AB$1315,DataRegularSeason20242025!$B$3:$B$1315, "&lt;=" &amp; GU$1, DataRegularSeason20242025!$E$3:$E$1315, $A63)</f>
        <v>78</v>
      </c>
    </row>
    <row r="64" spans="1:203" x14ac:dyDescent="0.25">
      <c r="A64" t="s">
        <v>27</v>
      </c>
      <c r="B64" t="s">
        <v>96</v>
      </c>
      <c r="C64" t="s">
        <v>99</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67</v>
      </c>
      <c r="EQ64">
        <f>SUMIFS(DataRegularSeason20242025!$AA$3:$AA$1315,DataRegularSeason20242025!$B$3:$B$1315, "&lt;=" &amp; EQ$1, DataRegularSeason20242025!$D$3:$D$1315, $A64)+SUMIFS(DataRegularSeason20242025!$AB$3:$AB$1315,DataRegularSeason20242025!$B$3:$B$1315, "&lt;=" &amp; EQ$1, DataRegularSeason20242025!$E$3:$E$1315, $A64)</f>
        <v>67</v>
      </c>
      <c r="ER64">
        <f>SUMIFS(DataRegularSeason20242025!$AA$3:$AA$1315,DataRegularSeason20242025!$B$3:$B$1315, "&lt;=" &amp; ER$1, DataRegularSeason20242025!$D$3:$D$1315, $A64)+SUMIFS(DataRegularSeason20242025!$AB$3:$AB$1315,DataRegularSeason20242025!$B$3:$B$1315, "&lt;=" &amp; ER$1, DataRegularSeason20242025!$E$3:$E$1315, $A64)</f>
        <v>69</v>
      </c>
      <c r="ES64">
        <f>SUMIFS(DataRegularSeason20242025!$AA$3:$AA$1315,DataRegularSeason20242025!$B$3:$B$1315, "&lt;=" &amp; ES$1, DataRegularSeason20242025!$D$3:$D$1315, $A64)+SUMIFS(DataRegularSeason20242025!$AB$3:$AB$1315,DataRegularSeason20242025!$B$3:$B$1315, "&lt;=" &amp; ES$1, DataRegularSeason20242025!$E$3:$E$1315, $A64)</f>
        <v>69</v>
      </c>
      <c r="ET64">
        <f>SUMIFS(DataRegularSeason20242025!$AA$3:$AA$1315,DataRegularSeason20242025!$B$3:$B$1315, "&lt;=" &amp; ET$1, DataRegularSeason20242025!$D$3:$D$1315, $A64)+SUMIFS(DataRegularSeason20242025!$AB$3:$AB$1315,DataRegularSeason20242025!$B$3:$B$1315, "&lt;=" &amp; ET$1, DataRegularSeason20242025!$E$3:$E$1315, $A64)</f>
        <v>70</v>
      </c>
      <c r="EU64">
        <f>SUMIFS(DataRegularSeason20242025!$AA$3:$AA$1315,DataRegularSeason20242025!$B$3:$B$1315, "&lt;=" &amp; EU$1, DataRegularSeason20242025!$D$3:$D$1315, $A64)+SUMIFS(DataRegularSeason20242025!$AB$3:$AB$1315,DataRegularSeason20242025!$B$3:$B$1315, "&lt;=" &amp; EU$1, DataRegularSeason20242025!$E$3:$E$1315, $A64)</f>
        <v>70</v>
      </c>
      <c r="EV64">
        <f>SUMIFS(DataRegularSeason20242025!$AA$3:$AA$1315,DataRegularSeason20242025!$B$3:$B$1315, "&lt;=" &amp; EV$1, DataRegularSeason20242025!$D$3:$D$1315, $A64)+SUMIFS(DataRegularSeason20242025!$AB$3:$AB$1315,DataRegularSeason20242025!$B$3:$B$1315, "&lt;=" &amp; EV$1, DataRegularSeason20242025!$E$3:$E$1315, $A64)</f>
        <v>70</v>
      </c>
      <c r="EW64">
        <f>SUMIFS(DataRegularSeason20242025!$AA$3:$AA$1315,DataRegularSeason20242025!$B$3:$B$1315, "&lt;=" &amp; EW$1, DataRegularSeason20242025!$D$3:$D$1315, $A64)+SUMIFS(DataRegularSeason20242025!$AB$3:$AB$1315,DataRegularSeason20242025!$B$3:$B$1315, "&lt;=" &amp; EW$1, DataRegularSeason20242025!$E$3:$E$1315, $A64)</f>
        <v>70</v>
      </c>
      <c r="EX64">
        <f>SUMIFS(DataRegularSeason20242025!$AA$3:$AA$1315,DataRegularSeason20242025!$B$3:$B$1315, "&lt;=" &amp; EX$1, DataRegularSeason20242025!$D$3:$D$1315, $A64)+SUMIFS(DataRegularSeason20242025!$AB$3:$AB$1315,DataRegularSeason20242025!$B$3:$B$1315, "&lt;=" &amp; EX$1, DataRegularSeason20242025!$E$3:$E$1315, $A64)</f>
        <v>70</v>
      </c>
      <c r="EY64">
        <f>SUMIFS(DataRegularSeason20242025!$AA$3:$AA$1315,DataRegularSeason20242025!$B$3:$B$1315, "&lt;=" &amp; EY$1, DataRegularSeason20242025!$D$3:$D$1315, $A64)+SUMIFS(DataRegularSeason20242025!$AB$3:$AB$1315,DataRegularSeason20242025!$B$3:$B$1315, "&lt;=" &amp; EY$1, DataRegularSeason20242025!$E$3:$E$1315, $A64)</f>
        <v>70</v>
      </c>
      <c r="EZ64">
        <f>SUMIFS(DataRegularSeason20242025!$AA$3:$AA$1315,DataRegularSeason20242025!$B$3:$B$1315, "&lt;=" &amp; EZ$1, DataRegularSeason20242025!$D$3:$D$1315, $A64)+SUMIFS(DataRegularSeason20242025!$AB$3:$AB$1315,DataRegularSeason20242025!$B$3:$B$1315, "&lt;=" &amp; EZ$1, DataRegularSeason20242025!$E$3:$E$1315, $A64)</f>
        <v>70</v>
      </c>
      <c r="FA64">
        <f>SUMIFS(DataRegularSeason20242025!$AA$3:$AA$1315,DataRegularSeason20242025!$B$3:$B$1315, "&lt;=" &amp; FA$1, DataRegularSeason20242025!$D$3:$D$1315, $A64)+SUMIFS(DataRegularSeason20242025!$AB$3:$AB$1315,DataRegularSeason20242025!$B$3:$B$1315, "&lt;=" &amp; FA$1, DataRegularSeason20242025!$E$3:$E$1315, $A64)</f>
        <v>71</v>
      </c>
      <c r="FB64">
        <f>SUMIFS(DataRegularSeason20242025!$AA$3:$AA$1315,DataRegularSeason20242025!$B$3:$B$1315, "&lt;=" &amp; FB$1, DataRegularSeason20242025!$D$3:$D$1315, $A64)+SUMIFS(DataRegularSeason20242025!$AB$3:$AB$1315,DataRegularSeason20242025!$B$3:$B$1315, "&lt;=" &amp; FB$1, DataRegularSeason20242025!$E$3:$E$1315, $A64)</f>
        <v>71</v>
      </c>
      <c r="FC64">
        <f>SUMIFS(DataRegularSeason20242025!$AA$3:$AA$1315,DataRegularSeason20242025!$B$3:$B$1315, "&lt;=" &amp; FC$1, DataRegularSeason20242025!$D$3:$D$1315, $A64)+SUMIFS(DataRegularSeason20242025!$AB$3:$AB$1315,DataRegularSeason20242025!$B$3:$B$1315, "&lt;=" &amp; FC$1, DataRegularSeason20242025!$E$3:$E$1315, $A64)</f>
        <v>71</v>
      </c>
      <c r="FD64">
        <f>SUMIFS(DataRegularSeason20242025!$AA$3:$AA$1315,DataRegularSeason20242025!$B$3:$B$1315, "&lt;=" &amp; FD$1, DataRegularSeason20242025!$D$3:$D$1315, $A64)+SUMIFS(DataRegularSeason20242025!$AB$3:$AB$1315,DataRegularSeason20242025!$B$3:$B$1315, "&lt;=" &amp; FD$1, DataRegularSeason20242025!$E$3:$E$1315, $A64)</f>
        <v>73</v>
      </c>
      <c r="FE64">
        <f>SUMIFS(DataRegularSeason20242025!$AA$3:$AA$1315,DataRegularSeason20242025!$B$3:$B$1315, "&lt;=" &amp; FE$1, DataRegularSeason20242025!$D$3:$D$1315, $A64)+SUMIFS(DataRegularSeason20242025!$AB$3:$AB$1315,DataRegularSeason20242025!$B$3:$B$1315, "&lt;=" &amp; FE$1, DataRegularSeason20242025!$E$3:$E$1315, $A64)</f>
        <v>75</v>
      </c>
      <c r="FF64">
        <f>SUMIFS(DataRegularSeason20242025!$AA$3:$AA$1315,DataRegularSeason20242025!$B$3:$B$1315, "&lt;=" &amp; FF$1, DataRegularSeason20242025!$D$3:$D$1315, $A64)+SUMIFS(DataRegularSeason20242025!$AB$3:$AB$1315,DataRegularSeason20242025!$B$3:$B$1315, "&lt;=" &amp; FF$1, DataRegularSeason20242025!$E$3:$E$1315, $A64)</f>
        <v>75</v>
      </c>
      <c r="FG64">
        <f>SUMIFS(DataRegularSeason20242025!$AA$3:$AA$1315,DataRegularSeason20242025!$B$3:$B$1315, "&lt;=" &amp; FG$1, DataRegularSeason20242025!$D$3:$D$1315, $A64)+SUMIFS(DataRegularSeason20242025!$AB$3:$AB$1315,DataRegularSeason20242025!$B$3:$B$1315, "&lt;=" &amp; FG$1, DataRegularSeason20242025!$E$3:$E$1315, $A64)</f>
        <v>77</v>
      </c>
      <c r="FH64">
        <f>SUMIFS(DataRegularSeason20242025!$AA$3:$AA$1315,DataRegularSeason20242025!$B$3:$B$1315, "&lt;=" &amp; FH$1, DataRegularSeason20242025!$D$3:$D$1315, $A64)+SUMIFS(DataRegularSeason20242025!$AB$3:$AB$1315,DataRegularSeason20242025!$B$3:$B$1315, "&lt;=" &amp; FH$1, DataRegularSeason20242025!$E$3:$E$1315, $A64)</f>
        <v>77</v>
      </c>
      <c r="FI64">
        <f>SUMIFS(DataRegularSeason20242025!$AA$3:$AA$1315,DataRegularSeason20242025!$B$3:$B$1315, "&lt;=" &amp; FI$1, DataRegularSeason20242025!$D$3:$D$1315, $A64)+SUMIFS(DataRegularSeason20242025!$AB$3:$AB$1315,DataRegularSeason20242025!$B$3:$B$1315, "&lt;=" &amp; FI$1, DataRegularSeason20242025!$E$3:$E$1315, $A64)</f>
        <v>77</v>
      </c>
      <c r="FJ64">
        <f>SUMIFS(DataRegularSeason20242025!$AA$3:$AA$1315,DataRegularSeason20242025!$B$3:$B$1315, "&lt;=" &amp; FJ$1, DataRegularSeason20242025!$D$3:$D$1315, $A64)+SUMIFS(DataRegularSeason20242025!$AB$3:$AB$1315,DataRegularSeason20242025!$B$3:$B$1315, "&lt;=" &amp; FJ$1, DataRegularSeason20242025!$E$3:$E$1315, $A64)</f>
        <v>77</v>
      </c>
      <c r="FK64">
        <f>SUMIFS(DataRegularSeason20242025!$AA$3:$AA$1315,DataRegularSeason20242025!$B$3:$B$1315, "&lt;=" &amp; FK$1, DataRegularSeason20242025!$D$3:$D$1315, $A64)+SUMIFS(DataRegularSeason20242025!$AB$3:$AB$1315,DataRegularSeason20242025!$B$3:$B$1315, "&lt;=" &amp; FK$1, DataRegularSeason20242025!$E$3:$E$1315, $A64)</f>
        <v>77</v>
      </c>
      <c r="FL64">
        <f>SUMIFS(DataRegularSeason20242025!$AA$3:$AA$1315,DataRegularSeason20242025!$B$3:$B$1315, "&lt;=" &amp; FL$1, DataRegularSeason20242025!$D$3:$D$1315, $A64)+SUMIFS(DataRegularSeason20242025!$AB$3:$AB$1315,DataRegularSeason20242025!$B$3:$B$1315, "&lt;=" &amp; FL$1, DataRegularSeason20242025!$E$3:$E$1315, $A64)</f>
        <v>77</v>
      </c>
      <c r="FM64">
        <f>SUMIFS(DataRegularSeason20242025!$AA$3:$AA$1315,DataRegularSeason20242025!$B$3:$B$1315, "&lt;=" &amp; FM$1, DataRegularSeason20242025!$D$3:$D$1315, $A64)+SUMIFS(DataRegularSeason20242025!$AB$3:$AB$1315,DataRegularSeason20242025!$B$3:$B$1315, "&lt;=" &amp; FM$1, DataRegularSeason20242025!$E$3:$E$1315, $A64)</f>
        <v>77</v>
      </c>
      <c r="FN64">
        <f>SUMIFS(DataRegularSeason20242025!$AA$3:$AA$1315,DataRegularSeason20242025!$B$3:$B$1315, "&lt;=" &amp; FN$1, DataRegularSeason20242025!$D$3:$D$1315, $A64)+SUMIFS(DataRegularSeason20242025!$AB$3:$AB$1315,DataRegularSeason20242025!$B$3:$B$1315, "&lt;=" &amp; FN$1, DataRegularSeason20242025!$E$3:$E$1315, $A64)</f>
        <v>77</v>
      </c>
      <c r="FO64">
        <f>SUMIFS(DataRegularSeason20242025!$AA$3:$AA$1315,DataRegularSeason20242025!$B$3:$B$1315, "&lt;=" &amp; FO$1, DataRegularSeason20242025!$D$3:$D$1315, $A64)+SUMIFS(DataRegularSeason20242025!$AB$3:$AB$1315,DataRegularSeason20242025!$B$3:$B$1315, "&lt;=" &amp; FO$1, DataRegularSeason20242025!$E$3:$E$1315, $A64)</f>
        <v>77</v>
      </c>
      <c r="FP64">
        <f>SUMIFS(DataRegularSeason20242025!$AA$3:$AA$1315,DataRegularSeason20242025!$B$3:$B$1315, "&lt;=" &amp; FP$1, DataRegularSeason20242025!$D$3:$D$1315, $A64)+SUMIFS(DataRegularSeason20242025!$AB$3:$AB$1315,DataRegularSeason20242025!$B$3:$B$1315, "&lt;=" &amp; FP$1, DataRegularSeason20242025!$E$3:$E$1315, $A64)</f>
        <v>77</v>
      </c>
      <c r="FQ64">
        <f>SUMIFS(DataRegularSeason20242025!$AA$3:$AA$1315,DataRegularSeason20242025!$B$3:$B$1315, "&lt;=" &amp; FQ$1, DataRegularSeason20242025!$D$3:$D$1315, $A64)+SUMIFS(DataRegularSeason20242025!$AB$3:$AB$1315,DataRegularSeason20242025!$B$3:$B$1315, "&lt;=" &amp; FQ$1, DataRegularSeason20242025!$E$3:$E$1315, $A64)</f>
        <v>77</v>
      </c>
      <c r="FR64">
        <f>SUMIFS(DataRegularSeason20242025!$AA$3:$AA$1315,DataRegularSeason20242025!$B$3:$B$1315, "&lt;=" &amp; FR$1, DataRegularSeason20242025!$D$3:$D$1315, $A64)+SUMIFS(DataRegularSeason20242025!$AB$3:$AB$1315,DataRegularSeason20242025!$B$3:$B$1315, "&lt;=" &amp; FR$1, DataRegularSeason20242025!$E$3:$E$1315, $A64)</f>
        <v>77</v>
      </c>
      <c r="FS64">
        <f>SUMIFS(DataRegularSeason20242025!$AA$3:$AA$1315,DataRegularSeason20242025!$B$3:$B$1315, "&lt;=" &amp; FS$1, DataRegularSeason20242025!$D$3:$D$1315, $A64)+SUMIFS(DataRegularSeason20242025!$AB$3:$AB$1315,DataRegularSeason20242025!$B$3:$B$1315, "&lt;=" &amp; FS$1, DataRegularSeason20242025!$E$3:$E$1315, $A64)</f>
        <v>77</v>
      </c>
      <c r="FT64">
        <f>SUMIFS(DataRegularSeason20242025!$AA$3:$AA$1315,DataRegularSeason20242025!$B$3:$B$1315, "&lt;=" &amp; FT$1, DataRegularSeason20242025!$D$3:$D$1315, $A64)+SUMIFS(DataRegularSeason20242025!$AB$3:$AB$1315,DataRegularSeason20242025!$B$3:$B$1315, "&lt;=" &amp; FT$1, DataRegularSeason20242025!$E$3:$E$1315, $A64)</f>
        <v>77</v>
      </c>
      <c r="FU64">
        <f>SUMIFS(DataRegularSeason20242025!$AA$3:$AA$1315,DataRegularSeason20242025!$B$3:$B$1315, "&lt;=" &amp; FU$1, DataRegularSeason20242025!$D$3:$D$1315, $A64)+SUMIFS(DataRegularSeason20242025!$AB$3:$AB$1315,DataRegularSeason20242025!$B$3:$B$1315, "&lt;=" &amp; FU$1, DataRegularSeason20242025!$E$3:$E$1315, $A64)</f>
        <v>77</v>
      </c>
      <c r="FV64">
        <f>SUMIFS(DataRegularSeason20242025!$AA$3:$AA$1315,DataRegularSeason20242025!$B$3:$B$1315, "&lt;=" &amp; FV$1, DataRegularSeason20242025!$D$3:$D$1315, $A64)+SUMIFS(DataRegularSeason20242025!$AB$3:$AB$1315,DataRegularSeason20242025!$B$3:$B$1315, "&lt;=" &amp; FV$1, DataRegularSeason20242025!$E$3:$E$1315, $A64)</f>
        <v>77</v>
      </c>
      <c r="FW64">
        <f>SUMIFS(DataRegularSeason20242025!$AA$3:$AA$1315,DataRegularSeason20242025!$B$3:$B$1315, "&lt;=" &amp; FW$1, DataRegularSeason20242025!$D$3:$D$1315, $A64)+SUMIFS(DataRegularSeason20242025!$AB$3:$AB$1315,DataRegularSeason20242025!$B$3:$B$1315, "&lt;=" &amp; FW$1, DataRegularSeason20242025!$E$3:$E$1315, $A64)</f>
        <v>77</v>
      </c>
      <c r="FX64">
        <f>SUMIFS(DataRegularSeason20242025!$AA$3:$AA$1315,DataRegularSeason20242025!$B$3:$B$1315, "&lt;=" &amp; FX$1, DataRegularSeason20242025!$D$3:$D$1315, $A64)+SUMIFS(DataRegularSeason20242025!$AB$3:$AB$1315,DataRegularSeason20242025!$B$3:$B$1315, "&lt;=" &amp; FX$1, DataRegularSeason20242025!$E$3:$E$1315, $A64)</f>
        <v>77</v>
      </c>
      <c r="FY64">
        <f>SUMIFS(DataRegularSeason20242025!$AA$3:$AA$1315,DataRegularSeason20242025!$B$3:$B$1315, "&lt;=" &amp; FY$1, DataRegularSeason20242025!$D$3:$D$1315, $A64)+SUMIFS(DataRegularSeason20242025!$AB$3:$AB$1315,DataRegularSeason20242025!$B$3:$B$1315, "&lt;=" &amp; FY$1, DataRegularSeason20242025!$E$3:$E$1315, $A64)</f>
        <v>77</v>
      </c>
      <c r="FZ64">
        <f>SUMIFS(DataRegularSeason20242025!$AA$3:$AA$1315,DataRegularSeason20242025!$B$3:$B$1315, "&lt;=" &amp; FZ$1, DataRegularSeason20242025!$D$3:$D$1315, $A64)+SUMIFS(DataRegularSeason20242025!$AB$3:$AB$1315,DataRegularSeason20242025!$B$3:$B$1315, "&lt;=" &amp; FZ$1, DataRegularSeason20242025!$E$3:$E$1315, $A64)</f>
        <v>77</v>
      </c>
      <c r="GA64">
        <f>SUMIFS(DataRegularSeason20242025!$AA$3:$AA$1315,DataRegularSeason20242025!$B$3:$B$1315, "&lt;=" &amp; GA$1, DataRegularSeason20242025!$D$3:$D$1315, $A64)+SUMIFS(DataRegularSeason20242025!$AB$3:$AB$1315,DataRegularSeason20242025!$B$3:$B$1315, "&lt;=" &amp; GA$1, DataRegularSeason20242025!$E$3:$E$1315, $A64)</f>
        <v>77</v>
      </c>
      <c r="GB64">
        <f>SUMIFS(DataRegularSeason20242025!$AA$3:$AA$1315,DataRegularSeason20242025!$B$3:$B$1315, "&lt;=" &amp; GB$1, DataRegularSeason20242025!$D$3:$D$1315, $A64)+SUMIFS(DataRegularSeason20242025!$AB$3:$AB$1315,DataRegularSeason20242025!$B$3:$B$1315, "&lt;=" &amp; GB$1, DataRegularSeason20242025!$E$3:$E$1315, $A64)</f>
        <v>77</v>
      </c>
      <c r="GC64">
        <f>SUMIFS(DataRegularSeason20242025!$AA$3:$AA$1315,DataRegularSeason20242025!$B$3:$B$1315, "&lt;=" &amp; GC$1, DataRegularSeason20242025!$D$3:$D$1315, $A64)+SUMIFS(DataRegularSeason20242025!$AB$3:$AB$1315,DataRegularSeason20242025!$B$3:$B$1315, "&lt;=" &amp; GC$1, DataRegularSeason20242025!$E$3:$E$1315, $A64)</f>
        <v>77</v>
      </c>
      <c r="GD64">
        <f>SUMIFS(DataRegularSeason20242025!$AA$3:$AA$1315,DataRegularSeason20242025!$B$3:$B$1315, "&lt;=" &amp; GD$1, DataRegularSeason20242025!$D$3:$D$1315, $A64)+SUMIFS(DataRegularSeason20242025!$AB$3:$AB$1315,DataRegularSeason20242025!$B$3:$B$1315, "&lt;=" &amp; GD$1, DataRegularSeason20242025!$E$3:$E$1315, $A64)</f>
        <v>77</v>
      </c>
      <c r="GE64">
        <f>SUMIFS(DataRegularSeason20242025!$AA$3:$AA$1315,DataRegularSeason20242025!$B$3:$B$1315, "&lt;=" &amp; GE$1, DataRegularSeason20242025!$D$3:$D$1315, $A64)+SUMIFS(DataRegularSeason20242025!$AB$3:$AB$1315,DataRegularSeason20242025!$B$3:$B$1315, "&lt;=" &amp; GE$1, DataRegularSeason20242025!$E$3:$E$1315, $A64)</f>
        <v>77</v>
      </c>
      <c r="GF64">
        <f>SUMIFS(DataRegularSeason20242025!$AA$3:$AA$1315,DataRegularSeason20242025!$B$3:$B$1315, "&lt;=" &amp; GF$1, DataRegularSeason20242025!$D$3:$D$1315, $A64)+SUMIFS(DataRegularSeason20242025!$AB$3:$AB$1315,DataRegularSeason20242025!$B$3:$B$1315, "&lt;=" &amp; GF$1, DataRegularSeason20242025!$E$3:$E$1315, $A64)</f>
        <v>77</v>
      </c>
      <c r="GG64">
        <f>SUMIFS(DataRegularSeason20242025!$AA$3:$AA$1315,DataRegularSeason20242025!$B$3:$B$1315, "&lt;=" &amp; GG$1, DataRegularSeason20242025!$D$3:$D$1315, $A64)+SUMIFS(DataRegularSeason20242025!$AB$3:$AB$1315,DataRegularSeason20242025!$B$3:$B$1315, "&lt;=" &amp; GG$1, DataRegularSeason20242025!$E$3:$E$1315, $A64)</f>
        <v>77</v>
      </c>
      <c r="GH64">
        <f>SUMIFS(DataRegularSeason20242025!$AA$3:$AA$1315,DataRegularSeason20242025!$B$3:$B$1315, "&lt;=" &amp; GH$1, DataRegularSeason20242025!$D$3:$D$1315, $A64)+SUMIFS(DataRegularSeason20242025!$AB$3:$AB$1315,DataRegularSeason20242025!$B$3:$B$1315, "&lt;=" &amp; GH$1, DataRegularSeason20242025!$E$3:$E$1315, $A64)</f>
        <v>77</v>
      </c>
      <c r="GI64">
        <f>SUMIFS(DataRegularSeason20242025!$AA$3:$AA$1315,DataRegularSeason20242025!$B$3:$B$1315, "&lt;=" &amp; GI$1, DataRegularSeason20242025!$D$3:$D$1315, $A64)+SUMIFS(DataRegularSeason20242025!$AB$3:$AB$1315,DataRegularSeason20242025!$B$3:$B$1315, "&lt;=" &amp; GI$1, DataRegularSeason20242025!$E$3:$E$1315, $A64)</f>
        <v>77</v>
      </c>
      <c r="GJ64">
        <f>SUMIFS(DataRegularSeason20242025!$AA$3:$AA$1315,DataRegularSeason20242025!$B$3:$B$1315, "&lt;=" &amp; GJ$1, DataRegularSeason20242025!$D$3:$D$1315, $A64)+SUMIFS(DataRegularSeason20242025!$AB$3:$AB$1315,DataRegularSeason20242025!$B$3:$B$1315, "&lt;=" &amp; GJ$1, DataRegularSeason20242025!$E$3:$E$1315, $A64)</f>
        <v>77</v>
      </c>
      <c r="GK64">
        <f>SUMIFS(DataRegularSeason20242025!$AA$3:$AA$1315,DataRegularSeason20242025!$B$3:$B$1315, "&lt;=" &amp; GK$1, DataRegularSeason20242025!$D$3:$D$1315, $A64)+SUMIFS(DataRegularSeason20242025!$AB$3:$AB$1315,DataRegularSeason20242025!$B$3:$B$1315, "&lt;=" &amp; GK$1, DataRegularSeason20242025!$E$3:$E$1315, $A64)</f>
        <v>77</v>
      </c>
      <c r="GL64">
        <f>SUMIFS(DataRegularSeason20242025!$AA$3:$AA$1315,DataRegularSeason20242025!$B$3:$B$1315, "&lt;=" &amp; GL$1, DataRegularSeason20242025!$D$3:$D$1315, $A64)+SUMIFS(DataRegularSeason20242025!$AB$3:$AB$1315,DataRegularSeason20242025!$B$3:$B$1315, "&lt;=" &amp; GL$1, DataRegularSeason20242025!$E$3:$E$1315, $A64)</f>
        <v>77</v>
      </c>
      <c r="GM64">
        <f>SUMIFS(DataRegularSeason20242025!$AA$3:$AA$1315,DataRegularSeason20242025!$B$3:$B$1315, "&lt;=" &amp; GM$1, DataRegularSeason20242025!$D$3:$D$1315, $A64)+SUMIFS(DataRegularSeason20242025!$AB$3:$AB$1315,DataRegularSeason20242025!$B$3:$B$1315, "&lt;=" &amp; GM$1, DataRegularSeason20242025!$E$3:$E$1315, $A64)</f>
        <v>77</v>
      </c>
      <c r="GN64">
        <f>SUMIFS(DataRegularSeason20242025!$AA$3:$AA$1315,DataRegularSeason20242025!$B$3:$B$1315, "&lt;=" &amp; GN$1, DataRegularSeason20242025!$D$3:$D$1315, $A64)+SUMIFS(DataRegularSeason20242025!$AB$3:$AB$1315,DataRegularSeason20242025!$B$3:$B$1315, "&lt;=" &amp; GN$1, DataRegularSeason20242025!$E$3:$E$1315, $A64)</f>
        <v>77</v>
      </c>
      <c r="GO64">
        <f>SUMIFS(DataRegularSeason20242025!$AA$3:$AA$1315,DataRegularSeason20242025!$B$3:$B$1315, "&lt;=" &amp; GO$1, DataRegularSeason20242025!$D$3:$D$1315, $A64)+SUMIFS(DataRegularSeason20242025!$AB$3:$AB$1315,DataRegularSeason20242025!$B$3:$B$1315, "&lt;=" &amp; GO$1, DataRegularSeason20242025!$E$3:$E$1315, $A64)</f>
        <v>77</v>
      </c>
      <c r="GP64">
        <f>SUMIFS(DataRegularSeason20242025!$AA$3:$AA$1315,DataRegularSeason20242025!$B$3:$B$1315, "&lt;=" &amp; GP$1, DataRegularSeason20242025!$D$3:$D$1315, $A64)+SUMIFS(DataRegularSeason20242025!$AB$3:$AB$1315,DataRegularSeason20242025!$B$3:$B$1315, "&lt;=" &amp; GP$1, DataRegularSeason20242025!$E$3:$E$1315, $A64)</f>
        <v>77</v>
      </c>
      <c r="GQ64">
        <f>SUMIFS(DataRegularSeason20242025!$AA$3:$AA$1315,DataRegularSeason20242025!$B$3:$B$1315, "&lt;=" &amp; GQ$1, DataRegularSeason20242025!$D$3:$D$1315, $A64)+SUMIFS(DataRegularSeason20242025!$AB$3:$AB$1315,DataRegularSeason20242025!$B$3:$B$1315, "&lt;=" &amp; GQ$1, DataRegularSeason20242025!$E$3:$E$1315, $A64)</f>
        <v>77</v>
      </c>
      <c r="GR64">
        <f>SUMIFS(DataRegularSeason20242025!$AA$3:$AA$1315,DataRegularSeason20242025!$B$3:$B$1315, "&lt;=" &amp; GR$1, DataRegularSeason20242025!$D$3:$D$1315, $A64)+SUMIFS(DataRegularSeason20242025!$AB$3:$AB$1315,DataRegularSeason20242025!$B$3:$B$1315, "&lt;=" &amp; GR$1, DataRegularSeason20242025!$E$3:$E$1315, $A64)</f>
        <v>77</v>
      </c>
      <c r="GS64">
        <f>SUMIFS(DataRegularSeason20242025!$AA$3:$AA$1315,DataRegularSeason20242025!$B$3:$B$1315, "&lt;=" &amp; GS$1, DataRegularSeason20242025!$D$3:$D$1315, $A64)+SUMIFS(DataRegularSeason20242025!$AB$3:$AB$1315,DataRegularSeason20242025!$B$3:$B$1315, "&lt;=" &amp; GS$1, DataRegularSeason20242025!$E$3:$E$1315, $A64)</f>
        <v>77</v>
      </c>
      <c r="GT64">
        <f>SUMIFS(DataRegularSeason20242025!$AA$3:$AA$1315,DataRegularSeason20242025!$B$3:$B$1315, "&lt;=" &amp; GT$1, DataRegularSeason20242025!$D$3:$D$1315, $A64)+SUMIFS(DataRegularSeason20242025!$AB$3:$AB$1315,DataRegularSeason20242025!$B$3:$B$1315, "&lt;=" &amp; GT$1, DataRegularSeason20242025!$E$3:$E$1315, $A64)</f>
        <v>77</v>
      </c>
      <c r="GU64">
        <f>SUMIFS(DataRegularSeason20242025!$AA$3:$AA$1315,DataRegularSeason20242025!$B$3:$B$1315, "&lt;=" &amp; GU$1, DataRegularSeason20242025!$D$3:$D$1315, $A64)+SUMIFS(DataRegularSeason20242025!$AB$3:$AB$1315,DataRegularSeason20242025!$B$3:$B$1315, "&lt;=" &amp; GU$1, DataRegularSeason20242025!$E$3:$E$1315, $A64)</f>
        <v>77</v>
      </c>
    </row>
    <row r="65" spans="1:275" x14ac:dyDescent="0.25">
      <c r="A65" t="s">
        <v>23</v>
      </c>
      <c r="B65" t="s">
        <v>96</v>
      </c>
      <c r="C65" t="s">
        <v>99</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62</v>
      </c>
      <c r="ER65">
        <f>SUMIFS(DataRegularSeason20242025!$AA$3:$AA$1315,DataRegularSeason20242025!$B$3:$B$1315, "&lt;=" &amp; ER$1, DataRegularSeason20242025!$D$3:$D$1315, $A65)+SUMIFS(DataRegularSeason20242025!$AB$3:$AB$1315,DataRegularSeason20242025!$B$3:$B$1315, "&lt;=" &amp; ER$1, DataRegularSeason20242025!$E$3:$E$1315, $A65)</f>
        <v>62</v>
      </c>
      <c r="ES65">
        <f>SUMIFS(DataRegularSeason20242025!$AA$3:$AA$1315,DataRegularSeason20242025!$B$3:$B$1315, "&lt;=" &amp; ES$1, DataRegularSeason20242025!$D$3:$D$1315, $A65)+SUMIFS(DataRegularSeason20242025!$AB$3:$AB$1315,DataRegularSeason20242025!$B$3:$B$1315, "&lt;=" &amp; ES$1, DataRegularSeason20242025!$E$3:$E$1315, $A65)</f>
        <v>64</v>
      </c>
      <c r="ET65">
        <f>SUMIFS(DataRegularSeason20242025!$AA$3:$AA$1315,DataRegularSeason20242025!$B$3:$B$1315, "&lt;=" &amp; ET$1, DataRegularSeason20242025!$D$3:$D$1315, $A65)+SUMIFS(DataRegularSeason20242025!$AB$3:$AB$1315,DataRegularSeason20242025!$B$3:$B$1315, "&lt;=" &amp; ET$1, DataRegularSeason20242025!$E$3:$E$1315, $A65)</f>
        <v>64</v>
      </c>
      <c r="EU65">
        <f>SUMIFS(DataRegularSeason20242025!$AA$3:$AA$1315,DataRegularSeason20242025!$B$3:$B$1315, "&lt;=" &amp; EU$1, DataRegularSeason20242025!$D$3:$D$1315, $A65)+SUMIFS(DataRegularSeason20242025!$AB$3:$AB$1315,DataRegularSeason20242025!$B$3:$B$1315, "&lt;=" &amp; EU$1, DataRegularSeason20242025!$E$3:$E$1315, $A65)</f>
        <v>64</v>
      </c>
      <c r="EV65">
        <f>SUMIFS(DataRegularSeason20242025!$AA$3:$AA$1315,DataRegularSeason20242025!$B$3:$B$1315, "&lt;=" &amp; EV$1, DataRegularSeason20242025!$D$3:$D$1315, $A65)+SUMIFS(DataRegularSeason20242025!$AB$3:$AB$1315,DataRegularSeason20242025!$B$3:$B$1315, "&lt;=" &amp; EV$1, DataRegularSeason20242025!$E$3:$E$1315, $A65)</f>
        <v>64</v>
      </c>
      <c r="EW65">
        <f>SUMIFS(DataRegularSeason20242025!$AA$3:$AA$1315,DataRegularSeason20242025!$B$3:$B$1315, "&lt;=" &amp; EW$1, DataRegularSeason20242025!$D$3:$D$1315, $A65)+SUMIFS(DataRegularSeason20242025!$AB$3:$AB$1315,DataRegularSeason20242025!$B$3:$B$1315, "&lt;=" &amp; EW$1, DataRegularSeason20242025!$E$3:$E$1315, $A65)</f>
        <v>64</v>
      </c>
      <c r="EX65">
        <f>SUMIFS(DataRegularSeason20242025!$AA$3:$AA$1315,DataRegularSeason20242025!$B$3:$B$1315, "&lt;=" &amp; EX$1, DataRegularSeason20242025!$D$3:$D$1315, $A65)+SUMIFS(DataRegularSeason20242025!$AB$3:$AB$1315,DataRegularSeason20242025!$B$3:$B$1315, "&lt;=" &amp; EX$1, DataRegularSeason20242025!$E$3:$E$1315, $A65)</f>
        <v>65</v>
      </c>
      <c r="EY65">
        <f>SUMIFS(DataRegularSeason20242025!$AA$3:$AA$1315,DataRegularSeason20242025!$B$3:$B$1315, "&lt;=" &amp; EY$1, DataRegularSeason20242025!$D$3:$D$1315, $A65)+SUMIFS(DataRegularSeason20242025!$AB$3:$AB$1315,DataRegularSeason20242025!$B$3:$B$1315, "&lt;=" &amp; EY$1, DataRegularSeason20242025!$E$3:$E$1315, $A65)</f>
        <v>65</v>
      </c>
      <c r="EZ65">
        <f>SUMIFS(DataRegularSeason20242025!$AA$3:$AA$1315,DataRegularSeason20242025!$B$3:$B$1315, "&lt;=" &amp; EZ$1, DataRegularSeason20242025!$D$3:$D$1315, $A65)+SUMIFS(DataRegularSeason20242025!$AB$3:$AB$1315,DataRegularSeason20242025!$B$3:$B$1315, "&lt;=" &amp; EZ$1, DataRegularSeason20242025!$E$3:$E$1315, $A65)</f>
        <v>67</v>
      </c>
      <c r="FA65">
        <f>SUMIFS(DataRegularSeason20242025!$AA$3:$AA$1315,DataRegularSeason20242025!$B$3:$B$1315, "&lt;=" &amp; FA$1, DataRegularSeason20242025!$D$3:$D$1315, $A65)+SUMIFS(DataRegularSeason20242025!$AB$3:$AB$1315,DataRegularSeason20242025!$B$3:$B$1315, "&lt;=" &amp; FA$1, DataRegularSeason20242025!$E$3:$E$1315, $A65)</f>
        <v>67</v>
      </c>
      <c r="FB65">
        <f>SUMIFS(DataRegularSeason20242025!$AA$3:$AA$1315,DataRegularSeason20242025!$B$3:$B$1315, "&lt;=" &amp; FB$1, DataRegularSeason20242025!$D$3:$D$1315, $A65)+SUMIFS(DataRegularSeason20242025!$AB$3:$AB$1315,DataRegularSeason20242025!$B$3:$B$1315, "&lt;=" &amp; FB$1, DataRegularSeason20242025!$E$3:$E$1315, $A65)</f>
        <v>68</v>
      </c>
      <c r="FC65">
        <f>SUMIFS(DataRegularSeason20242025!$AA$3:$AA$1315,DataRegularSeason20242025!$B$3:$B$1315, "&lt;=" &amp; FC$1, DataRegularSeason20242025!$D$3:$D$1315, $A65)+SUMIFS(DataRegularSeason20242025!$AB$3:$AB$1315,DataRegularSeason20242025!$B$3:$B$1315, "&lt;=" &amp; FC$1, DataRegularSeason20242025!$E$3:$E$1315, $A65)</f>
        <v>68</v>
      </c>
      <c r="FD65">
        <f>SUMIFS(DataRegularSeason20242025!$AA$3:$AA$1315,DataRegularSeason20242025!$B$3:$B$1315, "&lt;=" &amp; FD$1, DataRegularSeason20242025!$D$3:$D$1315, $A65)+SUMIFS(DataRegularSeason20242025!$AB$3:$AB$1315,DataRegularSeason20242025!$B$3:$B$1315, "&lt;=" &amp; FD$1, DataRegularSeason20242025!$E$3:$E$1315, $A65)</f>
        <v>70</v>
      </c>
      <c r="FE65">
        <f>SUMIFS(DataRegularSeason20242025!$AA$3:$AA$1315,DataRegularSeason20242025!$B$3:$B$1315, "&lt;=" &amp; FE$1, DataRegularSeason20242025!$D$3:$D$1315, $A65)+SUMIFS(DataRegularSeason20242025!$AB$3:$AB$1315,DataRegularSeason20242025!$B$3:$B$1315, "&lt;=" &amp; FE$1, DataRegularSeason20242025!$E$3:$E$1315, $A65)</f>
        <v>70</v>
      </c>
      <c r="FF65">
        <f>SUMIFS(DataRegularSeason20242025!$AA$3:$AA$1315,DataRegularSeason20242025!$B$3:$B$1315, "&lt;=" &amp; FF$1, DataRegularSeason20242025!$D$3:$D$1315, $A65)+SUMIFS(DataRegularSeason20242025!$AB$3:$AB$1315,DataRegularSeason20242025!$B$3:$B$1315, "&lt;=" &amp; FF$1, DataRegularSeason20242025!$E$3:$E$1315, $A65)</f>
        <v>70</v>
      </c>
      <c r="FG65">
        <f>SUMIFS(DataRegularSeason20242025!$AA$3:$AA$1315,DataRegularSeason20242025!$B$3:$B$1315, "&lt;=" &amp; FG$1, DataRegularSeason20242025!$D$3:$D$1315, $A65)+SUMIFS(DataRegularSeason20242025!$AB$3:$AB$1315,DataRegularSeason20242025!$B$3:$B$1315, "&lt;=" &amp; FG$1, DataRegularSeason20242025!$E$3:$E$1315, $A65)</f>
        <v>70</v>
      </c>
      <c r="FH65">
        <f>SUMIFS(DataRegularSeason20242025!$AA$3:$AA$1315,DataRegularSeason20242025!$B$3:$B$1315, "&lt;=" &amp; FH$1, DataRegularSeason20242025!$D$3:$D$1315, $A65)+SUMIFS(DataRegularSeason20242025!$AB$3:$AB$1315,DataRegularSeason20242025!$B$3:$B$1315, "&lt;=" &amp; FH$1, DataRegularSeason20242025!$E$3:$E$1315, $A65)</f>
        <v>71</v>
      </c>
      <c r="FI65">
        <f>SUMIFS(DataRegularSeason20242025!$AA$3:$AA$1315,DataRegularSeason20242025!$B$3:$B$1315, "&lt;=" &amp; FI$1, DataRegularSeason20242025!$D$3:$D$1315, $A65)+SUMIFS(DataRegularSeason20242025!$AB$3:$AB$1315,DataRegularSeason20242025!$B$3:$B$1315, "&lt;=" &amp; FI$1, DataRegularSeason20242025!$E$3:$E$1315, $A65)</f>
        <v>71</v>
      </c>
      <c r="FJ65">
        <f>SUMIFS(DataRegularSeason20242025!$AA$3:$AA$1315,DataRegularSeason20242025!$B$3:$B$1315, "&lt;=" &amp; FJ$1, DataRegularSeason20242025!$D$3:$D$1315, $A65)+SUMIFS(DataRegularSeason20242025!$AB$3:$AB$1315,DataRegularSeason20242025!$B$3:$B$1315, "&lt;=" &amp; FJ$1, DataRegularSeason20242025!$E$3:$E$1315, $A65)</f>
        <v>71</v>
      </c>
      <c r="FK65">
        <f>SUMIFS(DataRegularSeason20242025!$AA$3:$AA$1315,DataRegularSeason20242025!$B$3:$B$1315, "&lt;=" &amp; FK$1, DataRegularSeason20242025!$D$3:$D$1315, $A65)+SUMIFS(DataRegularSeason20242025!$AB$3:$AB$1315,DataRegularSeason20242025!$B$3:$B$1315, "&lt;=" &amp; FK$1, DataRegularSeason20242025!$E$3:$E$1315, $A65)</f>
        <v>71</v>
      </c>
      <c r="FL65">
        <f>SUMIFS(DataRegularSeason20242025!$AA$3:$AA$1315,DataRegularSeason20242025!$B$3:$B$1315, "&lt;=" &amp; FL$1, DataRegularSeason20242025!$D$3:$D$1315, $A65)+SUMIFS(DataRegularSeason20242025!$AB$3:$AB$1315,DataRegularSeason20242025!$B$3:$B$1315, "&lt;=" &amp; FL$1, DataRegularSeason20242025!$E$3:$E$1315, $A65)</f>
        <v>71</v>
      </c>
      <c r="FM65">
        <f>SUMIFS(DataRegularSeason20242025!$AA$3:$AA$1315,DataRegularSeason20242025!$B$3:$B$1315, "&lt;=" &amp; FM$1, DataRegularSeason20242025!$D$3:$D$1315, $A65)+SUMIFS(DataRegularSeason20242025!$AB$3:$AB$1315,DataRegularSeason20242025!$B$3:$B$1315, "&lt;=" &amp; FM$1, DataRegularSeason20242025!$E$3:$E$1315, $A65)</f>
        <v>71</v>
      </c>
      <c r="FN65">
        <f>SUMIFS(DataRegularSeason20242025!$AA$3:$AA$1315,DataRegularSeason20242025!$B$3:$B$1315, "&lt;=" &amp; FN$1, DataRegularSeason20242025!$D$3:$D$1315, $A65)+SUMIFS(DataRegularSeason20242025!$AB$3:$AB$1315,DataRegularSeason20242025!$B$3:$B$1315, "&lt;=" &amp; FN$1, DataRegularSeason20242025!$E$3:$E$1315, $A65)</f>
        <v>71</v>
      </c>
      <c r="FO65">
        <f>SUMIFS(DataRegularSeason20242025!$AA$3:$AA$1315,DataRegularSeason20242025!$B$3:$B$1315, "&lt;=" &amp; FO$1, DataRegularSeason20242025!$D$3:$D$1315, $A65)+SUMIFS(DataRegularSeason20242025!$AB$3:$AB$1315,DataRegularSeason20242025!$B$3:$B$1315, "&lt;=" &amp; FO$1, DataRegularSeason20242025!$E$3:$E$1315, $A65)</f>
        <v>71</v>
      </c>
      <c r="FP65">
        <f>SUMIFS(DataRegularSeason20242025!$AA$3:$AA$1315,DataRegularSeason20242025!$B$3:$B$1315, "&lt;=" &amp; FP$1, DataRegularSeason20242025!$D$3:$D$1315, $A65)+SUMIFS(DataRegularSeason20242025!$AB$3:$AB$1315,DataRegularSeason20242025!$B$3:$B$1315, "&lt;=" &amp; FP$1, DataRegularSeason20242025!$E$3:$E$1315, $A65)</f>
        <v>71</v>
      </c>
      <c r="FQ65">
        <f>SUMIFS(DataRegularSeason20242025!$AA$3:$AA$1315,DataRegularSeason20242025!$B$3:$B$1315, "&lt;=" &amp; FQ$1, DataRegularSeason20242025!$D$3:$D$1315, $A65)+SUMIFS(DataRegularSeason20242025!$AB$3:$AB$1315,DataRegularSeason20242025!$B$3:$B$1315, "&lt;=" &amp; FQ$1, DataRegularSeason20242025!$E$3:$E$1315, $A65)</f>
        <v>71</v>
      </c>
      <c r="FR65">
        <f>SUMIFS(DataRegularSeason20242025!$AA$3:$AA$1315,DataRegularSeason20242025!$B$3:$B$1315, "&lt;=" &amp; FR$1, DataRegularSeason20242025!$D$3:$D$1315, $A65)+SUMIFS(DataRegularSeason20242025!$AB$3:$AB$1315,DataRegularSeason20242025!$B$3:$B$1315, "&lt;=" &amp; FR$1, DataRegularSeason20242025!$E$3:$E$1315, $A65)</f>
        <v>71</v>
      </c>
      <c r="FS65">
        <f>SUMIFS(DataRegularSeason20242025!$AA$3:$AA$1315,DataRegularSeason20242025!$B$3:$B$1315, "&lt;=" &amp; FS$1, DataRegularSeason20242025!$D$3:$D$1315, $A65)+SUMIFS(DataRegularSeason20242025!$AB$3:$AB$1315,DataRegularSeason20242025!$B$3:$B$1315, "&lt;=" &amp; FS$1, DataRegularSeason20242025!$E$3:$E$1315, $A65)</f>
        <v>71</v>
      </c>
      <c r="FT65">
        <f>SUMIFS(DataRegularSeason20242025!$AA$3:$AA$1315,DataRegularSeason20242025!$B$3:$B$1315, "&lt;=" &amp; FT$1, DataRegularSeason20242025!$D$3:$D$1315, $A65)+SUMIFS(DataRegularSeason20242025!$AB$3:$AB$1315,DataRegularSeason20242025!$B$3:$B$1315, "&lt;=" &amp; FT$1, DataRegularSeason20242025!$E$3:$E$1315, $A65)</f>
        <v>71</v>
      </c>
      <c r="FU65">
        <f>SUMIFS(DataRegularSeason20242025!$AA$3:$AA$1315,DataRegularSeason20242025!$B$3:$B$1315, "&lt;=" &amp; FU$1, DataRegularSeason20242025!$D$3:$D$1315, $A65)+SUMIFS(DataRegularSeason20242025!$AB$3:$AB$1315,DataRegularSeason20242025!$B$3:$B$1315, "&lt;=" &amp; FU$1, DataRegularSeason20242025!$E$3:$E$1315, $A65)</f>
        <v>71</v>
      </c>
      <c r="FV65">
        <f>SUMIFS(DataRegularSeason20242025!$AA$3:$AA$1315,DataRegularSeason20242025!$B$3:$B$1315, "&lt;=" &amp; FV$1, DataRegularSeason20242025!$D$3:$D$1315, $A65)+SUMIFS(DataRegularSeason20242025!$AB$3:$AB$1315,DataRegularSeason20242025!$B$3:$B$1315, "&lt;=" &amp; FV$1, DataRegularSeason20242025!$E$3:$E$1315, $A65)</f>
        <v>71</v>
      </c>
      <c r="FW65">
        <f>SUMIFS(DataRegularSeason20242025!$AA$3:$AA$1315,DataRegularSeason20242025!$B$3:$B$1315, "&lt;=" &amp; FW$1, DataRegularSeason20242025!$D$3:$D$1315, $A65)+SUMIFS(DataRegularSeason20242025!$AB$3:$AB$1315,DataRegularSeason20242025!$B$3:$B$1315, "&lt;=" &amp; FW$1, DataRegularSeason20242025!$E$3:$E$1315, $A65)</f>
        <v>71</v>
      </c>
      <c r="FX65">
        <f>SUMIFS(DataRegularSeason20242025!$AA$3:$AA$1315,DataRegularSeason20242025!$B$3:$B$1315, "&lt;=" &amp; FX$1, DataRegularSeason20242025!$D$3:$D$1315, $A65)+SUMIFS(DataRegularSeason20242025!$AB$3:$AB$1315,DataRegularSeason20242025!$B$3:$B$1315, "&lt;=" &amp; FX$1, DataRegularSeason20242025!$E$3:$E$1315, $A65)</f>
        <v>71</v>
      </c>
      <c r="FY65">
        <f>SUMIFS(DataRegularSeason20242025!$AA$3:$AA$1315,DataRegularSeason20242025!$B$3:$B$1315, "&lt;=" &amp; FY$1, DataRegularSeason20242025!$D$3:$D$1315, $A65)+SUMIFS(DataRegularSeason20242025!$AB$3:$AB$1315,DataRegularSeason20242025!$B$3:$B$1315, "&lt;=" &amp; FY$1, DataRegularSeason20242025!$E$3:$E$1315, $A65)</f>
        <v>71</v>
      </c>
      <c r="FZ65">
        <f>SUMIFS(DataRegularSeason20242025!$AA$3:$AA$1315,DataRegularSeason20242025!$B$3:$B$1315, "&lt;=" &amp; FZ$1, DataRegularSeason20242025!$D$3:$D$1315, $A65)+SUMIFS(DataRegularSeason20242025!$AB$3:$AB$1315,DataRegularSeason20242025!$B$3:$B$1315, "&lt;=" &amp; FZ$1, DataRegularSeason20242025!$E$3:$E$1315, $A65)</f>
        <v>71</v>
      </c>
      <c r="GA65">
        <f>SUMIFS(DataRegularSeason20242025!$AA$3:$AA$1315,DataRegularSeason20242025!$B$3:$B$1315, "&lt;=" &amp; GA$1, DataRegularSeason20242025!$D$3:$D$1315, $A65)+SUMIFS(DataRegularSeason20242025!$AB$3:$AB$1315,DataRegularSeason20242025!$B$3:$B$1315, "&lt;=" &amp; GA$1, DataRegularSeason20242025!$E$3:$E$1315, $A65)</f>
        <v>71</v>
      </c>
      <c r="GB65">
        <f>SUMIFS(DataRegularSeason20242025!$AA$3:$AA$1315,DataRegularSeason20242025!$B$3:$B$1315, "&lt;=" &amp; GB$1, DataRegularSeason20242025!$D$3:$D$1315, $A65)+SUMIFS(DataRegularSeason20242025!$AB$3:$AB$1315,DataRegularSeason20242025!$B$3:$B$1315, "&lt;=" &amp; GB$1, DataRegularSeason20242025!$E$3:$E$1315, $A65)</f>
        <v>71</v>
      </c>
      <c r="GC65">
        <f>SUMIFS(DataRegularSeason20242025!$AA$3:$AA$1315,DataRegularSeason20242025!$B$3:$B$1315, "&lt;=" &amp; GC$1, DataRegularSeason20242025!$D$3:$D$1315, $A65)+SUMIFS(DataRegularSeason20242025!$AB$3:$AB$1315,DataRegularSeason20242025!$B$3:$B$1315, "&lt;=" &amp; GC$1, DataRegularSeason20242025!$E$3:$E$1315, $A65)</f>
        <v>71</v>
      </c>
      <c r="GD65">
        <f>SUMIFS(DataRegularSeason20242025!$AA$3:$AA$1315,DataRegularSeason20242025!$B$3:$B$1315, "&lt;=" &amp; GD$1, DataRegularSeason20242025!$D$3:$D$1315, $A65)+SUMIFS(DataRegularSeason20242025!$AB$3:$AB$1315,DataRegularSeason20242025!$B$3:$B$1315, "&lt;=" &amp; GD$1, DataRegularSeason20242025!$E$3:$E$1315, $A65)</f>
        <v>71</v>
      </c>
      <c r="GE65">
        <f>SUMIFS(DataRegularSeason20242025!$AA$3:$AA$1315,DataRegularSeason20242025!$B$3:$B$1315, "&lt;=" &amp; GE$1, DataRegularSeason20242025!$D$3:$D$1315, $A65)+SUMIFS(DataRegularSeason20242025!$AB$3:$AB$1315,DataRegularSeason20242025!$B$3:$B$1315, "&lt;=" &amp; GE$1, DataRegularSeason20242025!$E$3:$E$1315, $A65)</f>
        <v>71</v>
      </c>
      <c r="GF65">
        <f>SUMIFS(DataRegularSeason20242025!$AA$3:$AA$1315,DataRegularSeason20242025!$B$3:$B$1315, "&lt;=" &amp; GF$1, DataRegularSeason20242025!$D$3:$D$1315, $A65)+SUMIFS(DataRegularSeason20242025!$AB$3:$AB$1315,DataRegularSeason20242025!$B$3:$B$1315, "&lt;=" &amp; GF$1, DataRegularSeason20242025!$E$3:$E$1315, $A65)</f>
        <v>71</v>
      </c>
      <c r="GG65">
        <f>SUMIFS(DataRegularSeason20242025!$AA$3:$AA$1315,DataRegularSeason20242025!$B$3:$B$1315, "&lt;=" &amp; GG$1, DataRegularSeason20242025!$D$3:$D$1315, $A65)+SUMIFS(DataRegularSeason20242025!$AB$3:$AB$1315,DataRegularSeason20242025!$B$3:$B$1315, "&lt;=" &amp; GG$1, DataRegularSeason20242025!$E$3:$E$1315, $A65)</f>
        <v>71</v>
      </c>
      <c r="GH65">
        <f>SUMIFS(DataRegularSeason20242025!$AA$3:$AA$1315,DataRegularSeason20242025!$B$3:$B$1315, "&lt;=" &amp; GH$1, DataRegularSeason20242025!$D$3:$D$1315, $A65)+SUMIFS(DataRegularSeason20242025!$AB$3:$AB$1315,DataRegularSeason20242025!$B$3:$B$1315, "&lt;=" &amp; GH$1, DataRegularSeason20242025!$E$3:$E$1315, $A65)</f>
        <v>71</v>
      </c>
      <c r="GI65">
        <f>SUMIFS(DataRegularSeason20242025!$AA$3:$AA$1315,DataRegularSeason20242025!$B$3:$B$1315, "&lt;=" &amp; GI$1, DataRegularSeason20242025!$D$3:$D$1315, $A65)+SUMIFS(DataRegularSeason20242025!$AB$3:$AB$1315,DataRegularSeason20242025!$B$3:$B$1315, "&lt;=" &amp; GI$1, DataRegularSeason20242025!$E$3:$E$1315, $A65)</f>
        <v>71</v>
      </c>
      <c r="GJ65">
        <f>SUMIFS(DataRegularSeason20242025!$AA$3:$AA$1315,DataRegularSeason20242025!$B$3:$B$1315, "&lt;=" &amp; GJ$1, DataRegularSeason20242025!$D$3:$D$1315, $A65)+SUMIFS(DataRegularSeason20242025!$AB$3:$AB$1315,DataRegularSeason20242025!$B$3:$B$1315, "&lt;=" &amp; GJ$1, DataRegularSeason20242025!$E$3:$E$1315, $A65)</f>
        <v>71</v>
      </c>
      <c r="GK65">
        <f>SUMIFS(DataRegularSeason20242025!$AA$3:$AA$1315,DataRegularSeason20242025!$B$3:$B$1315, "&lt;=" &amp; GK$1, DataRegularSeason20242025!$D$3:$D$1315, $A65)+SUMIFS(DataRegularSeason20242025!$AB$3:$AB$1315,DataRegularSeason20242025!$B$3:$B$1315, "&lt;=" &amp; GK$1, DataRegularSeason20242025!$E$3:$E$1315, $A65)</f>
        <v>71</v>
      </c>
      <c r="GL65">
        <f>SUMIFS(DataRegularSeason20242025!$AA$3:$AA$1315,DataRegularSeason20242025!$B$3:$B$1315, "&lt;=" &amp; GL$1, DataRegularSeason20242025!$D$3:$D$1315, $A65)+SUMIFS(DataRegularSeason20242025!$AB$3:$AB$1315,DataRegularSeason20242025!$B$3:$B$1315, "&lt;=" &amp; GL$1, DataRegularSeason20242025!$E$3:$E$1315, $A65)</f>
        <v>71</v>
      </c>
      <c r="GM65">
        <f>SUMIFS(DataRegularSeason20242025!$AA$3:$AA$1315,DataRegularSeason20242025!$B$3:$B$1315, "&lt;=" &amp; GM$1, DataRegularSeason20242025!$D$3:$D$1315, $A65)+SUMIFS(DataRegularSeason20242025!$AB$3:$AB$1315,DataRegularSeason20242025!$B$3:$B$1315, "&lt;=" &amp; GM$1, DataRegularSeason20242025!$E$3:$E$1315, $A65)</f>
        <v>71</v>
      </c>
      <c r="GN65">
        <f>SUMIFS(DataRegularSeason20242025!$AA$3:$AA$1315,DataRegularSeason20242025!$B$3:$B$1315, "&lt;=" &amp; GN$1, DataRegularSeason20242025!$D$3:$D$1315, $A65)+SUMIFS(DataRegularSeason20242025!$AB$3:$AB$1315,DataRegularSeason20242025!$B$3:$B$1315, "&lt;=" &amp; GN$1, DataRegularSeason20242025!$E$3:$E$1315, $A65)</f>
        <v>71</v>
      </c>
      <c r="GO65">
        <f>SUMIFS(DataRegularSeason20242025!$AA$3:$AA$1315,DataRegularSeason20242025!$B$3:$B$1315, "&lt;=" &amp; GO$1, DataRegularSeason20242025!$D$3:$D$1315, $A65)+SUMIFS(DataRegularSeason20242025!$AB$3:$AB$1315,DataRegularSeason20242025!$B$3:$B$1315, "&lt;=" &amp; GO$1, DataRegularSeason20242025!$E$3:$E$1315, $A65)</f>
        <v>71</v>
      </c>
      <c r="GP65">
        <f>SUMIFS(DataRegularSeason20242025!$AA$3:$AA$1315,DataRegularSeason20242025!$B$3:$B$1315, "&lt;=" &amp; GP$1, DataRegularSeason20242025!$D$3:$D$1315, $A65)+SUMIFS(DataRegularSeason20242025!$AB$3:$AB$1315,DataRegularSeason20242025!$B$3:$B$1315, "&lt;=" &amp; GP$1, DataRegularSeason20242025!$E$3:$E$1315, $A65)</f>
        <v>71</v>
      </c>
      <c r="GQ65">
        <f>SUMIFS(DataRegularSeason20242025!$AA$3:$AA$1315,DataRegularSeason20242025!$B$3:$B$1315, "&lt;=" &amp; GQ$1, DataRegularSeason20242025!$D$3:$D$1315, $A65)+SUMIFS(DataRegularSeason20242025!$AB$3:$AB$1315,DataRegularSeason20242025!$B$3:$B$1315, "&lt;=" &amp; GQ$1, DataRegularSeason20242025!$E$3:$E$1315, $A65)</f>
        <v>71</v>
      </c>
      <c r="GR65">
        <f>SUMIFS(DataRegularSeason20242025!$AA$3:$AA$1315,DataRegularSeason20242025!$B$3:$B$1315, "&lt;=" &amp; GR$1, DataRegularSeason20242025!$D$3:$D$1315, $A65)+SUMIFS(DataRegularSeason20242025!$AB$3:$AB$1315,DataRegularSeason20242025!$B$3:$B$1315, "&lt;=" &amp; GR$1, DataRegularSeason20242025!$E$3:$E$1315, $A65)</f>
        <v>71</v>
      </c>
      <c r="GS65">
        <f>SUMIFS(DataRegularSeason20242025!$AA$3:$AA$1315,DataRegularSeason20242025!$B$3:$B$1315, "&lt;=" &amp; GS$1, DataRegularSeason20242025!$D$3:$D$1315, $A65)+SUMIFS(DataRegularSeason20242025!$AB$3:$AB$1315,DataRegularSeason20242025!$B$3:$B$1315, "&lt;=" &amp; GS$1, DataRegularSeason20242025!$E$3:$E$1315, $A65)</f>
        <v>71</v>
      </c>
      <c r="GT65">
        <f>SUMIFS(DataRegularSeason20242025!$AA$3:$AA$1315,DataRegularSeason20242025!$B$3:$B$1315, "&lt;=" &amp; GT$1, DataRegularSeason20242025!$D$3:$D$1315, $A65)+SUMIFS(DataRegularSeason20242025!$AB$3:$AB$1315,DataRegularSeason20242025!$B$3:$B$1315, "&lt;=" &amp; GT$1, DataRegularSeason20242025!$E$3:$E$1315, $A65)</f>
        <v>71</v>
      </c>
      <c r="GU65">
        <f>SUMIFS(DataRegularSeason20242025!$AA$3:$AA$1315,DataRegularSeason20242025!$B$3:$B$1315, "&lt;=" &amp; GU$1, DataRegularSeason20242025!$D$3:$D$1315, $A65)+SUMIFS(DataRegularSeason20242025!$AB$3:$AB$1315,DataRegularSeason20242025!$B$3:$B$1315, "&lt;=" &amp; GU$1, DataRegularSeason20242025!$E$3:$E$1315, $A65)</f>
        <v>71</v>
      </c>
    </row>
    <row r="66" spans="1:275" x14ac:dyDescent="0.25">
      <c r="A66" t="s">
        <v>24</v>
      </c>
      <c r="B66" t="s">
        <v>96</v>
      </c>
      <c r="C66" t="s">
        <v>99</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62</v>
      </c>
      <c r="EU66">
        <f>SUMIFS(DataRegularSeason20242025!$AA$3:$AA$1315,DataRegularSeason20242025!$B$3:$B$1315, "&lt;=" &amp; EU$1, DataRegularSeason20242025!$D$3:$D$1315, $A66)+SUMIFS(DataRegularSeason20242025!$AB$3:$AB$1315,DataRegularSeason20242025!$B$3:$B$1315, "&lt;=" &amp; EU$1, DataRegularSeason20242025!$E$3:$E$1315, $A66)</f>
        <v>62</v>
      </c>
      <c r="EV66">
        <f>SUMIFS(DataRegularSeason20242025!$AA$3:$AA$1315,DataRegularSeason20242025!$B$3:$B$1315, "&lt;=" &amp; EV$1, DataRegularSeason20242025!$D$3:$D$1315, $A66)+SUMIFS(DataRegularSeason20242025!$AB$3:$AB$1315,DataRegularSeason20242025!$B$3:$B$1315, "&lt;=" &amp; EV$1, DataRegularSeason20242025!$E$3:$E$1315, $A66)</f>
        <v>62</v>
      </c>
      <c r="EW66">
        <f>SUMIFS(DataRegularSeason20242025!$AA$3:$AA$1315,DataRegularSeason20242025!$B$3:$B$1315, "&lt;=" &amp; EW$1, DataRegularSeason20242025!$D$3:$D$1315, $A66)+SUMIFS(DataRegularSeason20242025!$AB$3:$AB$1315,DataRegularSeason20242025!$B$3:$B$1315, "&lt;=" &amp; EW$1, DataRegularSeason20242025!$E$3:$E$1315, $A66)</f>
        <v>62</v>
      </c>
      <c r="EX66">
        <f>SUMIFS(DataRegularSeason20242025!$AA$3:$AA$1315,DataRegularSeason20242025!$B$3:$B$1315, "&lt;=" &amp; EX$1, DataRegularSeason20242025!$D$3:$D$1315, $A66)+SUMIFS(DataRegularSeason20242025!$AB$3:$AB$1315,DataRegularSeason20242025!$B$3:$B$1315, "&lt;=" &amp; EX$1, DataRegularSeason20242025!$E$3:$E$1315, $A66)</f>
        <v>62</v>
      </c>
      <c r="EY66">
        <f>SUMIFS(DataRegularSeason20242025!$AA$3:$AA$1315,DataRegularSeason20242025!$B$3:$B$1315, "&lt;=" &amp; EY$1, DataRegularSeason20242025!$D$3:$D$1315, $A66)+SUMIFS(DataRegularSeason20242025!$AB$3:$AB$1315,DataRegularSeason20242025!$B$3:$B$1315, "&lt;=" &amp; EY$1, DataRegularSeason20242025!$E$3:$E$1315, $A66)</f>
        <v>62</v>
      </c>
      <c r="EZ66">
        <f>SUMIFS(DataRegularSeason20242025!$AA$3:$AA$1315,DataRegularSeason20242025!$B$3:$B$1315, "&lt;=" &amp; EZ$1, DataRegularSeason20242025!$D$3:$D$1315, $A66)+SUMIFS(DataRegularSeason20242025!$AB$3:$AB$1315,DataRegularSeason20242025!$B$3:$B$1315, "&lt;=" &amp; EZ$1, DataRegularSeason20242025!$E$3:$E$1315, $A66)</f>
        <v>62</v>
      </c>
      <c r="FA66">
        <f>SUMIFS(DataRegularSeason20242025!$AA$3:$AA$1315,DataRegularSeason20242025!$B$3:$B$1315, "&lt;=" &amp; FA$1, DataRegularSeason20242025!$D$3:$D$1315, $A66)+SUMIFS(DataRegularSeason20242025!$AB$3:$AB$1315,DataRegularSeason20242025!$B$3:$B$1315, "&lt;=" &amp; FA$1, DataRegularSeason20242025!$E$3:$E$1315, $A66)</f>
        <v>64</v>
      </c>
      <c r="FB66">
        <f>SUMIFS(DataRegularSeason20242025!$AA$3:$AA$1315,DataRegularSeason20242025!$B$3:$B$1315, "&lt;=" &amp; FB$1, DataRegularSeason20242025!$D$3:$D$1315, $A66)+SUMIFS(DataRegularSeason20242025!$AB$3:$AB$1315,DataRegularSeason20242025!$B$3:$B$1315, "&lt;=" &amp; FB$1, DataRegularSeason20242025!$E$3:$E$1315, $A66)</f>
        <v>64</v>
      </c>
      <c r="FC66">
        <f>SUMIFS(DataRegularSeason20242025!$AA$3:$AA$1315,DataRegularSeason20242025!$B$3:$B$1315, "&lt;=" &amp; FC$1, DataRegularSeason20242025!$D$3:$D$1315, $A66)+SUMIFS(DataRegularSeason20242025!$AB$3:$AB$1315,DataRegularSeason20242025!$B$3:$B$1315, "&lt;=" &amp; FC$1, DataRegularSeason20242025!$E$3:$E$1315, $A66)</f>
        <v>66</v>
      </c>
      <c r="FD66">
        <f>SUMIFS(DataRegularSeason20242025!$AA$3:$AA$1315,DataRegularSeason20242025!$B$3:$B$1315, "&lt;=" &amp; FD$1, DataRegularSeason20242025!$D$3:$D$1315, $A66)+SUMIFS(DataRegularSeason20242025!$AB$3:$AB$1315,DataRegularSeason20242025!$B$3:$B$1315, "&lt;=" &amp; FD$1, DataRegularSeason20242025!$E$3:$E$1315, $A66)</f>
        <v>66</v>
      </c>
      <c r="FE66">
        <f>SUMIFS(DataRegularSeason20242025!$AA$3:$AA$1315,DataRegularSeason20242025!$B$3:$B$1315, "&lt;=" &amp; FE$1, DataRegularSeason20242025!$D$3:$D$1315, $A66)+SUMIFS(DataRegularSeason20242025!$AB$3:$AB$1315,DataRegularSeason20242025!$B$3:$B$1315, "&lt;=" &amp; FE$1, DataRegularSeason20242025!$E$3:$E$1315, $A66)</f>
        <v>66</v>
      </c>
      <c r="FF66">
        <f>SUMIFS(DataRegularSeason20242025!$AA$3:$AA$1315,DataRegularSeason20242025!$B$3:$B$1315, "&lt;=" &amp; FF$1, DataRegularSeason20242025!$D$3:$D$1315, $A66)+SUMIFS(DataRegularSeason20242025!$AB$3:$AB$1315,DataRegularSeason20242025!$B$3:$B$1315, "&lt;=" &amp; FF$1, DataRegularSeason20242025!$E$3:$E$1315, $A66)</f>
        <v>66</v>
      </c>
      <c r="FG66">
        <f>SUMIFS(DataRegularSeason20242025!$AA$3:$AA$1315,DataRegularSeason20242025!$B$3:$B$1315, "&lt;=" &amp; FG$1, DataRegularSeason20242025!$D$3:$D$1315, $A66)+SUMIFS(DataRegularSeason20242025!$AB$3:$AB$1315,DataRegularSeason20242025!$B$3:$B$1315, "&lt;=" &amp; FG$1, DataRegularSeason20242025!$E$3:$E$1315, $A66)</f>
        <v>66</v>
      </c>
      <c r="FH66">
        <f>SUMIFS(DataRegularSeason20242025!$AA$3:$AA$1315,DataRegularSeason20242025!$B$3:$B$1315, "&lt;=" &amp; FH$1, DataRegularSeason20242025!$D$3:$D$1315, $A66)+SUMIFS(DataRegularSeason20242025!$AB$3:$AB$1315,DataRegularSeason20242025!$B$3:$B$1315, "&lt;=" &amp; FH$1, DataRegularSeason20242025!$E$3:$E$1315, $A66)</f>
        <v>68</v>
      </c>
      <c r="FI66">
        <f>SUMIFS(DataRegularSeason20242025!$AA$3:$AA$1315,DataRegularSeason20242025!$B$3:$B$1315, "&lt;=" &amp; FI$1, DataRegularSeason20242025!$D$3:$D$1315, $A66)+SUMIFS(DataRegularSeason20242025!$AB$3:$AB$1315,DataRegularSeason20242025!$B$3:$B$1315, "&lt;=" &amp; FI$1, DataRegularSeason20242025!$E$3:$E$1315, $A66)</f>
        <v>68</v>
      </c>
      <c r="FJ66">
        <f>SUMIFS(DataRegularSeason20242025!$AA$3:$AA$1315,DataRegularSeason20242025!$B$3:$B$1315, "&lt;=" &amp; FJ$1, DataRegularSeason20242025!$D$3:$D$1315, $A66)+SUMIFS(DataRegularSeason20242025!$AB$3:$AB$1315,DataRegularSeason20242025!$B$3:$B$1315, "&lt;=" &amp; FJ$1, DataRegularSeason20242025!$E$3:$E$1315, $A66)</f>
        <v>68</v>
      </c>
      <c r="FK66">
        <f>SUMIFS(DataRegularSeason20242025!$AA$3:$AA$1315,DataRegularSeason20242025!$B$3:$B$1315, "&lt;=" &amp; FK$1, DataRegularSeason20242025!$D$3:$D$1315, $A66)+SUMIFS(DataRegularSeason20242025!$AB$3:$AB$1315,DataRegularSeason20242025!$B$3:$B$1315, "&lt;=" &amp; FK$1, DataRegularSeason20242025!$E$3:$E$1315, $A66)</f>
        <v>68</v>
      </c>
      <c r="FL66">
        <f>SUMIFS(DataRegularSeason20242025!$AA$3:$AA$1315,DataRegularSeason20242025!$B$3:$B$1315, "&lt;=" &amp; FL$1, DataRegularSeason20242025!$D$3:$D$1315, $A66)+SUMIFS(DataRegularSeason20242025!$AB$3:$AB$1315,DataRegularSeason20242025!$B$3:$B$1315, "&lt;=" &amp; FL$1, DataRegularSeason20242025!$E$3:$E$1315, $A66)</f>
        <v>68</v>
      </c>
      <c r="FM66">
        <f>SUMIFS(DataRegularSeason20242025!$AA$3:$AA$1315,DataRegularSeason20242025!$B$3:$B$1315, "&lt;=" &amp; FM$1, DataRegularSeason20242025!$D$3:$D$1315, $A66)+SUMIFS(DataRegularSeason20242025!$AB$3:$AB$1315,DataRegularSeason20242025!$B$3:$B$1315, "&lt;=" &amp; FM$1, DataRegularSeason20242025!$E$3:$E$1315, $A66)</f>
        <v>68</v>
      </c>
      <c r="FN66">
        <f>SUMIFS(DataRegularSeason20242025!$AA$3:$AA$1315,DataRegularSeason20242025!$B$3:$B$1315, "&lt;=" &amp; FN$1, DataRegularSeason20242025!$D$3:$D$1315, $A66)+SUMIFS(DataRegularSeason20242025!$AB$3:$AB$1315,DataRegularSeason20242025!$B$3:$B$1315, "&lt;=" &amp; FN$1, DataRegularSeason20242025!$E$3:$E$1315, $A66)</f>
        <v>68</v>
      </c>
      <c r="FO66">
        <f>SUMIFS(DataRegularSeason20242025!$AA$3:$AA$1315,DataRegularSeason20242025!$B$3:$B$1315, "&lt;=" &amp; FO$1, DataRegularSeason20242025!$D$3:$D$1315, $A66)+SUMIFS(DataRegularSeason20242025!$AB$3:$AB$1315,DataRegularSeason20242025!$B$3:$B$1315, "&lt;=" &amp; FO$1, DataRegularSeason20242025!$E$3:$E$1315, $A66)</f>
        <v>68</v>
      </c>
      <c r="FP66">
        <f>SUMIFS(DataRegularSeason20242025!$AA$3:$AA$1315,DataRegularSeason20242025!$B$3:$B$1315, "&lt;=" &amp; FP$1, DataRegularSeason20242025!$D$3:$D$1315, $A66)+SUMIFS(DataRegularSeason20242025!$AB$3:$AB$1315,DataRegularSeason20242025!$B$3:$B$1315, "&lt;=" &amp; FP$1, DataRegularSeason20242025!$E$3:$E$1315, $A66)</f>
        <v>68</v>
      </c>
      <c r="FQ66">
        <f>SUMIFS(DataRegularSeason20242025!$AA$3:$AA$1315,DataRegularSeason20242025!$B$3:$B$1315, "&lt;=" &amp; FQ$1, DataRegularSeason20242025!$D$3:$D$1315, $A66)+SUMIFS(DataRegularSeason20242025!$AB$3:$AB$1315,DataRegularSeason20242025!$B$3:$B$1315, "&lt;=" &amp; FQ$1, DataRegularSeason20242025!$E$3:$E$1315, $A66)</f>
        <v>68</v>
      </c>
      <c r="FR66">
        <f>SUMIFS(DataRegularSeason20242025!$AA$3:$AA$1315,DataRegularSeason20242025!$B$3:$B$1315, "&lt;=" &amp; FR$1, DataRegularSeason20242025!$D$3:$D$1315, $A66)+SUMIFS(DataRegularSeason20242025!$AB$3:$AB$1315,DataRegularSeason20242025!$B$3:$B$1315, "&lt;=" &amp; FR$1, DataRegularSeason20242025!$E$3:$E$1315, $A66)</f>
        <v>68</v>
      </c>
      <c r="FS66">
        <f>SUMIFS(DataRegularSeason20242025!$AA$3:$AA$1315,DataRegularSeason20242025!$B$3:$B$1315, "&lt;=" &amp; FS$1, DataRegularSeason20242025!$D$3:$D$1315, $A66)+SUMIFS(DataRegularSeason20242025!$AB$3:$AB$1315,DataRegularSeason20242025!$B$3:$B$1315, "&lt;=" &amp; FS$1, DataRegularSeason20242025!$E$3:$E$1315, $A66)</f>
        <v>68</v>
      </c>
      <c r="FT66">
        <f>SUMIFS(DataRegularSeason20242025!$AA$3:$AA$1315,DataRegularSeason20242025!$B$3:$B$1315, "&lt;=" &amp; FT$1, DataRegularSeason20242025!$D$3:$D$1315, $A66)+SUMIFS(DataRegularSeason20242025!$AB$3:$AB$1315,DataRegularSeason20242025!$B$3:$B$1315, "&lt;=" &amp; FT$1, DataRegularSeason20242025!$E$3:$E$1315, $A66)</f>
        <v>68</v>
      </c>
      <c r="FU66">
        <f>SUMIFS(DataRegularSeason20242025!$AA$3:$AA$1315,DataRegularSeason20242025!$B$3:$B$1315, "&lt;=" &amp; FU$1, DataRegularSeason20242025!$D$3:$D$1315, $A66)+SUMIFS(DataRegularSeason20242025!$AB$3:$AB$1315,DataRegularSeason20242025!$B$3:$B$1315, "&lt;=" &amp; FU$1, DataRegularSeason20242025!$E$3:$E$1315, $A66)</f>
        <v>68</v>
      </c>
      <c r="FV66">
        <f>SUMIFS(DataRegularSeason20242025!$AA$3:$AA$1315,DataRegularSeason20242025!$B$3:$B$1315, "&lt;=" &amp; FV$1, DataRegularSeason20242025!$D$3:$D$1315, $A66)+SUMIFS(DataRegularSeason20242025!$AB$3:$AB$1315,DataRegularSeason20242025!$B$3:$B$1315, "&lt;=" &amp; FV$1, DataRegularSeason20242025!$E$3:$E$1315, $A66)</f>
        <v>68</v>
      </c>
      <c r="FW66">
        <f>SUMIFS(DataRegularSeason20242025!$AA$3:$AA$1315,DataRegularSeason20242025!$B$3:$B$1315, "&lt;=" &amp; FW$1, DataRegularSeason20242025!$D$3:$D$1315, $A66)+SUMIFS(DataRegularSeason20242025!$AB$3:$AB$1315,DataRegularSeason20242025!$B$3:$B$1315, "&lt;=" &amp; FW$1, DataRegularSeason20242025!$E$3:$E$1315, $A66)</f>
        <v>68</v>
      </c>
      <c r="FX66">
        <f>SUMIFS(DataRegularSeason20242025!$AA$3:$AA$1315,DataRegularSeason20242025!$B$3:$B$1315, "&lt;=" &amp; FX$1, DataRegularSeason20242025!$D$3:$D$1315, $A66)+SUMIFS(DataRegularSeason20242025!$AB$3:$AB$1315,DataRegularSeason20242025!$B$3:$B$1315, "&lt;=" &amp; FX$1, DataRegularSeason20242025!$E$3:$E$1315, $A66)</f>
        <v>68</v>
      </c>
      <c r="FY66">
        <f>SUMIFS(DataRegularSeason20242025!$AA$3:$AA$1315,DataRegularSeason20242025!$B$3:$B$1315, "&lt;=" &amp; FY$1, DataRegularSeason20242025!$D$3:$D$1315, $A66)+SUMIFS(DataRegularSeason20242025!$AB$3:$AB$1315,DataRegularSeason20242025!$B$3:$B$1315, "&lt;=" &amp; FY$1, DataRegularSeason20242025!$E$3:$E$1315, $A66)</f>
        <v>68</v>
      </c>
      <c r="FZ66">
        <f>SUMIFS(DataRegularSeason20242025!$AA$3:$AA$1315,DataRegularSeason20242025!$B$3:$B$1315, "&lt;=" &amp; FZ$1, DataRegularSeason20242025!$D$3:$D$1315, $A66)+SUMIFS(DataRegularSeason20242025!$AB$3:$AB$1315,DataRegularSeason20242025!$B$3:$B$1315, "&lt;=" &amp; FZ$1, DataRegularSeason20242025!$E$3:$E$1315, $A66)</f>
        <v>68</v>
      </c>
      <c r="GA66">
        <f>SUMIFS(DataRegularSeason20242025!$AA$3:$AA$1315,DataRegularSeason20242025!$B$3:$B$1315, "&lt;=" &amp; GA$1, DataRegularSeason20242025!$D$3:$D$1315, $A66)+SUMIFS(DataRegularSeason20242025!$AB$3:$AB$1315,DataRegularSeason20242025!$B$3:$B$1315, "&lt;=" &amp; GA$1, DataRegularSeason20242025!$E$3:$E$1315, $A66)</f>
        <v>68</v>
      </c>
      <c r="GB66">
        <f>SUMIFS(DataRegularSeason20242025!$AA$3:$AA$1315,DataRegularSeason20242025!$B$3:$B$1315, "&lt;=" &amp; GB$1, DataRegularSeason20242025!$D$3:$D$1315, $A66)+SUMIFS(DataRegularSeason20242025!$AB$3:$AB$1315,DataRegularSeason20242025!$B$3:$B$1315, "&lt;=" &amp; GB$1, DataRegularSeason20242025!$E$3:$E$1315, $A66)</f>
        <v>68</v>
      </c>
      <c r="GC66">
        <f>SUMIFS(DataRegularSeason20242025!$AA$3:$AA$1315,DataRegularSeason20242025!$B$3:$B$1315, "&lt;=" &amp; GC$1, DataRegularSeason20242025!$D$3:$D$1315, $A66)+SUMIFS(DataRegularSeason20242025!$AB$3:$AB$1315,DataRegularSeason20242025!$B$3:$B$1315, "&lt;=" &amp; GC$1, DataRegularSeason20242025!$E$3:$E$1315, $A66)</f>
        <v>68</v>
      </c>
      <c r="GD66">
        <f>SUMIFS(DataRegularSeason20242025!$AA$3:$AA$1315,DataRegularSeason20242025!$B$3:$B$1315, "&lt;=" &amp; GD$1, DataRegularSeason20242025!$D$3:$D$1315, $A66)+SUMIFS(DataRegularSeason20242025!$AB$3:$AB$1315,DataRegularSeason20242025!$B$3:$B$1315, "&lt;=" &amp; GD$1, DataRegularSeason20242025!$E$3:$E$1315, $A66)</f>
        <v>68</v>
      </c>
      <c r="GE66">
        <f>SUMIFS(DataRegularSeason20242025!$AA$3:$AA$1315,DataRegularSeason20242025!$B$3:$B$1315, "&lt;=" &amp; GE$1, DataRegularSeason20242025!$D$3:$D$1315, $A66)+SUMIFS(DataRegularSeason20242025!$AB$3:$AB$1315,DataRegularSeason20242025!$B$3:$B$1315, "&lt;=" &amp; GE$1, DataRegularSeason20242025!$E$3:$E$1315, $A66)</f>
        <v>68</v>
      </c>
      <c r="GF66">
        <f>SUMIFS(DataRegularSeason20242025!$AA$3:$AA$1315,DataRegularSeason20242025!$B$3:$B$1315, "&lt;=" &amp; GF$1, DataRegularSeason20242025!$D$3:$D$1315, $A66)+SUMIFS(DataRegularSeason20242025!$AB$3:$AB$1315,DataRegularSeason20242025!$B$3:$B$1315, "&lt;=" &amp; GF$1, DataRegularSeason20242025!$E$3:$E$1315, $A66)</f>
        <v>68</v>
      </c>
      <c r="GG66">
        <f>SUMIFS(DataRegularSeason20242025!$AA$3:$AA$1315,DataRegularSeason20242025!$B$3:$B$1315, "&lt;=" &amp; GG$1, DataRegularSeason20242025!$D$3:$D$1315, $A66)+SUMIFS(DataRegularSeason20242025!$AB$3:$AB$1315,DataRegularSeason20242025!$B$3:$B$1315, "&lt;=" &amp; GG$1, DataRegularSeason20242025!$E$3:$E$1315, $A66)</f>
        <v>68</v>
      </c>
      <c r="GH66">
        <f>SUMIFS(DataRegularSeason20242025!$AA$3:$AA$1315,DataRegularSeason20242025!$B$3:$B$1315, "&lt;=" &amp; GH$1, DataRegularSeason20242025!$D$3:$D$1315, $A66)+SUMIFS(DataRegularSeason20242025!$AB$3:$AB$1315,DataRegularSeason20242025!$B$3:$B$1315, "&lt;=" &amp; GH$1, DataRegularSeason20242025!$E$3:$E$1315, $A66)</f>
        <v>68</v>
      </c>
      <c r="GI66">
        <f>SUMIFS(DataRegularSeason20242025!$AA$3:$AA$1315,DataRegularSeason20242025!$B$3:$B$1315, "&lt;=" &amp; GI$1, DataRegularSeason20242025!$D$3:$D$1315, $A66)+SUMIFS(DataRegularSeason20242025!$AB$3:$AB$1315,DataRegularSeason20242025!$B$3:$B$1315, "&lt;=" &amp; GI$1, DataRegularSeason20242025!$E$3:$E$1315, $A66)</f>
        <v>68</v>
      </c>
      <c r="GJ66">
        <f>SUMIFS(DataRegularSeason20242025!$AA$3:$AA$1315,DataRegularSeason20242025!$B$3:$B$1315, "&lt;=" &amp; GJ$1, DataRegularSeason20242025!$D$3:$D$1315, $A66)+SUMIFS(DataRegularSeason20242025!$AB$3:$AB$1315,DataRegularSeason20242025!$B$3:$B$1315, "&lt;=" &amp; GJ$1, DataRegularSeason20242025!$E$3:$E$1315, $A66)</f>
        <v>68</v>
      </c>
      <c r="GK66">
        <f>SUMIFS(DataRegularSeason20242025!$AA$3:$AA$1315,DataRegularSeason20242025!$B$3:$B$1315, "&lt;=" &amp; GK$1, DataRegularSeason20242025!$D$3:$D$1315, $A66)+SUMIFS(DataRegularSeason20242025!$AB$3:$AB$1315,DataRegularSeason20242025!$B$3:$B$1315, "&lt;=" &amp; GK$1, DataRegularSeason20242025!$E$3:$E$1315, $A66)</f>
        <v>68</v>
      </c>
      <c r="GL66">
        <f>SUMIFS(DataRegularSeason20242025!$AA$3:$AA$1315,DataRegularSeason20242025!$B$3:$B$1315, "&lt;=" &amp; GL$1, DataRegularSeason20242025!$D$3:$D$1315, $A66)+SUMIFS(DataRegularSeason20242025!$AB$3:$AB$1315,DataRegularSeason20242025!$B$3:$B$1315, "&lt;=" &amp; GL$1, DataRegularSeason20242025!$E$3:$E$1315, $A66)</f>
        <v>68</v>
      </c>
      <c r="GM66">
        <f>SUMIFS(DataRegularSeason20242025!$AA$3:$AA$1315,DataRegularSeason20242025!$B$3:$B$1315, "&lt;=" &amp; GM$1, DataRegularSeason20242025!$D$3:$D$1315, $A66)+SUMIFS(DataRegularSeason20242025!$AB$3:$AB$1315,DataRegularSeason20242025!$B$3:$B$1315, "&lt;=" &amp; GM$1, DataRegularSeason20242025!$E$3:$E$1315, $A66)</f>
        <v>68</v>
      </c>
      <c r="GN66">
        <f>SUMIFS(DataRegularSeason20242025!$AA$3:$AA$1315,DataRegularSeason20242025!$B$3:$B$1315, "&lt;=" &amp; GN$1, DataRegularSeason20242025!$D$3:$D$1315, $A66)+SUMIFS(DataRegularSeason20242025!$AB$3:$AB$1315,DataRegularSeason20242025!$B$3:$B$1315, "&lt;=" &amp; GN$1, DataRegularSeason20242025!$E$3:$E$1315, $A66)</f>
        <v>68</v>
      </c>
      <c r="GO66">
        <f>SUMIFS(DataRegularSeason20242025!$AA$3:$AA$1315,DataRegularSeason20242025!$B$3:$B$1315, "&lt;=" &amp; GO$1, DataRegularSeason20242025!$D$3:$D$1315, $A66)+SUMIFS(DataRegularSeason20242025!$AB$3:$AB$1315,DataRegularSeason20242025!$B$3:$B$1315, "&lt;=" &amp; GO$1, DataRegularSeason20242025!$E$3:$E$1315, $A66)</f>
        <v>68</v>
      </c>
      <c r="GP66">
        <f>SUMIFS(DataRegularSeason20242025!$AA$3:$AA$1315,DataRegularSeason20242025!$B$3:$B$1315, "&lt;=" &amp; GP$1, DataRegularSeason20242025!$D$3:$D$1315, $A66)+SUMIFS(DataRegularSeason20242025!$AB$3:$AB$1315,DataRegularSeason20242025!$B$3:$B$1315, "&lt;=" &amp; GP$1, DataRegularSeason20242025!$E$3:$E$1315, $A66)</f>
        <v>68</v>
      </c>
      <c r="GQ66">
        <f>SUMIFS(DataRegularSeason20242025!$AA$3:$AA$1315,DataRegularSeason20242025!$B$3:$B$1315, "&lt;=" &amp; GQ$1, DataRegularSeason20242025!$D$3:$D$1315, $A66)+SUMIFS(DataRegularSeason20242025!$AB$3:$AB$1315,DataRegularSeason20242025!$B$3:$B$1315, "&lt;=" &amp; GQ$1, DataRegularSeason20242025!$E$3:$E$1315, $A66)</f>
        <v>68</v>
      </c>
      <c r="GR66">
        <f>SUMIFS(DataRegularSeason20242025!$AA$3:$AA$1315,DataRegularSeason20242025!$B$3:$B$1315, "&lt;=" &amp; GR$1, DataRegularSeason20242025!$D$3:$D$1315, $A66)+SUMIFS(DataRegularSeason20242025!$AB$3:$AB$1315,DataRegularSeason20242025!$B$3:$B$1315, "&lt;=" &amp; GR$1, DataRegularSeason20242025!$E$3:$E$1315, $A66)</f>
        <v>68</v>
      </c>
      <c r="GS66">
        <f>SUMIFS(DataRegularSeason20242025!$AA$3:$AA$1315,DataRegularSeason20242025!$B$3:$B$1315, "&lt;=" &amp; GS$1, DataRegularSeason20242025!$D$3:$D$1315, $A66)+SUMIFS(DataRegularSeason20242025!$AB$3:$AB$1315,DataRegularSeason20242025!$B$3:$B$1315, "&lt;=" &amp; GS$1, DataRegularSeason20242025!$E$3:$E$1315, $A66)</f>
        <v>68</v>
      </c>
      <c r="GT66">
        <f>SUMIFS(DataRegularSeason20242025!$AA$3:$AA$1315,DataRegularSeason20242025!$B$3:$B$1315, "&lt;=" &amp; GT$1, DataRegularSeason20242025!$D$3:$D$1315, $A66)+SUMIFS(DataRegularSeason20242025!$AB$3:$AB$1315,DataRegularSeason20242025!$B$3:$B$1315, "&lt;=" &amp; GT$1, DataRegularSeason20242025!$E$3:$E$1315, $A66)</f>
        <v>68</v>
      </c>
      <c r="GU66">
        <f>SUMIFS(DataRegularSeason20242025!$AA$3:$AA$1315,DataRegularSeason20242025!$B$3:$B$1315, "&lt;=" &amp; GU$1, DataRegularSeason20242025!$D$3:$D$1315, $A66)+SUMIFS(DataRegularSeason20242025!$AB$3:$AB$1315,DataRegularSeason20242025!$B$3:$B$1315, "&lt;=" &amp; GU$1, DataRegularSeason20242025!$E$3:$E$1315, $A66)</f>
        <v>68</v>
      </c>
    </row>
    <row r="67" spans="1:275" x14ac:dyDescent="0.25">
      <c r="A67" t="s">
        <v>46</v>
      </c>
      <c r="B67" t="s">
        <v>96</v>
      </c>
      <c r="C67" t="s">
        <v>99</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2</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4</v>
      </c>
      <c r="S67">
        <f>SUMIFS(DataRegularSeason20242025!$AA$3:$AA$1315,DataRegularSeason20242025!$B$3:$B$1315, "&lt;=" &amp; S$1, DataRegularSeason20242025!$D$3:$D$1315, $A67)+SUMIFS(DataRegularSeason20242025!$AB$3:$AB$1315,DataRegularSeason20242025!$B$3:$B$1315, "&lt;=" &amp; S$1, DataRegularSeason20242025!$E$3:$E$1315, $A67)</f>
        <v>5</v>
      </c>
      <c r="T67">
        <f>SUMIFS(DataRegularSeason20242025!$AA$3:$AA$1315,DataRegularSeason20242025!$B$3:$B$1315, "&lt;=" &amp; T$1, DataRegularSeason20242025!$D$3:$D$1315, $A67)+SUMIFS(DataRegularSeason20242025!$AB$3:$AB$1315,DataRegularSeason20242025!$B$3:$B$1315, "&lt;=" &amp; T$1, DataRegularSeason20242025!$E$3:$E$1315, $A67)</f>
        <v>5</v>
      </c>
      <c r="U67">
        <f>SUMIFS(DataRegularSeason20242025!$AA$3:$AA$1315,DataRegularSeason20242025!$B$3:$B$1315, "&lt;=" &amp; U$1, DataRegularSeason20242025!$D$3:$D$1315, $A67)+SUMIFS(DataRegularSeason20242025!$AB$3:$AB$1315,DataRegularSeason20242025!$B$3:$B$1315, "&lt;=" &amp; U$1, DataRegularSeason20242025!$E$3:$E$1315, $A67)</f>
        <v>5</v>
      </c>
      <c r="V67">
        <f>SUMIFS(DataRegularSeason20242025!$AA$3:$AA$1315,DataRegularSeason20242025!$B$3:$B$1315, "&lt;=" &amp; V$1, DataRegularSeason20242025!$D$3:$D$1315, $A67)+SUMIFS(DataRegularSeason20242025!$AB$3:$AB$1315,DataRegularSeason20242025!$B$3:$B$1315, "&lt;=" &amp; V$1, DataRegularSeason20242025!$E$3:$E$1315, $A67)</f>
        <v>5</v>
      </c>
      <c r="W67">
        <f>SUMIFS(DataRegularSeason20242025!$AA$3:$AA$1315,DataRegularSeason20242025!$B$3:$B$1315, "&lt;=" &amp; W$1, DataRegularSeason20242025!$D$3:$D$1315, $A67)+SUMIFS(DataRegularSeason20242025!$AB$3:$AB$1315,DataRegularSeason20242025!$B$3:$B$1315, "&lt;=" &amp; W$1, DataRegularSeason20242025!$E$3:$E$1315, $A67)</f>
        <v>7</v>
      </c>
      <c r="X67">
        <f>SUMIFS(DataRegularSeason20242025!$AA$3:$AA$1315,DataRegularSeason20242025!$B$3:$B$1315, "&lt;=" &amp; X$1, DataRegularSeason20242025!$D$3:$D$1315, $A67)+SUMIFS(DataRegularSeason20242025!$AB$3:$AB$1315,DataRegularSeason20242025!$B$3:$B$1315, "&lt;=" &amp; X$1, DataRegularSeason20242025!$E$3:$E$1315, $A67)</f>
        <v>7</v>
      </c>
      <c r="Y67">
        <f>SUMIFS(DataRegularSeason20242025!$AA$3:$AA$1315,DataRegularSeason20242025!$B$3:$B$1315, "&lt;=" &amp; Y$1, DataRegularSeason20242025!$D$3:$D$1315, $A67)+SUMIFS(DataRegularSeason20242025!$AB$3:$AB$1315,DataRegularSeason20242025!$B$3:$B$1315, "&lt;=" &amp; Y$1, DataRegularSeason20242025!$E$3:$E$1315, $A67)</f>
        <v>7</v>
      </c>
      <c r="Z67">
        <f>SUMIFS(DataRegularSeason20242025!$AA$3:$AA$1315,DataRegularSeason20242025!$B$3:$B$1315, "&lt;=" &amp; Z$1, DataRegularSeason20242025!$D$3:$D$1315, $A67)+SUMIFS(DataRegularSeason20242025!$AB$3:$AB$1315,DataRegularSeason20242025!$B$3:$B$1315, "&lt;=" &amp; Z$1, DataRegularSeason20242025!$E$3:$E$1315, $A67)</f>
        <v>7</v>
      </c>
      <c r="AA67">
        <f>SUMIFS(DataRegularSeason20242025!$AA$3:$AA$1315,DataRegularSeason20242025!$B$3:$B$1315, "&lt;=" &amp; AA$1, DataRegularSeason20242025!$D$3:$D$1315, $A67)+SUMIFS(DataRegularSeason20242025!$AB$3:$AB$1315,DataRegularSeason20242025!$B$3:$B$1315, "&lt;=" &amp; AA$1, DataRegularSeason20242025!$E$3:$E$1315, $A67)</f>
        <v>7</v>
      </c>
      <c r="AB67">
        <f>SUMIFS(DataRegularSeason20242025!$AA$3:$AA$1315,DataRegularSeason20242025!$B$3:$B$1315, "&lt;=" &amp; AB$1, DataRegularSeason20242025!$D$3:$D$1315, $A67)+SUMIFS(DataRegularSeason20242025!$AB$3:$AB$1315,DataRegularSeason20242025!$B$3:$B$1315, "&lt;=" &amp; AB$1, DataRegularSeason20242025!$E$3:$E$1315, $A67)</f>
        <v>7</v>
      </c>
      <c r="AC67">
        <f>SUMIFS(DataRegularSeason20242025!$AA$3:$AA$1315,DataRegularSeason20242025!$B$3:$B$1315, "&lt;=" &amp; AC$1, DataRegularSeason20242025!$D$3:$D$1315, $A67)+SUMIFS(DataRegularSeason20242025!$AB$3:$AB$1315,DataRegularSeason20242025!$B$3:$B$1315, "&lt;=" &amp; AC$1, DataRegularSeason20242025!$E$3:$E$1315, $A67)</f>
        <v>7</v>
      </c>
      <c r="AD67">
        <f>SUMIFS(DataRegularSeason20242025!$AA$3:$AA$1315,DataRegularSeason20242025!$B$3:$B$1315, "&lt;=" &amp; AD$1, DataRegularSeason20242025!$D$3:$D$1315, $A67)+SUMIFS(DataRegularSeason20242025!$AB$3:$AB$1315,DataRegularSeason20242025!$B$3:$B$1315, "&lt;=" &amp; AD$1, DataRegularSeason20242025!$E$3:$E$1315, $A67)</f>
        <v>9</v>
      </c>
      <c r="AE67">
        <f>SUMIFS(DataRegularSeason20242025!$AA$3:$AA$1315,DataRegularSeason20242025!$B$3:$B$1315, "&lt;=" &amp; AE$1, DataRegularSeason20242025!$D$3:$D$1315, $A67)+SUMIFS(DataRegularSeason20242025!$AB$3:$AB$1315,DataRegularSeason20242025!$B$3:$B$1315, "&lt;=" &amp; AE$1, DataRegularSeason20242025!$E$3:$E$1315, $A67)</f>
        <v>9</v>
      </c>
      <c r="AF67">
        <f>SUMIFS(DataRegularSeason20242025!$AA$3:$AA$1315,DataRegularSeason20242025!$B$3:$B$1315, "&lt;=" &amp; AF$1, DataRegularSeason20242025!$D$3:$D$1315, $A67)+SUMIFS(DataRegularSeason20242025!$AB$3:$AB$1315,DataRegularSeason20242025!$B$3:$B$1315, "&lt;=" &amp; AF$1, DataRegularSeason20242025!$E$3:$E$1315, $A67)</f>
        <v>10</v>
      </c>
      <c r="AG67">
        <f>SUMIFS(DataRegularSeason20242025!$AA$3:$AA$1315,DataRegularSeason20242025!$B$3:$B$1315, "&lt;=" &amp; AG$1, DataRegularSeason20242025!$D$3:$D$1315, $A67)+SUMIFS(DataRegularSeason20242025!$AB$3:$AB$1315,DataRegularSeason20242025!$B$3:$B$1315, "&lt;=" &amp; AG$1, DataRegularSeason20242025!$E$3:$E$1315, $A67)</f>
        <v>10</v>
      </c>
      <c r="AH67">
        <f>SUMIFS(DataRegularSeason20242025!$AA$3:$AA$1315,DataRegularSeason20242025!$B$3:$B$1315, "&lt;=" &amp; AH$1, DataRegularSeason20242025!$D$3:$D$1315, $A67)+SUMIFS(DataRegularSeason20242025!$AB$3:$AB$1315,DataRegularSeason20242025!$B$3:$B$1315, "&lt;=" &amp; AH$1, DataRegularSeason20242025!$E$3:$E$1315, $A67)</f>
        <v>10</v>
      </c>
      <c r="AI67">
        <f>SUMIFS(DataRegularSeason20242025!$AA$3:$AA$1315,DataRegularSeason20242025!$B$3:$B$1315, "&lt;=" &amp; AI$1, DataRegularSeason20242025!$D$3:$D$1315, $A67)+SUMIFS(DataRegularSeason20242025!$AB$3:$AB$1315,DataRegularSeason20242025!$B$3:$B$1315, "&lt;=" &amp; AI$1, DataRegularSeason20242025!$E$3:$E$1315, $A67)</f>
        <v>10</v>
      </c>
      <c r="AJ67">
        <f>SUMIFS(DataRegularSeason20242025!$AA$3:$AA$1315,DataRegularSeason20242025!$B$3:$B$1315, "&lt;=" &amp; AJ$1, DataRegularSeason20242025!$D$3:$D$1315, $A67)+SUMIFS(DataRegularSeason20242025!$AB$3:$AB$1315,DataRegularSeason20242025!$B$3:$B$1315, "&lt;=" &amp; AJ$1, DataRegularSeason20242025!$E$3:$E$1315, $A67)</f>
        <v>10</v>
      </c>
      <c r="AK67">
        <f>SUMIFS(DataRegularSeason20242025!$AA$3:$AA$1315,DataRegularSeason20242025!$B$3:$B$1315, "&lt;=" &amp; AK$1, DataRegularSeason20242025!$D$3:$D$1315, $A67)+SUMIFS(DataRegularSeason20242025!$AB$3:$AB$1315,DataRegularSeason20242025!$B$3:$B$1315, "&lt;=" &amp; AK$1, DataRegularSeason20242025!$E$3:$E$1315, $A67)</f>
        <v>10</v>
      </c>
      <c r="AL67">
        <f>SUMIFS(DataRegularSeason20242025!$AA$3:$AA$1315,DataRegularSeason20242025!$B$3:$B$1315, "&lt;=" &amp; AL$1, DataRegularSeason20242025!$D$3:$D$1315, $A67)+SUMIFS(DataRegularSeason20242025!$AB$3:$AB$1315,DataRegularSeason20242025!$B$3:$B$1315, "&lt;=" &amp; AL$1, DataRegularSeason20242025!$E$3:$E$1315, $A67)</f>
        <v>10</v>
      </c>
      <c r="AM67">
        <f>SUMIFS(DataRegularSeason20242025!$AA$3:$AA$1315,DataRegularSeason20242025!$B$3:$B$1315, "&lt;=" &amp; AM$1, DataRegularSeason20242025!$D$3:$D$1315, $A67)+SUMIFS(DataRegularSeason20242025!$AB$3:$AB$1315,DataRegularSeason20242025!$B$3:$B$1315, "&lt;=" &amp; AM$1, DataRegularSeason20242025!$E$3:$E$1315, $A67)</f>
        <v>10</v>
      </c>
      <c r="AN67">
        <f>SUMIFS(DataRegularSeason20242025!$AA$3:$AA$1315,DataRegularSeason20242025!$B$3:$B$1315, "&lt;=" &amp; AN$1, DataRegularSeason20242025!$D$3:$D$1315, $A67)+SUMIFS(DataRegularSeason20242025!$AB$3:$AB$1315,DataRegularSeason20242025!$B$3:$B$1315, "&lt;=" &amp; AN$1, DataRegularSeason20242025!$E$3:$E$1315, $A67)</f>
        <v>10</v>
      </c>
      <c r="AO67">
        <f>SUMIFS(DataRegularSeason20242025!$AA$3:$AA$1315,DataRegularSeason20242025!$B$3:$B$1315, "&lt;=" &amp; AO$1, DataRegularSeason20242025!$D$3:$D$1315, $A67)+SUMIFS(DataRegularSeason20242025!$AB$3:$AB$1315,DataRegularSeason20242025!$B$3:$B$1315, "&lt;=" &amp; AO$1, DataRegularSeason20242025!$E$3:$E$1315, $A67)</f>
        <v>10</v>
      </c>
      <c r="AP67">
        <f>SUMIFS(DataRegularSeason20242025!$AA$3:$AA$1315,DataRegularSeason20242025!$B$3:$B$1315, "&lt;=" &amp; AP$1, DataRegularSeason20242025!$D$3:$D$1315, $A67)+SUMIFS(DataRegularSeason20242025!$AB$3:$AB$1315,DataRegularSeason20242025!$B$3:$B$1315, "&lt;=" &amp; AP$1, DataRegularSeason20242025!$E$3:$E$1315, $A67)</f>
        <v>12</v>
      </c>
      <c r="AQ67">
        <f>SUMIFS(DataRegularSeason20242025!$AA$3:$AA$1315,DataRegularSeason20242025!$B$3:$B$1315, "&lt;=" &amp; AQ$1, DataRegularSeason20242025!$D$3:$D$1315, $A67)+SUMIFS(DataRegularSeason20242025!$AB$3:$AB$1315,DataRegularSeason20242025!$B$3:$B$1315, "&lt;=" &amp; AQ$1, DataRegularSeason20242025!$E$3:$E$1315, $A67)</f>
        <v>12</v>
      </c>
      <c r="AR67">
        <f>SUMIFS(DataRegularSeason20242025!$AA$3:$AA$1315,DataRegularSeason20242025!$B$3:$B$1315, "&lt;=" &amp; AR$1, DataRegularSeason20242025!$D$3:$D$1315, $A67)+SUMIFS(DataRegularSeason20242025!$AB$3:$AB$1315,DataRegularSeason20242025!$B$3:$B$1315, "&lt;=" &amp; AR$1, DataRegularSeason20242025!$E$3:$E$1315, $A67)</f>
        <v>12</v>
      </c>
      <c r="AS67">
        <f>SUMIFS(DataRegularSeason20242025!$AA$3:$AA$1315,DataRegularSeason20242025!$B$3:$B$1315, "&lt;=" &amp; AS$1, DataRegularSeason20242025!$D$3:$D$1315, $A67)+SUMIFS(DataRegularSeason20242025!$AB$3:$AB$1315,DataRegularSeason20242025!$B$3:$B$1315, "&lt;=" &amp; AS$1, DataRegularSeason20242025!$E$3:$E$1315, $A67)</f>
        <v>12</v>
      </c>
      <c r="AT67">
        <f>SUMIFS(DataRegularSeason20242025!$AA$3:$AA$1315,DataRegularSeason20242025!$B$3:$B$1315, "&lt;=" &amp; AT$1, DataRegularSeason20242025!$D$3:$D$1315, $A67)+SUMIFS(DataRegularSeason20242025!$AB$3:$AB$1315,DataRegularSeason20242025!$B$3:$B$1315, "&lt;=" &amp; AT$1, DataRegularSeason20242025!$E$3:$E$1315, $A67)</f>
        <v>12</v>
      </c>
      <c r="AU67">
        <f>SUMIFS(DataRegularSeason20242025!$AA$3:$AA$1315,DataRegularSeason20242025!$B$3:$B$1315, "&lt;=" &amp; AU$1, DataRegularSeason20242025!$D$3:$D$1315, $A67)+SUMIFS(DataRegularSeason20242025!$AB$3:$AB$1315,DataRegularSeason20242025!$B$3:$B$1315, "&lt;=" &amp; AU$1, DataRegularSeason20242025!$E$3:$E$1315, $A67)</f>
        <v>14</v>
      </c>
      <c r="AV67">
        <f>SUMIFS(DataRegularSeason20242025!$AA$3:$AA$1315,DataRegularSeason20242025!$B$3:$B$1315, "&lt;=" &amp; AV$1, DataRegularSeason20242025!$D$3:$D$1315, $A67)+SUMIFS(DataRegularSeason20242025!$AB$3:$AB$1315,DataRegularSeason20242025!$B$3:$B$1315, "&lt;=" &amp; AV$1, DataRegularSeason20242025!$E$3:$E$1315, $A67)</f>
        <v>14</v>
      </c>
      <c r="AW67">
        <f>SUMIFS(DataRegularSeason20242025!$AA$3:$AA$1315,DataRegularSeason20242025!$B$3:$B$1315, "&lt;=" &amp; AW$1, DataRegularSeason20242025!$D$3:$D$1315, $A67)+SUMIFS(DataRegularSeason20242025!$AB$3:$AB$1315,DataRegularSeason20242025!$B$3:$B$1315, "&lt;=" &amp; AW$1, DataRegularSeason20242025!$E$3:$E$1315, $A67)</f>
        <v>14</v>
      </c>
      <c r="AX67">
        <f>SUMIFS(DataRegularSeason20242025!$AA$3:$AA$1315,DataRegularSeason20242025!$B$3:$B$1315, "&lt;=" &amp; AX$1, DataRegularSeason20242025!$D$3:$D$1315, $A67)+SUMIFS(DataRegularSeason20242025!$AB$3:$AB$1315,DataRegularSeason20242025!$B$3:$B$1315, "&lt;=" &amp; AX$1, DataRegularSeason20242025!$E$3:$E$1315, $A67)</f>
        <v>16</v>
      </c>
      <c r="AY67">
        <f>SUMIFS(DataRegularSeason20242025!$AA$3:$AA$1315,DataRegularSeason20242025!$B$3:$B$1315, "&lt;=" &amp; AY$1, DataRegularSeason20242025!$D$3:$D$1315, $A67)+SUMIFS(DataRegularSeason20242025!$AB$3:$AB$1315,DataRegularSeason20242025!$B$3:$B$1315, "&lt;=" &amp; AY$1, DataRegularSeason20242025!$E$3:$E$1315, $A67)</f>
        <v>18</v>
      </c>
      <c r="AZ67">
        <f>SUMIFS(DataRegularSeason20242025!$AA$3:$AA$1315,DataRegularSeason20242025!$B$3:$B$1315, "&lt;=" &amp; AZ$1, DataRegularSeason20242025!$D$3:$D$1315, $A67)+SUMIFS(DataRegularSeason20242025!$AB$3:$AB$1315,DataRegularSeason20242025!$B$3:$B$1315, "&lt;=" &amp; AZ$1, DataRegularSeason20242025!$E$3:$E$1315, $A67)</f>
        <v>18</v>
      </c>
      <c r="BA67">
        <f>SUMIFS(DataRegularSeason20242025!$AA$3:$AA$1315,DataRegularSeason20242025!$B$3:$B$1315, "&lt;=" &amp; BA$1, DataRegularSeason20242025!$D$3:$D$1315, $A67)+SUMIFS(DataRegularSeason20242025!$AB$3:$AB$1315,DataRegularSeason20242025!$B$3:$B$1315, "&lt;=" &amp; BA$1, DataRegularSeason20242025!$E$3:$E$1315, $A67)</f>
        <v>18</v>
      </c>
      <c r="BB67">
        <f>SUMIFS(DataRegularSeason20242025!$AA$3:$AA$1315,DataRegularSeason20242025!$B$3:$B$1315, "&lt;=" &amp; BB$1, DataRegularSeason20242025!$D$3:$D$1315, $A67)+SUMIFS(DataRegularSeason20242025!$AB$3:$AB$1315,DataRegularSeason20242025!$B$3:$B$1315, "&lt;=" &amp; BB$1, DataRegularSeason20242025!$E$3:$E$1315, $A67)</f>
        <v>19</v>
      </c>
      <c r="BC67">
        <f>SUMIFS(DataRegularSeason20242025!$AA$3:$AA$1315,DataRegularSeason20242025!$B$3:$B$1315, "&lt;=" &amp; BC$1, DataRegularSeason20242025!$D$3:$D$1315, $A67)+SUMIFS(DataRegularSeason20242025!$AB$3:$AB$1315,DataRegularSeason20242025!$B$3:$B$1315, "&lt;=" &amp; BC$1, DataRegularSeason20242025!$E$3:$E$1315, $A67)</f>
        <v>19</v>
      </c>
      <c r="BD67">
        <f>SUMIFS(DataRegularSeason20242025!$AA$3:$AA$1315,DataRegularSeason20242025!$B$3:$B$1315, "&lt;=" &amp; BD$1, DataRegularSeason20242025!$D$3:$D$1315, $A67)+SUMIFS(DataRegularSeason20242025!$AB$3:$AB$1315,DataRegularSeason20242025!$B$3:$B$1315, "&lt;=" &amp; BD$1, DataRegularSeason20242025!$E$3:$E$1315, $A67)</f>
        <v>19</v>
      </c>
      <c r="BE67">
        <f>SUMIFS(DataRegularSeason20242025!$AA$3:$AA$1315,DataRegularSeason20242025!$B$3:$B$1315, "&lt;=" &amp; BE$1, DataRegularSeason20242025!$D$3:$D$1315, $A67)+SUMIFS(DataRegularSeason20242025!$AB$3:$AB$1315,DataRegularSeason20242025!$B$3:$B$1315, "&lt;=" &amp; BE$1, DataRegularSeason20242025!$E$3:$E$1315, $A67)</f>
        <v>19</v>
      </c>
      <c r="BF67">
        <f>SUMIFS(DataRegularSeason20242025!$AA$3:$AA$1315,DataRegularSeason20242025!$B$3:$B$1315, "&lt;=" &amp; BF$1, DataRegularSeason20242025!$D$3:$D$1315, $A67)+SUMIFS(DataRegularSeason20242025!$AB$3:$AB$1315,DataRegularSeason20242025!$B$3:$B$1315, "&lt;=" &amp; BF$1, DataRegularSeason20242025!$E$3:$E$1315, $A67)</f>
        <v>19</v>
      </c>
      <c r="BG67">
        <f>SUMIFS(DataRegularSeason20242025!$AA$3:$AA$1315,DataRegularSeason20242025!$B$3:$B$1315, "&lt;=" &amp; BG$1, DataRegularSeason20242025!$D$3:$D$1315, $A67)+SUMIFS(DataRegularSeason20242025!$AB$3:$AB$1315,DataRegularSeason20242025!$B$3:$B$1315, "&lt;=" &amp; BG$1, DataRegularSeason20242025!$E$3:$E$1315, $A67)</f>
        <v>21</v>
      </c>
      <c r="BH67">
        <f>SUMIFS(DataRegularSeason20242025!$AA$3:$AA$1315,DataRegularSeason20242025!$B$3:$B$1315, "&lt;=" &amp; BH$1, DataRegularSeason20242025!$D$3:$D$1315, $A67)+SUMIFS(DataRegularSeason20242025!$AB$3:$AB$1315,DataRegularSeason20242025!$B$3:$B$1315, "&lt;=" &amp; BH$1, DataRegularSeason20242025!$E$3:$E$1315, $A67)</f>
        <v>21</v>
      </c>
      <c r="BI67">
        <f>SUMIFS(DataRegularSeason20242025!$AA$3:$AA$1315,DataRegularSeason20242025!$B$3:$B$1315, "&lt;=" &amp; BI$1, DataRegularSeason20242025!$D$3:$D$1315, $A67)+SUMIFS(DataRegularSeason20242025!$AB$3:$AB$1315,DataRegularSeason20242025!$B$3:$B$1315, "&lt;=" &amp; BI$1, DataRegularSeason20242025!$E$3:$E$1315, $A67)</f>
        <v>21</v>
      </c>
      <c r="BJ67">
        <f>SUMIFS(DataRegularSeason20242025!$AA$3:$AA$1315,DataRegularSeason20242025!$B$3:$B$1315, "&lt;=" &amp; BJ$1, DataRegularSeason20242025!$D$3:$D$1315, $A67)+SUMIFS(DataRegularSeason20242025!$AB$3:$AB$1315,DataRegularSeason20242025!$B$3:$B$1315, "&lt;=" &amp; BJ$1, DataRegularSeason20242025!$E$3:$E$1315, $A67)</f>
        <v>21</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23</v>
      </c>
      <c r="BN67">
        <f>SUMIFS(DataRegularSeason20242025!$AA$3:$AA$1315,DataRegularSeason20242025!$B$3:$B$1315, "&lt;=" &amp; BN$1, DataRegularSeason20242025!$D$3:$D$1315, $A67)+SUMIFS(DataRegularSeason20242025!$AB$3:$AB$1315,DataRegularSeason20242025!$B$3:$B$1315, "&lt;=" &amp; BN$1, DataRegularSeason20242025!$E$3:$E$1315, $A67)</f>
        <v>23</v>
      </c>
      <c r="BO67">
        <f>SUMIFS(DataRegularSeason20242025!$AA$3:$AA$1315,DataRegularSeason20242025!$B$3:$B$1315, "&lt;=" &amp; BO$1, DataRegularSeason20242025!$D$3:$D$1315, $A67)+SUMIFS(DataRegularSeason20242025!$AB$3:$AB$1315,DataRegularSeason20242025!$B$3:$B$1315, "&lt;=" &amp; BO$1, DataRegularSeason20242025!$E$3:$E$1315, $A67)</f>
        <v>23</v>
      </c>
      <c r="BP67">
        <f>SUMIFS(DataRegularSeason20242025!$AA$3:$AA$1315,DataRegularSeason20242025!$B$3:$B$1315, "&lt;=" &amp; BP$1, DataRegularSeason20242025!$D$3:$D$1315, $A67)+SUMIFS(DataRegularSeason20242025!$AB$3:$AB$1315,DataRegularSeason20242025!$B$3:$B$1315, "&lt;=" &amp; BP$1, DataRegularSeason20242025!$E$3:$E$1315, $A67)</f>
        <v>23</v>
      </c>
      <c r="BQ67">
        <f>SUMIFS(DataRegularSeason20242025!$AA$3:$AA$1315,DataRegularSeason20242025!$B$3:$B$1315, "&lt;=" &amp; BQ$1, DataRegularSeason20242025!$D$3:$D$1315, $A67)+SUMIFS(DataRegularSeason20242025!$AB$3:$AB$1315,DataRegularSeason20242025!$B$3:$B$1315, "&lt;=" &amp; BQ$1, DataRegularSeason20242025!$E$3:$E$1315, $A67)</f>
        <v>23</v>
      </c>
      <c r="BR67">
        <f>SUMIFS(DataRegularSeason20242025!$AA$3:$AA$1315,DataRegularSeason20242025!$B$3:$B$1315, "&lt;=" &amp; BR$1, DataRegularSeason20242025!$D$3:$D$1315, $A67)+SUMIFS(DataRegularSeason20242025!$AB$3:$AB$1315,DataRegularSeason20242025!$B$3:$B$1315, "&lt;=" &amp; BR$1, DataRegularSeason20242025!$E$3:$E$1315, $A67)</f>
        <v>23</v>
      </c>
      <c r="BS67">
        <f>SUMIFS(DataRegularSeason20242025!$AA$3:$AA$1315,DataRegularSeason20242025!$B$3:$B$1315, "&lt;=" &amp; BS$1, DataRegularSeason20242025!$D$3:$D$1315, $A67)+SUMIFS(DataRegularSeason20242025!$AB$3:$AB$1315,DataRegularSeason20242025!$B$3:$B$1315, "&lt;=" &amp; BS$1, DataRegularSeason20242025!$E$3:$E$1315, $A67)</f>
        <v>24</v>
      </c>
      <c r="BT67">
        <f>SUMIFS(DataRegularSeason20242025!$AA$3:$AA$1315,DataRegularSeason20242025!$B$3:$B$1315, "&lt;=" &amp; BT$1, DataRegularSeason20242025!$D$3:$D$1315, $A67)+SUMIFS(DataRegularSeason20242025!$AB$3:$AB$1315,DataRegularSeason20242025!$B$3:$B$1315, "&lt;=" &amp; BT$1, DataRegularSeason20242025!$E$3:$E$1315, $A67)</f>
        <v>24</v>
      </c>
      <c r="BU67">
        <f>SUMIFS(DataRegularSeason20242025!$AA$3:$AA$1315,DataRegularSeason20242025!$B$3:$B$1315, "&lt;=" &amp; BU$1, DataRegularSeason20242025!$D$3:$D$1315, $A67)+SUMIFS(DataRegularSeason20242025!$AB$3:$AB$1315,DataRegularSeason20242025!$B$3:$B$1315, "&lt;=" &amp; BU$1, DataRegularSeason20242025!$E$3:$E$1315, $A67)</f>
        <v>24</v>
      </c>
      <c r="BV67">
        <f>SUMIFS(DataRegularSeason20242025!$AA$3:$AA$1315,DataRegularSeason20242025!$B$3:$B$1315, "&lt;=" &amp; BV$1, DataRegularSeason20242025!$D$3:$D$1315, $A67)+SUMIFS(DataRegularSeason20242025!$AB$3:$AB$1315,DataRegularSeason20242025!$B$3:$B$1315, "&lt;=" &amp; BV$1, DataRegularSeason20242025!$E$3:$E$1315, $A67)</f>
        <v>24</v>
      </c>
      <c r="BW67">
        <f>SUMIFS(DataRegularSeason20242025!$AA$3:$AA$1315,DataRegularSeason20242025!$B$3:$B$1315, "&lt;=" &amp; BW$1, DataRegularSeason20242025!$D$3:$D$1315, $A67)+SUMIFS(DataRegularSeason20242025!$AB$3:$AB$1315,DataRegularSeason20242025!$B$3:$B$1315, "&lt;=" &amp; BW$1, DataRegularSeason20242025!$E$3:$E$1315, $A67)</f>
        <v>24</v>
      </c>
      <c r="BX67">
        <f>SUMIFS(DataRegularSeason20242025!$AA$3:$AA$1315,DataRegularSeason20242025!$B$3:$B$1315, "&lt;=" &amp; BX$1, DataRegularSeason20242025!$D$3:$D$1315, $A67)+SUMIFS(DataRegularSeason20242025!$AB$3:$AB$1315,DataRegularSeason20242025!$B$3:$B$1315, "&lt;=" &amp; BX$1, DataRegularSeason20242025!$E$3:$E$1315, $A67)</f>
        <v>26</v>
      </c>
      <c r="BY67">
        <f>SUMIFS(DataRegularSeason20242025!$AA$3:$AA$1315,DataRegularSeason20242025!$B$3:$B$1315, "&lt;=" &amp; BY$1, DataRegularSeason20242025!$D$3:$D$1315, $A67)+SUMIFS(DataRegularSeason20242025!$AB$3:$AB$1315,DataRegularSeason20242025!$B$3:$B$1315, "&lt;=" &amp; BY$1, DataRegularSeason20242025!$E$3:$E$1315, $A67)</f>
        <v>26</v>
      </c>
      <c r="BZ67">
        <f>SUMIFS(DataRegularSeason20242025!$AA$3:$AA$1315,DataRegularSeason20242025!$B$3:$B$1315, "&lt;=" &amp; BZ$1, DataRegularSeason20242025!$D$3:$D$1315, $A67)+SUMIFS(DataRegularSeason20242025!$AB$3:$AB$1315,DataRegularSeason20242025!$B$3:$B$1315, "&lt;=" &amp; BZ$1, DataRegularSeason20242025!$E$3:$E$1315, $A67)</f>
        <v>26</v>
      </c>
      <c r="CA67">
        <f>SUMIFS(DataRegularSeason20242025!$AA$3:$AA$1315,DataRegularSeason20242025!$B$3:$B$1315, "&lt;=" &amp; CA$1, DataRegularSeason20242025!$D$3:$D$1315, $A67)+SUMIFS(DataRegularSeason20242025!$AB$3:$AB$1315,DataRegularSeason20242025!$B$3:$B$1315, "&lt;=" &amp; CA$1, DataRegularSeason20242025!$E$3:$E$1315, $A67)</f>
        <v>26</v>
      </c>
      <c r="CB67">
        <f>SUMIFS(DataRegularSeason20242025!$AA$3:$AA$1315,DataRegularSeason20242025!$B$3:$B$1315, "&lt;=" &amp; CB$1, DataRegularSeason20242025!$D$3:$D$1315, $A67)+SUMIFS(DataRegularSeason20242025!$AB$3:$AB$1315,DataRegularSeason20242025!$B$3:$B$1315, "&lt;=" &amp; CB$1, DataRegularSeason20242025!$E$3:$E$1315, $A67)</f>
        <v>28</v>
      </c>
      <c r="CC67">
        <f>SUMIFS(DataRegularSeason20242025!$AA$3:$AA$1315,DataRegularSeason20242025!$B$3:$B$1315, "&lt;=" &amp; CC$1, DataRegularSeason20242025!$D$3:$D$1315, $A67)+SUMIFS(DataRegularSeason20242025!$AB$3:$AB$1315,DataRegularSeason20242025!$B$3:$B$1315, "&lt;=" &amp; CC$1, DataRegularSeason20242025!$E$3:$E$1315, $A67)</f>
        <v>28</v>
      </c>
      <c r="CD67">
        <f>SUMIFS(DataRegularSeason20242025!$AA$3:$AA$1315,DataRegularSeason20242025!$B$3:$B$1315, "&lt;=" &amp; CD$1, DataRegularSeason20242025!$D$3:$D$1315, $A67)+SUMIFS(DataRegularSeason20242025!$AB$3:$AB$1315,DataRegularSeason20242025!$B$3:$B$1315, "&lt;=" &amp; CD$1, DataRegularSeason20242025!$E$3:$E$1315, $A67)</f>
        <v>28</v>
      </c>
      <c r="CE67">
        <f>SUMIFS(DataRegularSeason20242025!$AA$3:$AA$1315,DataRegularSeason20242025!$B$3:$B$1315, "&lt;=" &amp; CE$1, DataRegularSeason20242025!$D$3:$D$1315, $A67)+SUMIFS(DataRegularSeason20242025!$AB$3:$AB$1315,DataRegularSeason20242025!$B$3:$B$1315, "&lt;=" &amp; CE$1, DataRegularSeason20242025!$E$3:$E$1315, $A67)</f>
        <v>28</v>
      </c>
      <c r="CF67">
        <f>SUMIFS(DataRegularSeason20242025!$AA$3:$AA$1315,DataRegularSeason20242025!$B$3:$B$1315, "&lt;=" &amp; CF$1, DataRegularSeason20242025!$D$3:$D$1315, $A67)+SUMIFS(DataRegularSeason20242025!$AB$3:$AB$1315,DataRegularSeason20242025!$B$3:$B$1315, "&lt;=" &amp; CF$1, DataRegularSeason20242025!$E$3:$E$1315, $A67)</f>
        <v>30</v>
      </c>
      <c r="CG67">
        <f>SUMIFS(DataRegularSeason20242025!$AA$3:$AA$1315,DataRegularSeason20242025!$B$3:$B$1315, "&lt;=" &amp; CG$1, DataRegularSeason20242025!$D$3:$D$1315, $A67)+SUMIFS(DataRegularSeason20242025!$AB$3:$AB$1315,DataRegularSeason20242025!$B$3:$B$1315, "&lt;=" &amp; CG$1, DataRegularSeason20242025!$E$3:$E$1315, $A67)</f>
        <v>30</v>
      </c>
      <c r="CH67">
        <f>SUMIFS(DataRegularSeason20242025!$AA$3:$AA$1315,DataRegularSeason20242025!$B$3:$B$1315, "&lt;=" &amp; CH$1, DataRegularSeason20242025!$D$3:$D$1315, $A67)+SUMIFS(DataRegularSeason20242025!$AB$3:$AB$1315,DataRegularSeason20242025!$B$3:$B$1315, "&lt;=" &amp; CH$1, DataRegularSeason20242025!$E$3:$E$1315, $A67)</f>
        <v>30</v>
      </c>
      <c r="CI67">
        <f>SUMIFS(DataRegularSeason20242025!$AA$3:$AA$1315,DataRegularSeason20242025!$B$3:$B$1315, "&lt;=" &amp; CI$1, DataRegularSeason20242025!$D$3:$D$1315, $A67)+SUMIFS(DataRegularSeason20242025!$AB$3:$AB$1315,DataRegularSeason20242025!$B$3:$B$1315, "&lt;=" &amp; CI$1, DataRegularSeason20242025!$E$3:$E$1315, $A67)</f>
        <v>30</v>
      </c>
      <c r="CJ67">
        <f>SUMIFS(DataRegularSeason20242025!$AA$3:$AA$1315,DataRegularSeason20242025!$B$3:$B$1315, "&lt;=" &amp; CJ$1, DataRegularSeason20242025!$D$3:$D$1315, $A67)+SUMIFS(DataRegularSeason20242025!$AB$3:$AB$1315,DataRegularSeason20242025!$B$3:$B$1315, "&lt;=" &amp; CJ$1, DataRegularSeason20242025!$E$3:$E$1315, $A67)</f>
        <v>30</v>
      </c>
      <c r="CK67">
        <f>SUMIFS(DataRegularSeason20242025!$AA$3:$AA$1315,DataRegularSeason20242025!$B$3:$B$1315, "&lt;=" &amp; CK$1, DataRegularSeason20242025!$D$3:$D$1315, $A67)+SUMIFS(DataRegularSeason20242025!$AB$3:$AB$1315,DataRegularSeason20242025!$B$3:$B$1315, "&lt;=" &amp; CK$1, DataRegularSeason20242025!$E$3:$E$1315, $A67)</f>
        <v>30</v>
      </c>
      <c r="CL67">
        <f>SUMIFS(DataRegularSeason20242025!$AA$3:$AA$1315,DataRegularSeason20242025!$B$3:$B$1315, "&lt;=" &amp; CL$1, DataRegularSeason20242025!$D$3:$D$1315, $A67)+SUMIFS(DataRegularSeason20242025!$AB$3:$AB$1315,DataRegularSeason20242025!$B$3:$B$1315, "&lt;=" &amp; CL$1, DataRegularSeason20242025!$E$3:$E$1315, $A67)</f>
        <v>30</v>
      </c>
      <c r="CM67">
        <f>SUMIFS(DataRegularSeason20242025!$AA$3:$AA$1315,DataRegularSeason20242025!$B$3:$B$1315, "&lt;=" &amp; CM$1, DataRegularSeason20242025!$D$3:$D$1315, $A67)+SUMIFS(DataRegularSeason20242025!$AB$3:$AB$1315,DataRegularSeason20242025!$B$3:$B$1315, "&lt;=" &amp; CM$1, DataRegularSeason20242025!$E$3:$E$1315, $A67)</f>
        <v>32</v>
      </c>
      <c r="CN67">
        <f>SUMIFS(DataRegularSeason20242025!$AA$3:$AA$1315,DataRegularSeason20242025!$B$3:$B$1315, "&lt;=" &amp; CN$1, DataRegularSeason20242025!$D$3:$D$1315, $A67)+SUMIFS(DataRegularSeason20242025!$AB$3:$AB$1315,DataRegularSeason20242025!$B$3:$B$1315, "&lt;=" &amp; CN$1, DataRegularSeason20242025!$E$3:$E$1315, $A67)</f>
        <v>32</v>
      </c>
      <c r="CO67">
        <f>SUMIFS(DataRegularSeason20242025!$AA$3:$AA$1315,DataRegularSeason20242025!$B$3:$B$1315, "&lt;=" &amp; CO$1, DataRegularSeason20242025!$D$3:$D$1315, $A67)+SUMIFS(DataRegularSeason20242025!$AB$3:$AB$1315,DataRegularSeason20242025!$B$3:$B$1315, "&lt;=" &amp; CO$1, DataRegularSeason20242025!$E$3:$E$1315, $A67)</f>
        <v>34</v>
      </c>
      <c r="CP67">
        <f>SUMIFS(DataRegularSeason20242025!$AA$3:$AA$1315,DataRegularSeason20242025!$B$3:$B$1315, "&lt;=" &amp; CP$1, DataRegularSeason20242025!$D$3:$D$1315, $A67)+SUMIFS(DataRegularSeason20242025!$AB$3:$AB$1315,DataRegularSeason20242025!$B$3:$B$1315, "&lt;=" &amp; CP$1, DataRegularSeason20242025!$E$3:$E$1315, $A67)</f>
        <v>34</v>
      </c>
      <c r="CQ67">
        <f>SUMIFS(DataRegularSeason20242025!$AA$3:$AA$1315,DataRegularSeason20242025!$B$3:$B$1315, "&lt;=" &amp; CQ$1, DataRegularSeason20242025!$D$3:$D$1315, $A67)+SUMIFS(DataRegularSeason20242025!$AB$3:$AB$1315,DataRegularSeason20242025!$B$3:$B$1315, "&lt;=" &amp; CQ$1, DataRegularSeason20242025!$E$3:$E$1315, $A67)</f>
        <v>36</v>
      </c>
      <c r="CR67">
        <f>SUMIFS(DataRegularSeason20242025!$AA$3:$AA$1315,DataRegularSeason20242025!$B$3:$B$1315, "&lt;=" &amp; CR$1, DataRegularSeason20242025!$D$3:$D$1315, $A67)+SUMIFS(DataRegularSeason20242025!$AB$3:$AB$1315,DataRegularSeason20242025!$B$3:$B$1315, "&lt;=" &amp; CR$1, DataRegularSeason20242025!$E$3:$E$1315, $A67)</f>
        <v>36</v>
      </c>
      <c r="CS67">
        <f>SUMIFS(DataRegularSeason20242025!$AA$3:$AA$1315,DataRegularSeason20242025!$B$3:$B$1315, "&lt;=" &amp; CS$1, DataRegularSeason20242025!$D$3:$D$1315, $A67)+SUMIFS(DataRegularSeason20242025!$AB$3:$AB$1315,DataRegularSeason20242025!$B$3:$B$1315, "&lt;=" &amp; CS$1, DataRegularSeason20242025!$E$3:$E$1315, $A67)</f>
        <v>36</v>
      </c>
      <c r="CT67">
        <f>SUMIFS(DataRegularSeason20242025!$AA$3:$AA$1315,DataRegularSeason20242025!$B$3:$B$1315, "&lt;=" &amp; CT$1, DataRegularSeason20242025!$D$3:$D$1315, $A67)+SUMIFS(DataRegularSeason20242025!$AB$3:$AB$1315,DataRegularSeason20242025!$B$3:$B$1315, "&lt;=" &amp; CT$1, DataRegularSeason20242025!$E$3:$E$1315, $A67)</f>
        <v>38</v>
      </c>
      <c r="CU67">
        <f>SUMIFS(DataRegularSeason20242025!$AA$3:$AA$1315,DataRegularSeason20242025!$B$3:$B$1315, "&lt;=" &amp; CU$1, DataRegularSeason20242025!$D$3:$D$1315, $A67)+SUMIFS(DataRegularSeason20242025!$AB$3:$AB$1315,DataRegularSeason20242025!$B$3:$B$1315, "&lt;=" &amp; CU$1, DataRegularSeason20242025!$E$3:$E$1315, $A67)</f>
        <v>38</v>
      </c>
      <c r="CV67">
        <f>SUMIFS(DataRegularSeason20242025!$AA$3:$AA$1315,DataRegularSeason20242025!$B$3:$B$1315, "&lt;=" &amp; CV$1, DataRegularSeason20242025!$D$3:$D$1315, $A67)+SUMIFS(DataRegularSeason20242025!$AB$3:$AB$1315,DataRegularSeason20242025!$B$3:$B$1315, "&lt;=" &amp; CV$1, DataRegularSeason20242025!$E$3:$E$1315, $A67)</f>
        <v>39</v>
      </c>
      <c r="CW67">
        <f>SUMIFS(DataRegularSeason20242025!$AA$3:$AA$1315,DataRegularSeason20242025!$B$3:$B$1315, "&lt;=" &amp; CW$1, DataRegularSeason20242025!$D$3:$D$1315, $A67)+SUMIFS(DataRegularSeason20242025!$AB$3:$AB$1315,DataRegularSeason20242025!$B$3:$B$1315, "&lt;=" &amp; CW$1, DataRegularSeason20242025!$E$3:$E$1315, $A67)</f>
        <v>39</v>
      </c>
      <c r="CX67">
        <f>SUMIFS(DataRegularSeason20242025!$AA$3:$AA$1315,DataRegularSeason20242025!$B$3:$B$1315, "&lt;=" &amp; CX$1, DataRegularSeason20242025!$D$3:$D$1315, $A67)+SUMIFS(DataRegularSeason20242025!$AB$3:$AB$1315,DataRegularSeason20242025!$B$3:$B$1315, "&lt;=" &amp; CX$1, DataRegularSeason20242025!$E$3:$E$1315, $A67)</f>
        <v>39</v>
      </c>
      <c r="CY67">
        <f>SUMIFS(DataRegularSeason20242025!$AA$3:$AA$1315,DataRegularSeason20242025!$B$3:$B$1315, "&lt;=" &amp; CY$1, DataRegularSeason20242025!$D$3:$D$1315, $A67)+SUMIFS(DataRegularSeason20242025!$AB$3:$AB$1315,DataRegularSeason20242025!$B$3:$B$1315, "&lt;=" &amp; CY$1, DataRegularSeason20242025!$E$3:$E$1315, $A67)</f>
        <v>39</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41</v>
      </c>
      <c r="DB67">
        <f>SUMIFS(DataRegularSeason20242025!$AA$3:$AA$1315,DataRegularSeason20242025!$B$3:$B$1315, "&lt;=" &amp; DB$1, DataRegularSeason20242025!$D$3:$D$1315, $A67)+SUMIFS(DataRegularSeason20242025!$AB$3:$AB$1315,DataRegularSeason20242025!$B$3:$B$1315, "&lt;=" &amp; DB$1, DataRegularSeason20242025!$E$3:$E$1315, $A67)</f>
        <v>41</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42</v>
      </c>
      <c r="DF67">
        <f>SUMIFS(DataRegularSeason20242025!$AA$3:$AA$1315,DataRegularSeason20242025!$B$3:$B$1315, "&lt;=" &amp; DF$1, DataRegularSeason20242025!$D$3:$D$1315, $A67)+SUMIFS(DataRegularSeason20242025!$AB$3:$AB$1315,DataRegularSeason20242025!$B$3:$B$1315, "&lt;=" &amp; DF$1, DataRegularSeason20242025!$E$3:$E$1315, $A67)</f>
        <v>42</v>
      </c>
      <c r="DG67">
        <f>SUMIFS(DataRegularSeason20242025!$AA$3:$AA$1315,DataRegularSeason20242025!$B$3:$B$1315, "&lt;=" &amp; DG$1, DataRegularSeason20242025!$D$3:$D$1315, $A67)+SUMIFS(DataRegularSeason20242025!$AB$3:$AB$1315,DataRegularSeason20242025!$B$3:$B$1315, "&lt;=" &amp; DG$1, DataRegularSeason20242025!$E$3:$E$1315, $A67)</f>
        <v>42</v>
      </c>
      <c r="DH67">
        <f>SUMIFS(DataRegularSeason20242025!$AA$3:$AA$1315,DataRegularSeason20242025!$B$3:$B$1315, "&lt;=" &amp; DH$1, DataRegularSeason20242025!$D$3:$D$1315, $A67)+SUMIFS(DataRegularSeason20242025!$AB$3:$AB$1315,DataRegularSeason20242025!$B$3:$B$1315, "&lt;=" &amp; DH$1, DataRegularSeason20242025!$E$3:$E$1315, $A67)</f>
        <v>42</v>
      </c>
      <c r="DI67">
        <f>SUMIFS(DataRegularSeason20242025!$AA$3:$AA$1315,DataRegularSeason20242025!$B$3:$B$1315, "&lt;=" &amp; DI$1, DataRegularSeason20242025!$D$3:$D$1315, $A67)+SUMIFS(DataRegularSeason20242025!$AB$3:$AB$1315,DataRegularSeason20242025!$B$3:$B$1315, "&lt;=" &amp; DI$1, DataRegularSeason20242025!$E$3:$E$1315, $A67)</f>
        <v>42</v>
      </c>
      <c r="DJ67">
        <f>SUMIFS(DataRegularSeason20242025!$AA$3:$AA$1315,DataRegularSeason20242025!$B$3:$B$1315, "&lt;=" &amp; DJ$1, DataRegularSeason20242025!$D$3:$D$1315, $A67)+SUMIFS(DataRegularSeason20242025!$AB$3:$AB$1315,DataRegularSeason20242025!$B$3:$B$1315, "&lt;=" &amp; DJ$1, DataRegularSeason20242025!$E$3:$E$1315, $A67)</f>
        <v>42</v>
      </c>
      <c r="DK67">
        <f>SUMIFS(DataRegularSeason20242025!$AA$3:$AA$1315,DataRegularSeason20242025!$B$3:$B$1315, "&lt;=" &amp; DK$1, DataRegularSeason20242025!$D$3:$D$1315, $A67)+SUMIFS(DataRegularSeason20242025!$AB$3:$AB$1315,DataRegularSeason20242025!$B$3:$B$1315, "&lt;=" &amp; DK$1, DataRegularSeason20242025!$E$3:$E$1315, $A67)</f>
        <v>42</v>
      </c>
      <c r="DL67">
        <f>SUMIFS(DataRegularSeason20242025!$AA$3:$AA$1315,DataRegularSeason20242025!$B$3:$B$1315, "&lt;=" &amp; DL$1, DataRegularSeason20242025!$D$3:$D$1315, $A67)+SUMIFS(DataRegularSeason20242025!$AB$3:$AB$1315,DataRegularSeason20242025!$B$3:$B$1315, "&lt;=" &amp; DL$1, DataRegularSeason20242025!$E$3:$E$1315, $A67)</f>
        <v>44</v>
      </c>
      <c r="DM67">
        <f>SUMIFS(DataRegularSeason20242025!$AA$3:$AA$1315,DataRegularSeason20242025!$B$3:$B$1315, "&lt;=" &amp; DM$1, DataRegularSeason20242025!$D$3:$D$1315, $A67)+SUMIFS(DataRegularSeason20242025!$AB$3:$AB$1315,DataRegularSeason20242025!$B$3:$B$1315, "&lt;=" &amp; DM$1, DataRegularSeason20242025!$E$3:$E$1315, $A67)</f>
        <v>44</v>
      </c>
      <c r="DN67">
        <f>SUMIFS(DataRegularSeason20242025!$AA$3:$AA$1315,DataRegularSeason20242025!$B$3:$B$1315, "&lt;=" &amp; DN$1, DataRegularSeason20242025!$D$3:$D$1315, $A67)+SUMIFS(DataRegularSeason20242025!$AB$3:$AB$1315,DataRegularSeason20242025!$B$3:$B$1315, "&lt;=" &amp; DN$1, DataRegularSeason20242025!$E$3:$E$1315, $A67)</f>
        <v>46</v>
      </c>
      <c r="DO67">
        <f>SUMIFS(DataRegularSeason20242025!$AA$3:$AA$1315,DataRegularSeason20242025!$B$3:$B$1315, "&lt;=" &amp; DO$1, DataRegularSeason20242025!$D$3:$D$1315, $A67)+SUMIFS(DataRegularSeason20242025!$AB$3:$AB$1315,DataRegularSeason20242025!$B$3:$B$1315, "&lt;=" &amp; DO$1, DataRegularSeason20242025!$E$3:$E$1315, $A67)</f>
        <v>46</v>
      </c>
      <c r="DP67">
        <f>SUMIFS(DataRegularSeason20242025!$AA$3:$AA$1315,DataRegularSeason20242025!$B$3:$B$1315, "&lt;=" &amp; DP$1, DataRegularSeason20242025!$D$3:$D$1315, $A67)+SUMIFS(DataRegularSeason20242025!$AB$3:$AB$1315,DataRegularSeason20242025!$B$3:$B$1315, "&lt;=" &amp; DP$1, DataRegularSeason20242025!$E$3:$E$1315, $A67)</f>
        <v>46</v>
      </c>
      <c r="DQ67">
        <f>SUMIFS(DataRegularSeason20242025!$AA$3:$AA$1315,DataRegularSeason20242025!$B$3:$B$1315, "&lt;=" &amp; DQ$1, DataRegularSeason20242025!$D$3:$D$1315, $A67)+SUMIFS(DataRegularSeason20242025!$AB$3:$AB$1315,DataRegularSeason20242025!$B$3:$B$1315, "&lt;=" &amp; DQ$1, DataRegularSeason20242025!$E$3:$E$1315, $A67)</f>
        <v>48</v>
      </c>
      <c r="DR67">
        <f>SUMIFS(DataRegularSeason20242025!$AA$3:$AA$1315,DataRegularSeason20242025!$B$3:$B$1315, "&lt;=" &amp; DR$1, DataRegularSeason20242025!$D$3:$D$1315, $A67)+SUMIFS(DataRegularSeason20242025!$AB$3:$AB$1315,DataRegularSeason20242025!$B$3:$B$1315, "&lt;=" &amp; DR$1, DataRegularSeason20242025!$E$3:$E$1315, $A67)</f>
        <v>48</v>
      </c>
      <c r="DS67">
        <f>SUMIFS(DataRegularSeason20242025!$AA$3:$AA$1315,DataRegularSeason20242025!$B$3:$B$1315, "&lt;=" &amp; DS$1, DataRegularSeason20242025!$D$3:$D$1315, $A67)+SUMIFS(DataRegularSeason20242025!$AB$3:$AB$1315,DataRegularSeason20242025!$B$3:$B$1315, "&lt;=" &amp; DS$1, DataRegularSeason20242025!$E$3:$E$1315, $A67)</f>
        <v>48</v>
      </c>
      <c r="DT67">
        <f>SUMIFS(DataRegularSeason20242025!$AA$3:$AA$1315,DataRegularSeason20242025!$B$3:$B$1315, "&lt;=" &amp; DT$1, DataRegularSeason20242025!$D$3:$D$1315, $A67)+SUMIFS(DataRegularSeason20242025!$AB$3:$AB$1315,DataRegularSeason20242025!$B$3:$B$1315, "&lt;=" &amp; DT$1, DataRegularSeason20242025!$E$3:$E$1315, $A67)</f>
        <v>48</v>
      </c>
      <c r="DU67">
        <f>SUMIFS(DataRegularSeason20242025!$AA$3:$AA$1315,DataRegularSeason20242025!$B$3:$B$1315, "&lt;=" &amp; DU$1, DataRegularSeason20242025!$D$3:$D$1315, $A67)+SUMIFS(DataRegularSeason20242025!$AB$3:$AB$1315,DataRegularSeason20242025!$B$3:$B$1315, "&lt;=" &amp; DU$1, DataRegularSeason20242025!$E$3:$E$1315, $A67)</f>
        <v>48</v>
      </c>
      <c r="DV67">
        <f>SUMIFS(DataRegularSeason20242025!$AA$3:$AA$1315,DataRegularSeason20242025!$B$3:$B$1315, "&lt;=" &amp; DV$1, DataRegularSeason20242025!$D$3:$D$1315, $A67)+SUMIFS(DataRegularSeason20242025!$AB$3:$AB$1315,DataRegularSeason20242025!$B$3:$B$1315, "&lt;=" &amp; DV$1, DataRegularSeason20242025!$E$3:$E$1315, $A67)</f>
        <v>50</v>
      </c>
      <c r="DW67">
        <f>SUMIFS(DataRegularSeason20242025!$AA$3:$AA$1315,DataRegularSeason20242025!$B$3:$B$1315, "&lt;=" &amp; DW$1, DataRegularSeason20242025!$D$3:$D$1315, $A67)+SUMIFS(DataRegularSeason20242025!$AB$3:$AB$1315,DataRegularSeason20242025!$B$3:$B$1315, "&lt;=" &amp; DW$1, DataRegularSeason20242025!$E$3:$E$1315, $A67)</f>
        <v>50</v>
      </c>
      <c r="DX67">
        <f>SUMIFS(DataRegularSeason20242025!$AA$3:$AA$1315,DataRegularSeason20242025!$B$3:$B$1315, "&lt;=" &amp; DX$1, DataRegularSeason20242025!$D$3:$D$1315, $A67)+SUMIFS(DataRegularSeason20242025!$AB$3:$AB$1315,DataRegularSeason20242025!$B$3:$B$1315, "&lt;=" &amp; DX$1, DataRegularSeason20242025!$E$3:$E$1315, $A67)</f>
        <v>52</v>
      </c>
      <c r="DY67">
        <f>SUMIFS(DataRegularSeason20242025!$AA$3:$AA$1315,DataRegularSeason20242025!$B$3:$B$1315, "&lt;=" &amp; DY$1, DataRegularSeason20242025!$D$3:$D$1315, $A67)+SUMIFS(DataRegularSeason20242025!$AB$3:$AB$1315,DataRegularSeason20242025!$B$3:$B$1315, "&lt;=" &amp; DY$1, DataRegularSeason20242025!$E$3:$E$1315, $A67)</f>
        <v>52</v>
      </c>
      <c r="DZ67">
        <f>SUMIFS(DataRegularSeason20242025!$AA$3:$AA$1315,DataRegularSeason20242025!$B$3:$B$1315, "&lt;=" &amp; DZ$1, DataRegularSeason20242025!$D$3:$D$1315, $A67)+SUMIFS(DataRegularSeason20242025!$AB$3:$AB$1315,DataRegularSeason20242025!$B$3:$B$1315, "&lt;=" &amp; DZ$1, DataRegularSeason20242025!$E$3:$E$1315, $A67)</f>
        <v>52</v>
      </c>
      <c r="EA67">
        <f>SUMIFS(DataRegularSeason20242025!$AA$3:$AA$1315,DataRegularSeason20242025!$B$3:$B$1315, "&lt;=" &amp; EA$1, DataRegularSeason20242025!$D$3:$D$1315, $A67)+SUMIFS(DataRegularSeason20242025!$AB$3:$AB$1315,DataRegularSeason20242025!$B$3:$B$1315, "&lt;=" &amp; EA$1, DataRegularSeason20242025!$E$3:$E$1315, $A67)</f>
        <v>52</v>
      </c>
      <c r="EB67">
        <f>SUMIFS(DataRegularSeason20242025!$AA$3:$AA$1315,DataRegularSeason20242025!$B$3:$B$1315, "&lt;=" &amp; EB$1, DataRegularSeason20242025!$D$3:$D$1315, $A67)+SUMIFS(DataRegularSeason20242025!$AB$3:$AB$1315,DataRegularSeason20242025!$B$3:$B$1315, "&lt;=" &amp; EB$1, DataRegularSeason20242025!$E$3:$E$1315, $A67)</f>
        <v>54</v>
      </c>
      <c r="EC67">
        <f>SUMIFS(DataRegularSeason20242025!$AA$3:$AA$1315,DataRegularSeason20242025!$B$3:$B$1315, "&lt;=" &amp; EC$1, DataRegularSeason20242025!$D$3:$D$1315, $A67)+SUMIFS(DataRegularSeason20242025!$AB$3:$AB$1315,DataRegularSeason20242025!$B$3:$B$1315, "&lt;=" &amp; EC$1, DataRegularSeason20242025!$E$3:$E$1315, $A67)</f>
        <v>54</v>
      </c>
      <c r="ED67">
        <f>SUMIFS(DataRegularSeason20242025!$AA$3:$AA$1315,DataRegularSeason20242025!$B$3:$B$1315, "&lt;=" &amp; ED$1, DataRegularSeason20242025!$D$3:$D$1315, $A67)+SUMIFS(DataRegularSeason20242025!$AB$3:$AB$1315,DataRegularSeason20242025!$B$3:$B$1315, "&lt;=" &amp; ED$1, DataRegularSeason20242025!$E$3:$E$1315, $A67)</f>
        <v>54</v>
      </c>
      <c r="EE67">
        <f>SUMIFS(DataRegularSeason20242025!$AA$3:$AA$1315,DataRegularSeason20242025!$B$3:$B$1315, "&lt;=" &amp; EE$1, DataRegularSeason20242025!$D$3:$D$1315, $A67)+SUMIFS(DataRegularSeason20242025!$AB$3:$AB$1315,DataRegularSeason20242025!$B$3:$B$1315, "&lt;=" &amp; EE$1, DataRegularSeason20242025!$E$3:$E$1315, $A67)</f>
        <v>54</v>
      </c>
      <c r="EF67">
        <f>SUMIFS(DataRegularSeason20242025!$AA$3:$AA$1315,DataRegularSeason20242025!$B$3:$B$1315, "&lt;=" &amp; EF$1, DataRegularSeason20242025!$D$3:$D$1315, $A67)+SUMIFS(DataRegularSeason20242025!$AB$3:$AB$1315,DataRegularSeason20242025!$B$3:$B$1315, "&lt;=" &amp; EF$1, DataRegularSeason20242025!$E$3:$E$1315, $A67)</f>
        <v>54</v>
      </c>
      <c r="EG67">
        <f>SUMIFS(DataRegularSeason20242025!$AA$3:$AA$1315,DataRegularSeason20242025!$B$3:$B$1315, "&lt;=" &amp; EG$1, DataRegularSeason20242025!$D$3:$D$1315, $A67)+SUMIFS(DataRegularSeason20242025!$AB$3:$AB$1315,DataRegularSeason20242025!$B$3:$B$1315, "&lt;=" &amp; EG$1, DataRegularSeason20242025!$E$3:$E$1315, $A67)</f>
        <v>54</v>
      </c>
      <c r="EH67">
        <f>SUMIFS(DataRegularSeason20242025!$AA$3:$AA$1315,DataRegularSeason20242025!$B$3:$B$1315, "&lt;=" &amp; EH$1, DataRegularSeason20242025!$D$3:$D$1315, $A67)+SUMIFS(DataRegularSeason20242025!$AB$3:$AB$1315,DataRegularSeason20242025!$B$3:$B$1315, "&lt;=" &amp; EH$1, DataRegularSeason20242025!$E$3:$E$1315, $A67)</f>
        <v>54</v>
      </c>
      <c r="EI67">
        <f>SUMIFS(DataRegularSeason20242025!$AA$3:$AA$1315,DataRegularSeason20242025!$B$3:$B$1315, "&lt;=" &amp; EI$1, DataRegularSeason20242025!$D$3:$D$1315, $A67)+SUMIFS(DataRegularSeason20242025!$AB$3:$AB$1315,DataRegularSeason20242025!$B$3:$B$1315, "&lt;=" &amp; EI$1, DataRegularSeason20242025!$E$3:$E$1315, $A67)</f>
        <v>54</v>
      </c>
      <c r="EJ67">
        <f>SUMIFS(DataRegularSeason20242025!$AA$3:$AA$1315,DataRegularSeason20242025!$B$3:$B$1315, "&lt;=" &amp; EJ$1, DataRegularSeason20242025!$D$3:$D$1315, $A67)+SUMIFS(DataRegularSeason20242025!$AB$3:$AB$1315,DataRegularSeason20242025!$B$3:$B$1315, "&lt;=" &amp; EJ$1, DataRegularSeason20242025!$E$3:$E$1315, $A67)</f>
        <v>54</v>
      </c>
      <c r="EK67">
        <f>SUMIFS(DataRegularSeason20242025!$AA$3:$AA$1315,DataRegularSeason20242025!$B$3:$B$1315, "&lt;=" &amp; EK$1, DataRegularSeason20242025!$D$3:$D$1315, $A67)+SUMIFS(DataRegularSeason20242025!$AB$3:$AB$1315,DataRegularSeason20242025!$B$3:$B$1315, "&lt;=" &amp; EK$1, DataRegularSeason20242025!$E$3:$E$1315, $A67)</f>
        <v>54</v>
      </c>
      <c r="EL67">
        <f>SUMIFS(DataRegularSeason20242025!$AA$3:$AA$1315,DataRegularSeason20242025!$B$3:$B$1315, "&lt;=" &amp; EL$1, DataRegularSeason20242025!$D$3:$D$1315, $A67)+SUMIFS(DataRegularSeason20242025!$AB$3:$AB$1315,DataRegularSeason20242025!$B$3:$B$1315, "&lt;=" &amp; EL$1, DataRegularSeason20242025!$E$3:$E$1315, $A67)</f>
        <v>54</v>
      </c>
      <c r="EM67">
        <f>SUMIFS(DataRegularSeason20242025!$AA$3:$AA$1315,DataRegularSeason20242025!$B$3:$B$1315, "&lt;=" &amp; EM$1, DataRegularSeason20242025!$D$3:$D$1315, $A67)+SUMIFS(DataRegularSeason20242025!$AB$3:$AB$1315,DataRegularSeason20242025!$B$3:$B$1315, "&lt;=" &amp; EM$1, DataRegularSeason20242025!$E$3:$E$1315, $A67)</f>
        <v>54</v>
      </c>
      <c r="EN67">
        <f>SUMIFS(DataRegularSeason20242025!$AA$3:$AA$1315,DataRegularSeason20242025!$B$3:$B$1315, "&lt;=" &amp; EN$1, DataRegularSeason20242025!$D$3:$D$1315, $A67)+SUMIFS(DataRegularSeason20242025!$AB$3:$AB$1315,DataRegularSeason20242025!$B$3:$B$1315, "&lt;=" &amp; EN$1, DataRegularSeason20242025!$E$3:$E$1315, $A67)</f>
        <v>54</v>
      </c>
      <c r="EO67">
        <f>SUMIFS(DataRegularSeason20242025!$AA$3:$AA$1315,DataRegularSeason20242025!$B$3:$B$1315, "&lt;=" &amp; EO$1, DataRegularSeason20242025!$D$3:$D$1315, $A67)+SUMIFS(DataRegularSeason20242025!$AB$3:$AB$1315,DataRegularSeason20242025!$B$3:$B$1315, "&lt;=" &amp; EO$1, DataRegularSeason20242025!$E$3:$E$1315, $A67)</f>
        <v>54</v>
      </c>
      <c r="EP67">
        <f>SUMIFS(DataRegularSeason20242025!$AA$3:$AA$1315,DataRegularSeason20242025!$B$3:$B$1315, "&lt;=" &amp; EP$1, DataRegularSeason20242025!$D$3:$D$1315, $A67)+SUMIFS(DataRegularSeason20242025!$AB$3:$AB$1315,DataRegularSeason20242025!$B$3:$B$1315, "&lt;=" &amp; EP$1, DataRegularSeason20242025!$E$3:$E$1315, $A67)</f>
        <v>56</v>
      </c>
      <c r="EQ67">
        <f>SUMIFS(DataRegularSeason20242025!$AA$3:$AA$1315,DataRegularSeason20242025!$B$3:$B$1315, "&lt;=" &amp; EQ$1, DataRegularSeason20242025!$D$3:$D$1315, $A67)+SUMIFS(DataRegularSeason20242025!$AB$3:$AB$1315,DataRegularSeason20242025!$B$3:$B$1315, "&lt;=" &amp; EQ$1, DataRegularSeason20242025!$E$3:$E$1315, $A67)</f>
        <v>57</v>
      </c>
      <c r="ER67">
        <f>SUMIFS(DataRegularSeason20242025!$AA$3:$AA$1315,DataRegularSeason20242025!$B$3:$B$1315, "&lt;=" &amp; ER$1, DataRegularSeason20242025!$D$3:$D$1315, $A67)+SUMIFS(DataRegularSeason20242025!$AB$3:$AB$1315,DataRegularSeason20242025!$B$3:$B$1315, "&lt;=" &amp; ER$1, DataRegularSeason20242025!$E$3:$E$1315, $A67)</f>
        <v>57</v>
      </c>
      <c r="ES67">
        <f>SUMIFS(DataRegularSeason20242025!$AA$3:$AA$1315,DataRegularSeason20242025!$B$3:$B$1315, "&lt;=" &amp; ES$1, DataRegularSeason20242025!$D$3:$D$1315, $A67)+SUMIFS(DataRegularSeason20242025!$AB$3:$AB$1315,DataRegularSeason20242025!$B$3:$B$1315, "&lt;=" &amp; ES$1, DataRegularSeason20242025!$E$3:$E$1315, $A67)</f>
        <v>57</v>
      </c>
      <c r="ET67">
        <f>SUMIFS(DataRegularSeason20242025!$AA$3:$AA$1315,DataRegularSeason20242025!$B$3:$B$1315, "&lt;=" &amp; ET$1, DataRegularSeason20242025!$D$3:$D$1315, $A67)+SUMIFS(DataRegularSeason20242025!$AB$3:$AB$1315,DataRegularSeason20242025!$B$3:$B$1315, "&lt;=" &amp; ET$1, DataRegularSeason20242025!$E$3:$E$1315, $A67)</f>
        <v>57</v>
      </c>
      <c r="EU67">
        <f>SUMIFS(DataRegularSeason20242025!$AA$3:$AA$1315,DataRegularSeason20242025!$B$3:$B$1315, "&lt;=" &amp; EU$1, DataRegularSeason20242025!$D$3:$D$1315, $A67)+SUMIFS(DataRegularSeason20242025!$AB$3:$AB$1315,DataRegularSeason20242025!$B$3:$B$1315, "&lt;=" &amp; EU$1, DataRegularSeason20242025!$E$3:$E$1315, $A67)</f>
        <v>59</v>
      </c>
      <c r="EV67">
        <f>SUMIFS(DataRegularSeason20242025!$AA$3:$AA$1315,DataRegularSeason20242025!$B$3:$B$1315, "&lt;=" &amp; EV$1, DataRegularSeason20242025!$D$3:$D$1315, $A67)+SUMIFS(DataRegularSeason20242025!$AB$3:$AB$1315,DataRegularSeason20242025!$B$3:$B$1315, "&lt;=" &amp; EV$1, DataRegularSeason20242025!$E$3:$E$1315, $A67)</f>
        <v>59</v>
      </c>
      <c r="EW67">
        <f>SUMIFS(DataRegularSeason20242025!$AA$3:$AA$1315,DataRegularSeason20242025!$B$3:$B$1315, "&lt;=" &amp; EW$1, DataRegularSeason20242025!$D$3:$D$1315, $A67)+SUMIFS(DataRegularSeason20242025!$AB$3:$AB$1315,DataRegularSeason20242025!$B$3:$B$1315, "&lt;=" &amp; EW$1, DataRegularSeason20242025!$E$3:$E$1315, $A67)</f>
        <v>59</v>
      </c>
      <c r="EX67">
        <f>SUMIFS(DataRegularSeason20242025!$AA$3:$AA$1315,DataRegularSeason20242025!$B$3:$B$1315, "&lt;=" &amp; EX$1, DataRegularSeason20242025!$D$3:$D$1315, $A67)+SUMIFS(DataRegularSeason20242025!$AB$3:$AB$1315,DataRegularSeason20242025!$B$3:$B$1315, "&lt;=" &amp; EX$1, DataRegularSeason20242025!$E$3:$E$1315, $A67)</f>
        <v>59</v>
      </c>
      <c r="EY67">
        <f>SUMIFS(DataRegularSeason20242025!$AA$3:$AA$1315,DataRegularSeason20242025!$B$3:$B$1315, "&lt;=" &amp; EY$1, DataRegularSeason20242025!$D$3:$D$1315, $A67)+SUMIFS(DataRegularSeason20242025!$AB$3:$AB$1315,DataRegularSeason20242025!$B$3:$B$1315, "&lt;=" &amp; EY$1, DataRegularSeason20242025!$E$3:$E$1315, $A67)</f>
        <v>59</v>
      </c>
      <c r="EZ67">
        <f>SUMIFS(DataRegularSeason20242025!$AA$3:$AA$1315,DataRegularSeason20242025!$B$3:$B$1315, "&lt;=" &amp; EZ$1, DataRegularSeason20242025!$D$3:$D$1315, $A67)+SUMIFS(DataRegularSeason20242025!$AB$3:$AB$1315,DataRegularSeason20242025!$B$3:$B$1315, "&lt;=" &amp; EZ$1, DataRegularSeason20242025!$E$3:$E$1315, $A67)</f>
        <v>61</v>
      </c>
      <c r="FA67">
        <f>SUMIFS(DataRegularSeason20242025!$AA$3:$AA$1315,DataRegularSeason20242025!$B$3:$B$1315, "&lt;=" &amp; FA$1, DataRegularSeason20242025!$D$3:$D$1315, $A67)+SUMIFS(DataRegularSeason20242025!$AB$3:$AB$1315,DataRegularSeason20242025!$B$3:$B$1315, "&lt;=" &amp; FA$1, DataRegularSeason20242025!$E$3:$E$1315, $A67)</f>
        <v>61</v>
      </c>
      <c r="FB67">
        <f>SUMIFS(DataRegularSeason20242025!$AA$3:$AA$1315,DataRegularSeason20242025!$B$3:$B$1315, "&lt;=" &amp; FB$1, DataRegularSeason20242025!$D$3:$D$1315, $A67)+SUMIFS(DataRegularSeason20242025!$AB$3:$AB$1315,DataRegularSeason20242025!$B$3:$B$1315, "&lt;=" &amp; FB$1, DataRegularSeason20242025!$E$3:$E$1315, $A67)</f>
        <v>61</v>
      </c>
      <c r="FC67">
        <f>SUMIFS(DataRegularSeason20242025!$AA$3:$AA$1315,DataRegularSeason20242025!$B$3:$B$1315, "&lt;=" &amp; FC$1, DataRegularSeason20242025!$D$3:$D$1315, $A67)+SUMIFS(DataRegularSeason20242025!$AB$3:$AB$1315,DataRegularSeason20242025!$B$3:$B$1315, "&lt;=" &amp; FC$1, DataRegularSeason20242025!$E$3:$E$1315, $A67)</f>
        <v>61</v>
      </c>
      <c r="FD67">
        <f>SUMIFS(DataRegularSeason20242025!$AA$3:$AA$1315,DataRegularSeason20242025!$B$3:$B$1315, "&lt;=" &amp; FD$1, DataRegularSeason20242025!$D$3:$D$1315, $A67)+SUMIFS(DataRegularSeason20242025!$AB$3:$AB$1315,DataRegularSeason20242025!$B$3:$B$1315, "&lt;=" &amp; FD$1, DataRegularSeason20242025!$E$3:$E$1315, $A67)</f>
        <v>61</v>
      </c>
      <c r="FE67">
        <f>SUMIFS(DataRegularSeason20242025!$AA$3:$AA$1315,DataRegularSeason20242025!$B$3:$B$1315, "&lt;=" &amp; FE$1, DataRegularSeason20242025!$D$3:$D$1315, $A67)+SUMIFS(DataRegularSeason20242025!$AB$3:$AB$1315,DataRegularSeason20242025!$B$3:$B$1315, "&lt;=" &amp; FE$1, DataRegularSeason20242025!$E$3:$E$1315, $A67)</f>
        <v>63</v>
      </c>
      <c r="FF67">
        <f>SUMIFS(DataRegularSeason20242025!$AA$3:$AA$1315,DataRegularSeason20242025!$B$3:$B$1315, "&lt;=" &amp; FF$1, DataRegularSeason20242025!$D$3:$D$1315, $A67)+SUMIFS(DataRegularSeason20242025!$AB$3:$AB$1315,DataRegularSeason20242025!$B$3:$B$1315, "&lt;=" &amp; FF$1, DataRegularSeason20242025!$E$3:$E$1315, $A67)</f>
        <v>63</v>
      </c>
      <c r="FG67">
        <f>SUMIFS(DataRegularSeason20242025!$AA$3:$AA$1315,DataRegularSeason20242025!$B$3:$B$1315, "&lt;=" &amp; FG$1, DataRegularSeason20242025!$D$3:$D$1315, $A67)+SUMIFS(DataRegularSeason20242025!$AB$3:$AB$1315,DataRegularSeason20242025!$B$3:$B$1315, "&lt;=" &amp; FG$1, DataRegularSeason20242025!$E$3:$E$1315, $A67)</f>
        <v>63</v>
      </c>
      <c r="FH67">
        <f>SUMIFS(DataRegularSeason20242025!$AA$3:$AA$1315,DataRegularSeason20242025!$B$3:$B$1315, "&lt;=" &amp; FH$1, DataRegularSeason20242025!$D$3:$D$1315, $A67)+SUMIFS(DataRegularSeason20242025!$AB$3:$AB$1315,DataRegularSeason20242025!$B$3:$B$1315, "&lt;=" &amp; FH$1, DataRegularSeason20242025!$E$3:$E$1315, $A67)</f>
        <v>63</v>
      </c>
      <c r="FI67">
        <f>SUMIFS(DataRegularSeason20242025!$AA$3:$AA$1315,DataRegularSeason20242025!$B$3:$B$1315, "&lt;=" &amp; FI$1, DataRegularSeason20242025!$D$3:$D$1315, $A67)+SUMIFS(DataRegularSeason20242025!$AB$3:$AB$1315,DataRegularSeason20242025!$B$3:$B$1315, "&lt;=" &amp; FI$1, DataRegularSeason20242025!$E$3:$E$1315, $A67)</f>
        <v>63</v>
      </c>
      <c r="FJ67">
        <f>SUMIFS(DataRegularSeason20242025!$AA$3:$AA$1315,DataRegularSeason20242025!$B$3:$B$1315, "&lt;=" &amp; FJ$1, DataRegularSeason20242025!$D$3:$D$1315, $A67)+SUMIFS(DataRegularSeason20242025!$AB$3:$AB$1315,DataRegularSeason20242025!$B$3:$B$1315, "&lt;=" &amp; FJ$1, DataRegularSeason20242025!$E$3:$E$1315, $A67)</f>
        <v>63</v>
      </c>
      <c r="FK67">
        <f>SUMIFS(DataRegularSeason20242025!$AA$3:$AA$1315,DataRegularSeason20242025!$B$3:$B$1315, "&lt;=" &amp; FK$1, DataRegularSeason20242025!$D$3:$D$1315, $A67)+SUMIFS(DataRegularSeason20242025!$AB$3:$AB$1315,DataRegularSeason20242025!$B$3:$B$1315, "&lt;=" &amp; FK$1, DataRegularSeason20242025!$E$3:$E$1315, $A67)</f>
        <v>63</v>
      </c>
      <c r="FL67">
        <f>SUMIFS(DataRegularSeason20242025!$AA$3:$AA$1315,DataRegularSeason20242025!$B$3:$B$1315, "&lt;=" &amp; FL$1, DataRegularSeason20242025!$D$3:$D$1315, $A67)+SUMIFS(DataRegularSeason20242025!$AB$3:$AB$1315,DataRegularSeason20242025!$B$3:$B$1315, "&lt;=" &amp; FL$1, DataRegularSeason20242025!$E$3:$E$1315, $A67)</f>
        <v>63</v>
      </c>
      <c r="FM67">
        <f>SUMIFS(DataRegularSeason20242025!$AA$3:$AA$1315,DataRegularSeason20242025!$B$3:$B$1315, "&lt;=" &amp; FM$1, DataRegularSeason20242025!$D$3:$D$1315, $A67)+SUMIFS(DataRegularSeason20242025!$AB$3:$AB$1315,DataRegularSeason20242025!$B$3:$B$1315, "&lt;=" &amp; FM$1, DataRegularSeason20242025!$E$3:$E$1315, $A67)</f>
        <v>63</v>
      </c>
      <c r="FN67">
        <f>SUMIFS(DataRegularSeason20242025!$AA$3:$AA$1315,DataRegularSeason20242025!$B$3:$B$1315, "&lt;=" &amp; FN$1, DataRegularSeason20242025!$D$3:$D$1315, $A67)+SUMIFS(DataRegularSeason20242025!$AB$3:$AB$1315,DataRegularSeason20242025!$B$3:$B$1315, "&lt;=" &amp; FN$1, DataRegularSeason20242025!$E$3:$E$1315, $A67)</f>
        <v>63</v>
      </c>
      <c r="FO67">
        <f>SUMIFS(DataRegularSeason20242025!$AA$3:$AA$1315,DataRegularSeason20242025!$B$3:$B$1315, "&lt;=" &amp; FO$1, DataRegularSeason20242025!$D$3:$D$1315, $A67)+SUMIFS(DataRegularSeason20242025!$AB$3:$AB$1315,DataRegularSeason20242025!$B$3:$B$1315, "&lt;=" &amp; FO$1, DataRegularSeason20242025!$E$3:$E$1315, $A67)</f>
        <v>63</v>
      </c>
      <c r="FP67">
        <f>SUMIFS(DataRegularSeason20242025!$AA$3:$AA$1315,DataRegularSeason20242025!$B$3:$B$1315, "&lt;=" &amp; FP$1, DataRegularSeason20242025!$D$3:$D$1315, $A67)+SUMIFS(DataRegularSeason20242025!$AB$3:$AB$1315,DataRegularSeason20242025!$B$3:$B$1315, "&lt;=" &amp; FP$1, DataRegularSeason20242025!$E$3:$E$1315, $A67)</f>
        <v>63</v>
      </c>
      <c r="FQ67">
        <f>SUMIFS(DataRegularSeason20242025!$AA$3:$AA$1315,DataRegularSeason20242025!$B$3:$B$1315, "&lt;=" &amp; FQ$1, DataRegularSeason20242025!$D$3:$D$1315, $A67)+SUMIFS(DataRegularSeason20242025!$AB$3:$AB$1315,DataRegularSeason20242025!$B$3:$B$1315, "&lt;=" &amp; FQ$1, DataRegularSeason20242025!$E$3:$E$1315, $A67)</f>
        <v>63</v>
      </c>
      <c r="FR67">
        <f>SUMIFS(DataRegularSeason20242025!$AA$3:$AA$1315,DataRegularSeason20242025!$B$3:$B$1315, "&lt;=" &amp; FR$1, DataRegularSeason20242025!$D$3:$D$1315, $A67)+SUMIFS(DataRegularSeason20242025!$AB$3:$AB$1315,DataRegularSeason20242025!$B$3:$B$1315, "&lt;=" &amp; FR$1, DataRegularSeason20242025!$E$3:$E$1315, $A67)</f>
        <v>63</v>
      </c>
      <c r="FS67">
        <f>SUMIFS(DataRegularSeason20242025!$AA$3:$AA$1315,DataRegularSeason20242025!$B$3:$B$1315, "&lt;=" &amp; FS$1, DataRegularSeason20242025!$D$3:$D$1315, $A67)+SUMIFS(DataRegularSeason20242025!$AB$3:$AB$1315,DataRegularSeason20242025!$B$3:$B$1315, "&lt;=" &amp; FS$1, DataRegularSeason20242025!$E$3:$E$1315, $A67)</f>
        <v>63</v>
      </c>
      <c r="FT67">
        <f>SUMIFS(DataRegularSeason20242025!$AA$3:$AA$1315,DataRegularSeason20242025!$B$3:$B$1315, "&lt;=" &amp; FT$1, DataRegularSeason20242025!$D$3:$D$1315, $A67)+SUMIFS(DataRegularSeason20242025!$AB$3:$AB$1315,DataRegularSeason20242025!$B$3:$B$1315, "&lt;=" &amp; FT$1, DataRegularSeason20242025!$E$3:$E$1315, $A67)</f>
        <v>63</v>
      </c>
      <c r="FU67">
        <f>SUMIFS(DataRegularSeason20242025!$AA$3:$AA$1315,DataRegularSeason20242025!$B$3:$B$1315, "&lt;=" &amp; FU$1, DataRegularSeason20242025!$D$3:$D$1315, $A67)+SUMIFS(DataRegularSeason20242025!$AB$3:$AB$1315,DataRegularSeason20242025!$B$3:$B$1315, "&lt;=" &amp; FU$1, DataRegularSeason20242025!$E$3:$E$1315, $A67)</f>
        <v>63</v>
      </c>
      <c r="FV67">
        <f>SUMIFS(DataRegularSeason20242025!$AA$3:$AA$1315,DataRegularSeason20242025!$B$3:$B$1315, "&lt;=" &amp; FV$1, DataRegularSeason20242025!$D$3:$D$1315, $A67)+SUMIFS(DataRegularSeason20242025!$AB$3:$AB$1315,DataRegularSeason20242025!$B$3:$B$1315, "&lt;=" &amp; FV$1, DataRegularSeason20242025!$E$3:$E$1315, $A67)</f>
        <v>63</v>
      </c>
      <c r="FW67">
        <f>SUMIFS(DataRegularSeason20242025!$AA$3:$AA$1315,DataRegularSeason20242025!$B$3:$B$1315, "&lt;=" &amp; FW$1, DataRegularSeason20242025!$D$3:$D$1315, $A67)+SUMIFS(DataRegularSeason20242025!$AB$3:$AB$1315,DataRegularSeason20242025!$B$3:$B$1315, "&lt;=" &amp; FW$1, DataRegularSeason20242025!$E$3:$E$1315, $A67)</f>
        <v>63</v>
      </c>
      <c r="FX67">
        <f>SUMIFS(DataRegularSeason20242025!$AA$3:$AA$1315,DataRegularSeason20242025!$B$3:$B$1315, "&lt;=" &amp; FX$1, DataRegularSeason20242025!$D$3:$D$1315, $A67)+SUMIFS(DataRegularSeason20242025!$AB$3:$AB$1315,DataRegularSeason20242025!$B$3:$B$1315, "&lt;=" &amp; FX$1, DataRegularSeason20242025!$E$3:$E$1315, $A67)</f>
        <v>63</v>
      </c>
      <c r="FY67">
        <f>SUMIFS(DataRegularSeason20242025!$AA$3:$AA$1315,DataRegularSeason20242025!$B$3:$B$1315, "&lt;=" &amp; FY$1, DataRegularSeason20242025!$D$3:$D$1315, $A67)+SUMIFS(DataRegularSeason20242025!$AB$3:$AB$1315,DataRegularSeason20242025!$B$3:$B$1315, "&lt;=" &amp; FY$1, DataRegularSeason20242025!$E$3:$E$1315, $A67)</f>
        <v>63</v>
      </c>
      <c r="FZ67">
        <f>SUMIFS(DataRegularSeason20242025!$AA$3:$AA$1315,DataRegularSeason20242025!$B$3:$B$1315, "&lt;=" &amp; FZ$1, DataRegularSeason20242025!$D$3:$D$1315, $A67)+SUMIFS(DataRegularSeason20242025!$AB$3:$AB$1315,DataRegularSeason20242025!$B$3:$B$1315, "&lt;=" &amp; FZ$1, DataRegularSeason20242025!$E$3:$E$1315, $A67)</f>
        <v>63</v>
      </c>
      <c r="GA67">
        <f>SUMIFS(DataRegularSeason20242025!$AA$3:$AA$1315,DataRegularSeason20242025!$B$3:$B$1315, "&lt;=" &amp; GA$1, DataRegularSeason20242025!$D$3:$D$1315, $A67)+SUMIFS(DataRegularSeason20242025!$AB$3:$AB$1315,DataRegularSeason20242025!$B$3:$B$1315, "&lt;=" &amp; GA$1, DataRegularSeason20242025!$E$3:$E$1315, $A67)</f>
        <v>63</v>
      </c>
      <c r="GB67">
        <f>SUMIFS(DataRegularSeason20242025!$AA$3:$AA$1315,DataRegularSeason20242025!$B$3:$B$1315, "&lt;=" &amp; GB$1, DataRegularSeason20242025!$D$3:$D$1315, $A67)+SUMIFS(DataRegularSeason20242025!$AB$3:$AB$1315,DataRegularSeason20242025!$B$3:$B$1315, "&lt;=" &amp; GB$1, DataRegularSeason20242025!$E$3:$E$1315, $A67)</f>
        <v>63</v>
      </c>
      <c r="GC67">
        <f>SUMIFS(DataRegularSeason20242025!$AA$3:$AA$1315,DataRegularSeason20242025!$B$3:$B$1315, "&lt;=" &amp; GC$1, DataRegularSeason20242025!$D$3:$D$1315, $A67)+SUMIFS(DataRegularSeason20242025!$AB$3:$AB$1315,DataRegularSeason20242025!$B$3:$B$1315, "&lt;=" &amp; GC$1, DataRegularSeason20242025!$E$3:$E$1315, $A67)</f>
        <v>63</v>
      </c>
      <c r="GD67">
        <f>SUMIFS(DataRegularSeason20242025!$AA$3:$AA$1315,DataRegularSeason20242025!$B$3:$B$1315, "&lt;=" &amp; GD$1, DataRegularSeason20242025!$D$3:$D$1315, $A67)+SUMIFS(DataRegularSeason20242025!$AB$3:$AB$1315,DataRegularSeason20242025!$B$3:$B$1315, "&lt;=" &amp; GD$1, DataRegularSeason20242025!$E$3:$E$1315, $A67)</f>
        <v>63</v>
      </c>
      <c r="GE67">
        <f>SUMIFS(DataRegularSeason20242025!$AA$3:$AA$1315,DataRegularSeason20242025!$B$3:$B$1315, "&lt;=" &amp; GE$1, DataRegularSeason20242025!$D$3:$D$1315, $A67)+SUMIFS(DataRegularSeason20242025!$AB$3:$AB$1315,DataRegularSeason20242025!$B$3:$B$1315, "&lt;=" &amp; GE$1, DataRegularSeason20242025!$E$3:$E$1315, $A67)</f>
        <v>63</v>
      </c>
      <c r="GF67">
        <f>SUMIFS(DataRegularSeason20242025!$AA$3:$AA$1315,DataRegularSeason20242025!$B$3:$B$1315, "&lt;=" &amp; GF$1, DataRegularSeason20242025!$D$3:$D$1315, $A67)+SUMIFS(DataRegularSeason20242025!$AB$3:$AB$1315,DataRegularSeason20242025!$B$3:$B$1315, "&lt;=" &amp; GF$1, DataRegularSeason20242025!$E$3:$E$1315, $A67)</f>
        <v>63</v>
      </c>
      <c r="GG67">
        <f>SUMIFS(DataRegularSeason20242025!$AA$3:$AA$1315,DataRegularSeason20242025!$B$3:$B$1315, "&lt;=" &amp; GG$1, DataRegularSeason20242025!$D$3:$D$1315, $A67)+SUMIFS(DataRegularSeason20242025!$AB$3:$AB$1315,DataRegularSeason20242025!$B$3:$B$1315, "&lt;=" &amp; GG$1, DataRegularSeason20242025!$E$3:$E$1315, $A67)</f>
        <v>63</v>
      </c>
      <c r="GH67">
        <f>SUMIFS(DataRegularSeason20242025!$AA$3:$AA$1315,DataRegularSeason20242025!$B$3:$B$1315, "&lt;=" &amp; GH$1, DataRegularSeason20242025!$D$3:$D$1315, $A67)+SUMIFS(DataRegularSeason20242025!$AB$3:$AB$1315,DataRegularSeason20242025!$B$3:$B$1315, "&lt;=" &amp; GH$1, DataRegularSeason20242025!$E$3:$E$1315, $A67)</f>
        <v>63</v>
      </c>
      <c r="GI67">
        <f>SUMIFS(DataRegularSeason20242025!$AA$3:$AA$1315,DataRegularSeason20242025!$B$3:$B$1315, "&lt;=" &amp; GI$1, DataRegularSeason20242025!$D$3:$D$1315, $A67)+SUMIFS(DataRegularSeason20242025!$AB$3:$AB$1315,DataRegularSeason20242025!$B$3:$B$1315, "&lt;=" &amp; GI$1, DataRegularSeason20242025!$E$3:$E$1315, $A67)</f>
        <v>63</v>
      </c>
      <c r="GJ67">
        <f>SUMIFS(DataRegularSeason20242025!$AA$3:$AA$1315,DataRegularSeason20242025!$B$3:$B$1315, "&lt;=" &amp; GJ$1, DataRegularSeason20242025!$D$3:$D$1315, $A67)+SUMIFS(DataRegularSeason20242025!$AB$3:$AB$1315,DataRegularSeason20242025!$B$3:$B$1315, "&lt;=" &amp; GJ$1, DataRegularSeason20242025!$E$3:$E$1315, $A67)</f>
        <v>63</v>
      </c>
      <c r="GK67">
        <f>SUMIFS(DataRegularSeason20242025!$AA$3:$AA$1315,DataRegularSeason20242025!$B$3:$B$1315, "&lt;=" &amp; GK$1, DataRegularSeason20242025!$D$3:$D$1315, $A67)+SUMIFS(DataRegularSeason20242025!$AB$3:$AB$1315,DataRegularSeason20242025!$B$3:$B$1315, "&lt;=" &amp; GK$1, DataRegularSeason20242025!$E$3:$E$1315, $A67)</f>
        <v>63</v>
      </c>
      <c r="GL67">
        <f>SUMIFS(DataRegularSeason20242025!$AA$3:$AA$1315,DataRegularSeason20242025!$B$3:$B$1315, "&lt;=" &amp; GL$1, DataRegularSeason20242025!$D$3:$D$1315, $A67)+SUMIFS(DataRegularSeason20242025!$AB$3:$AB$1315,DataRegularSeason20242025!$B$3:$B$1315, "&lt;=" &amp; GL$1, DataRegularSeason20242025!$E$3:$E$1315, $A67)</f>
        <v>63</v>
      </c>
      <c r="GM67">
        <f>SUMIFS(DataRegularSeason20242025!$AA$3:$AA$1315,DataRegularSeason20242025!$B$3:$B$1315, "&lt;=" &amp; GM$1, DataRegularSeason20242025!$D$3:$D$1315, $A67)+SUMIFS(DataRegularSeason20242025!$AB$3:$AB$1315,DataRegularSeason20242025!$B$3:$B$1315, "&lt;=" &amp; GM$1, DataRegularSeason20242025!$E$3:$E$1315, $A67)</f>
        <v>63</v>
      </c>
      <c r="GN67">
        <f>SUMIFS(DataRegularSeason20242025!$AA$3:$AA$1315,DataRegularSeason20242025!$B$3:$B$1315, "&lt;=" &amp; GN$1, DataRegularSeason20242025!$D$3:$D$1315, $A67)+SUMIFS(DataRegularSeason20242025!$AB$3:$AB$1315,DataRegularSeason20242025!$B$3:$B$1315, "&lt;=" &amp; GN$1, DataRegularSeason20242025!$E$3:$E$1315, $A67)</f>
        <v>63</v>
      </c>
      <c r="GO67">
        <f>SUMIFS(DataRegularSeason20242025!$AA$3:$AA$1315,DataRegularSeason20242025!$B$3:$B$1315, "&lt;=" &amp; GO$1, DataRegularSeason20242025!$D$3:$D$1315, $A67)+SUMIFS(DataRegularSeason20242025!$AB$3:$AB$1315,DataRegularSeason20242025!$B$3:$B$1315, "&lt;=" &amp; GO$1, DataRegularSeason20242025!$E$3:$E$1315, $A67)</f>
        <v>63</v>
      </c>
      <c r="GP67">
        <f>SUMIFS(DataRegularSeason20242025!$AA$3:$AA$1315,DataRegularSeason20242025!$B$3:$B$1315, "&lt;=" &amp; GP$1, DataRegularSeason20242025!$D$3:$D$1315, $A67)+SUMIFS(DataRegularSeason20242025!$AB$3:$AB$1315,DataRegularSeason20242025!$B$3:$B$1315, "&lt;=" &amp; GP$1, DataRegularSeason20242025!$E$3:$E$1315, $A67)</f>
        <v>63</v>
      </c>
      <c r="GQ67">
        <f>SUMIFS(DataRegularSeason20242025!$AA$3:$AA$1315,DataRegularSeason20242025!$B$3:$B$1315, "&lt;=" &amp; GQ$1, DataRegularSeason20242025!$D$3:$D$1315, $A67)+SUMIFS(DataRegularSeason20242025!$AB$3:$AB$1315,DataRegularSeason20242025!$B$3:$B$1315, "&lt;=" &amp; GQ$1, DataRegularSeason20242025!$E$3:$E$1315, $A67)</f>
        <v>63</v>
      </c>
      <c r="GR67">
        <f>SUMIFS(DataRegularSeason20242025!$AA$3:$AA$1315,DataRegularSeason20242025!$B$3:$B$1315, "&lt;=" &amp; GR$1, DataRegularSeason20242025!$D$3:$D$1315, $A67)+SUMIFS(DataRegularSeason20242025!$AB$3:$AB$1315,DataRegularSeason20242025!$B$3:$B$1315, "&lt;=" &amp; GR$1, DataRegularSeason20242025!$E$3:$E$1315, $A67)</f>
        <v>63</v>
      </c>
      <c r="GS67">
        <f>SUMIFS(DataRegularSeason20242025!$AA$3:$AA$1315,DataRegularSeason20242025!$B$3:$B$1315, "&lt;=" &amp; GS$1, DataRegularSeason20242025!$D$3:$D$1315, $A67)+SUMIFS(DataRegularSeason20242025!$AB$3:$AB$1315,DataRegularSeason20242025!$B$3:$B$1315, "&lt;=" &amp; GS$1, DataRegularSeason20242025!$E$3:$E$1315, $A67)</f>
        <v>63</v>
      </c>
      <c r="GT67">
        <f>SUMIFS(DataRegularSeason20242025!$AA$3:$AA$1315,DataRegularSeason20242025!$B$3:$B$1315, "&lt;=" &amp; GT$1, DataRegularSeason20242025!$D$3:$D$1315, $A67)+SUMIFS(DataRegularSeason20242025!$AB$3:$AB$1315,DataRegularSeason20242025!$B$3:$B$1315, "&lt;=" &amp; GT$1, DataRegularSeason20242025!$E$3:$E$1315, $A67)</f>
        <v>63</v>
      </c>
      <c r="GU67">
        <f>SUMIFS(DataRegularSeason20242025!$AA$3:$AA$1315,DataRegularSeason20242025!$B$3:$B$1315, "&lt;=" &amp; GU$1, DataRegularSeason20242025!$D$3:$D$1315, $A67)+SUMIFS(DataRegularSeason20242025!$AB$3:$AB$1315,DataRegularSeason20242025!$B$3:$B$1315, "&lt;=" &amp; GU$1, DataRegularSeason20242025!$E$3:$E$1315, $A67)</f>
        <v>63</v>
      </c>
    </row>
    <row r="68" spans="1:275" x14ac:dyDescent="0.25">
      <c r="A68" t="s">
        <v>11</v>
      </c>
      <c r="B68" t="s">
        <v>96</v>
      </c>
      <c r="C68" t="s">
        <v>99</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4</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6</v>
      </c>
      <c r="S68">
        <f>SUMIFS(DataRegularSeason20242025!$AA$3:$AA$1315,DataRegularSeason20242025!$B$3:$B$1315, "&lt;=" &amp; S$1, DataRegularSeason20242025!$D$3:$D$1315, $A68)+SUMIFS(DataRegularSeason20242025!$AB$3:$AB$1315,DataRegularSeason20242025!$B$3:$B$1315, "&lt;=" &amp; S$1, DataRegularSeason20242025!$E$3:$E$1315, $A68)</f>
        <v>6</v>
      </c>
      <c r="T68">
        <f>SUMIFS(DataRegularSeason20242025!$AA$3:$AA$1315,DataRegularSeason20242025!$B$3:$B$1315, "&lt;=" &amp; T$1, DataRegularSeason20242025!$D$3:$D$1315, $A68)+SUMIFS(DataRegularSeason20242025!$AB$3:$AB$1315,DataRegularSeason20242025!$B$3:$B$1315, "&lt;=" &amp; T$1, DataRegularSeason20242025!$E$3:$E$1315, $A68)</f>
        <v>8</v>
      </c>
      <c r="U68">
        <f>SUMIFS(DataRegularSeason20242025!$AA$3:$AA$1315,DataRegularSeason20242025!$B$3:$B$1315, "&lt;=" &amp; U$1, DataRegularSeason20242025!$D$3:$D$1315, $A68)+SUMIFS(DataRegularSeason20242025!$AB$3:$AB$1315,DataRegularSeason20242025!$B$3:$B$1315, "&lt;=" &amp; U$1, DataRegularSeason20242025!$E$3:$E$1315, $A68)</f>
        <v>8</v>
      </c>
      <c r="V68">
        <f>SUMIFS(DataRegularSeason20242025!$AA$3:$AA$1315,DataRegularSeason20242025!$B$3:$B$1315, "&lt;=" &amp; V$1, DataRegularSeason20242025!$D$3:$D$1315, $A68)+SUMIFS(DataRegularSeason20242025!$AB$3:$AB$1315,DataRegularSeason20242025!$B$3:$B$1315, "&lt;=" &amp; V$1, DataRegularSeason20242025!$E$3:$E$1315, $A68)</f>
        <v>8</v>
      </c>
      <c r="W68">
        <f>SUMIFS(DataRegularSeason20242025!$AA$3:$AA$1315,DataRegularSeason20242025!$B$3:$B$1315, "&lt;=" &amp; W$1, DataRegularSeason20242025!$D$3:$D$1315, $A68)+SUMIFS(DataRegularSeason20242025!$AB$3:$AB$1315,DataRegularSeason20242025!$B$3:$B$1315, "&lt;=" &amp; W$1, DataRegularSeason20242025!$E$3:$E$1315, $A68)</f>
        <v>8</v>
      </c>
      <c r="X68">
        <f>SUMIFS(DataRegularSeason20242025!$AA$3:$AA$1315,DataRegularSeason20242025!$B$3:$B$1315, "&lt;=" &amp; X$1, DataRegularSeason20242025!$D$3:$D$1315, $A68)+SUMIFS(DataRegularSeason20242025!$AB$3:$AB$1315,DataRegularSeason20242025!$B$3:$B$1315, "&lt;=" &amp; X$1, DataRegularSeason20242025!$E$3:$E$1315, $A68)</f>
        <v>8</v>
      </c>
      <c r="Y68">
        <f>SUMIFS(DataRegularSeason20242025!$AA$3:$AA$1315,DataRegularSeason20242025!$B$3:$B$1315, "&lt;=" &amp; Y$1, DataRegularSeason20242025!$D$3:$D$1315, $A68)+SUMIFS(DataRegularSeason20242025!$AB$3:$AB$1315,DataRegularSeason20242025!$B$3:$B$1315, "&lt;=" &amp; Y$1, DataRegularSeason20242025!$E$3:$E$1315, $A68)</f>
        <v>9</v>
      </c>
      <c r="Z68">
        <f>SUMIFS(DataRegularSeason20242025!$AA$3:$AA$1315,DataRegularSeason20242025!$B$3:$B$1315, "&lt;=" &amp; Z$1, DataRegularSeason20242025!$D$3:$D$1315, $A68)+SUMIFS(DataRegularSeason20242025!$AB$3:$AB$1315,DataRegularSeason20242025!$B$3:$B$1315, "&lt;=" &amp; Z$1, DataRegularSeason20242025!$E$3:$E$1315, $A68)</f>
        <v>9</v>
      </c>
      <c r="AA68">
        <f>SUMIFS(DataRegularSeason20242025!$AA$3:$AA$1315,DataRegularSeason20242025!$B$3:$B$1315, "&lt;=" &amp; AA$1, DataRegularSeason20242025!$D$3:$D$1315, $A68)+SUMIFS(DataRegularSeason20242025!$AB$3:$AB$1315,DataRegularSeason20242025!$B$3:$B$1315, "&lt;=" &amp; AA$1, DataRegularSeason20242025!$E$3:$E$1315, $A68)</f>
        <v>9</v>
      </c>
      <c r="AB68">
        <f>SUMIFS(DataRegularSeason20242025!$AA$3:$AA$1315,DataRegularSeason20242025!$B$3:$B$1315, "&lt;=" &amp; AB$1, DataRegularSeason20242025!$D$3:$D$1315, $A68)+SUMIFS(DataRegularSeason20242025!$AB$3:$AB$1315,DataRegularSeason20242025!$B$3:$B$1315, "&lt;=" &amp; AB$1, DataRegularSeason20242025!$E$3:$E$1315, $A68)</f>
        <v>9</v>
      </c>
      <c r="AC68">
        <f>SUMIFS(DataRegularSeason20242025!$AA$3:$AA$1315,DataRegularSeason20242025!$B$3:$B$1315, "&lt;=" &amp; AC$1, DataRegularSeason20242025!$D$3:$D$1315, $A68)+SUMIFS(DataRegularSeason20242025!$AB$3:$AB$1315,DataRegularSeason20242025!$B$3:$B$1315, "&lt;=" &amp; AC$1, DataRegularSeason20242025!$E$3:$E$1315, $A68)</f>
        <v>9</v>
      </c>
      <c r="AD68">
        <f>SUMIFS(DataRegularSeason20242025!$AA$3:$AA$1315,DataRegularSeason20242025!$B$3:$B$1315, "&lt;=" &amp; AD$1, DataRegularSeason20242025!$D$3:$D$1315, $A68)+SUMIFS(DataRegularSeason20242025!$AB$3:$AB$1315,DataRegularSeason20242025!$B$3:$B$1315, "&lt;=" &amp; AD$1, DataRegularSeason20242025!$E$3:$E$1315, $A68)</f>
        <v>11</v>
      </c>
      <c r="AE68">
        <f>SUMIFS(DataRegularSeason20242025!$AA$3:$AA$1315,DataRegularSeason20242025!$B$3:$B$1315, "&lt;=" &amp; AE$1, DataRegularSeason20242025!$D$3:$D$1315, $A68)+SUMIFS(DataRegularSeason20242025!$AB$3:$AB$1315,DataRegularSeason20242025!$B$3:$B$1315, "&lt;=" &amp; AE$1, DataRegularSeason20242025!$E$3:$E$1315, $A68)</f>
        <v>11</v>
      </c>
      <c r="AF68">
        <f>SUMIFS(DataRegularSeason20242025!$AA$3:$AA$1315,DataRegularSeason20242025!$B$3:$B$1315, "&lt;=" &amp; AF$1, DataRegularSeason20242025!$D$3:$D$1315, $A68)+SUMIFS(DataRegularSeason20242025!$AB$3:$AB$1315,DataRegularSeason20242025!$B$3:$B$1315, "&lt;=" &amp; AF$1, DataRegularSeason20242025!$E$3:$E$1315, $A68)</f>
        <v>11</v>
      </c>
      <c r="AG68">
        <f>SUMIFS(DataRegularSeason20242025!$AA$3:$AA$1315,DataRegularSeason20242025!$B$3:$B$1315, "&lt;=" &amp; AG$1, DataRegularSeason20242025!$D$3:$D$1315, $A68)+SUMIFS(DataRegularSeason20242025!$AB$3:$AB$1315,DataRegularSeason20242025!$B$3:$B$1315, "&lt;=" &amp; AG$1, DataRegularSeason20242025!$E$3:$E$1315, $A68)</f>
        <v>11</v>
      </c>
      <c r="AH68">
        <f>SUMIFS(DataRegularSeason20242025!$AA$3:$AA$1315,DataRegularSeason20242025!$B$3:$B$1315, "&lt;=" &amp; AH$1, DataRegularSeason20242025!$D$3:$D$1315, $A68)+SUMIFS(DataRegularSeason20242025!$AB$3:$AB$1315,DataRegularSeason20242025!$B$3:$B$1315, "&lt;=" &amp; AH$1, DataRegularSeason20242025!$E$3:$E$1315, $A68)</f>
        <v>11</v>
      </c>
      <c r="AI68">
        <f>SUMIFS(DataRegularSeason20242025!$AA$3:$AA$1315,DataRegularSeason20242025!$B$3:$B$1315, "&lt;=" &amp; AI$1, DataRegularSeason20242025!$D$3:$D$1315, $A68)+SUMIFS(DataRegularSeason20242025!$AB$3:$AB$1315,DataRegularSeason20242025!$B$3:$B$1315, "&lt;=" &amp; AI$1, DataRegularSeason20242025!$E$3:$E$1315, $A68)</f>
        <v>11</v>
      </c>
      <c r="AJ68">
        <f>SUMIFS(DataRegularSeason20242025!$AA$3:$AA$1315,DataRegularSeason20242025!$B$3:$B$1315, "&lt;=" &amp; AJ$1, DataRegularSeason20242025!$D$3:$D$1315, $A68)+SUMIFS(DataRegularSeason20242025!$AB$3:$AB$1315,DataRegularSeason20242025!$B$3:$B$1315, "&lt;=" &amp; AJ$1, DataRegularSeason20242025!$E$3:$E$1315, $A68)</f>
        <v>11</v>
      </c>
      <c r="AK68">
        <f>SUMIFS(DataRegularSeason20242025!$AA$3:$AA$1315,DataRegularSeason20242025!$B$3:$B$1315, "&lt;=" &amp; AK$1, DataRegularSeason20242025!$D$3:$D$1315, $A68)+SUMIFS(DataRegularSeason20242025!$AB$3:$AB$1315,DataRegularSeason20242025!$B$3:$B$1315, "&lt;=" &amp; AK$1, DataRegularSeason20242025!$E$3:$E$1315, $A68)</f>
        <v>11</v>
      </c>
      <c r="AL68">
        <f>SUMIFS(DataRegularSeason20242025!$AA$3:$AA$1315,DataRegularSeason20242025!$B$3:$B$1315, "&lt;=" &amp; AL$1, DataRegularSeason20242025!$D$3:$D$1315, $A68)+SUMIFS(DataRegularSeason20242025!$AB$3:$AB$1315,DataRegularSeason20242025!$B$3:$B$1315, "&lt;=" &amp; AL$1, DataRegularSeason20242025!$E$3:$E$1315, $A68)</f>
        <v>11</v>
      </c>
      <c r="AM68">
        <f>SUMIFS(DataRegularSeason20242025!$AA$3:$AA$1315,DataRegularSeason20242025!$B$3:$B$1315, "&lt;=" &amp; AM$1, DataRegularSeason20242025!$D$3:$D$1315, $A68)+SUMIFS(DataRegularSeason20242025!$AB$3:$AB$1315,DataRegularSeason20242025!$B$3:$B$1315, "&lt;=" &amp; AM$1, DataRegularSeason20242025!$E$3:$E$1315, $A68)</f>
        <v>11</v>
      </c>
      <c r="AN68">
        <f>SUMIFS(DataRegularSeason20242025!$AA$3:$AA$1315,DataRegularSeason20242025!$B$3:$B$1315, "&lt;=" &amp; AN$1, DataRegularSeason20242025!$D$3:$D$1315, $A68)+SUMIFS(DataRegularSeason20242025!$AB$3:$AB$1315,DataRegularSeason20242025!$B$3:$B$1315, "&lt;=" &amp; AN$1, DataRegularSeason20242025!$E$3:$E$1315, $A68)</f>
        <v>13</v>
      </c>
      <c r="AO68">
        <f>SUMIFS(DataRegularSeason20242025!$AA$3:$AA$1315,DataRegularSeason20242025!$B$3:$B$1315, "&lt;=" &amp; AO$1, DataRegularSeason20242025!$D$3:$D$1315, $A68)+SUMIFS(DataRegularSeason20242025!$AB$3:$AB$1315,DataRegularSeason20242025!$B$3:$B$1315, "&lt;=" &amp; AO$1, DataRegularSeason20242025!$E$3:$E$1315, $A68)</f>
        <v>13</v>
      </c>
      <c r="AP68">
        <f>SUMIFS(DataRegularSeason20242025!$AA$3:$AA$1315,DataRegularSeason20242025!$B$3:$B$1315, "&lt;=" &amp; AP$1, DataRegularSeason20242025!$D$3:$D$1315, $A68)+SUMIFS(DataRegularSeason20242025!$AB$3:$AB$1315,DataRegularSeason20242025!$B$3:$B$1315, "&lt;=" &amp; AP$1, DataRegularSeason20242025!$E$3:$E$1315, $A68)</f>
        <v>13</v>
      </c>
      <c r="AQ68">
        <f>SUMIFS(DataRegularSeason20242025!$AA$3:$AA$1315,DataRegularSeason20242025!$B$3:$B$1315, "&lt;=" &amp; AQ$1, DataRegularSeason20242025!$D$3:$D$1315, $A68)+SUMIFS(DataRegularSeason20242025!$AB$3:$AB$1315,DataRegularSeason20242025!$B$3:$B$1315, "&lt;=" &amp; AQ$1, DataRegularSeason20242025!$E$3:$E$1315, $A68)</f>
        <v>13</v>
      </c>
      <c r="AR68">
        <f>SUMIFS(DataRegularSeason20242025!$AA$3:$AA$1315,DataRegularSeason20242025!$B$3:$B$1315, "&lt;=" &amp; AR$1, DataRegularSeason20242025!$D$3:$D$1315, $A68)+SUMIFS(DataRegularSeason20242025!$AB$3:$AB$1315,DataRegularSeason20242025!$B$3:$B$1315, "&lt;=" &amp; AR$1, DataRegularSeason20242025!$E$3:$E$1315, $A68)</f>
        <v>15</v>
      </c>
      <c r="AS68">
        <f>SUMIFS(DataRegularSeason20242025!$AA$3:$AA$1315,DataRegularSeason20242025!$B$3:$B$1315, "&lt;=" &amp; AS$1, DataRegularSeason20242025!$D$3:$D$1315, $A68)+SUMIFS(DataRegularSeason20242025!$AB$3:$AB$1315,DataRegularSeason20242025!$B$3:$B$1315, "&lt;=" &amp; AS$1, DataRegularSeason20242025!$E$3:$E$1315, $A68)</f>
        <v>15</v>
      </c>
      <c r="AT68">
        <f>SUMIFS(DataRegularSeason20242025!$AA$3:$AA$1315,DataRegularSeason20242025!$B$3:$B$1315, "&lt;=" &amp; AT$1, DataRegularSeason20242025!$D$3:$D$1315, $A68)+SUMIFS(DataRegularSeason20242025!$AB$3:$AB$1315,DataRegularSeason20242025!$B$3:$B$1315, "&lt;=" &amp; AT$1, DataRegularSeason20242025!$E$3:$E$1315, $A68)</f>
        <v>17</v>
      </c>
      <c r="AU68">
        <f>SUMIFS(DataRegularSeason20242025!$AA$3:$AA$1315,DataRegularSeason20242025!$B$3:$B$1315, "&lt;=" &amp; AU$1, DataRegularSeason20242025!$D$3:$D$1315, $A68)+SUMIFS(DataRegularSeason20242025!$AB$3:$AB$1315,DataRegularSeason20242025!$B$3:$B$1315, "&lt;=" &amp; AU$1, DataRegularSeason20242025!$E$3:$E$1315, $A68)</f>
        <v>17</v>
      </c>
      <c r="AV68">
        <f>SUMIFS(DataRegularSeason20242025!$AA$3:$AA$1315,DataRegularSeason20242025!$B$3:$B$1315, "&lt;=" &amp; AV$1, DataRegularSeason20242025!$D$3:$D$1315, $A68)+SUMIFS(DataRegularSeason20242025!$AB$3:$AB$1315,DataRegularSeason20242025!$B$3:$B$1315, "&lt;=" &amp; AV$1, DataRegularSeason20242025!$E$3:$E$1315, $A68)</f>
        <v>19</v>
      </c>
      <c r="AW68">
        <f>SUMIFS(DataRegularSeason20242025!$AA$3:$AA$1315,DataRegularSeason20242025!$B$3:$B$1315, "&lt;=" &amp; AW$1, DataRegularSeason20242025!$D$3:$D$1315, $A68)+SUMIFS(DataRegularSeason20242025!$AB$3:$AB$1315,DataRegularSeason20242025!$B$3:$B$1315, "&lt;=" &amp; AW$1, DataRegularSeason20242025!$E$3:$E$1315, $A68)</f>
        <v>19</v>
      </c>
      <c r="AX68">
        <f>SUMIFS(DataRegularSeason20242025!$AA$3:$AA$1315,DataRegularSeason20242025!$B$3:$B$1315, "&lt;=" &amp; AX$1, DataRegularSeason20242025!$D$3:$D$1315, $A68)+SUMIFS(DataRegularSeason20242025!$AB$3:$AB$1315,DataRegularSeason20242025!$B$3:$B$1315, "&lt;=" &amp; AX$1, DataRegularSeason20242025!$E$3:$E$1315, $A68)</f>
        <v>19</v>
      </c>
      <c r="AY68">
        <f>SUMIFS(DataRegularSeason20242025!$AA$3:$AA$1315,DataRegularSeason20242025!$B$3:$B$1315, "&lt;=" &amp; AY$1, DataRegularSeason20242025!$D$3:$D$1315, $A68)+SUMIFS(DataRegularSeason20242025!$AB$3:$AB$1315,DataRegularSeason20242025!$B$3:$B$1315, "&lt;=" &amp; AY$1, DataRegularSeason20242025!$E$3:$E$1315, $A68)</f>
        <v>19</v>
      </c>
      <c r="AZ68">
        <f>SUMIFS(DataRegularSeason20242025!$AA$3:$AA$1315,DataRegularSeason20242025!$B$3:$B$1315, "&lt;=" &amp; AZ$1, DataRegularSeason20242025!$D$3:$D$1315, $A68)+SUMIFS(DataRegularSeason20242025!$AB$3:$AB$1315,DataRegularSeason20242025!$B$3:$B$1315, "&lt;=" &amp; AZ$1, DataRegularSeason20242025!$E$3:$E$1315, $A68)</f>
        <v>21</v>
      </c>
      <c r="BA68">
        <f>SUMIFS(DataRegularSeason20242025!$AA$3:$AA$1315,DataRegularSeason20242025!$B$3:$B$1315, "&lt;=" &amp; BA$1, DataRegularSeason20242025!$D$3:$D$1315, $A68)+SUMIFS(DataRegularSeason20242025!$AB$3:$AB$1315,DataRegularSeason20242025!$B$3:$B$1315, "&lt;=" &amp; BA$1, DataRegularSeason20242025!$E$3:$E$1315, $A68)</f>
        <v>21</v>
      </c>
      <c r="BB68">
        <f>SUMIFS(DataRegularSeason20242025!$AA$3:$AA$1315,DataRegularSeason20242025!$B$3:$B$1315, "&lt;=" &amp; BB$1, DataRegularSeason20242025!$D$3:$D$1315, $A68)+SUMIFS(DataRegularSeason20242025!$AB$3:$AB$1315,DataRegularSeason20242025!$B$3:$B$1315, "&lt;=" &amp; BB$1, DataRegularSeason20242025!$E$3:$E$1315, $A68)</f>
        <v>21</v>
      </c>
      <c r="BC68">
        <f>SUMIFS(DataRegularSeason20242025!$AA$3:$AA$1315,DataRegularSeason20242025!$B$3:$B$1315, "&lt;=" &amp; BC$1, DataRegularSeason20242025!$D$3:$D$1315, $A68)+SUMIFS(DataRegularSeason20242025!$AB$3:$AB$1315,DataRegularSeason20242025!$B$3:$B$1315, "&lt;=" &amp; BC$1, DataRegularSeason20242025!$E$3:$E$1315, $A68)</f>
        <v>21</v>
      </c>
      <c r="BD68">
        <f>SUMIFS(DataRegularSeason20242025!$AA$3:$AA$1315,DataRegularSeason20242025!$B$3:$B$1315, "&lt;=" &amp; BD$1, DataRegularSeason20242025!$D$3:$D$1315, $A68)+SUMIFS(DataRegularSeason20242025!$AB$3:$AB$1315,DataRegularSeason20242025!$B$3:$B$1315, "&lt;=" &amp; BD$1, DataRegularSeason20242025!$E$3:$E$1315, $A68)</f>
        <v>21</v>
      </c>
      <c r="BE68">
        <f>SUMIFS(DataRegularSeason20242025!$AA$3:$AA$1315,DataRegularSeason20242025!$B$3:$B$1315, "&lt;=" &amp; BE$1, DataRegularSeason20242025!$D$3:$D$1315, $A68)+SUMIFS(DataRegularSeason20242025!$AB$3:$AB$1315,DataRegularSeason20242025!$B$3:$B$1315, "&lt;=" &amp; BE$1, DataRegularSeason20242025!$E$3:$E$1315, $A68)</f>
        <v>23</v>
      </c>
      <c r="BF68">
        <f>SUMIFS(DataRegularSeason20242025!$AA$3:$AA$1315,DataRegularSeason20242025!$B$3:$B$1315, "&lt;=" &amp; BF$1, DataRegularSeason20242025!$D$3:$D$1315, $A68)+SUMIFS(DataRegularSeason20242025!$AB$3:$AB$1315,DataRegularSeason20242025!$B$3:$B$1315, "&lt;=" &amp; BF$1, DataRegularSeason20242025!$E$3:$E$1315, $A68)</f>
        <v>23</v>
      </c>
      <c r="BG68">
        <f>SUMIFS(DataRegularSeason20242025!$AA$3:$AA$1315,DataRegularSeason20242025!$B$3:$B$1315, "&lt;=" &amp; BG$1, DataRegularSeason20242025!$D$3:$D$1315, $A68)+SUMIFS(DataRegularSeason20242025!$AB$3:$AB$1315,DataRegularSeason20242025!$B$3:$B$1315, "&lt;=" &amp; BG$1, DataRegularSeason20242025!$E$3:$E$1315, $A68)</f>
        <v>23</v>
      </c>
      <c r="BH68">
        <f>SUMIFS(DataRegularSeason20242025!$AA$3:$AA$1315,DataRegularSeason20242025!$B$3:$B$1315, "&lt;=" &amp; BH$1, DataRegularSeason20242025!$D$3:$D$1315, $A68)+SUMIFS(DataRegularSeason20242025!$AB$3:$AB$1315,DataRegularSeason20242025!$B$3:$B$1315, "&lt;=" &amp; BH$1, DataRegularSeason20242025!$E$3:$E$1315, $A68)</f>
        <v>23</v>
      </c>
      <c r="BI68">
        <f>SUMIFS(DataRegularSeason20242025!$AA$3:$AA$1315,DataRegularSeason20242025!$B$3:$B$1315, "&lt;=" &amp; BI$1, DataRegularSeason20242025!$D$3:$D$1315, $A68)+SUMIFS(DataRegularSeason20242025!$AB$3:$AB$1315,DataRegularSeason20242025!$B$3:$B$1315, "&lt;=" &amp; BI$1, DataRegularSeason20242025!$E$3:$E$1315, $A68)</f>
        <v>23</v>
      </c>
      <c r="BJ68">
        <f>SUMIFS(DataRegularSeason20242025!$AA$3:$AA$1315,DataRegularSeason20242025!$B$3:$B$1315, "&lt;=" &amp; BJ$1, DataRegularSeason20242025!$D$3:$D$1315, $A68)+SUMIFS(DataRegularSeason20242025!$AB$3:$AB$1315,DataRegularSeason20242025!$B$3:$B$1315, "&lt;=" &amp; BJ$1, DataRegularSeason20242025!$E$3:$E$1315, $A68)</f>
        <v>23</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25</v>
      </c>
      <c r="BN68">
        <f>SUMIFS(DataRegularSeason20242025!$AA$3:$AA$1315,DataRegularSeason20242025!$B$3:$B$1315, "&lt;=" &amp; BN$1, DataRegularSeason20242025!$D$3:$D$1315, $A68)+SUMIFS(DataRegularSeason20242025!$AB$3:$AB$1315,DataRegularSeason20242025!$B$3:$B$1315, "&lt;=" &amp; BN$1, DataRegularSeason20242025!$E$3:$E$1315, $A68)</f>
        <v>25</v>
      </c>
      <c r="BO68">
        <f>SUMIFS(DataRegularSeason20242025!$AA$3:$AA$1315,DataRegularSeason20242025!$B$3:$B$1315, "&lt;=" &amp; BO$1, DataRegularSeason20242025!$D$3:$D$1315, $A68)+SUMIFS(DataRegularSeason20242025!$AB$3:$AB$1315,DataRegularSeason20242025!$B$3:$B$1315, "&lt;=" &amp; BO$1, DataRegularSeason20242025!$E$3:$E$1315, $A68)</f>
        <v>27</v>
      </c>
      <c r="BP68">
        <f>SUMIFS(DataRegularSeason20242025!$AA$3:$AA$1315,DataRegularSeason20242025!$B$3:$B$1315, "&lt;=" &amp; BP$1, DataRegularSeason20242025!$D$3:$D$1315, $A68)+SUMIFS(DataRegularSeason20242025!$AB$3:$AB$1315,DataRegularSeason20242025!$B$3:$B$1315, "&lt;=" &amp; BP$1, DataRegularSeason20242025!$E$3:$E$1315, $A68)</f>
        <v>27</v>
      </c>
      <c r="BQ68">
        <f>SUMIFS(DataRegularSeason20242025!$AA$3:$AA$1315,DataRegularSeason20242025!$B$3:$B$1315, "&lt;=" &amp; BQ$1, DataRegularSeason20242025!$D$3:$D$1315, $A68)+SUMIFS(DataRegularSeason20242025!$AB$3:$AB$1315,DataRegularSeason20242025!$B$3:$B$1315, "&lt;=" &amp; BQ$1, DataRegularSeason20242025!$E$3:$E$1315, $A68)</f>
        <v>27</v>
      </c>
      <c r="BR68">
        <f>SUMIFS(DataRegularSeason20242025!$AA$3:$AA$1315,DataRegularSeason20242025!$B$3:$B$1315, "&lt;=" &amp; BR$1, DataRegularSeason20242025!$D$3:$D$1315, $A68)+SUMIFS(DataRegularSeason20242025!$AB$3:$AB$1315,DataRegularSeason20242025!$B$3:$B$1315, "&lt;=" &amp; BR$1, DataRegularSeason20242025!$E$3:$E$1315, $A68)</f>
        <v>29</v>
      </c>
      <c r="BS68">
        <f>SUMIFS(DataRegularSeason20242025!$AA$3:$AA$1315,DataRegularSeason20242025!$B$3:$B$1315, "&lt;=" &amp; BS$1, DataRegularSeason20242025!$D$3:$D$1315, $A68)+SUMIFS(DataRegularSeason20242025!$AB$3:$AB$1315,DataRegularSeason20242025!$B$3:$B$1315, "&lt;=" &amp; BS$1, DataRegularSeason20242025!$E$3:$E$1315, $A68)</f>
        <v>29</v>
      </c>
      <c r="BT68">
        <f>SUMIFS(DataRegularSeason20242025!$AA$3:$AA$1315,DataRegularSeason20242025!$B$3:$B$1315, "&lt;=" &amp; BT$1, DataRegularSeason20242025!$D$3:$D$1315, $A68)+SUMIFS(DataRegularSeason20242025!$AB$3:$AB$1315,DataRegularSeason20242025!$B$3:$B$1315, "&lt;=" &amp; BT$1, DataRegularSeason20242025!$E$3:$E$1315, $A68)</f>
        <v>30</v>
      </c>
      <c r="BU68">
        <f>SUMIFS(DataRegularSeason20242025!$AA$3:$AA$1315,DataRegularSeason20242025!$B$3:$B$1315, "&lt;=" &amp; BU$1, DataRegularSeason20242025!$D$3:$D$1315, $A68)+SUMIFS(DataRegularSeason20242025!$AB$3:$AB$1315,DataRegularSeason20242025!$B$3:$B$1315, "&lt;=" &amp; BU$1, DataRegularSeason20242025!$E$3:$E$1315, $A68)</f>
        <v>30</v>
      </c>
      <c r="BV68">
        <f>SUMIFS(DataRegularSeason20242025!$AA$3:$AA$1315,DataRegularSeason20242025!$B$3:$B$1315, "&lt;=" &amp; BV$1, DataRegularSeason20242025!$D$3:$D$1315, $A68)+SUMIFS(DataRegularSeason20242025!$AB$3:$AB$1315,DataRegularSeason20242025!$B$3:$B$1315, "&lt;=" &amp; BV$1, DataRegularSeason20242025!$E$3:$E$1315, $A68)</f>
        <v>32</v>
      </c>
      <c r="BW68">
        <f>SUMIFS(DataRegularSeason20242025!$AA$3:$AA$1315,DataRegularSeason20242025!$B$3:$B$1315, "&lt;=" &amp; BW$1, DataRegularSeason20242025!$D$3:$D$1315, $A68)+SUMIFS(DataRegularSeason20242025!$AB$3:$AB$1315,DataRegularSeason20242025!$B$3:$B$1315, "&lt;=" &amp; BW$1, DataRegularSeason20242025!$E$3:$E$1315, $A68)</f>
        <v>32</v>
      </c>
      <c r="BX68">
        <f>SUMIFS(DataRegularSeason20242025!$AA$3:$AA$1315,DataRegularSeason20242025!$B$3:$B$1315, "&lt;=" &amp; BX$1, DataRegularSeason20242025!$D$3:$D$1315, $A68)+SUMIFS(DataRegularSeason20242025!$AB$3:$AB$1315,DataRegularSeason20242025!$B$3:$B$1315, "&lt;=" &amp; BX$1, DataRegularSeason20242025!$E$3:$E$1315, $A68)</f>
        <v>32</v>
      </c>
      <c r="BY68">
        <f>SUMIFS(DataRegularSeason20242025!$AA$3:$AA$1315,DataRegularSeason20242025!$B$3:$B$1315, "&lt;=" &amp; BY$1, DataRegularSeason20242025!$D$3:$D$1315, $A68)+SUMIFS(DataRegularSeason20242025!$AB$3:$AB$1315,DataRegularSeason20242025!$B$3:$B$1315, "&lt;=" &amp; BY$1, DataRegularSeason20242025!$E$3:$E$1315, $A68)</f>
        <v>32</v>
      </c>
      <c r="BZ68">
        <f>SUMIFS(DataRegularSeason20242025!$AA$3:$AA$1315,DataRegularSeason20242025!$B$3:$B$1315, "&lt;=" &amp; BZ$1, DataRegularSeason20242025!$D$3:$D$1315, $A68)+SUMIFS(DataRegularSeason20242025!$AB$3:$AB$1315,DataRegularSeason20242025!$B$3:$B$1315, "&lt;=" &amp; BZ$1, DataRegularSeason20242025!$E$3:$E$1315, $A68)</f>
        <v>32</v>
      </c>
      <c r="CA68">
        <f>SUMIFS(DataRegularSeason20242025!$AA$3:$AA$1315,DataRegularSeason20242025!$B$3:$B$1315, "&lt;=" &amp; CA$1, DataRegularSeason20242025!$D$3:$D$1315, $A68)+SUMIFS(DataRegularSeason20242025!$AB$3:$AB$1315,DataRegularSeason20242025!$B$3:$B$1315, "&lt;=" &amp; CA$1, DataRegularSeason20242025!$E$3:$E$1315, $A68)</f>
        <v>32</v>
      </c>
      <c r="CB68">
        <f>SUMIFS(DataRegularSeason20242025!$AA$3:$AA$1315,DataRegularSeason20242025!$B$3:$B$1315, "&lt;=" &amp; CB$1, DataRegularSeason20242025!$D$3:$D$1315, $A68)+SUMIFS(DataRegularSeason20242025!$AB$3:$AB$1315,DataRegularSeason20242025!$B$3:$B$1315, "&lt;=" &amp; CB$1, DataRegularSeason20242025!$E$3:$E$1315, $A68)</f>
        <v>32</v>
      </c>
      <c r="CC68">
        <f>SUMIFS(DataRegularSeason20242025!$AA$3:$AA$1315,DataRegularSeason20242025!$B$3:$B$1315, "&lt;=" &amp; CC$1, DataRegularSeason20242025!$D$3:$D$1315, $A68)+SUMIFS(DataRegularSeason20242025!$AB$3:$AB$1315,DataRegularSeason20242025!$B$3:$B$1315, "&lt;=" &amp; CC$1, DataRegularSeason20242025!$E$3:$E$1315, $A68)</f>
        <v>32</v>
      </c>
      <c r="CD68">
        <f>SUMIFS(DataRegularSeason20242025!$AA$3:$AA$1315,DataRegularSeason20242025!$B$3:$B$1315, "&lt;=" &amp; CD$1, DataRegularSeason20242025!$D$3:$D$1315, $A68)+SUMIFS(DataRegularSeason20242025!$AB$3:$AB$1315,DataRegularSeason20242025!$B$3:$B$1315, "&lt;=" &amp; CD$1, DataRegularSeason20242025!$E$3:$E$1315, $A68)</f>
        <v>32</v>
      </c>
      <c r="CE68">
        <f>SUMIFS(DataRegularSeason20242025!$AA$3:$AA$1315,DataRegularSeason20242025!$B$3:$B$1315, "&lt;=" &amp; CE$1, DataRegularSeason20242025!$D$3:$D$1315, $A68)+SUMIFS(DataRegularSeason20242025!$AB$3:$AB$1315,DataRegularSeason20242025!$B$3:$B$1315, "&lt;=" &amp; CE$1, DataRegularSeason20242025!$E$3:$E$1315, $A68)</f>
        <v>32</v>
      </c>
      <c r="CF68">
        <f>SUMIFS(DataRegularSeason20242025!$AA$3:$AA$1315,DataRegularSeason20242025!$B$3:$B$1315, "&lt;=" &amp; CF$1, DataRegularSeason20242025!$D$3:$D$1315, $A68)+SUMIFS(DataRegularSeason20242025!$AB$3:$AB$1315,DataRegularSeason20242025!$B$3:$B$1315, "&lt;=" &amp; CF$1, DataRegularSeason20242025!$E$3:$E$1315, $A68)</f>
        <v>32</v>
      </c>
      <c r="CG68">
        <f>SUMIFS(DataRegularSeason20242025!$AA$3:$AA$1315,DataRegularSeason20242025!$B$3:$B$1315, "&lt;=" &amp; CG$1, DataRegularSeason20242025!$D$3:$D$1315, $A68)+SUMIFS(DataRegularSeason20242025!$AB$3:$AB$1315,DataRegularSeason20242025!$B$3:$B$1315, "&lt;=" &amp; CG$1, DataRegularSeason20242025!$E$3:$E$1315, $A68)</f>
        <v>32</v>
      </c>
      <c r="CH68">
        <f>SUMIFS(DataRegularSeason20242025!$AA$3:$AA$1315,DataRegularSeason20242025!$B$3:$B$1315, "&lt;=" &amp; CH$1, DataRegularSeason20242025!$D$3:$D$1315, $A68)+SUMIFS(DataRegularSeason20242025!$AB$3:$AB$1315,DataRegularSeason20242025!$B$3:$B$1315, "&lt;=" &amp; CH$1, DataRegularSeason20242025!$E$3:$E$1315, $A68)</f>
        <v>32</v>
      </c>
      <c r="CI68">
        <f>SUMIFS(DataRegularSeason20242025!$AA$3:$AA$1315,DataRegularSeason20242025!$B$3:$B$1315, "&lt;=" &amp; CI$1, DataRegularSeason20242025!$D$3:$D$1315, $A68)+SUMIFS(DataRegularSeason20242025!$AB$3:$AB$1315,DataRegularSeason20242025!$B$3:$B$1315, "&lt;=" &amp; CI$1, DataRegularSeason20242025!$E$3:$E$1315, $A68)</f>
        <v>32</v>
      </c>
      <c r="CJ68">
        <f>SUMIFS(DataRegularSeason20242025!$AA$3:$AA$1315,DataRegularSeason20242025!$B$3:$B$1315, "&lt;=" &amp; CJ$1, DataRegularSeason20242025!$D$3:$D$1315, $A68)+SUMIFS(DataRegularSeason20242025!$AB$3:$AB$1315,DataRegularSeason20242025!$B$3:$B$1315, "&lt;=" &amp; CJ$1, DataRegularSeason20242025!$E$3:$E$1315, $A68)</f>
        <v>32</v>
      </c>
      <c r="CK68">
        <f>SUMIFS(DataRegularSeason20242025!$AA$3:$AA$1315,DataRegularSeason20242025!$B$3:$B$1315, "&lt;=" &amp; CK$1, DataRegularSeason20242025!$D$3:$D$1315, $A68)+SUMIFS(DataRegularSeason20242025!$AB$3:$AB$1315,DataRegularSeason20242025!$B$3:$B$1315, "&lt;=" &amp; CK$1, DataRegularSeason20242025!$E$3:$E$1315, $A68)</f>
        <v>32</v>
      </c>
      <c r="CL68">
        <f>SUMIFS(DataRegularSeason20242025!$AA$3:$AA$1315,DataRegularSeason20242025!$B$3:$B$1315, "&lt;=" &amp; CL$1, DataRegularSeason20242025!$D$3:$D$1315, $A68)+SUMIFS(DataRegularSeason20242025!$AB$3:$AB$1315,DataRegularSeason20242025!$B$3:$B$1315, "&lt;=" &amp; CL$1, DataRegularSeason20242025!$E$3:$E$1315, $A68)</f>
        <v>34</v>
      </c>
      <c r="CM68">
        <f>SUMIFS(DataRegularSeason20242025!$AA$3:$AA$1315,DataRegularSeason20242025!$B$3:$B$1315, "&lt;=" &amp; CM$1, DataRegularSeason20242025!$D$3:$D$1315, $A68)+SUMIFS(DataRegularSeason20242025!$AB$3:$AB$1315,DataRegularSeason20242025!$B$3:$B$1315, "&lt;=" &amp; CM$1, DataRegularSeason20242025!$E$3:$E$1315, $A68)</f>
        <v>34</v>
      </c>
      <c r="CN68">
        <f>SUMIFS(DataRegularSeason20242025!$AA$3:$AA$1315,DataRegularSeason20242025!$B$3:$B$1315, "&lt;=" &amp; CN$1, DataRegularSeason20242025!$D$3:$D$1315, $A68)+SUMIFS(DataRegularSeason20242025!$AB$3:$AB$1315,DataRegularSeason20242025!$B$3:$B$1315, "&lt;=" &amp; CN$1, DataRegularSeason20242025!$E$3:$E$1315, $A68)</f>
        <v>36</v>
      </c>
      <c r="CO68">
        <f>SUMIFS(DataRegularSeason20242025!$AA$3:$AA$1315,DataRegularSeason20242025!$B$3:$B$1315, "&lt;=" &amp; CO$1, DataRegularSeason20242025!$D$3:$D$1315, $A68)+SUMIFS(DataRegularSeason20242025!$AB$3:$AB$1315,DataRegularSeason20242025!$B$3:$B$1315, "&lt;=" &amp; CO$1, DataRegularSeason20242025!$E$3:$E$1315, $A68)</f>
        <v>36</v>
      </c>
      <c r="CP68">
        <f>SUMIFS(DataRegularSeason20242025!$AA$3:$AA$1315,DataRegularSeason20242025!$B$3:$B$1315, "&lt;=" &amp; CP$1, DataRegularSeason20242025!$D$3:$D$1315, $A68)+SUMIFS(DataRegularSeason20242025!$AB$3:$AB$1315,DataRegularSeason20242025!$B$3:$B$1315, "&lt;=" &amp; CP$1, DataRegularSeason20242025!$E$3:$E$1315, $A68)</f>
        <v>36</v>
      </c>
      <c r="CQ68">
        <f>SUMIFS(DataRegularSeason20242025!$AA$3:$AA$1315,DataRegularSeason20242025!$B$3:$B$1315, "&lt;=" &amp; CQ$1, DataRegularSeason20242025!$D$3:$D$1315, $A68)+SUMIFS(DataRegularSeason20242025!$AB$3:$AB$1315,DataRegularSeason20242025!$B$3:$B$1315, "&lt;=" &amp; CQ$1, DataRegularSeason20242025!$E$3:$E$1315, $A68)</f>
        <v>37</v>
      </c>
      <c r="CR68">
        <f>SUMIFS(DataRegularSeason20242025!$AA$3:$AA$1315,DataRegularSeason20242025!$B$3:$B$1315, "&lt;=" &amp; CR$1, DataRegularSeason20242025!$D$3:$D$1315, $A68)+SUMIFS(DataRegularSeason20242025!$AB$3:$AB$1315,DataRegularSeason20242025!$B$3:$B$1315, "&lt;=" &amp; CR$1, DataRegularSeason20242025!$E$3:$E$1315, $A68)</f>
        <v>37</v>
      </c>
      <c r="CS68">
        <f>SUMIFS(DataRegularSeason20242025!$AA$3:$AA$1315,DataRegularSeason20242025!$B$3:$B$1315, "&lt;=" &amp; CS$1, DataRegularSeason20242025!$D$3:$D$1315, $A68)+SUMIFS(DataRegularSeason20242025!$AB$3:$AB$1315,DataRegularSeason20242025!$B$3:$B$1315, "&lt;=" &amp; CS$1, DataRegularSeason20242025!$E$3:$E$1315, $A68)</f>
        <v>37</v>
      </c>
      <c r="CT68">
        <f>SUMIFS(DataRegularSeason20242025!$AA$3:$AA$1315,DataRegularSeason20242025!$B$3:$B$1315, "&lt;=" &amp; CT$1, DataRegularSeason20242025!$D$3:$D$1315, $A68)+SUMIFS(DataRegularSeason20242025!$AB$3:$AB$1315,DataRegularSeason20242025!$B$3:$B$1315, "&lt;=" &amp; CT$1, DataRegularSeason20242025!$E$3:$E$1315, $A68)</f>
        <v>37</v>
      </c>
      <c r="CU68">
        <f>SUMIFS(DataRegularSeason20242025!$AA$3:$AA$1315,DataRegularSeason20242025!$B$3:$B$1315, "&lt;=" &amp; CU$1, DataRegularSeason20242025!$D$3:$D$1315, $A68)+SUMIFS(DataRegularSeason20242025!$AB$3:$AB$1315,DataRegularSeason20242025!$B$3:$B$1315, "&lt;=" &amp; CU$1, DataRegularSeason20242025!$E$3:$E$1315, $A68)</f>
        <v>37</v>
      </c>
      <c r="CV68">
        <f>SUMIFS(DataRegularSeason20242025!$AA$3:$AA$1315,DataRegularSeason20242025!$B$3:$B$1315, "&lt;=" &amp; CV$1, DataRegularSeason20242025!$D$3:$D$1315, $A68)+SUMIFS(DataRegularSeason20242025!$AB$3:$AB$1315,DataRegularSeason20242025!$B$3:$B$1315, "&lt;=" &amp; CV$1, DataRegularSeason20242025!$E$3:$E$1315, $A68)</f>
        <v>37</v>
      </c>
      <c r="CW68">
        <f>SUMIFS(DataRegularSeason20242025!$AA$3:$AA$1315,DataRegularSeason20242025!$B$3:$B$1315, "&lt;=" &amp; CW$1, DataRegularSeason20242025!$D$3:$D$1315, $A68)+SUMIFS(DataRegularSeason20242025!$AB$3:$AB$1315,DataRegularSeason20242025!$B$3:$B$1315, "&lt;=" &amp; CW$1, DataRegularSeason20242025!$E$3:$E$1315, $A68)</f>
        <v>37</v>
      </c>
      <c r="CX68">
        <f>SUMIFS(DataRegularSeason20242025!$AA$3:$AA$1315,DataRegularSeason20242025!$B$3:$B$1315, "&lt;=" &amp; CX$1, DataRegularSeason20242025!$D$3:$D$1315, $A68)+SUMIFS(DataRegularSeason20242025!$AB$3:$AB$1315,DataRegularSeason20242025!$B$3:$B$1315, "&lt;=" &amp; CX$1, DataRegularSeason20242025!$E$3:$E$1315, $A68)</f>
        <v>37</v>
      </c>
      <c r="CY68">
        <f>SUMIFS(DataRegularSeason20242025!$AA$3:$AA$1315,DataRegularSeason20242025!$B$3:$B$1315, "&lt;=" &amp; CY$1, DataRegularSeason20242025!$D$3:$D$1315, $A68)+SUMIFS(DataRegularSeason20242025!$AB$3:$AB$1315,DataRegularSeason20242025!$B$3:$B$1315, "&lt;=" &amp; CY$1, DataRegularSeason20242025!$E$3:$E$1315, $A68)</f>
        <v>37</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39</v>
      </c>
      <c r="DB68">
        <f>SUMIFS(DataRegularSeason20242025!$AA$3:$AA$1315,DataRegularSeason20242025!$B$3:$B$1315, "&lt;=" &amp; DB$1, DataRegularSeason20242025!$D$3:$D$1315, $A68)+SUMIFS(DataRegularSeason20242025!$AB$3:$AB$1315,DataRegularSeason20242025!$B$3:$B$1315, "&lt;=" &amp; DB$1, DataRegularSeason20242025!$E$3:$E$1315, $A68)</f>
        <v>39</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41</v>
      </c>
      <c r="DF68">
        <f>SUMIFS(DataRegularSeason20242025!$AA$3:$AA$1315,DataRegularSeason20242025!$B$3:$B$1315, "&lt;=" &amp; DF$1, DataRegularSeason20242025!$D$3:$D$1315, $A68)+SUMIFS(DataRegularSeason20242025!$AB$3:$AB$1315,DataRegularSeason20242025!$B$3:$B$1315, "&lt;=" &amp; DF$1, DataRegularSeason20242025!$E$3:$E$1315, $A68)</f>
        <v>41</v>
      </c>
      <c r="DG68">
        <f>SUMIFS(DataRegularSeason20242025!$AA$3:$AA$1315,DataRegularSeason20242025!$B$3:$B$1315, "&lt;=" &amp; DG$1, DataRegularSeason20242025!$D$3:$D$1315, $A68)+SUMIFS(DataRegularSeason20242025!$AB$3:$AB$1315,DataRegularSeason20242025!$B$3:$B$1315, "&lt;=" &amp; DG$1, DataRegularSeason20242025!$E$3:$E$1315, $A68)</f>
        <v>43</v>
      </c>
      <c r="DH68">
        <f>SUMIFS(DataRegularSeason20242025!$AA$3:$AA$1315,DataRegularSeason20242025!$B$3:$B$1315, "&lt;=" &amp; DH$1, DataRegularSeason20242025!$D$3:$D$1315, $A68)+SUMIFS(DataRegularSeason20242025!$AB$3:$AB$1315,DataRegularSeason20242025!$B$3:$B$1315, "&lt;=" &amp; DH$1, DataRegularSeason20242025!$E$3:$E$1315, $A68)</f>
        <v>43</v>
      </c>
      <c r="DI68">
        <f>SUMIFS(DataRegularSeason20242025!$AA$3:$AA$1315,DataRegularSeason20242025!$B$3:$B$1315, "&lt;=" &amp; DI$1, DataRegularSeason20242025!$D$3:$D$1315, $A68)+SUMIFS(DataRegularSeason20242025!$AB$3:$AB$1315,DataRegularSeason20242025!$B$3:$B$1315, "&lt;=" &amp; DI$1, DataRegularSeason20242025!$E$3:$E$1315, $A68)</f>
        <v>45</v>
      </c>
      <c r="DJ68">
        <f>SUMIFS(DataRegularSeason20242025!$AA$3:$AA$1315,DataRegularSeason20242025!$B$3:$B$1315, "&lt;=" &amp; DJ$1, DataRegularSeason20242025!$D$3:$D$1315, $A68)+SUMIFS(DataRegularSeason20242025!$AB$3:$AB$1315,DataRegularSeason20242025!$B$3:$B$1315, "&lt;=" &amp; DJ$1, DataRegularSeason20242025!$E$3:$E$1315, $A68)</f>
        <v>45</v>
      </c>
      <c r="DK68">
        <f>SUMIFS(DataRegularSeason20242025!$AA$3:$AA$1315,DataRegularSeason20242025!$B$3:$B$1315, "&lt;=" &amp; DK$1, DataRegularSeason20242025!$D$3:$D$1315, $A68)+SUMIFS(DataRegularSeason20242025!$AB$3:$AB$1315,DataRegularSeason20242025!$B$3:$B$1315, "&lt;=" &amp; DK$1, DataRegularSeason20242025!$E$3:$E$1315, $A68)</f>
        <v>45</v>
      </c>
      <c r="DL68">
        <f>SUMIFS(DataRegularSeason20242025!$AA$3:$AA$1315,DataRegularSeason20242025!$B$3:$B$1315, "&lt;=" &amp; DL$1, DataRegularSeason20242025!$D$3:$D$1315, $A68)+SUMIFS(DataRegularSeason20242025!$AB$3:$AB$1315,DataRegularSeason20242025!$B$3:$B$1315, "&lt;=" &amp; DL$1, DataRegularSeason20242025!$E$3:$E$1315, $A68)</f>
        <v>45</v>
      </c>
      <c r="DM68">
        <f>SUMIFS(DataRegularSeason20242025!$AA$3:$AA$1315,DataRegularSeason20242025!$B$3:$B$1315, "&lt;=" &amp; DM$1, DataRegularSeason20242025!$D$3:$D$1315, $A68)+SUMIFS(DataRegularSeason20242025!$AB$3:$AB$1315,DataRegularSeason20242025!$B$3:$B$1315, "&lt;=" &amp; DM$1, DataRegularSeason20242025!$E$3:$E$1315, $A68)</f>
        <v>45</v>
      </c>
      <c r="DN68">
        <f>SUMIFS(DataRegularSeason20242025!$AA$3:$AA$1315,DataRegularSeason20242025!$B$3:$B$1315, "&lt;=" &amp; DN$1, DataRegularSeason20242025!$D$3:$D$1315, $A68)+SUMIFS(DataRegularSeason20242025!$AB$3:$AB$1315,DataRegularSeason20242025!$B$3:$B$1315, "&lt;=" &amp; DN$1, DataRegularSeason20242025!$E$3:$E$1315, $A68)</f>
        <v>47</v>
      </c>
      <c r="DO68">
        <f>SUMIFS(DataRegularSeason20242025!$AA$3:$AA$1315,DataRegularSeason20242025!$B$3:$B$1315, "&lt;=" &amp; DO$1, DataRegularSeason20242025!$D$3:$D$1315, $A68)+SUMIFS(DataRegularSeason20242025!$AB$3:$AB$1315,DataRegularSeason20242025!$B$3:$B$1315, "&lt;=" &amp; DO$1, DataRegularSeason20242025!$E$3:$E$1315, $A68)</f>
        <v>47</v>
      </c>
      <c r="DP68">
        <f>SUMIFS(DataRegularSeason20242025!$AA$3:$AA$1315,DataRegularSeason20242025!$B$3:$B$1315, "&lt;=" &amp; DP$1, DataRegularSeason20242025!$D$3:$D$1315, $A68)+SUMIFS(DataRegularSeason20242025!$AB$3:$AB$1315,DataRegularSeason20242025!$B$3:$B$1315, "&lt;=" &amp; DP$1, DataRegularSeason20242025!$E$3:$E$1315, $A68)</f>
        <v>47</v>
      </c>
      <c r="DQ68">
        <f>SUMIFS(DataRegularSeason20242025!$AA$3:$AA$1315,DataRegularSeason20242025!$B$3:$B$1315, "&lt;=" &amp; DQ$1, DataRegularSeason20242025!$D$3:$D$1315, $A68)+SUMIFS(DataRegularSeason20242025!$AB$3:$AB$1315,DataRegularSeason20242025!$B$3:$B$1315, "&lt;=" &amp; DQ$1, DataRegularSeason20242025!$E$3:$E$1315, $A68)</f>
        <v>47</v>
      </c>
      <c r="DR68">
        <f>SUMIFS(DataRegularSeason20242025!$AA$3:$AA$1315,DataRegularSeason20242025!$B$3:$B$1315, "&lt;=" &amp; DR$1, DataRegularSeason20242025!$D$3:$D$1315, $A68)+SUMIFS(DataRegularSeason20242025!$AB$3:$AB$1315,DataRegularSeason20242025!$B$3:$B$1315, "&lt;=" &amp; DR$1, DataRegularSeason20242025!$E$3:$E$1315, $A68)</f>
        <v>47</v>
      </c>
      <c r="DS68">
        <f>SUMIFS(DataRegularSeason20242025!$AA$3:$AA$1315,DataRegularSeason20242025!$B$3:$B$1315, "&lt;=" &amp; DS$1, DataRegularSeason20242025!$D$3:$D$1315, $A68)+SUMIFS(DataRegularSeason20242025!$AB$3:$AB$1315,DataRegularSeason20242025!$B$3:$B$1315, "&lt;=" &amp; DS$1, DataRegularSeason20242025!$E$3:$E$1315, $A68)</f>
        <v>49</v>
      </c>
      <c r="DT68">
        <f>SUMIFS(DataRegularSeason20242025!$AA$3:$AA$1315,DataRegularSeason20242025!$B$3:$B$1315, "&lt;=" &amp; DT$1, DataRegularSeason20242025!$D$3:$D$1315, $A68)+SUMIFS(DataRegularSeason20242025!$AB$3:$AB$1315,DataRegularSeason20242025!$B$3:$B$1315, "&lt;=" &amp; DT$1, DataRegularSeason20242025!$E$3:$E$1315, $A68)</f>
        <v>49</v>
      </c>
      <c r="DU68">
        <f>SUMIFS(DataRegularSeason20242025!$AA$3:$AA$1315,DataRegularSeason20242025!$B$3:$B$1315, "&lt;=" &amp; DU$1, DataRegularSeason20242025!$D$3:$D$1315, $A68)+SUMIFS(DataRegularSeason20242025!$AB$3:$AB$1315,DataRegularSeason20242025!$B$3:$B$1315, "&lt;=" &amp; DU$1, DataRegularSeason20242025!$E$3:$E$1315, $A68)</f>
        <v>49</v>
      </c>
      <c r="DV68">
        <f>SUMIFS(DataRegularSeason20242025!$AA$3:$AA$1315,DataRegularSeason20242025!$B$3:$B$1315, "&lt;=" &amp; DV$1, DataRegularSeason20242025!$D$3:$D$1315, $A68)+SUMIFS(DataRegularSeason20242025!$AB$3:$AB$1315,DataRegularSeason20242025!$B$3:$B$1315, "&lt;=" &amp; DV$1, DataRegularSeason20242025!$E$3:$E$1315, $A68)</f>
        <v>49</v>
      </c>
      <c r="DW68">
        <f>SUMIFS(DataRegularSeason20242025!$AA$3:$AA$1315,DataRegularSeason20242025!$B$3:$B$1315, "&lt;=" &amp; DW$1, DataRegularSeason20242025!$D$3:$D$1315, $A68)+SUMIFS(DataRegularSeason20242025!$AB$3:$AB$1315,DataRegularSeason20242025!$B$3:$B$1315, "&lt;=" &amp; DW$1, DataRegularSeason20242025!$E$3:$E$1315, $A68)</f>
        <v>49</v>
      </c>
      <c r="DX68">
        <f>SUMIFS(DataRegularSeason20242025!$AA$3:$AA$1315,DataRegularSeason20242025!$B$3:$B$1315, "&lt;=" &amp; DX$1, DataRegularSeason20242025!$D$3:$D$1315, $A68)+SUMIFS(DataRegularSeason20242025!$AB$3:$AB$1315,DataRegularSeason20242025!$B$3:$B$1315, "&lt;=" &amp; DX$1, DataRegularSeason20242025!$E$3:$E$1315, $A68)</f>
        <v>50</v>
      </c>
      <c r="DY68">
        <f>SUMIFS(DataRegularSeason20242025!$AA$3:$AA$1315,DataRegularSeason20242025!$B$3:$B$1315, "&lt;=" &amp; DY$1, DataRegularSeason20242025!$D$3:$D$1315, $A68)+SUMIFS(DataRegularSeason20242025!$AB$3:$AB$1315,DataRegularSeason20242025!$B$3:$B$1315, "&lt;=" &amp; DY$1, DataRegularSeason20242025!$E$3:$E$1315, $A68)</f>
        <v>50</v>
      </c>
      <c r="DZ68">
        <f>SUMIFS(DataRegularSeason20242025!$AA$3:$AA$1315,DataRegularSeason20242025!$B$3:$B$1315, "&lt;=" &amp; DZ$1, DataRegularSeason20242025!$D$3:$D$1315, $A68)+SUMIFS(DataRegularSeason20242025!$AB$3:$AB$1315,DataRegularSeason20242025!$B$3:$B$1315, "&lt;=" &amp; DZ$1, DataRegularSeason20242025!$E$3:$E$1315, $A68)</f>
        <v>50</v>
      </c>
      <c r="EA68">
        <f>SUMIFS(DataRegularSeason20242025!$AA$3:$AA$1315,DataRegularSeason20242025!$B$3:$B$1315, "&lt;=" &amp; EA$1, DataRegularSeason20242025!$D$3:$D$1315, $A68)+SUMIFS(DataRegularSeason20242025!$AB$3:$AB$1315,DataRegularSeason20242025!$B$3:$B$1315, "&lt;=" &amp; EA$1, DataRegularSeason20242025!$E$3:$E$1315, $A68)</f>
        <v>50</v>
      </c>
      <c r="EB68">
        <f>SUMIFS(DataRegularSeason20242025!$AA$3:$AA$1315,DataRegularSeason20242025!$B$3:$B$1315, "&lt;=" &amp; EB$1, DataRegularSeason20242025!$D$3:$D$1315, $A68)+SUMIFS(DataRegularSeason20242025!$AB$3:$AB$1315,DataRegularSeason20242025!$B$3:$B$1315, "&lt;=" &amp; EB$1, DataRegularSeason20242025!$E$3:$E$1315, $A68)</f>
        <v>52</v>
      </c>
      <c r="EC68">
        <f>SUMIFS(DataRegularSeason20242025!$AA$3:$AA$1315,DataRegularSeason20242025!$B$3:$B$1315, "&lt;=" &amp; EC$1, DataRegularSeason20242025!$D$3:$D$1315, $A68)+SUMIFS(DataRegularSeason20242025!$AB$3:$AB$1315,DataRegularSeason20242025!$B$3:$B$1315, "&lt;=" &amp; EC$1, DataRegularSeason20242025!$E$3:$E$1315, $A68)</f>
        <v>52</v>
      </c>
      <c r="ED68">
        <f>SUMIFS(DataRegularSeason20242025!$AA$3:$AA$1315,DataRegularSeason20242025!$B$3:$B$1315, "&lt;=" &amp; ED$1, DataRegularSeason20242025!$D$3:$D$1315, $A68)+SUMIFS(DataRegularSeason20242025!$AB$3:$AB$1315,DataRegularSeason20242025!$B$3:$B$1315, "&lt;=" &amp; ED$1, DataRegularSeason20242025!$E$3:$E$1315, $A68)</f>
        <v>52</v>
      </c>
      <c r="EE68">
        <f>SUMIFS(DataRegularSeason20242025!$AA$3:$AA$1315,DataRegularSeason20242025!$B$3:$B$1315, "&lt;=" &amp; EE$1, DataRegularSeason20242025!$D$3:$D$1315, $A68)+SUMIFS(DataRegularSeason20242025!$AB$3:$AB$1315,DataRegularSeason20242025!$B$3:$B$1315, "&lt;=" &amp; EE$1, DataRegularSeason20242025!$E$3:$E$1315, $A68)</f>
        <v>52</v>
      </c>
      <c r="EF68">
        <f>SUMIFS(DataRegularSeason20242025!$AA$3:$AA$1315,DataRegularSeason20242025!$B$3:$B$1315, "&lt;=" &amp; EF$1, DataRegularSeason20242025!$D$3:$D$1315, $A68)+SUMIFS(DataRegularSeason20242025!$AB$3:$AB$1315,DataRegularSeason20242025!$B$3:$B$1315, "&lt;=" &amp; EF$1, DataRegularSeason20242025!$E$3:$E$1315, $A68)</f>
        <v>52</v>
      </c>
      <c r="EG68">
        <f>SUMIFS(DataRegularSeason20242025!$AA$3:$AA$1315,DataRegularSeason20242025!$B$3:$B$1315, "&lt;=" &amp; EG$1, DataRegularSeason20242025!$D$3:$D$1315, $A68)+SUMIFS(DataRegularSeason20242025!$AB$3:$AB$1315,DataRegularSeason20242025!$B$3:$B$1315, "&lt;=" &amp; EG$1, DataRegularSeason20242025!$E$3:$E$1315, $A68)</f>
        <v>52</v>
      </c>
      <c r="EH68">
        <f>SUMIFS(DataRegularSeason20242025!$AA$3:$AA$1315,DataRegularSeason20242025!$B$3:$B$1315, "&lt;=" &amp; EH$1, DataRegularSeason20242025!$D$3:$D$1315, $A68)+SUMIFS(DataRegularSeason20242025!$AB$3:$AB$1315,DataRegularSeason20242025!$B$3:$B$1315, "&lt;=" &amp; EH$1, DataRegularSeason20242025!$E$3:$E$1315, $A68)</f>
        <v>52</v>
      </c>
      <c r="EI68">
        <f>SUMIFS(DataRegularSeason20242025!$AA$3:$AA$1315,DataRegularSeason20242025!$B$3:$B$1315, "&lt;=" &amp; EI$1, DataRegularSeason20242025!$D$3:$D$1315, $A68)+SUMIFS(DataRegularSeason20242025!$AB$3:$AB$1315,DataRegularSeason20242025!$B$3:$B$1315, "&lt;=" &amp; EI$1, DataRegularSeason20242025!$E$3:$E$1315, $A68)</f>
        <v>52</v>
      </c>
      <c r="EJ68">
        <f>SUMIFS(DataRegularSeason20242025!$AA$3:$AA$1315,DataRegularSeason20242025!$B$3:$B$1315, "&lt;=" &amp; EJ$1, DataRegularSeason20242025!$D$3:$D$1315, $A68)+SUMIFS(DataRegularSeason20242025!$AB$3:$AB$1315,DataRegularSeason20242025!$B$3:$B$1315, "&lt;=" &amp; EJ$1, DataRegularSeason20242025!$E$3:$E$1315, $A68)</f>
        <v>52</v>
      </c>
      <c r="EK68">
        <f>SUMIFS(DataRegularSeason20242025!$AA$3:$AA$1315,DataRegularSeason20242025!$B$3:$B$1315, "&lt;=" &amp; EK$1, DataRegularSeason20242025!$D$3:$D$1315, $A68)+SUMIFS(DataRegularSeason20242025!$AB$3:$AB$1315,DataRegularSeason20242025!$B$3:$B$1315, "&lt;=" &amp; EK$1, DataRegularSeason20242025!$E$3:$E$1315, $A68)</f>
        <v>52</v>
      </c>
      <c r="EL68">
        <f>SUMIFS(DataRegularSeason20242025!$AA$3:$AA$1315,DataRegularSeason20242025!$B$3:$B$1315, "&lt;=" &amp; EL$1, DataRegularSeason20242025!$D$3:$D$1315, $A68)+SUMIFS(DataRegularSeason20242025!$AB$3:$AB$1315,DataRegularSeason20242025!$B$3:$B$1315, "&lt;=" &amp; EL$1, DataRegularSeason20242025!$E$3:$E$1315, $A68)</f>
        <v>52</v>
      </c>
      <c r="EM68">
        <f>SUMIFS(DataRegularSeason20242025!$AA$3:$AA$1315,DataRegularSeason20242025!$B$3:$B$1315, "&lt;=" &amp; EM$1, DataRegularSeason20242025!$D$3:$D$1315, $A68)+SUMIFS(DataRegularSeason20242025!$AB$3:$AB$1315,DataRegularSeason20242025!$B$3:$B$1315, "&lt;=" &amp; EM$1, DataRegularSeason20242025!$E$3:$E$1315, $A68)</f>
        <v>52</v>
      </c>
      <c r="EN68">
        <f>SUMIFS(DataRegularSeason20242025!$AA$3:$AA$1315,DataRegularSeason20242025!$B$3:$B$1315, "&lt;=" &amp; EN$1, DataRegularSeason20242025!$D$3:$D$1315, $A68)+SUMIFS(DataRegularSeason20242025!$AB$3:$AB$1315,DataRegularSeason20242025!$B$3:$B$1315, "&lt;=" &amp; EN$1, DataRegularSeason20242025!$E$3:$E$1315, $A68)</f>
        <v>52</v>
      </c>
      <c r="EO68">
        <f>SUMIFS(DataRegularSeason20242025!$AA$3:$AA$1315,DataRegularSeason20242025!$B$3:$B$1315, "&lt;=" &amp; EO$1, DataRegularSeason20242025!$D$3:$D$1315, $A68)+SUMIFS(DataRegularSeason20242025!$AB$3:$AB$1315,DataRegularSeason20242025!$B$3:$B$1315, "&lt;=" &amp; EO$1, DataRegularSeason20242025!$E$3:$E$1315, $A68)</f>
        <v>52</v>
      </c>
      <c r="EP68">
        <f>SUMIFS(DataRegularSeason20242025!$AA$3:$AA$1315,DataRegularSeason20242025!$B$3:$B$1315, "&lt;=" &amp; EP$1, DataRegularSeason20242025!$D$3:$D$1315, $A68)+SUMIFS(DataRegularSeason20242025!$AB$3:$AB$1315,DataRegularSeason20242025!$B$3:$B$1315, "&lt;=" &amp; EP$1, DataRegularSeason20242025!$E$3:$E$1315, $A68)</f>
        <v>54</v>
      </c>
      <c r="EQ68">
        <f>SUMIFS(DataRegularSeason20242025!$AA$3:$AA$1315,DataRegularSeason20242025!$B$3:$B$1315, "&lt;=" &amp; EQ$1, DataRegularSeason20242025!$D$3:$D$1315, $A68)+SUMIFS(DataRegularSeason20242025!$AB$3:$AB$1315,DataRegularSeason20242025!$B$3:$B$1315, "&lt;=" &amp; EQ$1, DataRegularSeason20242025!$E$3:$E$1315, $A68)</f>
        <v>54</v>
      </c>
      <c r="ER68">
        <f>SUMIFS(DataRegularSeason20242025!$AA$3:$AA$1315,DataRegularSeason20242025!$B$3:$B$1315, "&lt;=" &amp; ER$1, DataRegularSeason20242025!$D$3:$D$1315, $A68)+SUMIFS(DataRegularSeason20242025!$AB$3:$AB$1315,DataRegularSeason20242025!$B$3:$B$1315, "&lt;=" &amp; ER$1, DataRegularSeason20242025!$E$3:$E$1315, $A68)</f>
        <v>54</v>
      </c>
      <c r="ES68">
        <f>SUMIFS(DataRegularSeason20242025!$AA$3:$AA$1315,DataRegularSeason20242025!$B$3:$B$1315, "&lt;=" &amp; ES$1, DataRegularSeason20242025!$D$3:$D$1315, $A68)+SUMIFS(DataRegularSeason20242025!$AB$3:$AB$1315,DataRegularSeason20242025!$B$3:$B$1315, "&lt;=" &amp; ES$1, DataRegularSeason20242025!$E$3:$E$1315, $A68)</f>
        <v>54</v>
      </c>
      <c r="ET68">
        <f>SUMIFS(DataRegularSeason20242025!$AA$3:$AA$1315,DataRegularSeason20242025!$B$3:$B$1315, "&lt;=" &amp; ET$1, DataRegularSeason20242025!$D$3:$D$1315, $A68)+SUMIFS(DataRegularSeason20242025!$AB$3:$AB$1315,DataRegularSeason20242025!$B$3:$B$1315, "&lt;=" &amp; ET$1, DataRegularSeason20242025!$E$3:$E$1315, $A68)</f>
        <v>54</v>
      </c>
      <c r="EU68">
        <f>SUMIFS(DataRegularSeason20242025!$AA$3:$AA$1315,DataRegularSeason20242025!$B$3:$B$1315, "&lt;=" &amp; EU$1, DataRegularSeason20242025!$D$3:$D$1315, $A68)+SUMIFS(DataRegularSeason20242025!$AB$3:$AB$1315,DataRegularSeason20242025!$B$3:$B$1315, "&lt;=" &amp; EU$1, DataRegularSeason20242025!$E$3:$E$1315, $A68)</f>
        <v>54</v>
      </c>
      <c r="EV68">
        <f>SUMIFS(DataRegularSeason20242025!$AA$3:$AA$1315,DataRegularSeason20242025!$B$3:$B$1315, "&lt;=" &amp; EV$1, DataRegularSeason20242025!$D$3:$D$1315, $A68)+SUMIFS(DataRegularSeason20242025!$AB$3:$AB$1315,DataRegularSeason20242025!$B$3:$B$1315, "&lt;=" &amp; EV$1, DataRegularSeason20242025!$E$3:$E$1315, $A68)</f>
        <v>54</v>
      </c>
      <c r="EW68">
        <f>SUMIFS(DataRegularSeason20242025!$AA$3:$AA$1315,DataRegularSeason20242025!$B$3:$B$1315, "&lt;=" &amp; EW$1, DataRegularSeason20242025!$D$3:$D$1315, $A68)+SUMIFS(DataRegularSeason20242025!$AB$3:$AB$1315,DataRegularSeason20242025!$B$3:$B$1315, "&lt;=" &amp; EW$1, DataRegularSeason20242025!$E$3:$E$1315, $A68)</f>
        <v>56</v>
      </c>
      <c r="EX68">
        <f>SUMIFS(DataRegularSeason20242025!$AA$3:$AA$1315,DataRegularSeason20242025!$B$3:$B$1315, "&lt;=" &amp; EX$1, DataRegularSeason20242025!$D$3:$D$1315, $A68)+SUMIFS(DataRegularSeason20242025!$AB$3:$AB$1315,DataRegularSeason20242025!$B$3:$B$1315, "&lt;=" &amp; EX$1, DataRegularSeason20242025!$E$3:$E$1315, $A68)</f>
        <v>56</v>
      </c>
      <c r="EY68">
        <f>SUMIFS(DataRegularSeason20242025!$AA$3:$AA$1315,DataRegularSeason20242025!$B$3:$B$1315, "&lt;=" &amp; EY$1, DataRegularSeason20242025!$D$3:$D$1315, $A68)+SUMIFS(DataRegularSeason20242025!$AB$3:$AB$1315,DataRegularSeason20242025!$B$3:$B$1315, "&lt;=" &amp; EY$1, DataRegularSeason20242025!$E$3:$E$1315, $A68)</f>
        <v>56</v>
      </c>
      <c r="EZ68">
        <f>SUMIFS(DataRegularSeason20242025!$AA$3:$AA$1315,DataRegularSeason20242025!$B$3:$B$1315, "&lt;=" &amp; EZ$1, DataRegularSeason20242025!$D$3:$D$1315, $A68)+SUMIFS(DataRegularSeason20242025!$AB$3:$AB$1315,DataRegularSeason20242025!$B$3:$B$1315, "&lt;=" &amp; EZ$1, DataRegularSeason20242025!$E$3:$E$1315, $A68)</f>
        <v>56</v>
      </c>
      <c r="FA68">
        <f>SUMIFS(DataRegularSeason20242025!$AA$3:$AA$1315,DataRegularSeason20242025!$B$3:$B$1315, "&lt;=" &amp; FA$1, DataRegularSeason20242025!$D$3:$D$1315, $A68)+SUMIFS(DataRegularSeason20242025!$AB$3:$AB$1315,DataRegularSeason20242025!$B$3:$B$1315, "&lt;=" &amp; FA$1, DataRegularSeason20242025!$E$3:$E$1315, $A68)</f>
        <v>56</v>
      </c>
      <c r="FB68">
        <f>SUMIFS(DataRegularSeason20242025!$AA$3:$AA$1315,DataRegularSeason20242025!$B$3:$B$1315, "&lt;=" &amp; FB$1, DataRegularSeason20242025!$D$3:$D$1315, $A68)+SUMIFS(DataRegularSeason20242025!$AB$3:$AB$1315,DataRegularSeason20242025!$B$3:$B$1315, "&lt;=" &amp; FB$1, DataRegularSeason20242025!$E$3:$E$1315, $A68)</f>
        <v>56</v>
      </c>
      <c r="FC68">
        <f>SUMIFS(DataRegularSeason20242025!$AA$3:$AA$1315,DataRegularSeason20242025!$B$3:$B$1315, "&lt;=" &amp; FC$1, DataRegularSeason20242025!$D$3:$D$1315, $A68)+SUMIFS(DataRegularSeason20242025!$AB$3:$AB$1315,DataRegularSeason20242025!$B$3:$B$1315, "&lt;=" &amp; FC$1, DataRegularSeason20242025!$E$3:$E$1315, $A68)</f>
        <v>56</v>
      </c>
      <c r="FD68">
        <f>SUMIFS(DataRegularSeason20242025!$AA$3:$AA$1315,DataRegularSeason20242025!$B$3:$B$1315, "&lt;=" &amp; FD$1, DataRegularSeason20242025!$D$3:$D$1315, $A68)+SUMIFS(DataRegularSeason20242025!$AB$3:$AB$1315,DataRegularSeason20242025!$B$3:$B$1315, "&lt;=" &amp; FD$1, DataRegularSeason20242025!$E$3:$E$1315, $A68)</f>
        <v>58</v>
      </c>
      <c r="FE68">
        <f>SUMIFS(DataRegularSeason20242025!$AA$3:$AA$1315,DataRegularSeason20242025!$B$3:$B$1315, "&lt;=" &amp; FE$1, DataRegularSeason20242025!$D$3:$D$1315, $A68)+SUMIFS(DataRegularSeason20242025!$AB$3:$AB$1315,DataRegularSeason20242025!$B$3:$B$1315, "&lt;=" &amp; FE$1, DataRegularSeason20242025!$E$3:$E$1315, $A68)</f>
        <v>58</v>
      </c>
      <c r="FF68">
        <f>SUMIFS(DataRegularSeason20242025!$AA$3:$AA$1315,DataRegularSeason20242025!$B$3:$B$1315, "&lt;=" &amp; FF$1, DataRegularSeason20242025!$D$3:$D$1315, $A68)+SUMIFS(DataRegularSeason20242025!$AB$3:$AB$1315,DataRegularSeason20242025!$B$3:$B$1315, "&lt;=" &amp; FF$1, DataRegularSeason20242025!$E$3:$E$1315, $A68)</f>
        <v>58</v>
      </c>
      <c r="FG68">
        <f>SUMIFS(DataRegularSeason20242025!$AA$3:$AA$1315,DataRegularSeason20242025!$B$3:$B$1315, "&lt;=" &amp; FG$1, DataRegularSeason20242025!$D$3:$D$1315, $A68)+SUMIFS(DataRegularSeason20242025!$AB$3:$AB$1315,DataRegularSeason20242025!$B$3:$B$1315, "&lt;=" &amp; FG$1, DataRegularSeason20242025!$E$3:$E$1315, $A68)</f>
        <v>58</v>
      </c>
      <c r="FH68">
        <f>SUMIFS(DataRegularSeason20242025!$AA$3:$AA$1315,DataRegularSeason20242025!$B$3:$B$1315, "&lt;=" &amp; FH$1, DataRegularSeason20242025!$D$3:$D$1315, $A68)+SUMIFS(DataRegularSeason20242025!$AB$3:$AB$1315,DataRegularSeason20242025!$B$3:$B$1315, "&lt;=" &amp; FH$1, DataRegularSeason20242025!$E$3:$E$1315, $A68)</f>
        <v>60</v>
      </c>
      <c r="FI68">
        <f>SUMIFS(DataRegularSeason20242025!$AA$3:$AA$1315,DataRegularSeason20242025!$B$3:$B$1315, "&lt;=" &amp; FI$1, DataRegularSeason20242025!$D$3:$D$1315, $A68)+SUMIFS(DataRegularSeason20242025!$AB$3:$AB$1315,DataRegularSeason20242025!$B$3:$B$1315, "&lt;=" &amp; FI$1, DataRegularSeason20242025!$E$3:$E$1315, $A68)</f>
        <v>60</v>
      </c>
      <c r="FJ68">
        <f>SUMIFS(DataRegularSeason20242025!$AA$3:$AA$1315,DataRegularSeason20242025!$B$3:$B$1315, "&lt;=" &amp; FJ$1, DataRegularSeason20242025!$D$3:$D$1315, $A68)+SUMIFS(DataRegularSeason20242025!$AB$3:$AB$1315,DataRegularSeason20242025!$B$3:$B$1315, "&lt;=" &amp; FJ$1, DataRegularSeason20242025!$E$3:$E$1315, $A68)</f>
        <v>60</v>
      </c>
      <c r="FK68">
        <f>SUMIFS(DataRegularSeason20242025!$AA$3:$AA$1315,DataRegularSeason20242025!$B$3:$B$1315, "&lt;=" &amp; FK$1, DataRegularSeason20242025!$D$3:$D$1315, $A68)+SUMIFS(DataRegularSeason20242025!$AB$3:$AB$1315,DataRegularSeason20242025!$B$3:$B$1315, "&lt;=" &amp; FK$1, DataRegularSeason20242025!$E$3:$E$1315, $A68)</f>
        <v>60</v>
      </c>
      <c r="FL68">
        <f>SUMIFS(DataRegularSeason20242025!$AA$3:$AA$1315,DataRegularSeason20242025!$B$3:$B$1315, "&lt;=" &amp; FL$1, DataRegularSeason20242025!$D$3:$D$1315, $A68)+SUMIFS(DataRegularSeason20242025!$AB$3:$AB$1315,DataRegularSeason20242025!$B$3:$B$1315, "&lt;=" &amp; FL$1, DataRegularSeason20242025!$E$3:$E$1315, $A68)</f>
        <v>60</v>
      </c>
      <c r="FM68">
        <f>SUMIFS(DataRegularSeason20242025!$AA$3:$AA$1315,DataRegularSeason20242025!$B$3:$B$1315, "&lt;=" &amp; FM$1, DataRegularSeason20242025!$D$3:$D$1315, $A68)+SUMIFS(DataRegularSeason20242025!$AB$3:$AB$1315,DataRegularSeason20242025!$B$3:$B$1315, "&lt;=" &amp; FM$1, DataRegularSeason20242025!$E$3:$E$1315, $A68)</f>
        <v>60</v>
      </c>
      <c r="FN68">
        <f>SUMIFS(DataRegularSeason20242025!$AA$3:$AA$1315,DataRegularSeason20242025!$B$3:$B$1315, "&lt;=" &amp; FN$1, DataRegularSeason20242025!$D$3:$D$1315, $A68)+SUMIFS(DataRegularSeason20242025!$AB$3:$AB$1315,DataRegularSeason20242025!$B$3:$B$1315, "&lt;=" &amp; FN$1, DataRegularSeason20242025!$E$3:$E$1315, $A68)</f>
        <v>60</v>
      </c>
      <c r="FO68">
        <f>SUMIFS(DataRegularSeason20242025!$AA$3:$AA$1315,DataRegularSeason20242025!$B$3:$B$1315, "&lt;=" &amp; FO$1, DataRegularSeason20242025!$D$3:$D$1315, $A68)+SUMIFS(DataRegularSeason20242025!$AB$3:$AB$1315,DataRegularSeason20242025!$B$3:$B$1315, "&lt;=" &amp; FO$1, DataRegularSeason20242025!$E$3:$E$1315, $A68)</f>
        <v>60</v>
      </c>
      <c r="FP68">
        <f>SUMIFS(DataRegularSeason20242025!$AA$3:$AA$1315,DataRegularSeason20242025!$B$3:$B$1315, "&lt;=" &amp; FP$1, DataRegularSeason20242025!$D$3:$D$1315, $A68)+SUMIFS(DataRegularSeason20242025!$AB$3:$AB$1315,DataRegularSeason20242025!$B$3:$B$1315, "&lt;=" &amp; FP$1, DataRegularSeason20242025!$E$3:$E$1315, $A68)</f>
        <v>60</v>
      </c>
      <c r="FQ68">
        <f>SUMIFS(DataRegularSeason20242025!$AA$3:$AA$1315,DataRegularSeason20242025!$B$3:$B$1315, "&lt;=" &amp; FQ$1, DataRegularSeason20242025!$D$3:$D$1315, $A68)+SUMIFS(DataRegularSeason20242025!$AB$3:$AB$1315,DataRegularSeason20242025!$B$3:$B$1315, "&lt;=" &amp; FQ$1, DataRegularSeason20242025!$E$3:$E$1315, $A68)</f>
        <v>60</v>
      </c>
      <c r="FR68">
        <f>SUMIFS(DataRegularSeason20242025!$AA$3:$AA$1315,DataRegularSeason20242025!$B$3:$B$1315, "&lt;=" &amp; FR$1, DataRegularSeason20242025!$D$3:$D$1315, $A68)+SUMIFS(DataRegularSeason20242025!$AB$3:$AB$1315,DataRegularSeason20242025!$B$3:$B$1315, "&lt;=" &amp; FR$1, DataRegularSeason20242025!$E$3:$E$1315, $A68)</f>
        <v>60</v>
      </c>
      <c r="FS68">
        <f>SUMIFS(DataRegularSeason20242025!$AA$3:$AA$1315,DataRegularSeason20242025!$B$3:$B$1315, "&lt;=" &amp; FS$1, DataRegularSeason20242025!$D$3:$D$1315, $A68)+SUMIFS(DataRegularSeason20242025!$AB$3:$AB$1315,DataRegularSeason20242025!$B$3:$B$1315, "&lt;=" &amp; FS$1, DataRegularSeason20242025!$E$3:$E$1315, $A68)</f>
        <v>60</v>
      </c>
      <c r="FT68">
        <f>SUMIFS(DataRegularSeason20242025!$AA$3:$AA$1315,DataRegularSeason20242025!$B$3:$B$1315, "&lt;=" &amp; FT$1, DataRegularSeason20242025!$D$3:$D$1315, $A68)+SUMIFS(DataRegularSeason20242025!$AB$3:$AB$1315,DataRegularSeason20242025!$B$3:$B$1315, "&lt;=" &amp; FT$1, DataRegularSeason20242025!$E$3:$E$1315, $A68)</f>
        <v>60</v>
      </c>
      <c r="FU68">
        <f>SUMIFS(DataRegularSeason20242025!$AA$3:$AA$1315,DataRegularSeason20242025!$B$3:$B$1315, "&lt;=" &amp; FU$1, DataRegularSeason20242025!$D$3:$D$1315, $A68)+SUMIFS(DataRegularSeason20242025!$AB$3:$AB$1315,DataRegularSeason20242025!$B$3:$B$1315, "&lt;=" &amp; FU$1, DataRegularSeason20242025!$E$3:$E$1315, $A68)</f>
        <v>60</v>
      </c>
      <c r="FV68">
        <f>SUMIFS(DataRegularSeason20242025!$AA$3:$AA$1315,DataRegularSeason20242025!$B$3:$B$1315, "&lt;=" &amp; FV$1, DataRegularSeason20242025!$D$3:$D$1315, $A68)+SUMIFS(DataRegularSeason20242025!$AB$3:$AB$1315,DataRegularSeason20242025!$B$3:$B$1315, "&lt;=" &amp; FV$1, DataRegularSeason20242025!$E$3:$E$1315, $A68)</f>
        <v>60</v>
      </c>
      <c r="FW68">
        <f>SUMIFS(DataRegularSeason20242025!$AA$3:$AA$1315,DataRegularSeason20242025!$B$3:$B$1315, "&lt;=" &amp; FW$1, DataRegularSeason20242025!$D$3:$D$1315, $A68)+SUMIFS(DataRegularSeason20242025!$AB$3:$AB$1315,DataRegularSeason20242025!$B$3:$B$1315, "&lt;=" &amp; FW$1, DataRegularSeason20242025!$E$3:$E$1315, $A68)</f>
        <v>60</v>
      </c>
      <c r="FX68">
        <f>SUMIFS(DataRegularSeason20242025!$AA$3:$AA$1315,DataRegularSeason20242025!$B$3:$B$1315, "&lt;=" &amp; FX$1, DataRegularSeason20242025!$D$3:$D$1315, $A68)+SUMIFS(DataRegularSeason20242025!$AB$3:$AB$1315,DataRegularSeason20242025!$B$3:$B$1315, "&lt;=" &amp; FX$1, DataRegularSeason20242025!$E$3:$E$1315, $A68)</f>
        <v>60</v>
      </c>
      <c r="FY68">
        <f>SUMIFS(DataRegularSeason20242025!$AA$3:$AA$1315,DataRegularSeason20242025!$B$3:$B$1315, "&lt;=" &amp; FY$1, DataRegularSeason20242025!$D$3:$D$1315, $A68)+SUMIFS(DataRegularSeason20242025!$AB$3:$AB$1315,DataRegularSeason20242025!$B$3:$B$1315, "&lt;=" &amp; FY$1, DataRegularSeason20242025!$E$3:$E$1315, $A68)</f>
        <v>60</v>
      </c>
      <c r="FZ68">
        <f>SUMIFS(DataRegularSeason20242025!$AA$3:$AA$1315,DataRegularSeason20242025!$B$3:$B$1315, "&lt;=" &amp; FZ$1, DataRegularSeason20242025!$D$3:$D$1315, $A68)+SUMIFS(DataRegularSeason20242025!$AB$3:$AB$1315,DataRegularSeason20242025!$B$3:$B$1315, "&lt;=" &amp; FZ$1, DataRegularSeason20242025!$E$3:$E$1315, $A68)</f>
        <v>60</v>
      </c>
      <c r="GA68">
        <f>SUMIFS(DataRegularSeason20242025!$AA$3:$AA$1315,DataRegularSeason20242025!$B$3:$B$1315, "&lt;=" &amp; GA$1, DataRegularSeason20242025!$D$3:$D$1315, $A68)+SUMIFS(DataRegularSeason20242025!$AB$3:$AB$1315,DataRegularSeason20242025!$B$3:$B$1315, "&lt;=" &amp; GA$1, DataRegularSeason20242025!$E$3:$E$1315, $A68)</f>
        <v>60</v>
      </c>
      <c r="GB68">
        <f>SUMIFS(DataRegularSeason20242025!$AA$3:$AA$1315,DataRegularSeason20242025!$B$3:$B$1315, "&lt;=" &amp; GB$1, DataRegularSeason20242025!$D$3:$D$1315, $A68)+SUMIFS(DataRegularSeason20242025!$AB$3:$AB$1315,DataRegularSeason20242025!$B$3:$B$1315, "&lt;=" &amp; GB$1, DataRegularSeason20242025!$E$3:$E$1315, $A68)</f>
        <v>60</v>
      </c>
      <c r="GC68">
        <f>SUMIFS(DataRegularSeason20242025!$AA$3:$AA$1315,DataRegularSeason20242025!$B$3:$B$1315, "&lt;=" &amp; GC$1, DataRegularSeason20242025!$D$3:$D$1315, $A68)+SUMIFS(DataRegularSeason20242025!$AB$3:$AB$1315,DataRegularSeason20242025!$B$3:$B$1315, "&lt;=" &amp; GC$1, DataRegularSeason20242025!$E$3:$E$1315, $A68)</f>
        <v>60</v>
      </c>
      <c r="GD68">
        <f>SUMIFS(DataRegularSeason20242025!$AA$3:$AA$1315,DataRegularSeason20242025!$B$3:$B$1315, "&lt;=" &amp; GD$1, DataRegularSeason20242025!$D$3:$D$1315, $A68)+SUMIFS(DataRegularSeason20242025!$AB$3:$AB$1315,DataRegularSeason20242025!$B$3:$B$1315, "&lt;=" &amp; GD$1, DataRegularSeason20242025!$E$3:$E$1315, $A68)</f>
        <v>60</v>
      </c>
      <c r="GE68">
        <f>SUMIFS(DataRegularSeason20242025!$AA$3:$AA$1315,DataRegularSeason20242025!$B$3:$B$1315, "&lt;=" &amp; GE$1, DataRegularSeason20242025!$D$3:$D$1315, $A68)+SUMIFS(DataRegularSeason20242025!$AB$3:$AB$1315,DataRegularSeason20242025!$B$3:$B$1315, "&lt;=" &amp; GE$1, DataRegularSeason20242025!$E$3:$E$1315, $A68)</f>
        <v>60</v>
      </c>
      <c r="GF68">
        <f>SUMIFS(DataRegularSeason20242025!$AA$3:$AA$1315,DataRegularSeason20242025!$B$3:$B$1315, "&lt;=" &amp; GF$1, DataRegularSeason20242025!$D$3:$D$1315, $A68)+SUMIFS(DataRegularSeason20242025!$AB$3:$AB$1315,DataRegularSeason20242025!$B$3:$B$1315, "&lt;=" &amp; GF$1, DataRegularSeason20242025!$E$3:$E$1315, $A68)</f>
        <v>60</v>
      </c>
      <c r="GG68">
        <f>SUMIFS(DataRegularSeason20242025!$AA$3:$AA$1315,DataRegularSeason20242025!$B$3:$B$1315, "&lt;=" &amp; GG$1, DataRegularSeason20242025!$D$3:$D$1315, $A68)+SUMIFS(DataRegularSeason20242025!$AB$3:$AB$1315,DataRegularSeason20242025!$B$3:$B$1315, "&lt;=" &amp; GG$1, DataRegularSeason20242025!$E$3:$E$1315, $A68)</f>
        <v>60</v>
      </c>
      <c r="GH68">
        <f>SUMIFS(DataRegularSeason20242025!$AA$3:$AA$1315,DataRegularSeason20242025!$B$3:$B$1315, "&lt;=" &amp; GH$1, DataRegularSeason20242025!$D$3:$D$1315, $A68)+SUMIFS(DataRegularSeason20242025!$AB$3:$AB$1315,DataRegularSeason20242025!$B$3:$B$1315, "&lt;=" &amp; GH$1, DataRegularSeason20242025!$E$3:$E$1315, $A68)</f>
        <v>60</v>
      </c>
      <c r="GI68">
        <f>SUMIFS(DataRegularSeason20242025!$AA$3:$AA$1315,DataRegularSeason20242025!$B$3:$B$1315, "&lt;=" &amp; GI$1, DataRegularSeason20242025!$D$3:$D$1315, $A68)+SUMIFS(DataRegularSeason20242025!$AB$3:$AB$1315,DataRegularSeason20242025!$B$3:$B$1315, "&lt;=" &amp; GI$1, DataRegularSeason20242025!$E$3:$E$1315, $A68)</f>
        <v>60</v>
      </c>
      <c r="GJ68">
        <f>SUMIFS(DataRegularSeason20242025!$AA$3:$AA$1315,DataRegularSeason20242025!$B$3:$B$1315, "&lt;=" &amp; GJ$1, DataRegularSeason20242025!$D$3:$D$1315, $A68)+SUMIFS(DataRegularSeason20242025!$AB$3:$AB$1315,DataRegularSeason20242025!$B$3:$B$1315, "&lt;=" &amp; GJ$1, DataRegularSeason20242025!$E$3:$E$1315, $A68)</f>
        <v>60</v>
      </c>
      <c r="GK68">
        <f>SUMIFS(DataRegularSeason20242025!$AA$3:$AA$1315,DataRegularSeason20242025!$B$3:$B$1315, "&lt;=" &amp; GK$1, DataRegularSeason20242025!$D$3:$D$1315, $A68)+SUMIFS(DataRegularSeason20242025!$AB$3:$AB$1315,DataRegularSeason20242025!$B$3:$B$1315, "&lt;=" &amp; GK$1, DataRegularSeason20242025!$E$3:$E$1315, $A68)</f>
        <v>60</v>
      </c>
      <c r="GL68">
        <f>SUMIFS(DataRegularSeason20242025!$AA$3:$AA$1315,DataRegularSeason20242025!$B$3:$B$1315, "&lt;=" &amp; GL$1, DataRegularSeason20242025!$D$3:$D$1315, $A68)+SUMIFS(DataRegularSeason20242025!$AB$3:$AB$1315,DataRegularSeason20242025!$B$3:$B$1315, "&lt;=" &amp; GL$1, DataRegularSeason20242025!$E$3:$E$1315, $A68)</f>
        <v>60</v>
      </c>
      <c r="GM68">
        <f>SUMIFS(DataRegularSeason20242025!$AA$3:$AA$1315,DataRegularSeason20242025!$B$3:$B$1315, "&lt;=" &amp; GM$1, DataRegularSeason20242025!$D$3:$D$1315, $A68)+SUMIFS(DataRegularSeason20242025!$AB$3:$AB$1315,DataRegularSeason20242025!$B$3:$B$1315, "&lt;=" &amp; GM$1, DataRegularSeason20242025!$E$3:$E$1315, $A68)</f>
        <v>60</v>
      </c>
      <c r="GN68">
        <f>SUMIFS(DataRegularSeason20242025!$AA$3:$AA$1315,DataRegularSeason20242025!$B$3:$B$1315, "&lt;=" &amp; GN$1, DataRegularSeason20242025!$D$3:$D$1315, $A68)+SUMIFS(DataRegularSeason20242025!$AB$3:$AB$1315,DataRegularSeason20242025!$B$3:$B$1315, "&lt;=" &amp; GN$1, DataRegularSeason20242025!$E$3:$E$1315, $A68)</f>
        <v>60</v>
      </c>
      <c r="GO68">
        <f>SUMIFS(DataRegularSeason20242025!$AA$3:$AA$1315,DataRegularSeason20242025!$B$3:$B$1315, "&lt;=" &amp; GO$1, DataRegularSeason20242025!$D$3:$D$1315, $A68)+SUMIFS(DataRegularSeason20242025!$AB$3:$AB$1315,DataRegularSeason20242025!$B$3:$B$1315, "&lt;=" &amp; GO$1, DataRegularSeason20242025!$E$3:$E$1315, $A68)</f>
        <v>60</v>
      </c>
      <c r="GP68">
        <f>SUMIFS(DataRegularSeason20242025!$AA$3:$AA$1315,DataRegularSeason20242025!$B$3:$B$1315, "&lt;=" &amp; GP$1, DataRegularSeason20242025!$D$3:$D$1315, $A68)+SUMIFS(DataRegularSeason20242025!$AB$3:$AB$1315,DataRegularSeason20242025!$B$3:$B$1315, "&lt;=" &amp; GP$1, DataRegularSeason20242025!$E$3:$E$1315, $A68)</f>
        <v>60</v>
      </c>
      <c r="GQ68">
        <f>SUMIFS(DataRegularSeason20242025!$AA$3:$AA$1315,DataRegularSeason20242025!$B$3:$B$1315, "&lt;=" &amp; GQ$1, DataRegularSeason20242025!$D$3:$D$1315, $A68)+SUMIFS(DataRegularSeason20242025!$AB$3:$AB$1315,DataRegularSeason20242025!$B$3:$B$1315, "&lt;=" &amp; GQ$1, DataRegularSeason20242025!$E$3:$E$1315, $A68)</f>
        <v>60</v>
      </c>
      <c r="GR68">
        <f>SUMIFS(DataRegularSeason20242025!$AA$3:$AA$1315,DataRegularSeason20242025!$B$3:$B$1315, "&lt;=" &amp; GR$1, DataRegularSeason20242025!$D$3:$D$1315, $A68)+SUMIFS(DataRegularSeason20242025!$AB$3:$AB$1315,DataRegularSeason20242025!$B$3:$B$1315, "&lt;=" &amp; GR$1, DataRegularSeason20242025!$E$3:$E$1315, $A68)</f>
        <v>60</v>
      </c>
      <c r="GS68">
        <f>SUMIFS(DataRegularSeason20242025!$AA$3:$AA$1315,DataRegularSeason20242025!$B$3:$B$1315, "&lt;=" &amp; GS$1, DataRegularSeason20242025!$D$3:$D$1315, $A68)+SUMIFS(DataRegularSeason20242025!$AB$3:$AB$1315,DataRegularSeason20242025!$B$3:$B$1315, "&lt;=" &amp; GS$1, DataRegularSeason20242025!$E$3:$E$1315, $A68)</f>
        <v>60</v>
      </c>
      <c r="GT68">
        <f>SUMIFS(DataRegularSeason20242025!$AA$3:$AA$1315,DataRegularSeason20242025!$B$3:$B$1315, "&lt;=" &amp; GT$1, DataRegularSeason20242025!$D$3:$D$1315, $A68)+SUMIFS(DataRegularSeason20242025!$AB$3:$AB$1315,DataRegularSeason20242025!$B$3:$B$1315, "&lt;=" &amp; GT$1, DataRegularSeason20242025!$E$3:$E$1315, $A68)</f>
        <v>60</v>
      </c>
      <c r="GU68">
        <f>SUMIFS(DataRegularSeason20242025!$AA$3:$AA$1315,DataRegularSeason20242025!$B$3:$B$1315, "&lt;=" &amp; GU$1, DataRegularSeason20242025!$D$3:$D$1315, $A68)+SUMIFS(DataRegularSeason20242025!$AB$3:$AB$1315,DataRegularSeason20242025!$B$3:$B$1315, "&lt;=" &amp; GU$1, DataRegularSeason20242025!$E$3:$E$1315, $A68)</f>
        <v>60</v>
      </c>
    </row>
    <row r="69" spans="1:275" x14ac:dyDescent="0.25">
      <c r="A69" t="s">
        <v>37</v>
      </c>
      <c r="B69" t="s">
        <v>96</v>
      </c>
      <c r="C69" t="s">
        <v>99</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38</v>
      </c>
      <c r="ES69">
        <f>SUMIFS(DataRegularSeason20242025!$AA$3:$AA$1315,DataRegularSeason20242025!$B$3:$B$1315, "&lt;=" &amp; ES$1, DataRegularSeason20242025!$D$3:$D$1315, $A69)+SUMIFS(DataRegularSeason20242025!$AB$3:$AB$1315,DataRegularSeason20242025!$B$3:$B$1315, "&lt;=" &amp; ES$1, DataRegularSeason20242025!$E$3:$E$1315, $A69)</f>
        <v>38</v>
      </c>
      <c r="ET69">
        <f>SUMIFS(DataRegularSeason20242025!$AA$3:$AA$1315,DataRegularSeason20242025!$B$3:$B$1315, "&lt;=" &amp; ET$1, DataRegularSeason20242025!$D$3:$D$1315, $A69)+SUMIFS(DataRegularSeason20242025!$AB$3:$AB$1315,DataRegularSeason20242025!$B$3:$B$1315, "&lt;=" &amp; ET$1, DataRegularSeason20242025!$E$3:$E$1315, $A69)</f>
        <v>38</v>
      </c>
      <c r="EU69">
        <f>SUMIFS(DataRegularSeason20242025!$AA$3:$AA$1315,DataRegularSeason20242025!$B$3:$B$1315, "&lt;=" &amp; EU$1, DataRegularSeason20242025!$D$3:$D$1315, $A69)+SUMIFS(DataRegularSeason20242025!$AB$3:$AB$1315,DataRegularSeason20242025!$B$3:$B$1315, "&lt;=" &amp; EU$1, DataRegularSeason20242025!$E$3:$E$1315, $A69)</f>
        <v>39</v>
      </c>
      <c r="EV69">
        <f>SUMIFS(DataRegularSeason20242025!$AA$3:$AA$1315,DataRegularSeason20242025!$B$3:$B$1315, "&lt;=" &amp; EV$1, DataRegularSeason20242025!$D$3:$D$1315, $A69)+SUMIFS(DataRegularSeason20242025!$AB$3:$AB$1315,DataRegularSeason20242025!$B$3:$B$1315, "&lt;=" &amp; EV$1, DataRegularSeason20242025!$E$3:$E$1315, $A69)</f>
        <v>39</v>
      </c>
      <c r="EW69">
        <f>SUMIFS(DataRegularSeason20242025!$AA$3:$AA$1315,DataRegularSeason20242025!$B$3:$B$1315, "&lt;=" &amp; EW$1, DataRegularSeason20242025!$D$3:$D$1315, $A69)+SUMIFS(DataRegularSeason20242025!$AB$3:$AB$1315,DataRegularSeason20242025!$B$3:$B$1315, "&lt;=" &amp; EW$1, DataRegularSeason20242025!$E$3:$E$1315, $A69)</f>
        <v>39</v>
      </c>
      <c r="EX69">
        <f>SUMIFS(DataRegularSeason20242025!$AA$3:$AA$1315,DataRegularSeason20242025!$B$3:$B$1315, "&lt;=" &amp; EX$1, DataRegularSeason20242025!$D$3:$D$1315, $A69)+SUMIFS(DataRegularSeason20242025!$AB$3:$AB$1315,DataRegularSeason20242025!$B$3:$B$1315, "&lt;=" &amp; EX$1, DataRegularSeason20242025!$E$3:$E$1315, $A69)</f>
        <v>39</v>
      </c>
      <c r="EY69">
        <f>SUMIFS(DataRegularSeason20242025!$AA$3:$AA$1315,DataRegularSeason20242025!$B$3:$B$1315, "&lt;=" &amp; EY$1, DataRegularSeason20242025!$D$3:$D$1315, $A69)+SUMIFS(DataRegularSeason20242025!$AB$3:$AB$1315,DataRegularSeason20242025!$B$3:$B$1315, "&lt;=" &amp; EY$1, DataRegularSeason20242025!$E$3:$E$1315, $A69)</f>
        <v>41</v>
      </c>
      <c r="EZ69">
        <f>SUMIFS(DataRegularSeason20242025!$AA$3:$AA$1315,DataRegularSeason20242025!$B$3:$B$1315, "&lt;=" &amp; EZ$1, DataRegularSeason20242025!$D$3:$D$1315, $A69)+SUMIFS(DataRegularSeason20242025!$AB$3:$AB$1315,DataRegularSeason20242025!$B$3:$B$1315, "&lt;=" &amp; EZ$1, DataRegularSeason20242025!$E$3:$E$1315, $A69)</f>
        <v>43</v>
      </c>
      <c r="FA69">
        <f>SUMIFS(DataRegularSeason20242025!$AA$3:$AA$1315,DataRegularSeason20242025!$B$3:$B$1315, "&lt;=" &amp; FA$1, DataRegularSeason20242025!$D$3:$D$1315, $A69)+SUMIFS(DataRegularSeason20242025!$AB$3:$AB$1315,DataRegularSeason20242025!$B$3:$B$1315, "&lt;=" &amp; FA$1, DataRegularSeason20242025!$E$3:$E$1315, $A69)</f>
        <v>43</v>
      </c>
      <c r="FB69">
        <f>SUMIFS(DataRegularSeason20242025!$AA$3:$AA$1315,DataRegularSeason20242025!$B$3:$B$1315, "&lt;=" &amp; FB$1, DataRegularSeason20242025!$D$3:$D$1315, $A69)+SUMIFS(DataRegularSeason20242025!$AB$3:$AB$1315,DataRegularSeason20242025!$B$3:$B$1315, "&lt;=" &amp; FB$1, DataRegularSeason20242025!$E$3:$E$1315, $A69)</f>
        <v>43</v>
      </c>
      <c r="FC69">
        <f>SUMIFS(DataRegularSeason20242025!$AA$3:$AA$1315,DataRegularSeason20242025!$B$3:$B$1315, "&lt;=" &amp; FC$1, DataRegularSeason20242025!$D$3:$D$1315, $A69)+SUMIFS(DataRegularSeason20242025!$AB$3:$AB$1315,DataRegularSeason20242025!$B$3:$B$1315, "&lt;=" &amp; FC$1, DataRegularSeason20242025!$E$3:$E$1315, $A69)</f>
        <v>43</v>
      </c>
      <c r="FD69">
        <f>SUMIFS(DataRegularSeason20242025!$AA$3:$AA$1315,DataRegularSeason20242025!$B$3:$B$1315, "&lt;=" &amp; FD$1, DataRegularSeason20242025!$D$3:$D$1315, $A69)+SUMIFS(DataRegularSeason20242025!$AB$3:$AB$1315,DataRegularSeason20242025!$B$3:$B$1315, "&lt;=" &amp; FD$1, DataRegularSeason20242025!$E$3:$E$1315, $A69)</f>
        <v>43</v>
      </c>
      <c r="FE69">
        <f>SUMIFS(DataRegularSeason20242025!$AA$3:$AA$1315,DataRegularSeason20242025!$B$3:$B$1315, "&lt;=" &amp; FE$1, DataRegularSeason20242025!$D$3:$D$1315, $A69)+SUMIFS(DataRegularSeason20242025!$AB$3:$AB$1315,DataRegularSeason20242025!$B$3:$B$1315, "&lt;=" &amp; FE$1, DataRegularSeason20242025!$E$3:$E$1315, $A69)</f>
        <v>43</v>
      </c>
      <c r="FF69">
        <f>SUMIFS(DataRegularSeason20242025!$AA$3:$AA$1315,DataRegularSeason20242025!$B$3:$B$1315, "&lt;=" &amp; FF$1, DataRegularSeason20242025!$D$3:$D$1315, $A69)+SUMIFS(DataRegularSeason20242025!$AB$3:$AB$1315,DataRegularSeason20242025!$B$3:$B$1315, "&lt;=" &amp; FF$1, DataRegularSeason20242025!$E$3:$E$1315, $A69)</f>
        <v>43</v>
      </c>
      <c r="FG69">
        <f>SUMIFS(DataRegularSeason20242025!$AA$3:$AA$1315,DataRegularSeason20242025!$B$3:$B$1315, "&lt;=" &amp; FG$1, DataRegularSeason20242025!$D$3:$D$1315, $A69)+SUMIFS(DataRegularSeason20242025!$AB$3:$AB$1315,DataRegularSeason20242025!$B$3:$B$1315, "&lt;=" &amp; FG$1, DataRegularSeason20242025!$E$3:$E$1315, $A69)</f>
        <v>43</v>
      </c>
      <c r="FH69">
        <f>SUMIFS(DataRegularSeason20242025!$AA$3:$AA$1315,DataRegularSeason20242025!$B$3:$B$1315, "&lt;=" &amp; FH$1, DataRegularSeason20242025!$D$3:$D$1315, $A69)+SUMIFS(DataRegularSeason20242025!$AB$3:$AB$1315,DataRegularSeason20242025!$B$3:$B$1315, "&lt;=" &amp; FH$1, DataRegularSeason20242025!$E$3:$E$1315, $A69)</f>
        <v>43</v>
      </c>
      <c r="FI69">
        <f>SUMIFS(DataRegularSeason20242025!$AA$3:$AA$1315,DataRegularSeason20242025!$B$3:$B$1315, "&lt;=" &amp; FI$1, DataRegularSeason20242025!$D$3:$D$1315, $A69)+SUMIFS(DataRegularSeason20242025!$AB$3:$AB$1315,DataRegularSeason20242025!$B$3:$B$1315, "&lt;=" &amp; FI$1, DataRegularSeason20242025!$E$3:$E$1315, $A69)</f>
        <v>43</v>
      </c>
      <c r="FJ69">
        <f>SUMIFS(DataRegularSeason20242025!$AA$3:$AA$1315,DataRegularSeason20242025!$B$3:$B$1315, "&lt;=" &amp; FJ$1, DataRegularSeason20242025!$D$3:$D$1315, $A69)+SUMIFS(DataRegularSeason20242025!$AB$3:$AB$1315,DataRegularSeason20242025!$B$3:$B$1315, "&lt;=" &amp; FJ$1, DataRegularSeason20242025!$E$3:$E$1315, $A69)</f>
        <v>43</v>
      </c>
      <c r="FK69">
        <f>SUMIFS(DataRegularSeason20242025!$AA$3:$AA$1315,DataRegularSeason20242025!$B$3:$B$1315, "&lt;=" &amp; FK$1, DataRegularSeason20242025!$D$3:$D$1315, $A69)+SUMIFS(DataRegularSeason20242025!$AB$3:$AB$1315,DataRegularSeason20242025!$B$3:$B$1315, "&lt;=" &amp; FK$1, DataRegularSeason20242025!$E$3:$E$1315, $A69)</f>
        <v>43</v>
      </c>
      <c r="FL69">
        <f>SUMIFS(DataRegularSeason20242025!$AA$3:$AA$1315,DataRegularSeason20242025!$B$3:$B$1315, "&lt;=" &amp; FL$1, DataRegularSeason20242025!$D$3:$D$1315, $A69)+SUMIFS(DataRegularSeason20242025!$AB$3:$AB$1315,DataRegularSeason20242025!$B$3:$B$1315, "&lt;=" &amp; FL$1, DataRegularSeason20242025!$E$3:$E$1315, $A69)</f>
        <v>43</v>
      </c>
      <c r="FM69">
        <f>SUMIFS(DataRegularSeason20242025!$AA$3:$AA$1315,DataRegularSeason20242025!$B$3:$B$1315, "&lt;=" &amp; FM$1, DataRegularSeason20242025!$D$3:$D$1315, $A69)+SUMIFS(DataRegularSeason20242025!$AB$3:$AB$1315,DataRegularSeason20242025!$B$3:$B$1315, "&lt;=" &amp; FM$1, DataRegularSeason20242025!$E$3:$E$1315, $A69)</f>
        <v>43</v>
      </c>
      <c r="FN69">
        <f>SUMIFS(DataRegularSeason20242025!$AA$3:$AA$1315,DataRegularSeason20242025!$B$3:$B$1315, "&lt;=" &amp; FN$1, DataRegularSeason20242025!$D$3:$D$1315, $A69)+SUMIFS(DataRegularSeason20242025!$AB$3:$AB$1315,DataRegularSeason20242025!$B$3:$B$1315, "&lt;=" &amp; FN$1, DataRegularSeason20242025!$E$3:$E$1315, $A69)</f>
        <v>43</v>
      </c>
      <c r="FO69">
        <f>SUMIFS(DataRegularSeason20242025!$AA$3:$AA$1315,DataRegularSeason20242025!$B$3:$B$1315, "&lt;=" &amp; FO$1, DataRegularSeason20242025!$D$3:$D$1315, $A69)+SUMIFS(DataRegularSeason20242025!$AB$3:$AB$1315,DataRegularSeason20242025!$B$3:$B$1315, "&lt;=" &amp; FO$1, DataRegularSeason20242025!$E$3:$E$1315, $A69)</f>
        <v>43</v>
      </c>
      <c r="FP69">
        <f>SUMIFS(DataRegularSeason20242025!$AA$3:$AA$1315,DataRegularSeason20242025!$B$3:$B$1315, "&lt;=" &amp; FP$1, DataRegularSeason20242025!$D$3:$D$1315, $A69)+SUMIFS(DataRegularSeason20242025!$AB$3:$AB$1315,DataRegularSeason20242025!$B$3:$B$1315, "&lt;=" &amp; FP$1, DataRegularSeason20242025!$E$3:$E$1315, $A69)</f>
        <v>43</v>
      </c>
      <c r="FQ69">
        <f>SUMIFS(DataRegularSeason20242025!$AA$3:$AA$1315,DataRegularSeason20242025!$B$3:$B$1315, "&lt;=" &amp; FQ$1, DataRegularSeason20242025!$D$3:$D$1315, $A69)+SUMIFS(DataRegularSeason20242025!$AB$3:$AB$1315,DataRegularSeason20242025!$B$3:$B$1315, "&lt;=" &amp; FQ$1, DataRegularSeason20242025!$E$3:$E$1315, $A69)</f>
        <v>43</v>
      </c>
      <c r="FR69">
        <f>SUMIFS(DataRegularSeason20242025!$AA$3:$AA$1315,DataRegularSeason20242025!$B$3:$B$1315, "&lt;=" &amp; FR$1, DataRegularSeason20242025!$D$3:$D$1315, $A69)+SUMIFS(DataRegularSeason20242025!$AB$3:$AB$1315,DataRegularSeason20242025!$B$3:$B$1315, "&lt;=" &amp; FR$1, DataRegularSeason20242025!$E$3:$E$1315, $A69)</f>
        <v>43</v>
      </c>
      <c r="FS69">
        <f>SUMIFS(DataRegularSeason20242025!$AA$3:$AA$1315,DataRegularSeason20242025!$B$3:$B$1315, "&lt;=" &amp; FS$1, DataRegularSeason20242025!$D$3:$D$1315, $A69)+SUMIFS(DataRegularSeason20242025!$AB$3:$AB$1315,DataRegularSeason20242025!$B$3:$B$1315, "&lt;=" &amp; FS$1, DataRegularSeason20242025!$E$3:$E$1315, $A69)</f>
        <v>43</v>
      </c>
      <c r="FT69">
        <f>SUMIFS(DataRegularSeason20242025!$AA$3:$AA$1315,DataRegularSeason20242025!$B$3:$B$1315, "&lt;=" &amp; FT$1, DataRegularSeason20242025!$D$3:$D$1315, $A69)+SUMIFS(DataRegularSeason20242025!$AB$3:$AB$1315,DataRegularSeason20242025!$B$3:$B$1315, "&lt;=" &amp; FT$1, DataRegularSeason20242025!$E$3:$E$1315, $A69)</f>
        <v>43</v>
      </c>
      <c r="FU69">
        <f>SUMIFS(DataRegularSeason20242025!$AA$3:$AA$1315,DataRegularSeason20242025!$B$3:$B$1315, "&lt;=" &amp; FU$1, DataRegularSeason20242025!$D$3:$D$1315, $A69)+SUMIFS(DataRegularSeason20242025!$AB$3:$AB$1315,DataRegularSeason20242025!$B$3:$B$1315, "&lt;=" &amp; FU$1, DataRegularSeason20242025!$E$3:$E$1315, $A69)</f>
        <v>43</v>
      </c>
      <c r="FV69">
        <f>SUMIFS(DataRegularSeason20242025!$AA$3:$AA$1315,DataRegularSeason20242025!$B$3:$B$1315, "&lt;=" &amp; FV$1, DataRegularSeason20242025!$D$3:$D$1315, $A69)+SUMIFS(DataRegularSeason20242025!$AB$3:$AB$1315,DataRegularSeason20242025!$B$3:$B$1315, "&lt;=" &amp; FV$1, DataRegularSeason20242025!$E$3:$E$1315, $A69)</f>
        <v>43</v>
      </c>
      <c r="FW69">
        <f>SUMIFS(DataRegularSeason20242025!$AA$3:$AA$1315,DataRegularSeason20242025!$B$3:$B$1315, "&lt;=" &amp; FW$1, DataRegularSeason20242025!$D$3:$D$1315, $A69)+SUMIFS(DataRegularSeason20242025!$AB$3:$AB$1315,DataRegularSeason20242025!$B$3:$B$1315, "&lt;=" &amp; FW$1, DataRegularSeason20242025!$E$3:$E$1315, $A69)</f>
        <v>43</v>
      </c>
      <c r="FX69">
        <f>SUMIFS(DataRegularSeason20242025!$AA$3:$AA$1315,DataRegularSeason20242025!$B$3:$B$1315, "&lt;=" &amp; FX$1, DataRegularSeason20242025!$D$3:$D$1315, $A69)+SUMIFS(DataRegularSeason20242025!$AB$3:$AB$1315,DataRegularSeason20242025!$B$3:$B$1315, "&lt;=" &amp; FX$1, DataRegularSeason20242025!$E$3:$E$1315, $A69)</f>
        <v>43</v>
      </c>
      <c r="FY69">
        <f>SUMIFS(DataRegularSeason20242025!$AA$3:$AA$1315,DataRegularSeason20242025!$B$3:$B$1315, "&lt;=" &amp; FY$1, DataRegularSeason20242025!$D$3:$D$1315, $A69)+SUMIFS(DataRegularSeason20242025!$AB$3:$AB$1315,DataRegularSeason20242025!$B$3:$B$1315, "&lt;=" &amp; FY$1, DataRegularSeason20242025!$E$3:$E$1315, $A69)</f>
        <v>43</v>
      </c>
      <c r="FZ69">
        <f>SUMIFS(DataRegularSeason20242025!$AA$3:$AA$1315,DataRegularSeason20242025!$B$3:$B$1315, "&lt;=" &amp; FZ$1, DataRegularSeason20242025!$D$3:$D$1315, $A69)+SUMIFS(DataRegularSeason20242025!$AB$3:$AB$1315,DataRegularSeason20242025!$B$3:$B$1315, "&lt;=" &amp; FZ$1, DataRegularSeason20242025!$E$3:$E$1315, $A69)</f>
        <v>43</v>
      </c>
      <c r="GA69">
        <f>SUMIFS(DataRegularSeason20242025!$AA$3:$AA$1315,DataRegularSeason20242025!$B$3:$B$1315, "&lt;=" &amp; GA$1, DataRegularSeason20242025!$D$3:$D$1315, $A69)+SUMIFS(DataRegularSeason20242025!$AB$3:$AB$1315,DataRegularSeason20242025!$B$3:$B$1315, "&lt;=" &amp; GA$1, DataRegularSeason20242025!$E$3:$E$1315, $A69)</f>
        <v>43</v>
      </c>
      <c r="GB69">
        <f>SUMIFS(DataRegularSeason20242025!$AA$3:$AA$1315,DataRegularSeason20242025!$B$3:$B$1315, "&lt;=" &amp; GB$1, DataRegularSeason20242025!$D$3:$D$1315, $A69)+SUMIFS(DataRegularSeason20242025!$AB$3:$AB$1315,DataRegularSeason20242025!$B$3:$B$1315, "&lt;=" &amp; GB$1, DataRegularSeason20242025!$E$3:$E$1315, $A69)</f>
        <v>43</v>
      </c>
      <c r="GC69">
        <f>SUMIFS(DataRegularSeason20242025!$AA$3:$AA$1315,DataRegularSeason20242025!$B$3:$B$1315, "&lt;=" &amp; GC$1, DataRegularSeason20242025!$D$3:$D$1315, $A69)+SUMIFS(DataRegularSeason20242025!$AB$3:$AB$1315,DataRegularSeason20242025!$B$3:$B$1315, "&lt;=" &amp; GC$1, DataRegularSeason20242025!$E$3:$E$1315, $A69)</f>
        <v>43</v>
      </c>
      <c r="GD69">
        <f>SUMIFS(DataRegularSeason20242025!$AA$3:$AA$1315,DataRegularSeason20242025!$B$3:$B$1315, "&lt;=" &amp; GD$1, DataRegularSeason20242025!$D$3:$D$1315, $A69)+SUMIFS(DataRegularSeason20242025!$AB$3:$AB$1315,DataRegularSeason20242025!$B$3:$B$1315, "&lt;=" &amp; GD$1, DataRegularSeason20242025!$E$3:$E$1315, $A69)</f>
        <v>43</v>
      </c>
      <c r="GE69">
        <f>SUMIFS(DataRegularSeason20242025!$AA$3:$AA$1315,DataRegularSeason20242025!$B$3:$B$1315, "&lt;=" &amp; GE$1, DataRegularSeason20242025!$D$3:$D$1315, $A69)+SUMIFS(DataRegularSeason20242025!$AB$3:$AB$1315,DataRegularSeason20242025!$B$3:$B$1315, "&lt;=" &amp; GE$1, DataRegularSeason20242025!$E$3:$E$1315, $A69)</f>
        <v>43</v>
      </c>
      <c r="GF69">
        <f>SUMIFS(DataRegularSeason20242025!$AA$3:$AA$1315,DataRegularSeason20242025!$B$3:$B$1315, "&lt;=" &amp; GF$1, DataRegularSeason20242025!$D$3:$D$1315, $A69)+SUMIFS(DataRegularSeason20242025!$AB$3:$AB$1315,DataRegularSeason20242025!$B$3:$B$1315, "&lt;=" &amp; GF$1, DataRegularSeason20242025!$E$3:$E$1315, $A69)</f>
        <v>43</v>
      </c>
      <c r="GG69">
        <f>SUMIFS(DataRegularSeason20242025!$AA$3:$AA$1315,DataRegularSeason20242025!$B$3:$B$1315, "&lt;=" &amp; GG$1, DataRegularSeason20242025!$D$3:$D$1315, $A69)+SUMIFS(DataRegularSeason20242025!$AB$3:$AB$1315,DataRegularSeason20242025!$B$3:$B$1315, "&lt;=" &amp; GG$1, DataRegularSeason20242025!$E$3:$E$1315, $A69)</f>
        <v>43</v>
      </c>
      <c r="GH69">
        <f>SUMIFS(DataRegularSeason20242025!$AA$3:$AA$1315,DataRegularSeason20242025!$B$3:$B$1315, "&lt;=" &amp; GH$1, DataRegularSeason20242025!$D$3:$D$1315, $A69)+SUMIFS(DataRegularSeason20242025!$AB$3:$AB$1315,DataRegularSeason20242025!$B$3:$B$1315, "&lt;=" &amp; GH$1, DataRegularSeason20242025!$E$3:$E$1315, $A69)</f>
        <v>43</v>
      </c>
      <c r="GI69">
        <f>SUMIFS(DataRegularSeason20242025!$AA$3:$AA$1315,DataRegularSeason20242025!$B$3:$B$1315, "&lt;=" &amp; GI$1, DataRegularSeason20242025!$D$3:$D$1315, $A69)+SUMIFS(DataRegularSeason20242025!$AB$3:$AB$1315,DataRegularSeason20242025!$B$3:$B$1315, "&lt;=" &amp; GI$1, DataRegularSeason20242025!$E$3:$E$1315, $A69)</f>
        <v>43</v>
      </c>
      <c r="GJ69">
        <f>SUMIFS(DataRegularSeason20242025!$AA$3:$AA$1315,DataRegularSeason20242025!$B$3:$B$1315, "&lt;=" &amp; GJ$1, DataRegularSeason20242025!$D$3:$D$1315, $A69)+SUMIFS(DataRegularSeason20242025!$AB$3:$AB$1315,DataRegularSeason20242025!$B$3:$B$1315, "&lt;=" &amp; GJ$1, DataRegularSeason20242025!$E$3:$E$1315, $A69)</f>
        <v>43</v>
      </c>
      <c r="GK69">
        <f>SUMIFS(DataRegularSeason20242025!$AA$3:$AA$1315,DataRegularSeason20242025!$B$3:$B$1315, "&lt;=" &amp; GK$1, DataRegularSeason20242025!$D$3:$D$1315, $A69)+SUMIFS(DataRegularSeason20242025!$AB$3:$AB$1315,DataRegularSeason20242025!$B$3:$B$1315, "&lt;=" &amp; GK$1, DataRegularSeason20242025!$E$3:$E$1315, $A69)</f>
        <v>43</v>
      </c>
      <c r="GL69">
        <f>SUMIFS(DataRegularSeason20242025!$AA$3:$AA$1315,DataRegularSeason20242025!$B$3:$B$1315, "&lt;=" &amp; GL$1, DataRegularSeason20242025!$D$3:$D$1315, $A69)+SUMIFS(DataRegularSeason20242025!$AB$3:$AB$1315,DataRegularSeason20242025!$B$3:$B$1315, "&lt;=" &amp; GL$1, DataRegularSeason20242025!$E$3:$E$1315, $A69)</f>
        <v>43</v>
      </c>
      <c r="GM69">
        <f>SUMIFS(DataRegularSeason20242025!$AA$3:$AA$1315,DataRegularSeason20242025!$B$3:$B$1315, "&lt;=" &amp; GM$1, DataRegularSeason20242025!$D$3:$D$1315, $A69)+SUMIFS(DataRegularSeason20242025!$AB$3:$AB$1315,DataRegularSeason20242025!$B$3:$B$1315, "&lt;=" &amp; GM$1, DataRegularSeason20242025!$E$3:$E$1315, $A69)</f>
        <v>43</v>
      </c>
      <c r="GN69">
        <f>SUMIFS(DataRegularSeason20242025!$AA$3:$AA$1315,DataRegularSeason20242025!$B$3:$B$1315, "&lt;=" &amp; GN$1, DataRegularSeason20242025!$D$3:$D$1315, $A69)+SUMIFS(DataRegularSeason20242025!$AB$3:$AB$1315,DataRegularSeason20242025!$B$3:$B$1315, "&lt;=" &amp; GN$1, DataRegularSeason20242025!$E$3:$E$1315, $A69)</f>
        <v>43</v>
      </c>
      <c r="GO69">
        <f>SUMIFS(DataRegularSeason20242025!$AA$3:$AA$1315,DataRegularSeason20242025!$B$3:$B$1315, "&lt;=" &amp; GO$1, DataRegularSeason20242025!$D$3:$D$1315, $A69)+SUMIFS(DataRegularSeason20242025!$AB$3:$AB$1315,DataRegularSeason20242025!$B$3:$B$1315, "&lt;=" &amp; GO$1, DataRegularSeason20242025!$E$3:$E$1315, $A69)</f>
        <v>43</v>
      </c>
      <c r="GP69">
        <f>SUMIFS(DataRegularSeason20242025!$AA$3:$AA$1315,DataRegularSeason20242025!$B$3:$B$1315, "&lt;=" &amp; GP$1, DataRegularSeason20242025!$D$3:$D$1315, $A69)+SUMIFS(DataRegularSeason20242025!$AB$3:$AB$1315,DataRegularSeason20242025!$B$3:$B$1315, "&lt;=" &amp; GP$1, DataRegularSeason20242025!$E$3:$E$1315, $A69)</f>
        <v>43</v>
      </c>
      <c r="GQ69">
        <f>SUMIFS(DataRegularSeason20242025!$AA$3:$AA$1315,DataRegularSeason20242025!$B$3:$B$1315, "&lt;=" &amp; GQ$1, DataRegularSeason20242025!$D$3:$D$1315, $A69)+SUMIFS(DataRegularSeason20242025!$AB$3:$AB$1315,DataRegularSeason20242025!$B$3:$B$1315, "&lt;=" &amp; GQ$1, DataRegularSeason20242025!$E$3:$E$1315, $A69)</f>
        <v>43</v>
      </c>
      <c r="GR69">
        <f>SUMIFS(DataRegularSeason20242025!$AA$3:$AA$1315,DataRegularSeason20242025!$B$3:$B$1315, "&lt;=" &amp; GR$1, DataRegularSeason20242025!$D$3:$D$1315, $A69)+SUMIFS(DataRegularSeason20242025!$AB$3:$AB$1315,DataRegularSeason20242025!$B$3:$B$1315, "&lt;=" &amp; GR$1, DataRegularSeason20242025!$E$3:$E$1315, $A69)</f>
        <v>43</v>
      </c>
      <c r="GS69">
        <f>SUMIFS(DataRegularSeason20242025!$AA$3:$AA$1315,DataRegularSeason20242025!$B$3:$B$1315, "&lt;=" &amp; GS$1, DataRegularSeason20242025!$D$3:$D$1315, $A69)+SUMIFS(DataRegularSeason20242025!$AB$3:$AB$1315,DataRegularSeason20242025!$B$3:$B$1315, "&lt;=" &amp; GS$1, DataRegularSeason20242025!$E$3:$E$1315, $A69)</f>
        <v>43</v>
      </c>
      <c r="GT69">
        <f>SUMIFS(DataRegularSeason20242025!$AA$3:$AA$1315,DataRegularSeason20242025!$B$3:$B$1315, "&lt;=" &amp; GT$1, DataRegularSeason20242025!$D$3:$D$1315, $A69)+SUMIFS(DataRegularSeason20242025!$AB$3:$AB$1315,DataRegularSeason20242025!$B$3:$B$1315, "&lt;=" &amp; GT$1, DataRegularSeason20242025!$E$3:$E$1315, $A69)</f>
        <v>43</v>
      </c>
      <c r="GU69">
        <f>SUMIFS(DataRegularSeason20242025!$AA$3:$AA$1315,DataRegularSeason20242025!$B$3:$B$1315, "&lt;=" &amp; GU$1, DataRegularSeason20242025!$D$3:$D$1315, $A69)+SUMIFS(DataRegularSeason20242025!$AB$3:$AB$1315,DataRegularSeason20242025!$B$3:$B$1315, "&lt;=" &amp; GU$1, DataRegularSeason20242025!$E$3:$E$1315, $A69)</f>
        <v>43</v>
      </c>
    </row>
    <row r="70" spans="1:275" x14ac:dyDescent="0.25">
      <c r="A70" t="s">
        <v>1759</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62.15625</v>
      </c>
      <c r="EQ70">
        <f>SUBTOTAL(101,Table46[2025-02-23])</f>
        <v>62.8125</v>
      </c>
      <c r="ER70">
        <f>SUBTOTAL(101,Table46[2025-02-24])</f>
        <v>62.96875</v>
      </c>
      <c r="ES70">
        <f>SUBTOTAL(101,Table46[2025-02-25])</f>
        <v>63.75</v>
      </c>
      <c r="ET70">
        <f>SUBTOTAL(101,Table46[2025-02-26])</f>
        <v>63.96875</v>
      </c>
      <c r="EU70">
        <f>SUBTOTAL(101,Table46[2025-02-27])</f>
        <v>64.78125</v>
      </c>
      <c r="EV70">
        <f>SUBTOTAL(101,Table46[2025-02-28])</f>
        <v>64.96875</v>
      </c>
      <c r="EW70">
        <f>SUBTOTAL(101,Table46[2025-03-01])</f>
        <v>65.8125</v>
      </c>
      <c r="EX70">
        <f>SUBTOTAL(101,Table46[2025-03-02])</f>
        <v>66.25</v>
      </c>
      <c r="EY70">
        <f>SUBTOTAL(101,Table46[2025-03-03])</f>
        <v>66.71875</v>
      </c>
      <c r="EZ70">
        <f>SUBTOTAL(101,Table46[2025-03-04])</f>
        <v>67.34375</v>
      </c>
      <c r="FA70">
        <f>SUBTOTAL(101,Table46[2025-03-05])</f>
        <v>67.75</v>
      </c>
      <c r="FB70">
        <f>SUBTOTAL(101,Table46[2025-03-06])</f>
        <v>68.375</v>
      </c>
      <c r="FC70">
        <f>SUBTOTAL(101,Table46[2025-03-07])</f>
        <v>68.78125</v>
      </c>
      <c r="FD70">
        <f>SUBTOTAL(101,Table46[2025-03-08])</f>
        <v>69.5</v>
      </c>
      <c r="FE70">
        <f>SUBTOTAL(101,Table46[2025-03-09])</f>
        <v>70</v>
      </c>
      <c r="FF70">
        <f>SUBTOTAL(101,Table46[2025-03-10])</f>
        <v>70.28125</v>
      </c>
      <c r="FG70">
        <f>SUBTOTAL(101,Table46[2025-03-11])</f>
        <v>71.03125</v>
      </c>
      <c r="FH70">
        <f>SUBTOTAL(101,Table46[2025-03-12])</f>
        <v>71.34375</v>
      </c>
      <c r="FI70">
        <f>SUBTOTAL(101,Table46[2025-03-13])</f>
        <v>71.40625</v>
      </c>
      <c r="FJ70">
        <f>SUBTOTAL(101,Table46[2025-03-14])</f>
        <v>71.40625</v>
      </c>
      <c r="FK70">
        <f>SUBTOTAL(101,Table46[2025-03-15])</f>
        <v>71.40625</v>
      </c>
      <c r="FL70">
        <f>SUBTOTAL(101,Table46[2025-03-16])</f>
        <v>71.40625</v>
      </c>
      <c r="FM70">
        <f>SUBTOTAL(101,Table46[2025-03-17])</f>
        <v>71.40625</v>
      </c>
      <c r="FN70">
        <f>SUBTOTAL(101,Table46[2025-03-18])</f>
        <v>71.40625</v>
      </c>
      <c r="FO70">
        <f>SUBTOTAL(101,Table46[2025-03-19])</f>
        <v>71.40625</v>
      </c>
      <c r="FP70">
        <f>SUBTOTAL(101,Table46[2025-03-20])</f>
        <v>71.40625</v>
      </c>
      <c r="FQ70">
        <f>SUBTOTAL(101,Table46[2025-03-21])</f>
        <v>71.40625</v>
      </c>
      <c r="FR70">
        <f>SUBTOTAL(101,Table46[2025-03-22])</f>
        <v>71.40625</v>
      </c>
      <c r="FS70">
        <f>SUBTOTAL(101,Table46[2025-03-23])</f>
        <v>71.40625</v>
      </c>
      <c r="FT70">
        <f>SUBTOTAL(101,Table46[2025-03-24])</f>
        <v>71.40625</v>
      </c>
      <c r="FU70">
        <f>SUBTOTAL(101,Table46[2025-03-25])</f>
        <v>71.40625</v>
      </c>
      <c r="FV70">
        <f>SUBTOTAL(101,Table46[2025-03-26])</f>
        <v>71.40625</v>
      </c>
      <c r="FW70">
        <f>SUBTOTAL(101,Table46[2025-03-27])</f>
        <v>71.40625</v>
      </c>
      <c r="FX70">
        <f>SUBTOTAL(101,Table46[2025-03-28])</f>
        <v>71.40625</v>
      </c>
      <c r="FY70">
        <f>SUBTOTAL(101,Table46[2025-03-29])</f>
        <v>71.40625</v>
      </c>
      <c r="FZ70">
        <f>SUBTOTAL(101,Table46[2025-03-30])</f>
        <v>71.40625</v>
      </c>
      <c r="GA70">
        <f>SUBTOTAL(101,Table46[2025-03-31])</f>
        <v>71.40625</v>
      </c>
      <c r="GB70">
        <f>SUBTOTAL(101,Table46[2025-04-01])</f>
        <v>71.40625</v>
      </c>
      <c r="GC70">
        <f>SUBTOTAL(101,Table46[2025-04-02])</f>
        <v>71.40625</v>
      </c>
      <c r="GD70">
        <f>SUBTOTAL(101,Table46[2025-04-03])</f>
        <v>71.40625</v>
      </c>
      <c r="GE70">
        <f>SUBTOTAL(101,Table46[2025-04-04])</f>
        <v>71.40625</v>
      </c>
      <c r="GF70">
        <f>SUBTOTAL(101,Table46[2025-04-05])</f>
        <v>71.40625</v>
      </c>
      <c r="GG70">
        <f>SUBTOTAL(101,Table46[2025-04-06])</f>
        <v>71.40625</v>
      </c>
      <c r="GH70">
        <f>SUBTOTAL(101,Table46[2025-04-07])</f>
        <v>71.40625</v>
      </c>
      <c r="GI70">
        <f>SUBTOTAL(101,Table46[2025-04-08])</f>
        <v>71.40625</v>
      </c>
      <c r="GJ70">
        <f>SUBTOTAL(101,Table46[2025-04-09])</f>
        <v>71.40625</v>
      </c>
      <c r="GK70">
        <f>SUBTOTAL(101,Table46[2025-04-10])</f>
        <v>71.40625</v>
      </c>
      <c r="GL70">
        <f>SUBTOTAL(101,Table46[2025-04-11])</f>
        <v>71.40625</v>
      </c>
      <c r="GM70">
        <f>SUBTOTAL(101,Table46[2025-04-12])</f>
        <v>71.40625</v>
      </c>
      <c r="GN70">
        <f>SUBTOTAL(101,Table46[2025-04-13])</f>
        <v>71.40625</v>
      </c>
      <c r="GO70">
        <f>SUBTOTAL(101,Table46[2025-04-14])</f>
        <v>71.40625</v>
      </c>
      <c r="GP70">
        <f>SUBTOTAL(101,Table46[2025-04-15])</f>
        <v>71.40625</v>
      </c>
      <c r="GQ70">
        <f>SUBTOTAL(101,Table46[2025-04-16])</f>
        <v>71.40625</v>
      </c>
      <c r="GR70">
        <f>SUBTOTAL(101,Table46[2025-04-17])</f>
        <v>71.40625</v>
      </c>
      <c r="GS70">
        <f>SUBTOTAL(101,Table46[2025-04-18])</f>
        <v>71.40625</v>
      </c>
      <c r="GT70">
        <f>SUBTOTAL(101,Table46[2025-04-19])</f>
        <v>71.40625</v>
      </c>
      <c r="GU70">
        <f>SUBTOTAL(101,Table46[2025-04-20])</f>
        <v>71.40625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2"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row>
    <row r="2" spans="1:68"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row>
    <row r="3" spans="1:68" ht="9.9499999999999993" customHeight="1" x14ac:dyDescent="0.25">
      <c r="A3" s="165" t="s">
        <v>46</v>
      </c>
      <c r="B3" s="35" t="s">
        <v>80</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69">
        <f>BO3+BO4</f>
        <v>82</v>
      </c>
    </row>
    <row r="4" spans="1:68" ht="9.9499999999999993" customHeight="1" x14ac:dyDescent="0.25">
      <c r="A4" s="166"/>
      <c r="B4" s="39" t="s">
        <v>79</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69"/>
    </row>
    <row r="5" spans="1:68" ht="9.9499999999999993" customHeight="1" x14ac:dyDescent="0.25">
      <c r="A5" s="165" t="s">
        <v>15</v>
      </c>
      <c r="B5" s="35" t="s">
        <v>80</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69">
        <f t="shared" ref="BP5" si="1">BO5+BO6</f>
        <v>82</v>
      </c>
    </row>
    <row r="6" spans="1:68" ht="9.9499999999999993" customHeight="1" x14ac:dyDescent="0.25">
      <c r="A6" s="166"/>
      <c r="B6" s="39" t="s">
        <v>79</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69"/>
    </row>
    <row r="7" spans="1:68" ht="9.9499999999999993" customHeight="1" x14ac:dyDescent="0.25">
      <c r="A7" s="165" t="s">
        <v>28</v>
      </c>
      <c r="B7" s="35" t="s">
        <v>80</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69">
        <f t="shared" ref="BP7" si="2">BO7+BO8</f>
        <v>82</v>
      </c>
    </row>
    <row r="8" spans="1:68" ht="9.9499999999999993" customHeight="1" x14ac:dyDescent="0.25">
      <c r="A8" s="166"/>
      <c r="B8" s="39" t="s">
        <v>79</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69"/>
    </row>
    <row r="9" spans="1:68" ht="9.9499999999999993" customHeight="1" x14ac:dyDescent="0.25">
      <c r="A9" s="165" t="s">
        <v>43</v>
      </c>
      <c r="B9" s="35" t="s">
        <v>80</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69">
        <f t="shared" ref="BP9" si="3">BO9+BO10</f>
        <v>82</v>
      </c>
    </row>
    <row r="10" spans="1:68" ht="9.9499999999999993" customHeight="1" x14ac:dyDescent="0.25">
      <c r="A10" s="166"/>
      <c r="B10" s="39" t="s">
        <v>79</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69"/>
    </row>
    <row r="11" spans="1:68" ht="9.9499999999999993" customHeight="1" x14ac:dyDescent="0.25">
      <c r="A11" s="165" t="s">
        <v>35</v>
      </c>
      <c r="B11" s="35" t="s">
        <v>80</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69">
        <f t="shared" ref="BP11" si="4">BO11+BO12</f>
        <v>82</v>
      </c>
    </row>
    <row r="12" spans="1:68" ht="9.9499999999999993" customHeight="1" x14ac:dyDescent="0.25">
      <c r="A12" s="166"/>
      <c r="B12" s="39" t="s">
        <v>79</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69"/>
    </row>
    <row r="13" spans="1:68" ht="9.9499999999999993" customHeight="1" x14ac:dyDescent="0.25">
      <c r="A13" s="165" t="s">
        <v>23</v>
      </c>
      <c r="B13" s="35" t="s">
        <v>80</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69">
        <f t="shared" ref="BP13" si="5">BO13+BO14</f>
        <v>82</v>
      </c>
    </row>
    <row r="14" spans="1:68" ht="9.9499999999999993" customHeight="1" x14ac:dyDescent="0.25">
      <c r="A14" s="166"/>
      <c r="B14" s="39" t="s">
        <v>79</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69"/>
    </row>
    <row r="15" spans="1:68" ht="9.9499999999999993" customHeight="1" x14ac:dyDescent="0.25">
      <c r="A15" s="165" t="s">
        <v>16</v>
      </c>
      <c r="B15" s="35" t="s">
        <v>80</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69">
        <f t="shared" ref="BP15" si="6">BO15+BO16</f>
        <v>82</v>
      </c>
    </row>
    <row r="16" spans="1:68" ht="9.9499999999999993" customHeight="1" x14ac:dyDescent="0.25">
      <c r="A16" s="166"/>
      <c r="B16" s="39" t="s">
        <v>79</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69"/>
    </row>
    <row r="17" spans="1:68" ht="9.9499999999999993" customHeight="1" x14ac:dyDescent="0.25">
      <c r="A17" s="165" t="s">
        <v>25</v>
      </c>
      <c r="B17" s="35" t="s">
        <v>80</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69">
        <f t="shared" ref="BP17" si="7">BO17+BO18</f>
        <v>82</v>
      </c>
    </row>
    <row r="18" spans="1:68" ht="9.9499999999999993" customHeight="1" x14ac:dyDescent="0.25">
      <c r="A18" s="166"/>
      <c r="B18" s="39" t="s">
        <v>79</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69"/>
    </row>
    <row r="19" spans="1:68" ht="9.9499999999999993" customHeight="1" x14ac:dyDescent="0.25">
      <c r="A19" s="165" t="s">
        <v>33</v>
      </c>
      <c r="B19" s="35" t="s">
        <v>80</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69">
        <f t="shared" ref="BP19" si="8">BO19+BO20</f>
        <v>82</v>
      </c>
    </row>
    <row r="20" spans="1:68" ht="9.9499999999999993" customHeight="1" x14ac:dyDescent="0.25">
      <c r="A20" s="166"/>
      <c r="B20" s="39" t="s">
        <v>79</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69"/>
    </row>
    <row r="21" spans="1:68" ht="9.9499999999999993" customHeight="1" x14ac:dyDescent="0.25">
      <c r="A21" s="165" t="s">
        <v>30</v>
      </c>
      <c r="B21" s="35" t="s">
        <v>80</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69">
        <f t="shared" ref="BP21" si="9">BO21+BO22</f>
        <v>82</v>
      </c>
    </row>
    <row r="22" spans="1:68" ht="9.9499999999999993" customHeight="1" x14ac:dyDescent="0.25">
      <c r="A22" s="166"/>
      <c r="B22" s="39" t="s">
        <v>79</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69"/>
    </row>
    <row r="23" spans="1:68" ht="9.9499999999999993" customHeight="1" x14ac:dyDescent="0.25">
      <c r="A23" s="165" t="s">
        <v>22</v>
      </c>
      <c r="B23" s="35" t="s">
        <v>80</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69">
        <f t="shared" ref="BP23" si="10">BO23+BO24</f>
        <v>82</v>
      </c>
    </row>
    <row r="24" spans="1:68" ht="9.9499999999999993" customHeight="1" x14ac:dyDescent="0.25">
      <c r="A24" s="166"/>
      <c r="B24" s="39" t="s">
        <v>79</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69"/>
    </row>
    <row r="25" spans="1:68" ht="9.9499999999999993" customHeight="1" x14ac:dyDescent="0.25">
      <c r="A25" s="165" t="s">
        <v>13</v>
      </c>
      <c r="B25" s="35" t="s">
        <v>80</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69">
        <f t="shared" ref="BP25" si="11">BO25+BO26</f>
        <v>82</v>
      </c>
    </row>
    <row r="26" spans="1:68" ht="9.9499999999999993" customHeight="1" x14ac:dyDescent="0.25">
      <c r="A26" s="166"/>
      <c r="B26" s="39" t="s">
        <v>79</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69"/>
    </row>
    <row r="27" spans="1:68" ht="9.9499999999999993" customHeight="1" x14ac:dyDescent="0.25">
      <c r="A27" s="165" t="s">
        <v>27</v>
      </c>
      <c r="B27" s="35" t="s">
        <v>80</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69">
        <f t="shared" ref="BP27" si="12">BO27+BO28</f>
        <v>82</v>
      </c>
    </row>
    <row r="28" spans="1:68" ht="9.9499999999999993" customHeight="1" x14ac:dyDescent="0.25">
      <c r="A28" s="166"/>
      <c r="B28" s="39" t="s">
        <v>79</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69"/>
    </row>
    <row r="29" spans="1:68" ht="9.9499999999999993" customHeight="1" x14ac:dyDescent="0.25">
      <c r="A29" s="165" t="s">
        <v>36</v>
      </c>
      <c r="B29" s="35" t="s">
        <v>80</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69">
        <f t="shared" ref="BP29" si="13">BO29+BO30</f>
        <v>82</v>
      </c>
    </row>
    <row r="30" spans="1:68" ht="9.9499999999999993" customHeight="1" x14ac:dyDescent="0.25">
      <c r="A30" s="166"/>
      <c r="B30" s="39" t="s">
        <v>79</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69"/>
    </row>
    <row r="31" spans="1:68" ht="9.9499999999999993" customHeight="1" x14ac:dyDescent="0.25">
      <c r="A31" s="165" t="s">
        <v>18</v>
      </c>
      <c r="B31" s="35" t="s">
        <v>80</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69">
        <f t="shared" ref="BP31" si="14">BO31+BO32</f>
        <v>82</v>
      </c>
    </row>
    <row r="32" spans="1:68" ht="9.9499999999999993" customHeight="1" x14ac:dyDescent="0.25">
      <c r="A32" s="166"/>
      <c r="B32" s="39" t="s">
        <v>79</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69"/>
    </row>
    <row r="33" spans="1:68" ht="9.9499999999999993" customHeight="1" x14ac:dyDescent="0.25">
      <c r="A33" s="165" t="s">
        <v>31</v>
      </c>
      <c r="B33" s="35" t="s">
        <v>80</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69">
        <f t="shared" ref="BP33" si="15">BO33+BO34</f>
        <v>82</v>
      </c>
    </row>
    <row r="34" spans="1:68" ht="9.9499999999999993" customHeight="1" x14ac:dyDescent="0.25">
      <c r="A34" s="166"/>
      <c r="B34" s="39" t="s">
        <v>79</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69"/>
    </row>
    <row r="35" spans="1:68" ht="9.9499999999999993" customHeight="1" x14ac:dyDescent="0.25">
      <c r="A35" s="165" t="s">
        <v>34</v>
      </c>
      <c r="B35" s="35" t="s">
        <v>80</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69">
        <f t="shared" ref="BP35" si="16">BO35+BO36</f>
        <v>82</v>
      </c>
    </row>
    <row r="36" spans="1:68" ht="9.9499999999999993" customHeight="1" x14ac:dyDescent="0.25">
      <c r="A36" s="166"/>
      <c r="B36" s="39" t="s">
        <v>79</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69"/>
    </row>
    <row r="37" spans="1:68" ht="9.9499999999999993" customHeight="1" x14ac:dyDescent="0.25">
      <c r="A37" s="165" t="s">
        <v>32</v>
      </c>
      <c r="B37" s="35" t="s">
        <v>80</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69">
        <f t="shared" ref="BP37" si="17">BO37+BO38</f>
        <v>82</v>
      </c>
    </row>
    <row r="38" spans="1:68" ht="9.9499999999999993" customHeight="1" x14ac:dyDescent="0.25">
      <c r="A38" s="166"/>
      <c r="B38" s="39" t="s">
        <v>79</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69"/>
    </row>
    <row r="39" spans="1:68" ht="9.9499999999999993" customHeight="1" x14ac:dyDescent="0.25">
      <c r="A39" s="165" t="s">
        <v>19</v>
      </c>
      <c r="B39" s="35" t="s">
        <v>80</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69">
        <f t="shared" ref="BP39" si="18">BO39+BO40</f>
        <v>82</v>
      </c>
    </row>
    <row r="40" spans="1:68" ht="9.9499999999999993" customHeight="1" x14ac:dyDescent="0.25">
      <c r="A40" s="166"/>
      <c r="B40" s="39" t="s">
        <v>79</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69"/>
    </row>
    <row r="41" spans="1:68" ht="9.9499999999999993" customHeight="1" x14ac:dyDescent="0.25">
      <c r="A41" s="165" t="s">
        <v>29</v>
      </c>
      <c r="B41" s="35" t="s">
        <v>80</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69">
        <f t="shared" ref="BP41" si="19">BO41+BO42</f>
        <v>82</v>
      </c>
    </row>
    <row r="42" spans="1:68" ht="9.9499999999999993" customHeight="1" x14ac:dyDescent="0.25">
      <c r="A42" s="166"/>
      <c r="B42" s="39" t="s">
        <v>79</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69"/>
    </row>
    <row r="43" spans="1:68" ht="9.9499999999999993" customHeight="1" x14ac:dyDescent="0.25">
      <c r="A43" s="165" t="s">
        <v>44</v>
      </c>
      <c r="B43" s="35" t="s">
        <v>80</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69">
        <f t="shared" ref="BP43" si="20">BO43+BO44</f>
        <v>82</v>
      </c>
    </row>
    <row r="44" spans="1:68" ht="9.9499999999999993" customHeight="1" x14ac:dyDescent="0.25">
      <c r="A44" s="166"/>
      <c r="B44" s="39" t="s">
        <v>79</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69"/>
    </row>
    <row r="45" spans="1:68" ht="9.9499999999999993" customHeight="1" x14ac:dyDescent="0.25">
      <c r="A45" s="165" t="s">
        <v>20</v>
      </c>
      <c r="B45" s="35" t="s">
        <v>80</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69">
        <f t="shared" ref="BP45" si="21">BO45+BO46</f>
        <v>82</v>
      </c>
    </row>
    <row r="46" spans="1:68" ht="9.9499999999999993" customHeight="1" x14ac:dyDescent="0.25">
      <c r="A46" s="166"/>
      <c r="B46" s="39" t="s">
        <v>79</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69"/>
    </row>
    <row r="47" spans="1:68" ht="9.9499999999999993" customHeight="1" x14ac:dyDescent="0.25">
      <c r="A47" s="165" t="s">
        <v>11</v>
      </c>
      <c r="B47" s="35" t="s">
        <v>80</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69">
        <f t="shared" ref="BP47" si="22">BO47+BO48</f>
        <v>82</v>
      </c>
    </row>
    <row r="48" spans="1:68" ht="9.9499999999999993" customHeight="1" x14ac:dyDescent="0.25">
      <c r="A48" s="166"/>
      <c r="B48" s="39" t="s">
        <v>79</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69"/>
    </row>
    <row r="49" spans="1:68" ht="9.9499999999999993" customHeight="1" x14ac:dyDescent="0.25">
      <c r="A49" s="165" t="s">
        <v>37</v>
      </c>
      <c r="B49" s="35" t="s">
        <v>80</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69">
        <f t="shared" ref="BP49" si="23">BO49+BO50</f>
        <v>82</v>
      </c>
    </row>
    <row r="50" spans="1:68" ht="9.9499999999999993" customHeight="1" x14ac:dyDescent="0.25">
      <c r="A50" s="166"/>
      <c r="B50" s="39" t="s">
        <v>79</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69"/>
    </row>
    <row r="51" spans="1:68" ht="9.9499999999999993" customHeight="1" x14ac:dyDescent="0.25">
      <c r="A51" s="165" t="s">
        <v>12</v>
      </c>
      <c r="B51" s="35" t="s">
        <v>80</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69">
        <f t="shared" ref="BP51" si="24">BO51+BO52</f>
        <v>82</v>
      </c>
    </row>
    <row r="52" spans="1:68" ht="9.9499999999999993" customHeight="1" x14ac:dyDescent="0.25">
      <c r="A52" s="166"/>
      <c r="B52" s="39" t="s">
        <v>79</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69"/>
    </row>
    <row r="53" spans="1:68" ht="9.9499999999999993" customHeight="1" x14ac:dyDescent="0.25">
      <c r="A53" s="165" t="s">
        <v>42</v>
      </c>
      <c r="B53" s="35" t="s">
        <v>80</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69">
        <f t="shared" ref="BP53" si="25">BO53+BO54</f>
        <v>82</v>
      </c>
    </row>
    <row r="54" spans="1:68" ht="9.9499999999999993" customHeight="1" x14ac:dyDescent="0.25">
      <c r="A54" s="166"/>
      <c r="B54" s="39" t="s">
        <v>79</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69"/>
    </row>
    <row r="55" spans="1:68" ht="9.9499999999999993" customHeight="1" x14ac:dyDescent="0.25">
      <c r="A55" s="165" t="s">
        <v>17</v>
      </c>
      <c r="B55" s="35" t="s">
        <v>80</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69">
        <f t="shared" ref="BP55" si="26">BO55+BO56</f>
        <v>82</v>
      </c>
    </row>
    <row r="56" spans="1:68" ht="9.9499999999999993" customHeight="1" x14ac:dyDescent="0.25">
      <c r="A56" s="166"/>
      <c r="B56" s="39" t="s">
        <v>79</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69"/>
    </row>
    <row r="57" spans="1:68" ht="9.9499999999999993" customHeight="1" x14ac:dyDescent="0.25">
      <c r="A57" s="165" t="s">
        <v>14</v>
      </c>
      <c r="B57" s="35" t="s">
        <v>80</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69">
        <f t="shared" ref="BP57" si="27">BO57+BO58</f>
        <v>82</v>
      </c>
    </row>
    <row r="58" spans="1:68" ht="9.9499999999999993" customHeight="1" x14ac:dyDescent="0.25">
      <c r="A58" s="166"/>
      <c r="B58" s="39" t="s">
        <v>79</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69"/>
    </row>
    <row r="59" spans="1:68" ht="9.9499999999999993" customHeight="1" x14ac:dyDescent="0.25">
      <c r="A59" s="165" t="s">
        <v>24</v>
      </c>
      <c r="B59" s="35" t="s">
        <v>80</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69">
        <f t="shared" ref="BP59" si="28">BO59+BO60</f>
        <v>82</v>
      </c>
    </row>
    <row r="60" spans="1:68" ht="9.9499999999999993" customHeight="1" x14ac:dyDescent="0.25">
      <c r="A60" s="166"/>
      <c r="B60" s="39" t="s">
        <v>79</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69"/>
    </row>
    <row r="61" spans="1:68" ht="9.9499999999999993" customHeight="1" x14ac:dyDescent="0.25">
      <c r="A61" s="165" t="s">
        <v>26</v>
      </c>
      <c r="B61" s="35" t="s">
        <v>80</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69">
        <f t="shared" ref="BP61" si="29">BO61+BO62</f>
        <v>82</v>
      </c>
    </row>
    <row r="62" spans="1:68" ht="9.9499999999999993" customHeight="1" x14ac:dyDescent="0.25">
      <c r="A62" s="166"/>
      <c r="B62" s="39" t="s">
        <v>79</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69"/>
    </row>
    <row r="63" spans="1:68" ht="9.9499999999999993" customHeight="1" x14ac:dyDescent="0.25">
      <c r="A63" s="165" t="s">
        <v>21</v>
      </c>
      <c r="B63" s="35" t="s">
        <v>80</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69">
        <f t="shared" ref="BP63" si="30">BO63+BO64</f>
        <v>82</v>
      </c>
    </row>
    <row r="64" spans="1:68" ht="9.9499999999999993" customHeight="1" x14ac:dyDescent="0.25">
      <c r="A64" s="166"/>
      <c r="B64" s="39" t="s">
        <v>79</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69"/>
    </row>
    <row r="65" spans="1:68" ht="9.9499999999999993" customHeight="1" x14ac:dyDescent="0.25">
      <c r="A65" s="165" t="s">
        <v>45</v>
      </c>
      <c r="B65" s="35" t="s">
        <v>80</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69">
        <f t="shared" ref="BP65" si="31">BO65+BO66</f>
        <v>82</v>
      </c>
    </row>
    <row r="66" spans="1:68" ht="9.9499999999999993" customHeight="1" x14ac:dyDescent="0.25">
      <c r="A66" s="166"/>
      <c r="B66" s="39" t="s">
        <v>79</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69"/>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S92" sqref="S9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62</v>
      </c>
      <c r="BQ1" s="34" t="s">
        <v>84</v>
      </c>
    </row>
    <row r="2" spans="1:69"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9.9499999999999993" customHeight="1" x14ac:dyDescent="0.25">
      <c r="A3" s="170" t="s">
        <v>46</v>
      </c>
      <c r="B3" s="35" t="s">
        <v>80</v>
      </c>
      <c r="C3" s="42"/>
      <c r="D3" s="43"/>
      <c r="E3" s="42"/>
      <c r="F3" s="35">
        <f>COUNTIFS(DataRegularSeason20242025!$E$2:$E$1315,TotalTeamGames20242025!E$1,DataRegularSeason20242025!$D$2:$D$1315,TotalTeamGames20242025!$A3,DataRegularSeason20242025!$N$2:$N$1315,1)</f>
        <v>1</v>
      </c>
      <c r="G3" s="42"/>
      <c r="H3" s="35">
        <f>COUNTIFS(DataRegularSeason20242025!$E$2:$E$1315,TotalTeamGames20242025!G$1,DataRegularSeason20242025!$D$2:$D$1315,TotalTeamGames20242025!$A3,DataRegularSeason20242025!$N$2:$N$1315,1)</f>
        <v>1</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1</v>
      </c>
      <c r="W3" s="42"/>
      <c r="X3" s="35">
        <f>COUNTIFS(DataRegularSeason20242025!$E$2:$E$1315,TotalTeamGames20242025!W$1,DataRegularSeason20242025!$D$2:$D$1315,TotalTeamGames20242025!$A3,DataRegularSeason20242025!$N$2:$N$1315,1)</f>
        <v>2</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2</v>
      </c>
      <c r="BG3" s="42"/>
      <c r="BH3" s="35">
        <f>COUNTIFS(DataRegularSeason20242025!$E$2:$E$1315,TotalTeamGames20242025!BG$1,DataRegularSeason20242025!$D$2:$D$1315,TotalTeamGames20242025!$A3,DataRegularSeason20242025!$N$2:$N$1315,1)</f>
        <v>1</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33</v>
      </c>
      <c r="BP3" s="169">
        <f>BO3+BO4</f>
        <v>65</v>
      </c>
      <c r="BQ3" s="165">
        <f>82-BP3</f>
        <v>17</v>
      </c>
    </row>
    <row r="4" spans="1:69" ht="9.9499999999999993" customHeight="1" x14ac:dyDescent="0.25">
      <c r="A4" s="166"/>
      <c r="B4" s="39" t="s">
        <v>79</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2</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1</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1</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2</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1</v>
      </c>
      <c r="BN4" s="46"/>
      <c r="BO4" s="41">
        <f>SUM(C4:BN4)</f>
        <v>32</v>
      </c>
      <c r="BP4" s="169"/>
      <c r="BQ4" s="165"/>
    </row>
    <row r="5" spans="1:69" ht="9.9499999999999993" customHeight="1" x14ac:dyDescent="0.25">
      <c r="A5" s="170" t="s">
        <v>15</v>
      </c>
      <c r="B5" s="35" t="s">
        <v>80</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2</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1</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2</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1</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2</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32</v>
      </c>
      <c r="BP5" s="169">
        <f t="shared" ref="BP5" si="1">BO5+BO6</f>
        <v>67</v>
      </c>
      <c r="BQ5" s="165">
        <f t="shared" ref="BQ5" si="2">82-BP5</f>
        <v>15</v>
      </c>
    </row>
    <row r="6" spans="1:69" ht="9.9499999999999993" customHeight="1" x14ac:dyDescent="0.25">
      <c r="A6" s="166"/>
      <c r="B6" s="39" t="s">
        <v>79</v>
      </c>
      <c r="C6" s="45">
        <f>COUNTIFS(DataRegularSeason20242025!$D$2:$D$1315,TotalTeamGames20242025!C$1,DataRegularSeason20242025!$E$2:$E$1315,TotalTeamGames20242025!$A5,DataRegularSeason20242025!$N$2:$N$1315,1)</f>
        <v>1</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2</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1</v>
      </c>
      <c r="AJ6" s="46"/>
      <c r="AK6" s="45">
        <f>COUNTIFS(DataRegularSeason20242025!$D$2:$D$1315,TotalTeamGames20242025!AK$1,DataRegularSeason20242025!$E$2:$E$1315,TotalTeamGames20242025!$A5,DataRegularSeason20242025!$N$2:$N$1315,1)</f>
        <v>2</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2</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35</v>
      </c>
      <c r="BP6" s="169"/>
      <c r="BQ6" s="165"/>
    </row>
    <row r="7" spans="1:69" ht="9.9499999999999993" customHeight="1" x14ac:dyDescent="0.25">
      <c r="A7" s="170" t="s">
        <v>28</v>
      </c>
      <c r="B7" s="35" t="s">
        <v>80</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1</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2</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1</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2</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1</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31</v>
      </c>
      <c r="BP7" s="169">
        <f t="shared" ref="BP7" si="3">BO7+BO8</f>
        <v>64</v>
      </c>
      <c r="BQ7" s="165">
        <f t="shared" ref="BQ7" si="4">82-BP7</f>
        <v>18</v>
      </c>
    </row>
    <row r="8" spans="1:69" ht="9.9499999999999993" customHeight="1" x14ac:dyDescent="0.25">
      <c r="A8" s="166"/>
      <c r="B8" s="39" t="s">
        <v>79</v>
      </c>
      <c r="C8" s="45">
        <f>COUNTIFS(DataRegularSeason20242025!$D$2:$D$1315,TotalTeamGames20242025!C$1,DataRegularSeason20242025!$E$2:$E$1315,TotalTeamGames20242025!$A7,DataRegularSeason20242025!$N$2:$N$1315,1)</f>
        <v>1</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1</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2</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2</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1</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33</v>
      </c>
      <c r="BP8" s="169"/>
      <c r="BQ8" s="165"/>
    </row>
    <row r="9" spans="1:69" ht="9.9499999999999993" customHeight="1" x14ac:dyDescent="0.25">
      <c r="A9" s="170" t="s">
        <v>43</v>
      </c>
      <c r="B9" s="35" t="s">
        <v>80</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1</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1</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1</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31</v>
      </c>
      <c r="BP9" s="169">
        <f t="shared" ref="BP9" si="5">BO9+BO10</f>
        <v>65</v>
      </c>
      <c r="BQ9" s="165">
        <f t="shared" ref="BQ9" si="6">82-BP9</f>
        <v>17</v>
      </c>
    </row>
    <row r="10" spans="1:69" ht="9.9499999999999993" customHeight="1" x14ac:dyDescent="0.25">
      <c r="A10" s="166"/>
      <c r="B10" s="39" t="s">
        <v>79</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2</v>
      </c>
      <c r="F10" s="46"/>
      <c r="G10" s="45">
        <f>COUNTIFS(DataRegularSeason20242025!$D$2:$D$1315,TotalTeamGames20242025!G$1,DataRegularSeason20242025!$E$2:$E$1315,TotalTeamGames20242025!$A9,DataRegularSeason20242025!$N$2:$N$1315,1)</f>
        <v>1</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1</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1</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2</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1</v>
      </c>
      <c r="BL10" s="46"/>
      <c r="BM10" s="45">
        <f>COUNTIFS(DataRegularSeason20242025!$D$2:$D$1315,TotalTeamGames20242025!BM$1,DataRegularSeason20242025!$E$2:$E$1315,TotalTeamGames20242025!$A9,DataRegularSeason20242025!$N$2:$N$1315,1)</f>
        <v>1</v>
      </c>
      <c r="BN10" s="46"/>
      <c r="BO10" s="41">
        <f t="shared" si="0"/>
        <v>34</v>
      </c>
      <c r="BP10" s="169"/>
      <c r="BQ10" s="165"/>
    </row>
    <row r="11" spans="1:69" ht="9.9499999999999993" customHeight="1" x14ac:dyDescent="0.25">
      <c r="A11" s="170" t="s">
        <v>35</v>
      </c>
      <c r="B11" s="35" t="s">
        <v>80</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1</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1</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1</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2</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2</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34</v>
      </c>
      <c r="BP11" s="169">
        <f t="shared" ref="BP11" si="7">BO11+BO12</f>
        <v>64</v>
      </c>
      <c r="BQ11" s="165">
        <f t="shared" ref="BQ11" si="8">82-BP11</f>
        <v>18</v>
      </c>
    </row>
    <row r="12" spans="1:69" ht="9.9499999999999993" customHeight="1" x14ac:dyDescent="0.25">
      <c r="A12" s="166"/>
      <c r="B12" s="39" t="s">
        <v>79</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1</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1</v>
      </c>
      <c r="T12" s="46"/>
      <c r="U12" s="45">
        <f>COUNTIFS(DataRegularSeason20242025!$D$2:$D$1315,TotalTeamGames20242025!U$1,DataRegularSeason20242025!$E$2:$E$1315,TotalTeamGames20242025!$A11,DataRegularSeason20242025!$N$2:$N$1315,1)</f>
        <v>2</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30</v>
      </c>
      <c r="BP12" s="169"/>
      <c r="BQ12" s="165"/>
    </row>
    <row r="13" spans="1:69" ht="9.9499999999999993" customHeight="1" x14ac:dyDescent="0.25">
      <c r="A13" s="170" t="s">
        <v>23</v>
      </c>
      <c r="B13" s="35" t="s">
        <v>80</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1</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2</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1</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1</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1</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1</v>
      </c>
      <c r="BO13" s="37">
        <f t="shared" si="0"/>
        <v>31</v>
      </c>
      <c r="BP13" s="169">
        <f t="shared" ref="BP13" si="9">BO13+BO14</f>
        <v>64</v>
      </c>
      <c r="BQ13" s="165">
        <f t="shared" ref="BQ13" si="10">82-BP13</f>
        <v>18</v>
      </c>
    </row>
    <row r="14" spans="1:69" ht="9.9499999999999993" customHeight="1" x14ac:dyDescent="0.25">
      <c r="A14" s="166"/>
      <c r="B14" s="39" t="s">
        <v>79</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1</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1</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2</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33</v>
      </c>
      <c r="BP14" s="169"/>
      <c r="BQ14" s="165"/>
    </row>
    <row r="15" spans="1:69" ht="9.9499999999999993" customHeight="1" x14ac:dyDescent="0.25">
      <c r="A15" s="170" t="s">
        <v>16</v>
      </c>
      <c r="B15" s="35" t="s">
        <v>80</v>
      </c>
      <c r="C15" s="42"/>
      <c r="D15" s="35">
        <f>COUNTIFS(DataRegularSeason20242025!$E$2:$E$1315,TotalTeamGames20242025!C$1,DataRegularSeason20242025!$D$2:$D$1315,TotalTeamGames20242025!$A15,DataRegularSeason20242025!$N$2:$N$1315,1)</f>
        <v>2</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1</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2</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2</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2</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1</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33</v>
      </c>
      <c r="BP15" s="169">
        <f t="shared" ref="BP15" si="11">BO15+BO16</f>
        <v>65</v>
      </c>
      <c r="BQ15" s="165">
        <f t="shared" ref="BQ15" si="12">82-BP15</f>
        <v>17</v>
      </c>
    </row>
    <row r="16" spans="1:69" ht="9.9499999999999993" customHeight="1" x14ac:dyDescent="0.25">
      <c r="A16" s="166"/>
      <c r="B16" s="39" t="s">
        <v>79</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1</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1</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1</v>
      </c>
      <c r="BD16" s="46"/>
      <c r="BE16" s="45">
        <f>COUNTIFS(DataRegularSeason20242025!$D$2:$D$1315,TotalTeamGames20242025!BE$1,DataRegularSeason20242025!$E$2:$E$1315,TotalTeamGames20242025!$A15,DataRegularSeason20242025!$N$2:$N$1315,1)</f>
        <v>1</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32</v>
      </c>
      <c r="BP16" s="169"/>
      <c r="BQ16" s="165"/>
    </row>
    <row r="17" spans="1:69" ht="9.9499999999999993" customHeight="1" x14ac:dyDescent="0.25">
      <c r="A17" s="170" t="s">
        <v>25</v>
      </c>
      <c r="B17" s="35" t="s">
        <v>80</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2</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2</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1</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32</v>
      </c>
      <c r="BP17" s="169">
        <f t="shared" ref="BP17" si="13">BO17+BO18</f>
        <v>66</v>
      </c>
      <c r="BQ17" s="165">
        <f t="shared" ref="BQ17" si="14">82-BP17</f>
        <v>16</v>
      </c>
    </row>
    <row r="18" spans="1:69" ht="9.9499999999999993" customHeight="1" x14ac:dyDescent="0.25">
      <c r="A18" s="166"/>
      <c r="B18" s="39" t="s">
        <v>79</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2</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2</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1</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1</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1</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1</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34</v>
      </c>
      <c r="BP18" s="169"/>
      <c r="BQ18" s="165"/>
    </row>
    <row r="19" spans="1:69" ht="9.9499999999999993" customHeight="1" x14ac:dyDescent="0.25">
      <c r="A19" s="170" t="s">
        <v>33</v>
      </c>
      <c r="B19" s="35" t="s">
        <v>80</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1</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1</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1</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1</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1</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32</v>
      </c>
      <c r="BP19" s="169">
        <f t="shared" ref="BP19" si="15">BO19+BO20</f>
        <v>64</v>
      </c>
      <c r="BQ19" s="165">
        <f t="shared" ref="BQ19" si="16">82-BP19</f>
        <v>18</v>
      </c>
    </row>
    <row r="20" spans="1:69" ht="9.9499999999999993" customHeight="1" x14ac:dyDescent="0.25">
      <c r="A20" s="166"/>
      <c r="B20" s="39" t="s">
        <v>79</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2</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1</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1</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2</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32</v>
      </c>
      <c r="BP20" s="169"/>
      <c r="BQ20" s="165"/>
    </row>
    <row r="21" spans="1:69" ht="9.9499999999999993" customHeight="1" x14ac:dyDescent="0.25">
      <c r="A21" s="170" t="s">
        <v>30</v>
      </c>
      <c r="B21" s="35" t="s">
        <v>80</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2</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1</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2</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1</v>
      </c>
      <c r="BO21" s="37">
        <f t="shared" si="0"/>
        <v>30</v>
      </c>
      <c r="BP21" s="169">
        <f t="shared" ref="BP21" si="17">BO21+BO22</f>
        <v>65</v>
      </c>
      <c r="BQ21" s="165">
        <f t="shared" ref="BQ21" si="18">82-BP21</f>
        <v>17</v>
      </c>
    </row>
    <row r="22" spans="1:69" ht="9.9499999999999993" customHeight="1" x14ac:dyDescent="0.25">
      <c r="A22" s="166"/>
      <c r="B22" s="39" t="s">
        <v>79</v>
      </c>
      <c r="C22" s="45">
        <f>COUNTIFS(DataRegularSeason20242025!$D$2:$D$1315,TotalTeamGames20242025!C$1,DataRegularSeason20242025!$E$2:$E$1315,TotalTeamGames20242025!$A21,DataRegularSeason20242025!$N$2:$N$1315,1)</f>
        <v>1</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2</v>
      </c>
      <c r="H22" s="46"/>
      <c r="I22" s="45">
        <f>COUNTIFS(DataRegularSeason20242025!$D$2:$D$1315,TotalTeamGames20242025!I$1,DataRegularSeason20242025!$E$2:$E$1315,TotalTeamGames20242025!$A21,DataRegularSeason20242025!$N$2:$N$1315,1)</f>
        <v>1</v>
      </c>
      <c r="J22" s="46"/>
      <c r="K22" s="45">
        <f>COUNTIFS(DataRegularSeason20242025!$D$2:$D$1315,TotalTeamGames20242025!K$1,DataRegularSeason20242025!$E$2:$E$1315,TotalTeamGames20242025!$A21,DataRegularSeason20242025!$N$2:$N$1315,1)</f>
        <v>1</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1</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1</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35</v>
      </c>
      <c r="BP22" s="169"/>
      <c r="BQ22" s="165"/>
    </row>
    <row r="23" spans="1:69" ht="9.9499999999999993" customHeight="1" x14ac:dyDescent="0.25">
      <c r="A23" s="170" t="s">
        <v>22</v>
      </c>
      <c r="B23" s="35" t="s">
        <v>80</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1</v>
      </c>
      <c r="I23" s="42"/>
      <c r="J23" s="35">
        <f>COUNTIFS(DataRegularSeason20242025!$E$2:$E$1315,TotalTeamGames20242025!I$1,DataRegularSeason20242025!$D$2:$D$1315,TotalTeamGames20242025!$A23,DataRegularSeason20242025!$N$2:$N$1315,1)</f>
        <v>1</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1</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1</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1</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1</v>
      </c>
      <c r="BO23" s="37">
        <f t="shared" si="0"/>
        <v>31</v>
      </c>
      <c r="BP23" s="169">
        <f t="shared" ref="BP23" si="19">BO23+BO24</f>
        <v>64</v>
      </c>
      <c r="BQ23" s="165">
        <f t="shared" ref="BQ23" si="20">82-BP23</f>
        <v>18</v>
      </c>
    </row>
    <row r="24" spans="1:69" ht="9.9499999999999993" customHeight="1" x14ac:dyDescent="0.25">
      <c r="A24" s="166"/>
      <c r="B24" s="39" t="s">
        <v>79</v>
      </c>
      <c r="C24" s="45">
        <f>COUNTIFS(DataRegularSeason20242025!$D$2:$D$1315,TotalTeamGames20242025!C$1,DataRegularSeason20242025!$E$2:$E$1315,TotalTeamGames20242025!$A23,DataRegularSeason20242025!$N$2:$N$1315,1)</f>
        <v>2</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1</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1</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33</v>
      </c>
      <c r="BP24" s="169"/>
      <c r="BQ24" s="165"/>
    </row>
    <row r="25" spans="1:69" ht="9.9499999999999993" customHeight="1" x14ac:dyDescent="0.25">
      <c r="A25" s="170" t="s">
        <v>13</v>
      </c>
      <c r="B25" s="35" t="s">
        <v>80</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2</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1</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31</v>
      </c>
      <c r="BP25" s="169">
        <f t="shared" ref="BP25" si="21">BO25+BO26</f>
        <v>65</v>
      </c>
      <c r="BQ25" s="165">
        <f t="shared" ref="BQ25" si="22">82-BP25</f>
        <v>17</v>
      </c>
    </row>
    <row r="26" spans="1:69" ht="9.9499999999999993" customHeight="1" x14ac:dyDescent="0.25">
      <c r="A26" s="166"/>
      <c r="B26" s="39" t="s">
        <v>79</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1</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1</v>
      </c>
      <c r="L26" s="46"/>
      <c r="M26" s="45">
        <f>COUNTIFS(DataRegularSeason20242025!$D$2:$D$1315,TotalTeamGames20242025!M$1,DataRegularSeason20242025!$E$2:$E$1315,TotalTeamGames20242025!$A25,DataRegularSeason20242025!$N$2:$N$1315,1)</f>
        <v>1</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1</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1</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2</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34</v>
      </c>
      <c r="BP26" s="169"/>
      <c r="BQ26" s="165"/>
    </row>
    <row r="27" spans="1:69" ht="9.9499999999999993" customHeight="1" x14ac:dyDescent="0.25">
      <c r="A27" s="170" t="s">
        <v>27</v>
      </c>
      <c r="B27" s="35" t="s">
        <v>80</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1</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1</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1</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2</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35</v>
      </c>
      <c r="BP27" s="169">
        <f t="shared" ref="BP27" si="23">BO27+BO28</f>
        <v>63</v>
      </c>
      <c r="BQ27" s="165">
        <f t="shared" ref="BQ27" si="24">82-BP27</f>
        <v>19</v>
      </c>
    </row>
    <row r="28" spans="1:69" ht="9.9499999999999993" customHeight="1" x14ac:dyDescent="0.25">
      <c r="A28" s="166"/>
      <c r="B28" s="39" t="s">
        <v>79</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1</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2</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2</v>
      </c>
      <c r="BF28" s="46"/>
      <c r="BG28" s="45">
        <f>COUNTIFS(DataRegularSeason20242025!$D$2:$D$1315,TotalTeamGames20242025!BG$1,DataRegularSeason20242025!$E$2:$E$1315,TotalTeamGames20242025!$A27,DataRegularSeason20242025!$N$2:$N$1315,1)</f>
        <v>2</v>
      </c>
      <c r="BH28" s="46"/>
      <c r="BI28" s="45">
        <f>COUNTIFS(DataRegularSeason20242025!$D$2:$D$1315,TotalTeamGames20242025!BI$1,DataRegularSeason20242025!$E$2:$E$1315,TotalTeamGames20242025!$A27,DataRegularSeason20242025!$N$2:$N$1315,1)</f>
        <v>2</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28</v>
      </c>
      <c r="BP28" s="169"/>
      <c r="BQ28" s="165"/>
    </row>
    <row r="29" spans="1:69" ht="9.9499999999999993" customHeight="1" x14ac:dyDescent="0.25">
      <c r="A29" s="170" t="s">
        <v>36</v>
      </c>
      <c r="B29" s="35" t="s">
        <v>80</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2</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1</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1</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2</v>
      </c>
      <c r="BG29" s="42"/>
      <c r="BH29" s="35">
        <f>COUNTIFS(DataRegularSeason20242025!$E$2:$E$1315,TotalTeamGames20242025!BG$1,DataRegularSeason20242025!$D$2:$D$1315,TotalTeamGames20242025!$A29,DataRegularSeason20242025!$N$2:$N$1315,1)</f>
        <v>1</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35</v>
      </c>
      <c r="BP29" s="169">
        <f t="shared" ref="BP29" si="25">BO29+BO30</f>
        <v>65</v>
      </c>
      <c r="BQ29" s="165">
        <f t="shared" ref="BQ29" si="26">82-BP29</f>
        <v>17</v>
      </c>
    </row>
    <row r="30" spans="1:69" ht="9.9499999999999993" customHeight="1" x14ac:dyDescent="0.25">
      <c r="A30" s="166"/>
      <c r="B30" s="39" t="s">
        <v>79</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1</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2</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1</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1</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30</v>
      </c>
      <c r="BP30" s="169"/>
      <c r="BQ30" s="165"/>
    </row>
    <row r="31" spans="1:69" ht="9.9499999999999993" customHeight="1" x14ac:dyDescent="0.25">
      <c r="A31" s="170" t="s">
        <v>18</v>
      </c>
      <c r="B31" s="35" t="s">
        <v>80</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2</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1</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1</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1</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1</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1</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33</v>
      </c>
      <c r="BP31" s="169">
        <f t="shared" ref="BP31" si="27">BO31+BO32</f>
        <v>65</v>
      </c>
      <c r="BQ31" s="165">
        <f t="shared" ref="BQ31" si="28">82-BP31</f>
        <v>17</v>
      </c>
    </row>
    <row r="32" spans="1:69" ht="9.9499999999999993" customHeight="1" x14ac:dyDescent="0.25">
      <c r="A32" s="166"/>
      <c r="B32" s="39" t="s">
        <v>79</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2</v>
      </c>
      <c r="H32" s="46"/>
      <c r="I32" s="45">
        <f>COUNTIFS(DataRegularSeason20242025!$D$2:$D$1315,TotalTeamGames20242025!I$1,DataRegularSeason20242025!$E$2:$E$1315,TotalTeamGames20242025!$A31,DataRegularSeason20242025!$N$2:$N$1315,1)</f>
        <v>1</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1</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32</v>
      </c>
      <c r="BP32" s="169"/>
      <c r="BQ32" s="165"/>
    </row>
    <row r="33" spans="1:69" ht="9.9499999999999993" customHeight="1" x14ac:dyDescent="0.25">
      <c r="A33" s="170" t="s">
        <v>31</v>
      </c>
      <c r="B33" s="35" t="s">
        <v>80</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1</v>
      </c>
      <c r="S33" s="42"/>
      <c r="T33" s="35">
        <f>COUNTIFS(DataRegularSeason20242025!$E$2:$E$1315,TotalTeamGames20242025!S$1,DataRegularSeason20242025!$D$2:$D$1315,TotalTeamGames20242025!$A33,DataRegularSeason20242025!$N$2:$N$1315,1)</f>
        <v>1</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1</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2</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1</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1</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35</v>
      </c>
      <c r="BP33" s="169">
        <f t="shared" ref="BP33" si="29">BO33+BO34</f>
        <v>66</v>
      </c>
      <c r="BQ33" s="165">
        <f t="shared" ref="BQ33" si="30">82-BP33</f>
        <v>16</v>
      </c>
    </row>
    <row r="34" spans="1:69" ht="9.9499999999999993" customHeight="1" x14ac:dyDescent="0.25">
      <c r="A34" s="166"/>
      <c r="B34" s="39" t="s">
        <v>79</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1</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1</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1</v>
      </c>
      <c r="BL34" s="46"/>
      <c r="BM34" s="45">
        <f>COUNTIFS(DataRegularSeason20242025!$D$2:$D$1315,TotalTeamGames20242025!BM$1,DataRegularSeason20242025!$E$2:$E$1315,TotalTeamGames20242025!$A33,DataRegularSeason20242025!$N$2:$N$1315,1)</f>
        <v>2</v>
      </c>
      <c r="BN34" s="46"/>
      <c r="BO34" s="41">
        <f t="shared" si="0"/>
        <v>31</v>
      </c>
      <c r="BP34" s="169"/>
      <c r="BQ34" s="165"/>
    </row>
    <row r="35" spans="1:69" ht="9.9499999999999993" customHeight="1" x14ac:dyDescent="0.25">
      <c r="A35" s="170" t="s">
        <v>34</v>
      </c>
      <c r="B35" s="35" t="s">
        <v>80</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1</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1</v>
      </c>
      <c r="AM35" s="42"/>
      <c r="AN35" s="35">
        <f>COUNTIFS(DataRegularSeason20242025!$E$2:$E$1315,TotalTeamGames20242025!AM$1,DataRegularSeason20242025!$D$2:$D$1315,TotalTeamGames20242025!$A35,DataRegularSeason20242025!$N$2:$N$1315,1)</f>
        <v>1</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2</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32</v>
      </c>
      <c r="BP35" s="169">
        <f t="shared" ref="BP35" si="31">BO35+BO36</f>
        <v>64</v>
      </c>
      <c r="BQ35" s="165">
        <f t="shared" ref="BQ35" si="32">82-BP35</f>
        <v>18</v>
      </c>
    </row>
    <row r="36" spans="1:69" ht="9.9499999999999993" customHeight="1" x14ac:dyDescent="0.25">
      <c r="A36" s="166"/>
      <c r="B36" s="39" t="s">
        <v>79</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2</v>
      </c>
      <c r="P36" s="46"/>
      <c r="Q36" s="45">
        <f>COUNTIFS(DataRegularSeason20242025!$D$2:$D$1315,TotalTeamGames20242025!Q$1,DataRegularSeason20242025!$E$2:$E$1315,TotalTeamGames20242025!$A35,DataRegularSeason20242025!$N$2:$N$1315,1)</f>
        <v>2</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1</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1</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2</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2</v>
      </c>
      <c r="BL36" s="46"/>
      <c r="BM36" s="45">
        <f>COUNTIFS(DataRegularSeason20242025!$D$2:$D$1315,TotalTeamGames20242025!BM$1,DataRegularSeason20242025!$E$2:$E$1315,TotalTeamGames20242025!$A35,DataRegularSeason20242025!$N$2:$N$1315,1)</f>
        <v>1</v>
      </c>
      <c r="BN36" s="46"/>
      <c r="BO36" s="41">
        <f t="shared" si="0"/>
        <v>32</v>
      </c>
      <c r="BP36" s="169"/>
      <c r="BQ36" s="165"/>
    </row>
    <row r="37" spans="1:69" ht="9.9499999999999993" customHeight="1" x14ac:dyDescent="0.25">
      <c r="A37" s="170" t="s">
        <v>32</v>
      </c>
      <c r="B37" s="35" t="s">
        <v>80</v>
      </c>
      <c r="C37" s="42"/>
      <c r="D37" s="35">
        <f>COUNTIFS(DataRegularSeason20242025!$E$2:$E$1315,TotalTeamGames20242025!C$1,DataRegularSeason20242025!$D$2:$D$1315,TotalTeamGames20242025!$A37,DataRegularSeason20242025!$N$2:$N$1315,1)</f>
        <v>1</v>
      </c>
      <c r="E37" s="42"/>
      <c r="F37" s="35">
        <f>COUNTIFS(DataRegularSeason20242025!$E$2:$E$1315,TotalTeamGames20242025!E$1,DataRegularSeason20242025!$D$2:$D$1315,TotalTeamGames20242025!$A37,DataRegularSeason20242025!$N$2:$N$1315,1)</f>
        <v>2</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1</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2</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1</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34</v>
      </c>
      <c r="BP37" s="169">
        <f t="shared" ref="BP37" si="33">BO37+BO38</f>
        <v>64</v>
      </c>
      <c r="BQ37" s="165">
        <f t="shared" ref="BQ37" si="34">82-BP37</f>
        <v>18</v>
      </c>
    </row>
    <row r="38" spans="1:69" ht="9.9499999999999993" customHeight="1" x14ac:dyDescent="0.25">
      <c r="A38" s="166"/>
      <c r="B38" s="39" t="s">
        <v>79</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1</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1</v>
      </c>
      <c r="AJ38" s="46"/>
      <c r="AK38" s="45"/>
      <c r="AL38" s="46"/>
      <c r="AM38" s="45">
        <f>COUNTIFS(DataRegularSeason20242025!$D$2:$D$1315,TotalTeamGames20242025!AM$1,DataRegularSeason20242025!$E$2:$E$1315,TotalTeamGames20242025!$A37,DataRegularSeason20242025!$N$2:$N$1315,1)</f>
        <v>1</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1</v>
      </c>
      <c r="BL38" s="46"/>
      <c r="BM38" s="45">
        <f>COUNTIFS(DataRegularSeason20242025!$D$2:$D$1315,TotalTeamGames20242025!BM$1,DataRegularSeason20242025!$E$2:$E$1315,TotalTeamGames20242025!$A37,DataRegularSeason20242025!$N$2:$N$1315,1)</f>
        <v>0</v>
      </c>
      <c r="BN38" s="46"/>
      <c r="BO38" s="41">
        <f t="shared" si="0"/>
        <v>30</v>
      </c>
      <c r="BP38" s="169"/>
      <c r="BQ38" s="165"/>
    </row>
    <row r="39" spans="1:69" ht="9.9499999999999993" customHeight="1" x14ac:dyDescent="0.25">
      <c r="A39" s="170" t="s">
        <v>19</v>
      </c>
      <c r="B39" s="35" t="s">
        <v>80</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2</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1</v>
      </c>
      <c r="AM39" s="42"/>
      <c r="AN39" s="43"/>
      <c r="AO39" s="42"/>
      <c r="AP39" s="35">
        <f>COUNTIFS(DataRegularSeason20242025!$E$2:$E$1315,TotalTeamGames20242025!AO$1,DataRegularSeason20242025!$D$2:$D$1315,TotalTeamGames20242025!$A39,DataRegularSeason20242025!$N$2:$N$1315,1)</f>
        <v>1</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2</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1</v>
      </c>
      <c r="BM39" s="42"/>
      <c r="BN39" s="35">
        <f>COUNTIFS(DataRegularSeason20242025!$E$2:$E$1315,TotalTeamGames20242025!BM$1,DataRegularSeason20242025!$D$2:$D$1315,TotalTeamGames20242025!$A39,DataRegularSeason20242025!$N$2:$N$1315,1)</f>
        <v>2</v>
      </c>
      <c r="BO39" s="37">
        <f t="shared" si="0"/>
        <v>32</v>
      </c>
      <c r="BP39" s="169">
        <f t="shared" ref="BP39" si="35">BO39+BO40</f>
        <v>65</v>
      </c>
      <c r="BQ39" s="165">
        <f t="shared" ref="BQ39" si="36">82-BP39</f>
        <v>17</v>
      </c>
    </row>
    <row r="40" spans="1:69" ht="9.9499999999999993" customHeight="1" x14ac:dyDescent="0.25">
      <c r="A40" s="166"/>
      <c r="B40" s="39" t="s">
        <v>79</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2</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1</v>
      </c>
      <c r="AJ40" s="46"/>
      <c r="AK40" s="45">
        <f>COUNTIFS(DataRegularSeason20242025!$D$2:$D$1315,TotalTeamGames20242025!AK$1,DataRegularSeason20242025!$E$2:$E$1315,TotalTeamGames20242025!$A39,DataRegularSeason20242025!$N$2:$N$1315,1)</f>
        <v>2</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1</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1</v>
      </c>
      <c r="BN40" s="46"/>
      <c r="BO40" s="41">
        <f t="shared" si="0"/>
        <v>33</v>
      </c>
      <c r="BP40" s="169"/>
      <c r="BQ40" s="165"/>
    </row>
    <row r="41" spans="1:69" ht="9.9499999999999993" customHeight="1" x14ac:dyDescent="0.25">
      <c r="A41" s="170" t="s">
        <v>29</v>
      </c>
      <c r="B41" s="35" t="s">
        <v>80</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1</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1</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1</v>
      </c>
      <c r="BO41" s="37">
        <f t="shared" si="0"/>
        <v>34</v>
      </c>
      <c r="BP41" s="169">
        <f t="shared" ref="BP41" si="37">BO41+BO42</f>
        <v>65</v>
      </c>
      <c r="BQ41" s="165">
        <f t="shared" ref="BQ41" si="38">82-BP41</f>
        <v>17</v>
      </c>
    </row>
    <row r="42" spans="1:69" ht="9.9499999999999993" customHeight="1" x14ac:dyDescent="0.25">
      <c r="A42" s="166"/>
      <c r="B42" s="39" t="s">
        <v>79</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2</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2</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1</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1</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1</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1</v>
      </c>
      <c r="BL42" s="46"/>
      <c r="BM42" s="45">
        <f>COUNTIFS(DataRegularSeason20242025!$D$2:$D$1315,TotalTeamGames20242025!BM$1,DataRegularSeason20242025!$E$2:$E$1315,TotalTeamGames20242025!$A41,DataRegularSeason20242025!$N$2:$N$1315,1)</f>
        <v>2</v>
      </c>
      <c r="BN42" s="46"/>
      <c r="BO42" s="41">
        <f t="shared" si="0"/>
        <v>31</v>
      </c>
      <c r="BP42" s="169"/>
      <c r="BQ42" s="165"/>
    </row>
    <row r="43" spans="1:69" ht="9.9499999999999993" customHeight="1" x14ac:dyDescent="0.25">
      <c r="A43" s="170" t="s">
        <v>44</v>
      </c>
      <c r="B43" s="35" t="s">
        <v>80</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2</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1</v>
      </c>
      <c r="BM43" s="42"/>
      <c r="BN43" s="35">
        <f>COUNTIFS(DataRegularSeason20242025!$E$2:$E$1315,TotalTeamGames20242025!BM$1,DataRegularSeason20242025!$D$2:$D$1315,TotalTeamGames20242025!$A43,DataRegularSeason20242025!$N$2:$N$1315,1)</f>
        <v>1</v>
      </c>
      <c r="BO43" s="37">
        <f t="shared" si="0"/>
        <v>32</v>
      </c>
      <c r="BP43" s="169">
        <f t="shared" ref="BP43" si="39">BO43+BO44</f>
        <v>66</v>
      </c>
      <c r="BQ43" s="165">
        <f t="shared" ref="BQ43" si="40">82-BP43</f>
        <v>16</v>
      </c>
    </row>
    <row r="44" spans="1:69" ht="9.9499999999999993" customHeight="1" x14ac:dyDescent="0.25">
      <c r="A44" s="166"/>
      <c r="B44" s="39" t="s">
        <v>79</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1</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1</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2</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1</v>
      </c>
      <c r="AP44" s="46"/>
      <c r="AQ44" s="45"/>
      <c r="AR44" s="46"/>
      <c r="AS44" s="45">
        <f>COUNTIFS(DataRegularSeason20242025!$D$2:$D$1315,TotalTeamGames20242025!AS$1,DataRegularSeason20242025!$E$2:$E$1315,TotalTeamGames20242025!$A43,DataRegularSeason20242025!$N$2:$N$1315,1)</f>
        <v>2</v>
      </c>
      <c r="AT44" s="46"/>
      <c r="AU44" s="45">
        <f>COUNTIFS(DataRegularSeason20242025!$D$2:$D$1315,TotalTeamGames20242025!AU$1,DataRegularSeason20242025!$E$2:$E$1315,TotalTeamGames20242025!$A43,DataRegularSeason20242025!$N$2:$N$1315,1)</f>
        <v>1</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1</v>
      </c>
      <c r="BL44" s="46"/>
      <c r="BM44" s="45">
        <f>COUNTIFS(DataRegularSeason20242025!$D$2:$D$1315,TotalTeamGames20242025!BM$1,DataRegularSeason20242025!$E$2:$E$1315,TotalTeamGames20242025!$A43,DataRegularSeason20242025!$N$2:$N$1315,1)</f>
        <v>2</v>
      </c>
      <c r="BN44" s="46"/>
      <c r="BO44" s="41">
        <f t="shared" si="0"/>
        <v>34</v>
      </c>
      <c r="BP44" s="169"/>
      <c r="BQ44" s="165"/>
    </row>
    <row r="45" spans="1:69" ht="9.9499999999999993" customHeight="1" x14ac:dyDescent="0.25">
      <c r="A45" s="170" t="s">
        <v>20</v>
      </c>
      <c r="B45" s="35" t="s">
        <v>80</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1</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1</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2</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1</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34</v>
      </c>
      <c r="BP45" s="169">
        <f t="shared" ref="BP45" si="41">BO45+BO46</f>
        <v>67</v>
      </c>
      <c r="BQ45" s="165">
        <f t="shared" ref="BQ45" si="42">82-BP45</f>
        <v>15</v>
      </c>
    </row>
    <row r="46" spans="1:69" ht="9.9499999999999993" customHeight="1" x14ac:dyDescent="0.25">
      <c r="A46" s="166"/>
      <c r="B46" s="39" t="s">
        <v>79</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1</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2</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2</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2</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1</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1</v>
      </c>
      <c r="BN46" s="46"/>
      <c r="BO46" s="41">
        <f t="shared" si="0"/>
        <v>33</v>
      </c>
      <c r="BP46" s="169"/>
      <c r="BQ46" s="165"/>
    </row>
    <row r="47" spans="1:69" ht="9.9499999999999993" customHeight="1" x14ac:dyDescent="0.25">
      <c r="A47" s="170" t="s">
        <v>11</v>
      </c>
      <c r="B47" s="35" t="s">
        <v>80</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1</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2</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1</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1</v>
      </c>
      <c r="BA47" s="42"/>
      <c r="BB47" s="35">
        <f>COUNTIFS(DataRegularSeason20242025!$E$2:$E$1315,TotalTeamGames20242025!BA$1,DataRegularSeason20242025!$D$2:$D$1315,TotalTeamGames20242025!$A47,DataRegularSeason20242025!$N$2:$N$1315,1)</f>
        <v>1</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1</v>
      </c>
      <c r="BO47" s="37">
        <f t="shared" si="0"/>
        <v>32</v>
      </c>
      <c r="BP47" s="169">
        <f t="shared" ref="BP47" si="43">BO47+BO48</f>
        <v>66</v>
      </c>
      <c r="BQ47" s="165">
        <f t="shared" ref="BQ47" si="44">82-BP47</f>
        <v>16</v>
      </c>
    </row>
    <row r="48" spans="1:69" ht="9.9499999999999993" customHeight="1" x14ac:dyDescent="0.25">
      <c r="A48" s="166"/>
      <c r="B48" s="39" t="s">
        <v>79</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1</v>
      </c>
      <c r="AD48" s="46"/>
      <c r="AE48" s="45">
        <f>COUNTIFS(DataRegularSeason20242025!$D$2:$D$1315,TotalTeamGames20242025!AE$1,DataRegularSeason20242025!$E$2:$E$1315,TotalTeamGames20242025!$A47,DataRegularSeason20242025!$N$2:$N$1315,1)</f>
        <v>1</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2</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34</v>
      </c>
      <c r="BP48" s="169"/>
      <c r="BQ48" s="165"/>
    </row>
    <row r="49" spans="1:69" ht="9.9499999999999993" customHeight="1" x14ac:dyDescent="0.25">
      <c r="A49" s="170" t="s">
        <v>37</v>
      </c>
      <c r="B49" s="35" t="s">
        <v>80</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1</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1</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1</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1</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1</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1</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2</v>
      </c>
      <c r="BM49" s="42"/>
      <c r="BN49" s="35">
        <f>COUNTIFS(DataRegularSeason20242025!$E$2:$E$1315,TotalTeamGames20242025!BM$1,DataRegularSeason20242025!$D$2:$D$1315,TotalTeamGames20242025!$A49,DataRegularSeason20242025!$N$2:$N$1315,1)</f>
        <v>1</v>
      </c>
      <c r="BO49" s="37">
        <f t="shared" si="0"/>
        <v>35</v>
      </c>
      <c r="BP49" s="169">
        <f t="shared" ref="BP49" si="45">BO49+BO50</f>
        <v>66</v>
      </c>
      <c r="BQ49" s="165">
        <f t="shared" ref="BQ49" si="46">82-BP49</f>
        <v>16</v>
      </c>
    </row>
    <row r="50" spans="1:69" ht="9.9499999999999993" customHeight="1" x14ac:dyDescent="0.25">
      <c r="A50" s="166"/>
      <c r="B50" s="39" t="s">
        <v>79</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2</v>
      </c>
      <c r="AJ50" s="46"/>
      <c r="AK50" s="45">
        <f>COUNTIFS(DataRegularSeason20242025!$D$2:$D$1315,TotalTeamGames20242025!AK$1,DataRegularSeason20242025!$E$2:$E$1315,TotalTeamGames20242025!$A49,DataRegularSeason20242025!$N$2:$N$1315,1)</f>
        <v>1</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31</v>
      </c>
      <c r="BP50" s="169"/>
      <c r="BQ50" s="165"/>
    </row>
    <row r="51" spans="1:69" ht="9.9499999999999993" customHeight="1" x14ac:dyDescent="0.25">
      <c r="A51" s="170" t="s">
        <v>12</v>
      </c>
      <c r="B51" s="35" t="s">
        <v>80</v>
      </c>
      <c r="C51" s="42"/>
      <c r="D51" s="35">
        <f>COUNTIFS(DataRegularSeason20242025!$E$2:$E$1315,TotalTeamGames20242025!C$1,DataRegularSeason20242025!$D$2:$D$1315,TotalTeamGames20242025!$A51,DataRegularSeason20242025!$N$2:$N$1315,1)</f>
        <v>1</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2</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2</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1</v>
      </c>
      <c r="BO51" s="37">
        <f t="shared" si="0"/>
        <v>33</v>
      </c>
      <c r="BP51" s="169">
        <f t="shared" ref="BP51" si="47">BO51+BO52</f>
        <v>65</v>
      </c>
      <c r="BQ51" s="165">
        <f t="shared" ref="BQ51" si="48">82-BP51</f>
        <v>17</v>
      </c>
    </row>
    <row r="52" spans="1:69" ht="9.9499999999999993" customHeight="1" x14ac:dyDescent="0.25">
      <c r="A52" s="166"/>
      <c r="B52" s="39" t="s">
        <v>79</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1</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1</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1</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2</v>
      </c>
      <c r="BL52" s="46"/>
      <c r="BM52" s="45">
        <f>COUNTIFS(DataRegularSeason20242025!$D$2:$D$1315,TotalTeamGames20242025!BM$1,DataRegularSeason20242025!$E$2:$E$1315,TotalTeamGames20242025!$A51,DataRegularSeason20242025!$N$2:$N$1315,1)</f>
        <v>1</v>
      </c>
      <c r="BN52" s="46"/>
      <c r="BO52" s="41">
        <f t="shared" si="0"/>
        <v>32</v>
      </c>
      <c r="BP52" s="169"/>
      <c r="BQ52" s="165"/>
    </row>
    <row r="53" spans="1:69" ht="9.9499999999999993" customHeight="1" x14ac:dyDescent="0.25">
      <c r="A53" s="170" t="s">
        <v>42</v>
      </c>
      <c r="B53" s="35" t="s">
        <v>80</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2</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2</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1</v>
      </c>
      <c r="BO53" s="37">
        <f t="shared" si="0"/>
        <v>31</v>
      </c>
      <c r="BP53" s="169">
        <f t="shared" ref="BP53" si="49">BO53+BO54</f>
        <v>64</v>
      </c>
      <c r="BQ53" s="165">
        <f t="shared" ref="BQ53" si="50">82-BP53</f>
        <v>18</v>
      </c>
    </row>
    <row r="54" spans="1:69" ht="9.9499999999999993" customHeight="1" x14ac:dyDescent="0.25">
      <c r="A54" s="166"/>
      <c r="B54" s="39" t="s">
        <v>79</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2</v>
      </c>
      <c r="F54" s="46"/>
      <c r="G54" s="45">
        <f>COUNTIFS(DataRegularSeason20242025!$D$2:$D$1315,TotalTeamGames20242025!G$1,DataRegularSeason20242025!$E$2:$E$1315,TotalTeamGames20242025!$A53,DataRegularSeason20242025!$N$2:$N$1315,1)</f>
        <v>1</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2</v>
      </c>
      <c r="L54" s="46"/>
      <c r="M54" s="45">
        <f>COUNTIFS(DataRegularSeason20242025!$D$2:$D$1315,TotalTeamGames20242025!M$1,DataRegularSeason20242025!$E$2:$E$1315,TotalTeamGames20242025!$A53,DataRegularSeason20242025!$N$2:$N$1315,1)</f>
        <v>1</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1</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1</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33</v>
      </c>
      <c r="BP54" s="169"/>
      <c r="BQ54" s="165"/>
    </row>
    <row r="55" spans="1:69" ht="9.9499999999999993" customHeight="1" x14ac:dyDescent="0.25">
      <c r="A55" s="170" t="s">
        <v>17</v>
      </c>
      <c r="B55" s="35" t="s">
        <v>80</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2</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1</v>
      </c>
      <c r="Q55" s="42"/>
      <c r="R55" s="35">
        <f>COUNTIFS(DataRegularSeason20242025!$E$2:$E$1315,TotalTeamGames20242025!Q$1,DataRegularSeason20242025!$D$2:$D$1315,TotalTeamGames20242025!$A55,DataRegularSeason20242025!$N$2:$N$1315,1)</f>
        <v>1</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1</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2</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1</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1</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32</v>
      </c>
      <c r="BP55" s="169">
        <f t="shared" ref="BP55" si="51">BO55+BO56</f>
        <v>64</v>
      </c>
      <c r="BQ55" s="165">
        <f t="shared" ref="BQ55" si="52">82-BP55</f>
        <v>18</v>
      </c>
    </row>
    <row r="56" spans="1:69" ht="9.9499999999999993" customHeight="1" x14ac:dyDescent="0.25">
      <c r="A56" s="166"/>
      <c r="B56" s="39" t="s">
        <v>79</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1</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1</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32</v>
      </c>
      <c r="BP56" s="169"/>
      <c r="BQ56" s="165"/>
    </row>
    <row r="57" spans="1:69" ht="9.9499999999999993" customHeight="1" x14ac:dyDescent="0.25">
      <c r="A57" s="170" t="s">
        <v>14</v>
      </c>
      <c r="B57" s="35" t="s">
        <v>80</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1</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1</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2</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32</v>
      </c>
      <c r="BP57" s="169">
        <f t="shared" ref="BP57" si="53">BO57+BO58</f>
        <v>65</v>
      </c>
      <c r="BQ57" s="165">
        <f t="shared" ref="BQ57" si="54">82-BP57</f>
        <v>17</v>
      </c>
    </row>
    <row r="58" spans="1:69" ht="9.9499999999999993" customHeight="1" x14ac:dyDescent="0.25">
      <c r="A58" s="166"/>
      <c r="B58" s="39" t="s">
        <v>79</v>
      </c>
      <c r="C58" s="45">
        <f>COUNTIFS(DataRegularSeason20242025!$D$2:$D$1315,TotalTeamGames20242025!C$1,DataRegularSeason20242025!$E$2:$E$1315,TotalTeamGames20242025!$A57,DataRegularSeason20242025!$N$2:$N$1315,1)</f>
        <v>2</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2</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2</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1</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1</v>
      </c>
      <c r="BD58" s="46"/>
      <c r="BE58" s="45"/>
      <c r="BF58" s="46"/>
      <c r="BG58" s="45">
        <f>COUNTIFS(DataRegularSeason20242025!$D$2:$D$1315,TotalTeamGames20242025!BG$1,DataRegularSeason20242025!$E$2:$E$1315,TotalTeamGames20242025!$A57,DataRegularSeason20242025!$N$2:$N$1315,1)</f>
        <v>2</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33</v>
      </c>
      <c r="BP58" s="169"/>
      <c r="BQ58" s="165"/>
    </row>
    <row r="59" spans="1:69" ht="9.9499999999999993" customHeight="1" x14ac:dyDescent="0.25">
      <c r="A59" s="170" t="s">
        <v>24</v>
      </c>
      <c r="B59" s="35" t="s">
        <v>80</v>
      </c>
      <c r="C59" s="42"/>
      <c r="D59" s="35">
        <f>COUNTIFS(DataRegularSeason20242025!$E$2:$E$1315,TotalTeamGames20242025!C$1,DataRegularSeason20242025!$D$2:$D$1315,TotalTeamGames20242025!$A59,DataRegularSeason20242025!$N$2:$N$1315,1)</f>
        <v>2</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2</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2</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2</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2</v>
      </c>
      <c r="BG59" s="42"/>
      <c r="BH59" s="43"/>
      <c r="BI59" s="42"/>
      <c r="BJ59" s="35">
        <f>COUNTIFS(DataRegularSeason20242025!$E$2:$E$1315,TotalTeamGames20242025!BI$1,DataRegularSeason20242025!$D$2:$D$1315,TotalTeamGames20242025!$A59,DataRegularSeason20242025!$N$2:$N$1315,1)</f>
        <v>2</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33</v>
      </c>
      <c r="BP59" s="169">
        <f t="shared" ref="BP59" si="55">BO59+BO60</f>
        <v>65</v>
      </c>
      <c r="BQ59" s="165">
        <f t="shared" ref="BQ59" si="56">82-BP59</f>
        <v>17</v>
      </c>
    </row>
    <row r="60" spans="1:69" ht="9.9499999999999993" customHeight="1" x14ac:dyDescent="0.25">
      <c r="A60" s="166"/>
      <c r="B60" s="39" t="s">
        <v>79</v>
      </c>
      <c r="C60" s="45">
        <f>COUNTIFS(DataRegularSeason20242025!$D$2:$D$1315,TotalTeamGames20242025!C$1,DataRegularSeason20242025!$E$2:$E$1315,TotalTeamGames20242025!$A59,DataRegularSeason20242025!$N$2:$N$1315,1)</f>
        <v>1</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1</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1</v>
      </c>
      <c r="AD60" s="46"/>
      <c r="AE60" s="45">
        <f>COUNTIFS(DataRegularSeason20242025!$D$2:$D$1315,TotalTeamGames20242025!AE$1,DataRegularSeason20242025!$E$2:$E$1315,TotalTeamGames20242025!$A59,DataRegularSeason20242025!$N$2:$N$1315,1)</f>
        <v>1</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32</v>
      </c>
      <c r="BP60" s="169"/>
      <c r="BQ60" s="165"/>
    </row>
    <row r="61" spans="1:69" ht="9.9499999999999993" customHeight="1" x14ac:dyDescent="0.25">
      <c r="A61" s="170" t="s">
        <v>26</v>
      </c>
      <c r="B61" s="35" t="s">
        <v>80</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2</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1</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30</v>
      </c>
      <c r="BP61" s="169">
        <f t="shared" ref="BP61" si="57">BO61+BO62</f>
        <v>64</v>
      </c>
      <c r="BQ61" s="165">
        <f t="shared" ref="BQ61" si="58">82-BP61</f>
        <v>18</v>
      </c>
    </row>
    <row r="62" spans="1:69" ht="9.9499999999999993" customHeight="1" x14ac:dyDescent="0.25">
      <c r="A62" s="166"/>
      <c r="B62" s="39" t="s">
        <v>79</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1</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2</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1</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1</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1</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2</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34</v>
      </c>
      <c r="BP62" s="169"/>
      <c r="BQ62" s="165"/>
    </row>
    <row r="63" spans="1:69" ht="9.9499999999999993" customHeight="1" x14ac:dyDescent="0.25">
      <c r="A63" s="170" t="s">
        <v>21</v>
      </c>
      <c r="B63" s="35" t="s">
        <v>80</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1</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1</v>
      </c>
      <c r="AI63" s="42"/>
      <c r="AJ63" s="35">
        <f>COUNTIFS(DataRegularSeason20242025!$E$2:$E$1315,TotalTeamGames20242025!AI$1,DataRegularSeason20242025!$D$2:$D$1315,TotalTeamGames20242025!$A63,DataRegularSeason20242025!$N$2:$N$1315,1)</f>
        <v>2</v>
      </c>
      <c r="AK63" s="42"/>
      <c r="AL63" s="35">
        <f>COUNTIFS(DataRegularSeason20242025!$E$2:$E$1315,TotalTeamGames20242025!AK$1,DataRegularSeason20242025!$D$2:$D$1315,TotalTeamGames20242025!$A63,DataRegularSeason20242025!$N$2:$N$1315,1)</f>
        <v>1</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1</v>
      </c>
      <c r="AQ63" s="42"/>
      <c r="AR63" s="35">
        <f>COUNTIFS(DataRegularSeason20242025!$E$2:$E$1315,TotalTeamGames20242025!AQ$1,DataRegularSeason20242025!$D$2:$D$1315,TotalTeamGames20242025!$A63,DataRegularSeason20242025!$N$2:$N$1315,1)</f>
        <v>1</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2</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33</v>
      </c>
      <c r="BP63" s="169">
        <f t="shared" ref="BP63" si="59">BO63+BO64</f>
        <v>66</v>
      </c>
      <c r="BQ63" s="165">
        <f t="shared" ref="BQ63" si="60">82-BP63</f>
        <v>16</v>
      </c>
    </row>
    <row r="64" spans="1:69" ht="9.9499999999999993" customHeight="1" x14ac:dyDescent="0.25">
      <c r="A64" s="166"/>
      <c r="B64" s="39" t="s">
        <v>79</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1</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1</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2</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33</v>
      </c>
      <c r="BP64" s="169"/>
      <c r="BQ64" s="165"/>
    </row>
    <row r="65" spans="1:69" ht="9.9499999999999993" customHeight="1" x14ac:dyDescent="0.25">
      <c r="A65" s="170" t="s">
        <v>45</v>
      </c>
      <c r="B65" s="35" t="s">
        <v>80</v>
      </c>
      <c r="C65" s="42"/>
      <c r="D65" s="35">
        <f>COUNTIFS(DataRegularSeason20242025!$E$2:$E$1315,TotalTeamGames20242025!C$1,DataRegularSeason20242025!$D$2:$D$1315,TotalTeamGames20242025!$A65,DataRegularSeason20242025!$N$2:$N$1315,1)</f>
        <v>1</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1</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1</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31</v>
      </c>
      <c r="BP65" s="169">
        <f t="shared" ref="BP65" si="61">BO65+BO66</f>
        <v>65</v>
      </c>
      <c r="BQ65" s="165">
        <f t="shared" ref="BQ65" si="62">82-BP65</f>
        <v>17</v>
      </c>
    </row>
    <row r="66" spans="1:69" ht="9.9499999999999993" customHeight="1" x14ac:dyDescent="0.25">
      <c r="A66" s="166"/>
      <c r="B66" s="39" t="s">
        <v>79</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1</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1</v>
      </c>
      <c r="V66" s="46"/>
      <c r="W66" s="45">
        <f>COUNTIFS(DataRegularSeason20242025!$D$2:$D$1315,TotalTeamGames20242025!W$1,DataRegularSeason20242025!$E$2:$E$1315,TotalTeamGames20242025!$A65,DataRegularSeason20242025!$N$2:$N$1315,1)</f>
        <v>1</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1</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1</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1</v>
      </c>
      <c r="AZ66" s="46"/>
      <c r="BA66" s="45">
        <f>COUNTIFS(DataRegularSeason20242025!$D$2:$D$1315,TotalTeamGames20242025!BA$1,DataRegularSeason20242025!$E$2:$E$1315,TotalTeamGames20242025!$A65,DataRegularSeason20242025!$N$2:$N$1315,1)</f>
        <v>1</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34</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1039</v>
      </c>
      <c r="BQ67" s="34">
        <f>SUM(BQ3:BQ66)/2</f>
        <v>273</v>
      </c>
    </row>
    <row r="68" spans="1:69" x14ac:dyDescent="0.25">
      <c r="BP68" s="50">
        <f>2*BP67/SUM(BP3:BQ66)</f>
        <v>0.79192073170731703</v>
      </c>
      <c r="BQ68" s="50">
        <f>2*BQ67/SUM(BP3:BQ66)</f>
        <v>0.20807926829268292</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AY8" sqref="AY7:BN8"/>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70" ht="9.9499999999999993"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70" ht="9.9499999999999993"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9">
        <f>BO3+BO4</f>
        <v>65</v>
      </c>
      <c r="BQ3" s="165">
        <f>82-BP3</f>
        <v>17</v>
      </c>
      <c r="BR3" s="175">
        <f t="shared" ref="BR3" si="0">BP3/(BP3+BQ3)</f>
        <v>0.79268292682926833</v>
      </c>
    </row>
    <row r="4" spans="1:70" ht="9.9499999999999993"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32</v>
      </c>
      <c r="BP4" s="169"/>
      <c r="BQ4" s="165"/>
      <c r="BR4" s="175"/>
    </row>
    <row r="5" spans="1:70" ht="9.9499999999999993"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1">SUM(C5:BN5)</f>
        <v>31</v>
      </c>
      <c r="BP5" s="169">
        <f t="shared" ref="BP5" si="2">BO5+BO6</f>
        <v>64</v>
      </c>
      <c r="BQ5" s="165">
        <f t="shared" ref="BQ5" si="3">82-BP5</f>
        <v>18</v>
      </c>
      <c r="BR5" s="175">
        <f t="shared" ref="BR5" si="4">BP5/(BP5+BQ5)</f>
        <v>0.78048780487804881</v>
      </c>
    </row>
    <row r="6" spans="1:70" ht="9.9499999999999993"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33</v>
      </c>
      <c r="BP6" s="169"/>
      <c r="BQ6" s="165"/>
      <c r="BR6" s="175"/>
    </row>
    <row r="7" spans="1:70" ht="9.9499999999999993"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1"/>
        <v>31</v>
      </c>
      <c r="BP7" s="169">
        <f t="shared" ref="BP7" si="5">BO7+BO8</f>
        <v>64</v>
      </c>
      <c r="BQ7" s="165">
        <f t="shared" ref="BQ7" si="6">82-BP7</f>
        <v>18</v>
      </c>
      <c r="BR7" s="175">
        <f t="shared" ref="BR7" si="7">BP7/(BP7+BQ7)</f>
        <v>0.78048780487804881</v>
      </c>
    </row>
    <row r="8" spans="1:70" ht="9.9499999999999993"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33</v>
      </c>
      <c r="BP8" s="169"/>
      <c r="BQ8" s="165"/>
      <c r="BR8" s="175"/>
    </row>
    <row r="9" spans="1:70" ht="9.9499999999999993"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35</v>
      </c>
      <c r="BP9" s="169">
        <f t="shared" ref="BP9" si="8">BO9+BO10</f>
        <v>63</v>
      </c>
      <c r="BQ9" s="165">
        <f t="shared" ref="BQ9" si="9">82-BP9</f>
        <v>19</v>
      </c>
      <c r="BR9" s="175">
        <f t="shared" ref="BR9" si="10">BP9/(BP9+BQ9)</f>
        <v>0.76829268292682928</v>
      </c>
    </row>
    <row r="10" spans="1:70" ht="9.9499999999999993"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28</v>
      </c>
      <c r="BP10" s="169"/>
      <c r="BQ10" s="165"/>
      <c r="BR10" s="175"/>
    </row>
    <row r="11" spans="1:70" ht="9.9499999999999993"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1"/>
        <v>32</v>
      </c>
      <c r="BP11" s="169">
        <f t="shared" ref="BP11" si="11">BO11+BO12</f>
        <v>66</v>
      </c>
      <c r="BQ11" s="165">
        <f t="shared" ref="BQ11" si="12">82-BP11</f>
        <v>16</v>
      </c>
      <c r="BR11" s="175">
        <f t="shared" ref="BR11" si="13">BP11/(BP11+BQ11)</f>
        <v>0.80487804878048785</v>
      </c>
    </row>
    <row r="12" spans="1:70" ht="9.9499999999999993"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34</v>
      </c>
      <c r="BP12" s="169"/>
      <c r="BQ12" s="165"/>
      <c r="BR12" s="175"/>
    </row>
    <row r="13" spans="1:70" ht="9.9499999999999993"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1"/>
        <v>35</v>
      </c>
      <c r="BP13" s="169">
        <f t="shared" ref="BP13" si="14">BO13+BO14</f>
        <v>66</v>
      </c>
      <c r="BQ13" s="165">
        <f t="shared" ref="BQ13" si="15">82-BP13</f>
        <v>16</v>
      </c>
      <c r="BR13" s="175">
        <f t="shared" ref="BR13" si="16">BP13/(BP13+BQ13)</f>
        <v>0.80487804878048785</v>
      </c>
    </row>
    <row r="14" spans="1:70" ht="9.9499999999999993"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31</v>
      </c>
      <c r="BP14" s="169"/>
      <c r="BQ14" s="165"/>
      <c r="BR14" s="175"/>
    </row>
    <row r="15" spans="1:70" ht="9.9499999999999993"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33</v>
      </c>
      <c r="BP15" s="169">
        <f t="shared" ref="BP15" si="17">BO15+BO16</f>
        <v>65</v>
      </c>
      <c r="BQ15" s="165">
        <f t="shared" ref="BQ15" si="18">82-BP15</f>
        <v>17</v>
      </c>
      <c r="BR15" s="175">
        <f t="shared" ref="BR15" si="19">BP15/(BP15+BQ15)</f>
        <v>0.79268292682926833</v>
      </c>
    </row>
    <row r="16" spans="1:70" ht="9.9499999999999993"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32</v>
      </c>
      <c r="BP16" s="169"/>
      <c r="BQ16" s="165"/>
      <c r="BR16" s="175"/>
    </row>
    <row r="17" spans="1:70" ht="9.9499999999999993"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30</v>
      </c>
      <c r="BP17" s="169">
        <f t="shared" ref="BP17" si="20">BO17+BO18</f>
        <v>64</v>
      </c>
      <c r="BQ17" s="165">
        <f t="shared" ref="BQ17" si="21">82-BP17</f>
        <v>18</v>
      </c>
      <c r="BR17" s="175">
        <f t="shared" ref="BR17" si="22">BP17/(BP17+BQ17)</f>
        <v>0.78048780487804881</v>
      </c>
    </row>
    <row r="18" spans="1:70" ht="9.9499999999999993"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1"/>
        <v>34</v>
      </c>
      <c r="BP18" s="169"/>
      <c r="BQ18" s="165"/>
      <c r="BR18" s="175"/>
    </row>
    <row r="19" spans="1:70" ht="9.9499999999999993"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33</v>
      </c>
      <c r="BP19" s="169">
        <f t="shared" ref="BP19" si="23">BO19+BO20</f>
        <v>65</v>
      </c>
      <c r="BQ19" s="165">
        <f t="shared" ref="BQ19" si="24">82-BP19</f>
        <v>17</v>
      </c>
      <c r="BR19" s="175">
        <f t="shared" ref="BR19" si="25">BP19/(BP19+BQ19)</f>
        <v>0.79268292682926833</v>
      </c>
    </row>
    <row r="20" spans="1:70" ht="9.9499999999999993"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1"/>
        <v>32</v>
      </c>
      <c r="BP20" s="169"/>
      <c r="BQ20" s="165"/>
      <c r="BR20" s="175"/>
    </row>
    <row r="21" spans="1:70" ht="9.9499999999999993"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32</v>
      </c>
      <c r="BP21" s="169">
        <f t="shared" ref="BP21" si="26">BO21+BO22</f>
        <v>66</v>
      </c>
      <c r="BQ21" s="165">
        <f t="shared" ref="BQ21" si="27">82-BP21</f>
        <v>16</v>
      </c>
      <c r="BR21" s="175">
        <f t="shared" ref="BR21" si="28">BP21/(BP21+BQ21)</f>
        <v>0.80487804878048785</v>
      </c>
    </row>
    <row r="22" spans="1:70" ht="9.9499999999999993"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1"/>
        <v>34</v>
      </c>
      <c r="BP22" s="169"/>
      <c r="BQ22" s="165"/>
      <c r="BR22" s="175"/>
    </row>
    <row r="23" spans="1:70" ht="9.9499999999999993"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32</v>
      </c>
      <c r="BP23" s="169">
        <f t="shared" ref="BP23" si="29">BO23+BO24</f>
        <v>64</v>
      </c>
      <c r="BQ23" s="165">
        <f t="shared" ref="BQ23" si="30">82-BP23</f>
        <v>18</v>
      </c>
      <c r="BR23" s="175">
        <f t="shared" ref="BR23" si="31">BP23/(BP23+BQ23)</f>
        <v>0.78048780487804881</v>
      </c>
    </row>
    <row r="24" spans="1:70" ht="9.9499999999999993"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32</v>
      </c>
      <c r="BP24" s="169"/>
      <c r="BQ24" s="165"/>
      <c r="BR24" s="175"/>
    </row>
    <row r="25" spans="1:70" ht="9.9499999999999993"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35</v>
      </c>
      <c r="BP25" s="169">
        <f t="shared" ref="BP25" si="32">BO25+BO26</f>
        <v>65</v>
      </c>
      <c r="BQ25" s="165">
        <f t="shared" ref="BQ25" si="33">82-BP25</f>
        <v>17</v>
      </c>
      <c r="BR25" s="175">
        <f t="shared" ref="BR25" si="34">BP25/(BP25+BQ25)</f>
        <v>0.79268292682926833</v>
      </c>
    </row>
    <row r="26" spans="1:70" ht="9.9499999999999993"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30</v>
      </c>
      <c r="BP26" s="169"/>
      <c r="BQ26" s="165"/>
      <c r="BR26" s="175"/>
    </row>
    <row r="27" spans="1:70" ht="9.9499999999999993"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32</v>
      </c>
      <c r="BP27" s="169">
        <f t="shared" ref="BP27" si="35">BO27+BO28</f>
        <v>64</v>
      </c>
      <c r="BQ27" s="165">
        <f t="shared" ref="BQ27" si="36">82-BP27</f>
        <v>18</v>
      </c>
      <c r="BR27" s="175">
        <f t="shared" ref="BR27" si="37">BP27/(BP27+BQ27)</f>
        <v>0.78048780487804881</v>
      </c>
    </row>
    <row r="28" spans="1:70" ht="9.9499999999999993"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32</v>
      </c>
      <c r="BP28" s="169"/>
      <c r="BQ28" s="165"/>
      <c r="BR28" s="175"/>
    </row>
    <row r="29" spans="1:70" ht="9.9499999999999993"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33</v>
      </c>
      <c r="BP29" s="169">
        <f t="shared" ref="BP29" si="38">BO29+BO30</f>
        <v>65</v>
      </c>
      <c r="BQ29" s="165">
        <f t="shared" ref="BQ29" si="39">82-BP29</f>
        <v>17</v>
      </c>
      <c r="BR29" s="175">
        <f t="shared" ref="BR29" si="40">BP29/(BP29+BQ29)</f>
        <v>0.79268292682926833</v>
      </c>
    </row>
    <row r="30" spans="1:70" ht="9.9499999999999993"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32</v>
      </c>
      <c r="BP30" s="169"/>
      <c r="BQ30" s="165"/>
      <c r="BR30" s="175"/>
    </row>
    <row r="31" spans="1:70" ht="9.9499999999999993"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32</v>
      </c>
      <c r="BP31" s="169">
        <f t="shared" ref="BP31" si="41">BO31+BO32</f>
        <v>65</v>
      </c>
      <c r="BQ31" s="165">
        <f t="shared" ref="BQ31" si="42">82-BP31</f>
        <v>17</v>
      </c>
      <c r="BR31" s="175">
        <f t="shared" ref="BR31" si="43">BP31/(BP31+BQ31)</f>
        <v>0.79268292682926833</v>
      </c>
    </row>
    <row r="32" spans="1:70" ht="9.9499999999999993" customHeight="1" x14ac:dyDescent="0.25">
      <c r="A32" s="166"/>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1"/>
        <v>33</v>
      </c>
      <c r="BP32" s="169"/>
      <c r="BQ32" s="165"/>
      <c r="BR32" s="175"/>
    </row>
    <row r="33" spans="1:70" ht="9.9499999999999993"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33</v>
      </c>
      <c r="BP33" s="169">
        <f t="shared" ref="BP33" si="44">BO33+BO34</f>
        <v>66</v>
      </c>
      <c r="BQ33" s="165">
        <f t="shared" ref="BQ33" si="45">82-BP33</f>
        <v>16</v>
      </c>
      <c r="BR33" s="175">
        <f t="shared" ref="BR33" si="46">BP33/(BP33+BQ33)</f>
        <v>0.80487804878048785</v>
      </c>
    </row>
    <row r="34" spans="1:70" ht="9.9499999999999993"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33</v>
      </c>
      <c r="BP34" s="169"/>
      <c r="BQ34" s="165"/>
      <c r="BR34" s="175"/>
    </row>
    <row r="35" spans="1:70" ht="9.9499999999999993"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1"/>
        <v>31</v>
      </c>
      <c r="BP35" s="169">
        <f t="shared" ref="BP35" si="47">BO35+BO36</f>
        <v>65</v>
      </c>
      <c r="BQ35" s="165">
        <f t="shared" ref="BQ35" si="48">82-BP35</f>
        <v>17</v>
      </c>
      <c r="BR35" s="175">
        <f t="shared" ref="BR35" si="49">BP35/(BP35+BQ35)</f>
        <v>0.79268292682926833</v>
      </c>
    </row>
    <row r="36" spans="1:70" ht="9.9499999999999993"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1"/>
        <v>34</v>
      </c>
      <c r="BP36" s="169"/>
      <c r="BQ36" s="165"/>
      <c r="BR36" s="175"/>
    </row>
    <row r="37" spans="1:70" ht="9.9499999999999993"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1"/>
        <v>34</v>
      </c>
      <c r="BP37" s="169">
        <f t="shared" ref="BP37" si="50">BO37+BO38</f>
        <v>64</v>
      </c>
      <c r="BQ37" s="165">
        <f t="shared" ref="BQ37" si="51">82-BP37</f>
        <v>18</v>
      </c>
      <c r="BR37" s="175">
        <f t="shared" ref="BR37" si="52">BP37/(BP37+BQ37)</f>
        <v>0.78048780487804881</v>
      </c>
    </row>
    <row r="38" spans="1:70" ht="9.9499999999999993"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30</v>
      </c>
      <c r="BP38" s="169"/>
      <c r="BQ38" s="165"/>
      <c r="BR38" s="175"/>
    </row>
    <row r="39" spans="1:70" ht="9.9499999999999993"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35</v>
      </c>
      <c r="BP39" s="169">
        <f t="shared" ref="BP39" si="53">BO39+BO40</f>
        <v>66</v>
      </c>
      <c r="BQ39" s="165">
        <f t="shared" ref="BQ39" si="54">82-BP39</f>
        <v>16</v>
      </c>
      <c r="BR39" s="175">
        <f t="shared" ref="BR39" si="55">BP39/(BP39+BQ39)</f>
        <v>0.80487804878048785</v>
      </c>
    </row>
    <row r="40" spans="1:70" ht="9.9499999999999993"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31</v>
      </c>
      <c r="BP40" s="169"/>
      <c r="BQ40" s="165"/>
      <c r="BR40" s="175"/>
    </row>
    <row r="41" spans="1:70" ht="9.9499999999999993"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34</v>
      </c>
      <c r="BP41" s="169">
        <f t="shared" ref="BP41" si="56">BO41+BO42</f>
        <v>64</v>
      </c>
      <c r="BQ41" s="165">
        <f t="shared" ref="BQ41" si="57">82-BP41</f>
        <v>18</v>
      </c>
      <c r="BR41" s="175">
        <f t="shared" ref="BR41" si="58">BP41/(BP41+BQ41)</f>
        <v>0.78048780487804881</v>
      </c>
    </row>
    <row r="42" spans="1:70" ht="9.9499999999999993"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30</v>
      </c>
      <c r="BP42" s="169"/>
      <c r="BQ42" s="165"/>
      <c r="BR42" s="175"/>
    </row>
    <row r="43" spans="1:70" ht="9.9499999999999993"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32</v>
      </c>
      <c r="BP43" s="169">
        <f t="shared" ref="BP43" si="59">BO43+BO44</f>
        <v>65</v>
      </c>
      <c r="BQ43" s="165">
        <f t="shared" ref="BQ43" si="60">82-BP43</f>
        <v>17</v>
      </c>
      <c r="BR43" s="175">
        <f t="shared" ref="BR43" si="61">BP43/(BP43+BQ43)</f>
        <v>0.79268292682926833</v>
      </c>
    </row>
    <row r="44" spans="1:70" ht="9.9499999999999993"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1"/>
        <v>33</v>
      </c>
      <c r="BP44" s="169"/>
      <c r="BQ44" s="165"/>
      <c r="BR44" s="175"/>
    </row>
    <row r="45" spans="1:70" ht="9.9499999999999993"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32</v>
      </c>
      <c r="BP45" s="169">
        <f t="shared" ref="BP45" si="62">BO45+BO46</f>
        <v>66</v>
      </c>
      <c r="BQ45" s="165">
        <f t="shared" ref="BQ45" si="63">82-BP45</f>
        <v>16</v>
      </c>
      <c r="BR45" s="175">
        <f t="shared" ref="BR45" si="64">BP45/(BP45+BQ45)</f>
        <v>0.80487804878048785</v>
      </c>
    </row>
    <row r="46" spans="1:70" ht="9.9499999999999993"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34</v>
      </c>
      <c r="BP46" s="169"/>
      <c r="BQ46" s="165"/>
      <c r="BR46" s="175"/>
    </row>
    <row r="47" spans="1:70" ht="9.9499999999999993"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34</v>
      </c>
      <c r="BP47" s="169">
        <f t="shared" ref="BP47" si="65">BO47+BO48</f>
        <v>67</v>
      </c>
      <c r="BQ47" s="165">
        <f t="shared" ref="BQ47" si="66">82-BP47</f>
        <v>15</v>
      </c>
      <c r="BR47" s="175">
        <f t="shared" ref="BR47" si="67">BP47/(BP47+BQ47)</f>
        <v>0.81707317073170727</v>
      </c>
    </row>
    <row r="48" spans="1:70" ht="9.9499999999999993"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1"/>
        <v>33</v>
      </c>
      <c r="BP48" s="169"/>
      <c r="BQ48" s="165"/>
      <c r="BR48" s="175"/>
    </row>
    <row r="49" spans="1:70" ht="9.9499999999999993"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31</v>
      </c>
      <c r="BP49" s="169">
        <f t="shared" ref="BP49" si="68">BO49+BO50</f>
        <v>65</v>
      </c>
      <c r="BQ49" s="165">
        <f t="shared" ref="BQ49" si="69">82-BP49</f>
        <v>17</v>
      </c>
      <c r="BR49" s="175">
        <f t="shared" ref="BR49" si="70">BP49/(BP49+BQ49)</f>
        <v>0.79268292682926833</v>
      </c>
    </row>
    <row r="50" spans="1:70" ht="9.9499999999999993"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1"/>
        <v>34</v>
      </c>
      <c r="BP50" s="169"/>
      <c r="BQ50" s="165"/>
      <c r="BR50" s="175"/>
    </row>
    <row r="51" spans="1:70" ht="9.9499999999999993"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1"/>
        <v>32</v>
      </c>
      <c r="BP51" s="169">
        <f t="shared" ref="BP51" si="71">BO51+BO52</f>
        <v>67</v>
      </c>
      <c r="BQ51" s="165">
        <f t="shared" ref="BQ51" si="72">82-BP51</f>
        <v>15</v>
      </c>
      <c r="BR51" s="175">
        <f t="shared" ref="BR51" si="73">BP51/(BP51+BQ51)</f>
        <v>0.81707317073170727</v>
      </c>
    </row>
    <row r="52" spans="1:70" ht="9.9499999999999993"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1"/>
        <v>35</v>
      </c>
      <c r="BP52" s="169"/>
      <c r="BQ52" s="165"/>
      <c r="BR52" s="175"/>
    </row>
    <row r="53" spans="1:70" ht="9.9499999999999993"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1"/>
        <v>31</v>
      </c>
      <c r="BP53" s="169">
        <f t="shared" ref="BP53" si="74">BO53+BO54</f>
        <v>64</v>
      </c>
      <c r="BQ53" s="165">
        <f t="shared" ref="BQ53" si="75">82-BP53</f>
        <v>18</v>
      </c>
      <c r="BR53" s="175">
        <f t="shared" ref="BR53" si="76">BP53/(BP53+BQ53)</f>
        <v>0.78048780487804881</v>
      </c>
    </row>
    <row r="54" spans="1:70" ht="9.9499999999999993"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33</v>
      </c>
      <c r="BP54" s="169"/>
      <c r="BQ54" s="165"/>
      <c r="BR54" s="175"/>
    </row>
    <row r="55" spans="1:70" ht="9.9499999999999993"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30</v>
      </c>
      <c r="BP55" s="169">
        <f t="shared" ref="BP55" si="77">BO55+BO56</f>
        <v>65</v>
      </c>
      <c r="BQ55" s="165">
        <f t="shared" ref="BQ55" si="78">82-BP55</f>
        <v>17</v>
      </c>
      <c r="BR55" s="175">
        <f t="shared" ref="BR55" si="79">BP55/(BP55+BQ55)</f>
        <v>0.79268292682926833</v>
      </c>
    </row>
    <row r="56" spans="1:70" ht="9.9499999999999993"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35</v>
      </c>
      <c r="BP56" s="169"/>
      <c r="BQ56" s="165"/>
      <c r="BR56" s="175"/>
    </row>
    <row r="57" spans="1:70" ht="9.9499999999999993"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31</v>
      </c>
      <c r="BP57" s="169">
        <f t="shared" ref="BP57" si="80">BO57+BO58</f>
        <v>65</v>
      </c>
      <c r="BQ57" s="165">
        <f t="shared" ref="BQ57" si="81">82-BP57</f>
        <v>17</v>
      </c>
      <c r="BR57" s="175">
        <f t="shared" ref="BR57" si="82">BP57/(BP57+BQ57)</f>
        <v>0.79268292682926833</v>
      </c>
    </row>
    <row r="58" spans="1:70" ht="9.9499999999999993"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1"/>
        <v>34</v>
      </c>
      <c r="BP58" s="169"/>
      <c r="BQ58" s="165"/>
      <c r="BR58" s="175"/>
    </row>
    <row r="59" spans="1:70" ht="9.9499999999999993"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33</v>
      </c>
      <c r="BP59" s="169">
        <f t="shared" ref="BP59" si="83">BO59+BO60</f>
        <v>65</v>
      </c>
      <c r="BQ59" s="165">
        <f t="shared" ref="BQ59" si="84">82-BP59</f>
        <v>17</v>
      </c>
      <c r="BR59" s="175">
        <f t="shared" ref="BR59" si="85">BP59/(BP59+BQ59)</f>
        <v>0.79268292682926833</v>
      </c>
    </row>
    <row r="60" spans="1:70" ht="9.9499999999999993"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32</v>
      </c>
      <c r="BP60" s="169"/>
      <c r="BQ60" s="165"/>
      <c r="BR60" s="175"/>
    </row>
    <row r="61" spans="1:70" ht="9.9499999999999993"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34</v>
      </c>
      <c r="BP61" s="169">
        <f t="shared" ref="BP61" si="86">BO61+BO62</f>
        <v>65</v>
      </c>
      <c r="BQ61" s="165">
        <f t="shared" ref="BQ61" si="87">82-BP61</f>
        <v>17</v>
      </c>
      <c r="BR61" s="175">
        <f t="shared" ref="BR61" si="88">BP61/(BP61+BQ61)</f>
        <v>0.79268292682926833</v>
      </c>
    </row>
    <row r="62" spans="1:70" ht="9.9499999999999993"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31</v>
      </c>
      <c r="BP62" s="169"/>
      <c r="BQ62" s="165"/>
      <c r="BR62" s="175"/>
    </row>
    <row r="63" spans="1:70" ht="9.9499999999999993"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31</v>
      </c>
      <c r="BP63" s="169">
        <f t="shared" ref="BP63" si="89">BO63+BO64</f>
        <v>64</v>
      </c>
      <c r="BQ63" s="165">
        <f t="shared" ref="BQ63" si="90">82-BP63</f>
        <v>18</v>
      </c>
      <c r="BR63" s="175">
        <f t="shared" ref="BR63" si="91">BP63/(BP63+BQ63)</f>
        <v>0.78048780487804881</v>
      </c>
    </row>
    <row r="64" spans="1:70" ht="9.9499999999999993"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33</v>
      </c>
      <c r="BP64" s="169"/>
      <c r="BQ64" s="165"/>
      <c r="BR64" s="175"/>
    </row>
    <row r="65" spans="1:70" ht="9.9499999999999993"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32</v>
      </c>
      <c r="BP65" s="169">
        <f t="shared" ref="BP65" si="92">BO65+BO66</f>
        <v>64</v>
      </c>
      <c r="BQ65" s="165">
        <f t="shared" ref="BQ65" si="93">82-BP65</f>
        <v>18</v>
      </c>
      <c r="BR65" s="175">
        <f>BP65/(BP65+BQ65)</f>
        <v>0.78048780487804881</v>
      </c>
    </row>
    <row r="66" spans="1:70" ht="9.9499999999999993"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32</v>
      </c>
      <c r="BP66" s="169"/>
      <c r="BQ66" s="165"/>
      <c r="BR66" s="175"/>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1039</v>
      </c>
      <c r="BQ67" s="34">
        <f>SUM(BQ3:BQ66)/2</f>
        <v>273</v>
      </c>
    </row>
    <row r="68" spans="1:70" x14ac:dyDescent="0.25">
      <c r="BP68" s="50">
        <f>2*BP67/SUM(BP3:BQ66)</f>
        <v>0.79192073170731703</v>
      </c>
      <c r="BQ68" s="50">
        <f>2*BQ67/SUM(BP3:BQ66)</f>
        <v>0.20807926829268292</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FFC000"/>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8"/>
  <sheetViews>
    <sheetView workbookViewId="0">
      <selection activeCell="BG42" sqref="BG42"/>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85546875"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81</v>
      </c>
      <c r="B1" s="35"/>
      <c r="C1" s="163" t="s">
        <v>46</v>
      </c>
      <c r="D1" s="164"/>
      <c r="E1" s="163" t="s">
        <v>15</v>
      </c>
      <c r="F1" s="164"/>
      <c r="G1" s="163" t="s">
        <v>28</v>
      </c>
      <c r="H1" s="164"/>
      <c r="I1" s="163" t="s">
        <v>43</v>
      </c>
      <c r="J1" s="164"/>
      <c r="K1" s="163" t="s">
        <v>35</v>
      </c>
      <c r="L1" s="164"/>
      <c r="M1" s="163" t="s">
        <v>23</v>
      </c>
      <c r="N1" s="164"/>
      <c r="O1" s="163" t="s">
        <v>16</v>
      </c>
      <c r="P1" s="164"/>
      <c r="Q1" s="163" t="s">
        <v>25</v>
      </c>
      <c r="R1" s="164"/>
      <c r="S1" s="163" t="s">
        <v>33</v>
      </c>
      <c r="T1" s="164"/>
      <c r="U1" s="163" t="s">
        <v>30</v>
      </c>
      <c r="V1" s="164"/>
      <c r="W1" s="163" t="s">
        <v>22</v>
      </c>
      <c r="X1" s="164"/>
      <c r="Y1" s="163" t="s">
        <v>13</v>
      </c>
      <c r="Z1" s="164"/>
      <c r="AA1" s="163" t="s">
        <v>27</v>
      </c>
      <c r="AB1" s="164"/>
      <c r="AC1" s="163" t="s">
        <v>36</v>
      </c>
      <c r="AD1" s="164"/>
      <c r="AE1" s="163" t="s">
        <v>18</v>
      </c>
      <c r="AF1" s="164"/>
      <c r="AG1" s="163" t="s">
        <v>31</v>
      </c>
      <c r="AH1" s="164"/>
      <c r="AI1" s="163" t="s">
        <v>34</v>
      </c>
      <c r="AJ1" s="164"/>
      <c r="AK1" s="163" t="s">
        <v>32</v>
      </c>
      <c r="AL1" s="164"/>
      <c r="AM1" s="163" t="s">
        <v>19</v>
      </c>
      <c r="AN1" s="164"/>
      <c r="AO1" s="163" t="s">
        <v>29</v>
      </c>
      <c r="AP1" s="164"/>
      <c r="AQ1" s="163" t="s">
        <v>44</v>
      </c>
      <c r="AR1" s="164"/>
      <c r="AS1" s="163" t="s">
        <v>20</v>
      </c>
      <c r="AT1" s="164"/>
      <c r="AU1" s="163" t="s">
        <v>11</v>
      </c>
      <c r="AV1" s="164"/>
      <c r="AW1" s="163" t="s">
        <v>37</v>
      </c>
      <c r="AX1" s="164"/>
      <c r="AY1" s="163" t="s">
        <v>12</v>
      </c>
      <c r="AZ1" s="164"/>
      <c r="BA1" s="163" t="s">
        <v>42</v>
      </c>
      <c r="BB1" s="164"/>
      <c r="BC1" s="163" t="s">
        <v>17</v>
      </c>
      <c r="BD1" s="164"/>
      <c r="BE1" s="163" t="s">
        <v>14</v>
      </c>
      <c r="BF1" s="163"/>
      <c r="BG1" s="167" t="s">
        <v>24</v>
      </c>
      <c r="BH1" s="168"/>
      <c r="BI1" s="163" t="s">
        <v>26</v>
      </c>
      <c r="BJ1" s="164"/>
      <c r="BK1" s="163" t="s">
        <v>21</v>
      </c>
      <c r="BL1" s="164"/>
      <c r="BM1" s="163" t="s">
        <v>45</v>
      </c>
      <c r="BN1" s="164"/>
      <c r="BO1" s="37"/>
      <c r="BP1" s="36" t="s">
        <v>1893</v>
      </c>
      <c r="BQ1" s="34" t="s">
        <v>1894</v>
      </c>
    </row>
    <row r="2" spans="1:72" s="34" customFormat="1" ht="9.9499999999999993" customHeight="1" x14ac:dyDescent="0.2">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39"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39"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39"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row>
    <row r="3" spans="1:72" s="34" customFormat="1" ht="9.9499999999999993" customHeight="1" x14ac:dyDescent="0.2">
      <c r="A3" s="170" t="s">
        <v>46</v>
      </c>
      <c r="B3" s="35" t="s">
        <v>80</v>
      </c>
      <c r="C3" s="42"/>
      <c r="D3" s="43"/>
      <c r="E3" s="42"/>
      <c r="F3" s="35">
        <f>COUNTIFS(DataRegularSeason20242025!$E$2:$E$1315,WatchedGames20242025!E$1,DataRegularSeason20242025!$D$2:$D$1315,WatchedGames20242025!$A3,DataRegularSeason20242025!$N$2:$N$1315,1, DataRegularSeason20242025!$R$2:$R$1315,1)</f>
        <v>1</v>
      </c>
      <c r="G3" s="42"/>
      <c r="H3" s="35">
        <f>COUNTIFS(DataRegularSeason20242025!$E$2:$E$1315,WatchedGames20242025!G$1,DataRegularSeason20242025!$D$2:$D$1315,WatchedGames20242025!$A3,DataRegularSeason20242025!$N$2:$N$1315,1, DataRegularSeason20242025!$R$2:$R$1315,1)</f>
        <v>1</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1</v>
      </c>
      <c r="W3" s="42"/>
      <c r="X3" s="35">
        <f>COUNTIFS(DataRegularSeason20242025!$E$2:$E$1315,WatchedGames20242025!W$1,DataRegularSeason20242025!$D$2:$D$1315,WatchedGames20242025!$A3,DataRegularSeason20242025!$N$2:$N$1315,1, DataRegularSeason20242025!$R$2:$R$1315,1)</f>
        <v>2</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1</v>
      </c>
      <c r="BG3" s="42"/>
      <c r="BH3" s="35">
        <f>COUNTIFS(DataRegularSeason20242025!$E$2:$E$1315,WatchedGames20242025!BG$1,DataRegularSeason20242025!$D$2:$D$1315,WatchedGames20242025!$A3,DataRegularSeason20242025!$N$2:$N$1315,1, DataRegularSeason20242025!$R$2:$R$1315,1)</f>
        <v>1</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29</v>
      </c>
      <c r="BP3" s="169">
        <f>BO3+BO4</f>
        <v>55</v>
      </c>
      <c r="BQ3" s="165">
        <f>82-BP3</f>
        <v>27</v>
      </c>
      <c r="BR3" s="175">
        <f t="shared" ref="BR3:BR67" si="0">BP3/(BP3+BQ3)</f>
        <v>0.67073170731707321</v>
      </c>
      <c r="BT3" s="44">
        <f>DataRegularSeason20242025!$A$3:$A$8</f>
        <v>45569</v>
      </c>
    </row>
    <row r="4" spans="1:72" s="34" customFormat="1" ht="9.9499999999999993" customHeight="1" x14ac:dyDescent="0.2">
      <c r="A4" s="166"/>
      <c r="B4" s="39" t="s">
        <v>79</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2</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1</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1</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2</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1</v>
      </c>
      <c r="BN4" s="46"/>
      <c r="BO4" s="41">
        <f>SUM(C4:BN4)</f>
        <v>26</v>
      </c>
      <c r="BP4" s="169"/>
      <c r="BQ4" s="165"/>
      <c r="BR4" s="175"/>
      <c r="BT4" s="34" t="e">
        <f>D</f>
        <v>#NAME?</v>
      </c>
    </row>
    <row r="5" spans="1:72" s="34" customFormat="1" ht="9.9499999999999993" customHeight="1" x14ac:dyDescent="0.2">
      <c r="A5" s="170" t="s">
        <v>15</v>
      </c>
      <c r="B5" s="35" t="s">
        <v>80</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2</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1</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1</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2</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1">SUM(C5:BN5)</f>
        <v>30</v>
      </c>
      <c r="BP5" s="169">
        <f t="shared" ref="BP5" si="2">BO5+BO6</f>
        <v>62</v>
      </c>
      <c r="BQ5" s="165">
        <f t="shared" ref="BQ5" si="3">82-BP5</f>
        <v>20</v>
      </c>
      <c r="BR5" s="175">
        <f t="shared" si="0"/>
        <v>0.75609756097560976</v>
      </c>
    </row>
    <row r="6" spans="1:72" s="34" customFormat="1" ht="9.9499999999999993" customHeight="1" x14ac:dyDescent="0.2">
      <c r="A6" s="166"/>
      <c r="B6" s="39" t="s">
        <v>79</v>
      </c>
      <c r="C6" s="45">
        <f>COUNTIFS(DataRegularSeason20242025!$E$2:$E$1315,WatchedGames20242025!$A5,DataRegularSeason20242025!$D$2:$D$1315,WatchedGames20242025!C$1,DataRegularSeason20242025!$N$2:$N$1315,1, DataRegularSeason20242025!$R$2:$R$1315,1)</f>
        <v>1</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2</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1</v>
      </c>
      <c r="AJ6" s="46"/>
      <c r="AK6" s="45">
        <f>COUNTIFS(DataRegularSeason20242025!$E$2:$E$1315,WatchedGames20242025!$A5,DataRegularSeason20242025!$D$2:$D$1315,WatchedGames20242025!AK$1,DataRegularSeason20242025!$N$2:$N$1315,1, DataRegularSeason20242025!$R$2:$R$1315,1)</f>
        <v>2</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2</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1"/>
        <v>32</v>
      </c>
      <c r="BP6" s="169"/>
      <c r="BQ6" s="165"/>
      <c r="BR6" s="175"/>
    </row>
    <row r="7" spans="1:72" s="34" customFormat="1" ht="9.9499999999999993" customHeight="1" x14ac:dyDescent="0.2">
      <c r="A7" s="170" t="s">
        <v>28</v>
      </c>
      <c r="B7" s="35" t="s">
        <v>80</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1</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2</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1</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1</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1"/>
        <v>24</v>
      </c>
      <c r="BP7" s="169">
        <f t="shared" ref="BP7" si="4">BO7+BO8</f>
        <v>51</v>
      </c>
      <c r="BQ7" s="165">
        <f t="shared" ref="BQ7" si="5">82-BP7</f>
        <v>31</v>
      </c>
      <c r="BR7" s="175">
        <f t="shared" si="0"/>
        <v>0.62195121951219512</v>
      </c>
    </row>
    <row r="8" spans="1:72" s="34" customFormat="1" ht="9.9499999999999993" customHeight="1" x14ac:dyDescent="0.2">
      <c r="A8" s="166"/>
      <c r="B8" s="39" t="s">
        <v>79</v>
      </c>
      <c r="C8" s="45">
        <f>COUNTIFS(DataRegularSeason20242025!$E$2:$E$1315,WatchedGames20242025!$A7,DataRegularSeason20242025!$D$2:$D$1315,WatchedGames20242025!C$1,DataRegularSeason20242025!$N$2:$N$1315,1, DataRegularSeason20242025!$R$2:$R$1315,1)</f>
        <v>1</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1</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1</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2</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1</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1"/>
        <v>27</v>
      </c>
      <c r="BP8" s="169"/>
      <c r="BQ8" s="165"/>
      <c r="BR8" s="175"/>
    </row>
    <row r="9" spans="1:72" s="34" customFormat="1" ht="9.9499999999999993" customHeight="1" x14ac:dyDescent="0.2">
      <c r="A9" s="170" t="s">
        <v>43</v>
      </c>
      <c r="B9" s="35" t="s">
        <v>80</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1</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1</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1"/>
        <v>26</v>
      </c>
      <c r="BP9" s="169">
        <f t="shared" ref="BP9" si="6">BO9+BO10</f>
        <v>58</v>
      </c>
      <c r="BQ9" s="165">
        <f t="shared" ref="BQ9" si="7">82-BP9</f>
        <v>24</v>
      </c>
      <c r="BR9" s="175">
        <f t="shared" si="0"/>
        <v>0.70731707317073167</v>
      </c>
    </row>
    <row r="10" spans="1:72" s="34" customFormat="1" ht="9.9499999999999993" customHeight="1" x14ac:dyDescent="0.2">
      <c r="A10" s="166"/>
      <c r="B10" s="39" t="s">
        <v>79</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2</v>
      </c>
      <c r="F10" s="46"/>
      <c r="G10" s="45">
        <f>COUNTIFS(DataRegularSeason20242025!$E$2:$E$1315,WatchedGames20242025!$A9,DataRegularSeason20242025!$D$2:$D$1315,WatchedGames20242025!G$1,DataRegularSeason20242025!$N$2:$N$1315,1, DataRegularSeason20242025!$R$2:$R$1315,1)</f>
        <v>1</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1</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1</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2</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1</v>
      </c>
      <c r="BL10" s="46"/>
      <c r="BM10" s="45">
        <f>COUNTIFS(DataRegularSeason20242025!$E$2:$E$1315,WatchedGames20242025!$A9,DataRegularSeason20242025!$D$2:$D$1315,WatchedGames20242025!BM$1,DataRegularSeason20242025!$N$2:$N$1315,1, DataRegularSeason20242025!$R$2:$R$1315,1)</f>
        <v>1</v>
      </c>
      <c r="BN10" s="46"/>
      <c r="BO10" s="41">
        <f t="shared" si="1"/>
        <v>32</v>
      </c>
      <c r="BP10" s="169"/>
      <c r="BQ10" s="165"/>
      <c r="BR10" s="175"/>
    </row>
    <row r="11" spans="1:72" s="34" customFormat="1" ht="9.9499999999999993" customHeight="1" x14ac:dyDescent="0.2">
      <c r="A11" s="170" t="s">
        <v>35</v>
      </c>
      <c r="B11" s="35" t="s">
        <v>80</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1</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1</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1</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2</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2</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1"/>
        <v>30</v>
      </c>
      <c r="BP11" s="169">
        <f t="shared" ref="BP11" si="8">BO11+BO12</f>
        <v>55</v>
      </c>
      <c r="BQ11" s="165">
        <f t="shared" ref="BQ11" si="9">82-BP11</f>
        <v>27</v>
      </c>
      <c r="BR11" s="175">
        <f t="shared" si="0"/>
        <v>0.67073170731707321</v>
      </c>
    </row>
    <row r="12" spans="1:72" s="34" customFormat="1" ht="9.9499999999999993" customHeight="1" x14ac:dyDescent="0.2">
      <c r="A12" s="166"/>
      <c r="B12" s="39" t="s">
        <v>79</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1</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1</v>
      </c>
      <c r="T12" s="46"/>
      <c r="U12" s="45">
        <f>COUNTIFS(DataRegularSeason20242025!$E$2:$E$1315,WatchedGames20242025!$A11,DataRegularSeason20242025!$D$2:$D$1315,WatchedGames20242025!U$1,DataRegularSeason20242025!$N$2:$N$1315,1, DataRegularSeason20242025!$R$2:$R$1315,1)</f>
        <v>2</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1"/>
        <v>25</v>
      </c>
      <c r="BP12" s="169"/>
      <c r="BQ12" s="165"/>
      <c r="BR12" s="175"/>
    </row>
    <row r="13" spans="1:72" s="34" customFormat="1" ht="9.9499999999999993" customHeight="1" x14ac:dyDescent="0.2">
      <c r="A13" s="170" t="s">
        <v>23</v>
      </c>
      <c r="B13" s="35" t="s">
        <v>80</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1</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2</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1</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1</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1</v>
      </c>
      <c r="BO13" s="37">
        <f t="shared" si="1"/>
        <v>29</v>
      </c>
      <c r="BP13" s="169">
        <f t="shared" ref="BP13" si="10">BO13+BO14</f>
        <v>61</v>
      </c>
      <c r="BQ13" s="165">
        <f t="shared" ref="BQ13" si="11">82-BP13</f>
        <v>21</v>
      </c>
      <c r="BR13" s="175">
        <f t="shared" si="0"/>
        <v>0.74390243902439024</v>
      </c>
    </row>
    <row r="14" spans="1:72" s="34" customFormat="1" ht="9.9499999999999993" customHeight="1" x14ac:dyDescent="0.2">
      <c r="A14" s="166"/>
      <c r="B14" s="39" t="s">
        <v>79</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1</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1</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2</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1"/>
        <v>32</v>
      </c>
      <c r="BP14" s="169"/>
      <c r="BQ14" s="165"/>
      <c r="BR14" s="175"/>
    </row>
    <row r="15" spans="1:72" s="34" customFormat="1" ht="9.9499999999999993" customHeight="1" x14ac:dyDescent="0.2">
      <c r="A15" s="170" t="s">
        <v>16</v>
      </c>
      <c r="B15" s="35" t="s">
        <v>80</v>
      </c>
      <c r="C15" s="42"/>
      <c r="D15" s="35">
        <f>COUNTIFS(DataRegularSeason20242025!$E$2:$E$1315,WatchedGames20242025!C$1,DataRegularSeason20242025!$D$2:$D$1315,WatchedGames20242025!$A15,DataRegularSeason20242025!$N$2:$N$1315,1, DataRegularSeason20242025!$R$2:$R$1315,1)</f>
        <v>2</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1</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1</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2</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2</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1</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1"/>
        <v>31</v>
      </c>
      <c r="BP15" s="169">
        <f t="shared" ref="BP15" si="12">BO15+BO16</f>
        <v>59</v>
      </c>
      <c r="BQ15" s="165">
        <f t="shared" ref="BQ15" si="13">82-BP15</f>
        <v>23</v>
      </c>
      <c r="BR15" s="175">
        <f t="shared" si="0"/>
        <v>0.71951219512195119</v>
      </c>
    </row>
    <row r="16" spans="1:72" s="34" customFormat="1" ht="9.9499999999999993" customHeight="1" x14ac:dyDescent="0.2">
      <c r="A16" s="166"/>
      <c r="B16" s="39" t="s">
        <v>79</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1</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1</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1</v>
      </c>
      <c r="BD16" s="46"/>
      <c r="BE16" s="45">
        <f>COUNTIFS(DataRegularSeason20242025!$E$2:$E$1315,WatchedGames20242025!$A15,DataRegularSeason20242025!$D$2:$D$1315,WatchedGames20242025!BE$1,DataRegularSeason20242025!$N$2:$N$1315,1, DataRegularSeason20242025!$R$2:$R$1315,1)</f>
        <v>1</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1"/>
        <v>28</v>
      </c>
      <c r="BP16" s="169"/>
      <c r="BQ16" s="165"/>
      <c r="BR16" s="175"/>
    </row>
    <row r="17" spans="1:70" s="34" customFormat="1" ht="9.9499999999999993" customHeight="1" x14ac:dyDescent="0.2">
      <c r="A17" s="170" t="s">
        <v>25</v>
      </c>
      <c r="B17" s="35" t="s">
        <v>80</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2</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2</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1</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1"/>
        <v>29</v>
      </c>
      <c r="BP17" s="169">
        <f t="shared" ref="BP17" si="14">BO17+BO18</f>
        <v>60</v>
      </c>
      <c r="BQ17" s="165">
        <f t="shared" ref="BQ17" si="15">82-BP17</f>
        <v>22</v>
      </c>
      <c r="BR17" s="175">
        <f t="shared" si="0"/>
        <v>0.73170731707317072</v>
      </c>
    </row>
    <row r="18" spans="1:70" s="34" customFormat="1" ht="9.9499999999999993" customHeight="1" x14ac:dyDescent="0.2">
      <c r="A18" s="166"/>
      <c r="B18" s="39" t="s">
        <v>79</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1</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2</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1</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1</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1</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1</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1"/>
        <v>31</v>
      </c>
      <c r="BP18" s="169"/>
      <c r="BQ18" s="165"/>
      <c r="BR18" s="175"/>
    </row>
    <row r="19" spans="1:70" s="34" customFormat="1" ht="9.9499999999999993" customHeight="1" x14ac:dyDescent="0.2">
      <c r="A19" s="170" t="s">
        <v>33</v>
      </c>
      <c r="B19" s="35" t="s">
        <v>80</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1</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1</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1</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1</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1</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1"/>
        <v>27</v>
      </c>
      <c r="BP19" s="169">
        <f t="shared" ref="BP19" si="16">BO19+BO20</f>
        <v>53</v>
      </c>
      <c r="BQ19" s="165">
        <f t="shared" ref="BQ19" si="17">82-BP19</f>
        <v>29</v>
      </c>
      <c r="BR19" s="175">
        <f t="shared" si="0"/>
        <v>0.64634146341463417</v>
      </c>
    </row>
    <row r="20" spans="1:70" s="34" customFormat="1" ht="9.9499999999999993" customHeight="1" x14ac:dyDescent="0.2">
      <c r="A20" s="166"/>
      <c r="B20" s="39" t="s">
        <v>79</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2</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1</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1</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2</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1"/>
        <v>26</v>
      </c>
      <c r="BP20" s="169"/>
      <c r="BQ20" s="165"/>
      <c r="BR20" s="175"/>
    </row>
    <row r="21" spans="1:70" s="34" customFormat="1" ht="9.9499999999999993" customHeight="1" x14ac:dyDescent="0.2">
      <c r="A21" s="170" t="s">
        <v>30</v>
      </c>
      <c r="B21" s="35" t="s">
        <v>80</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2</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1</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1</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1</v>
      </c>
      <c r="BO21" s="37">
        <f t="shared" si="1"/>
        <v>26</v>
      </c>
      <c r="BP21" s="169">
        <f t="shared" ref="BP21" si="18">BO21+BO22</f>
        <v>55</v>
      </c>
      <c r="BQ21" s="165">
        <f t="shared" ref="BQ21" si="19">82-BP21</f>
        <v>27</v>
      </c>
      <c r="BR21" s="175">
        <f t="shared" si="0"/>
        <v>0.67073170731707321</v>
      </c>
    </row>
    <row r="22" spans="1:70" s="34" customFormat="1" ht="9.9499999999999993" customHeight="1" x14ac:dyDescent="0.2">
      <c r="A22" s="166"/>
      <c r="B22" s="39" t="s">
        <v>79</v>
      </c>
      <c r="C22" s="45">
        <f>COUNTIFS(DataRegularSeason20242025!$E$2:$E$1315,WatchedGames20242025!$A21,DataRegularSeason20242025!$D$2:$D$1315,WatchedGames20242025!C$1,DataRegularSeason20242025!$N$2:$N$1315,1, DataRegularSeason20242025!$R$2:$R$1315,1)</f>
        <v>1</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2</v>
      </c>
      <c r="H22" s="46"/>
      <c r="I22" s="45">
        <f>COUNTIFS(DataRegularSeason20242025!$E$2:$E$1315,WatchedGames20242025!$A21,DataRegularSeason20242025!$D$2:$D$1315,WatchedGames20242025!I$1,DataRegularSeason20242025!$N$2:$N$1315,1, DataRegularSeason20242025!$R$2:$R$1315,1)</f>
        <v>1</v>
      </c>
      <c r="J22" s="46"/>
      <c r="K22" s="45">
        <f>COUNTIFS(DataRegularSeason20242025!$E$2:$E$1315,WatchedGames20242025!$A21,DataRegularSeason20242025!$D$2:$D$1315,WatchedGames20242025!K$1,DataRegularSeason20242025!$N$2:$N$1315,1, DataRegularSeason20242025!$R$2:$R$1315,1)</f>
        <v>1</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1</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1</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1"/>
        <v>29</v>
      </c>
      <c r="BP22" s="169"/>
      <c r="BQ22" s="165"/>
      <c r="BR22" s="175"/>
    </row>
    <row r="23" spans="1:70" s="34" customFormat="1" ht="9.9499999999999993" customHeight="1" x14ac:dyDescent="0.2">
      <c r="A23" s="170" t="s">
        <v>22</v>
      </c>
      <c r="B23" s="35" t="s">
        <v>80</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1</v>
      </c>
      <c r="I23" s="42"/>
      <c r="J23" s="35">
        <f>COUNTIFS(DataRegularSeason20242025!$E$2:$E$1315,WatchedGames20242025!I$1,DataRegularSeason20242025!$D$2:$D$1315,WatchedGames20242025!$A23,DataRegularSeason20242025!$N$2:$N$1315,1, DataRegularSeason20242025!$R$2:$R$1315,1)</f>
        <v>1</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1</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1</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1</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1</v>
      </c>
      <c r="BO23" s="37">
        <f t="shared" si="1"/>
        <v>30</v>
      </c>
      <c r="BP23" s="169">
        <f t="shared" ref="BP23" si="20">BO23+BO24</f>
        <v>60</v>
      </c>
      <c r="BQ23" s="165">
        <f t="shared" ref="BQ23" si="21">82-BP23</f>
        <v>22</v>
      </c>
      <c r="BR23" s="175">
        <f t="shared" si="0"/>
        <v>0.73170731707317072</v>
      </c>
    </row>
    <row r="24" spans="1:70" s="34" customFormat="1" ht="9.9499999999999993" customHeight="1" x14ac:dyDescent="0.2">
      <c r="A24" s="166"/>
      <c r="B24" s="39" t="s">
        <v>79</v>
      </c>
      <c r="C24" s="45">
        <f>COUNTIFS(DataRegularSeason20242025!$E$2:$E$1315,WatchedGames20242025!$A23,DataRegularSeason20242025!$D$2:$D$1315,WatchedGames20242025!C$1,DataRegularSeason20242025!$N$2:$N$1315,1, DataRegularSeason20242025!$R$2:$R$1315,1)</f>
        <v>2</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1</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1"/>
        <v>30</v>
      </c>
      <c r="BP24" s="169"/>
      <c r="BQ24" s="165"/>
      <c r="BR24" s="175"/>
    </row>
    <row r="25" spans="1:70" s="34" customFormat="1" ht="9.9499999999999993" customHeight="1" x14ac:dyDescent="0.2">
      <c r="A25" s="170" t="s">
        <v>13</v>
      </c>
      <c r="B25" s="35" t="s">
        <v>80</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2</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1</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1"/>
        <v>30</v>
      </c>
      <c r="BP25" s="169">
        <f t="shared" ref="BP25" si="22">BO25+BO26</f>
        <v>63</v>
      </c>
      <c r="BQ25" s="165">
        <f t="shared" ref="BQ25" si="23">82-BP25</f>
        <v>19</v>
      </c>
      <c r="BR25" s="175">
        <f t="shared" si="0"/>
        <v>0.76829268292682928</v>
      </c>
    </row>
    <row r="26" spans="1:70" s="34" customFormat="1" ht="9.9499999999999993" customHeight="1" x14ac:dyDescent="0.2">
      <c r="A26" s="166"/>
      <c r="B26" s="39" t="s">
        <v>79</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1</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1</v>
      </c>
      <c r="L26" s="46"/>
      <c r="M26" s="45">
        <f>COUNTIFS(DataRegularSeason20242025!$E$2:$E$1315,WatchedGames20242025!$A25,DataRegularSeason20242025!$D$2:$D$1315,WatchedGames20242025!M$1,DataRegularSeason20242025!$N$2:$N$1315,1, DataRegularSeason20242025!$R$2:$R$1315,1)</f>
        <v>1</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1</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1</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2</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1"/>
        <v>33</v>
      </c>
      <c r="BP26" s="169"/>
      <c r="BQ26" s="165"/>
      <c r="BR26" s="175"/>
    </row>
    <row r="27" spans="1:70" s="34" customFormat="1" ht="9.9499999999999993" customHeight="1" x14ac:dyDescent="0.2">
      <c r="A27" s="170" t="s">
        <v>27</v>
      </c>
      <c r="B27" s="35" t="s">
        <v>80</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1</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1</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1</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1</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1"/>
        <v>30</v>
      </c>
      <c r="BP27" s="169">
        <f t="shared" ref="BP27" si="24">BO27+BO28</f>
        <v>56</v>
      </c>
      <c r="BQ27" s="165">
        <f t="shared" ref="BQ27" si="25">82-BP27</f>
        <v>26</v>
      </c>
      <c r="BR27" s="175">
        <f t="shared" si="0"/>
        <v>0.68292682926829273</v>
      </c>
    </row>
    <row r="28" spans="1:70" s="34" customFormat="1" ht="9.9499999999999993" customHeight="1" x14ac:dyDescent="0.2">
      <c r="A28" s="166"/>
      <c r="B28" s="39" t="s">
        <v>79</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1</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2</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2</v>
      </c>
      <c r="BF28" s="46"/>
      <c r="BG28" s="45">
        <f>COUNTIFS(DataRegularSeason20242025!$E$2:$E$1315,WatchedGames20242025!$A27,DataRegularSeason20242025!$D$2:$D$1315,WatchedGames20242025!BG$1,DataRegularSeason20242025!$N$2:$N$1315,1, DataRegularSeason20242025!$R$2:$R$1315,1)</f>
        <v>2</v>
      </c>
      <c r="BH28" s="46"/>
      <c r="BI28" s="45">
        <f>COUNTIFS(DataRegularSeason20242025!$E$2:$E$1315,WatchedGames20242025!$A27,DataRegularSeason20242025!$D$2:$D$1315,WatchedGames20242025!BI$1,DataRegularSeason20242025!$N$2:$N$1315,1, DataRegularSeason20242025!$R$2:$R$1315,1)</f>
        <v>2</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1"/>
        <v>26</v>
      </c>
      <c r="BP28" s="169"/>
      <c r="BQ28" s="165"/>
      <c r="BR28" s="175"/>
    </row>
    <row r="29" spans="1:70" s="34" customFormat="1" ht="9.9499999999999993" customHeight="1" x14ac:dyDescent="0.2">
      <c r="A29" s="170" t="s">
        <v>36</v>
      </c>
      <c r="B29" s="35" t="s">
        <v>80</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2</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1</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1</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2</v>
      </c>
      <c r="BG29" s="42"/>
      <c r="BH29" s="35">
        <f>COUNTIFS(DataRegularSeason20242025!$E$2:$E$1315,WatchedGames20242025!BG$1,DataRegularSeason20242025!$D$2:$D$1315,WatchedGames20242025!$A29,DataRegularSeason20242025!$N$2:$N$1315,1, DataRegularSeason20242025!$R$2:$R$1315,1)</f>
        <v>1</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1"/>
        <v>32</v>
      </c>
      <c r="BP29" s="169">
        <f t="shared" ref="BP29" si="26">BO29+BO30</f>
        <v>58</v>
      </c>
      <c r="BQ29" s="165">
        <f t="shared" ref="BQ29" si="27">82-BP29</f>
        <v>24</v>
      </c>
      <c r="BR29" s="175">
        <f t="shared" si="0"/>
        <v>0.70731707317073167</v>
      </c>
    </row>
    <row r="30" spans="1:70" s="34" customFormat="1" ht="9.9499999999999993" customHeight="1" x14ac:dyDescent="0.2">
      <c r="A30" s="166"/>
      <c r="B30" s="39" t="s">
        <v>79</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1</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2</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1</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1</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1"/>
        <v>26</v>
      </c>
      <c r="BP30" s="169"/>
      <c r="BQ30" s="165"/>
      <c r="BR30" s="175"/>
    </row>
    <row r="31" spans="1:70" s="34" customFormat="1" ht="9.9499999999999993" customHeight="1" x14ac:dyDescent="0.2">
      <c r="A31" s="170" t="s">
        <v>18</v>
      </c>
      <c r="B31" s="35" t="s">
        <v>80</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1</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1</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1</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1"/>
        <v>10</v>
      </c>
      <c r="BP31" s="169">
        <f t="shared" ref="BP31" si="28">BO31+BO32</f>
        <v>21</v>
      </c>
      <c r="BQ31" s="165">
        <f t="shared" ref="BQ31" si="29">82-BP31</f>
        <v>61</v>
      </c>
      <c r="BR31" s="175">
        <f t="shared" si="0"/>
        <v>0.25609756097560976</v>
      </c>
    </row>
    <row r="32" spans="1:70" s="34" customFormat="1" ht="9.9499999999999993" customHeight="1" x14ac:dyDescent="0.2">
      <c r="A32" s="166"/>
      <c r="B32" s="39" t="s">
        <v>79</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1"/>
        <v>11</v>
      </c>
      <c r="BP32" s="169"/>
      <c r="BQ32" s="165"/>
      <c r="BR32" s="175"/>
    </row>
    <row r="33" spans="1:70" s="34" customFormat="1" ht="9.9499999999999993" customHeight="1" x14ac:dyDescent="0.2">
      <c r="A33" s="170" t="s">
        <v>31</v>
      </c>
      <c r="B33" s="35" t="s">
        <v>80</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1</v>
      </c>
      <c r="S33" s="42"/>
      <c r="T33" s="35">
        <f>COUNTIFS(DataRegularSeason20242025!$E$2:$E$1315,WatchedGames20242025!S$1,DataRegularSeason20242025!$D$2:$D$1315,WatchedGames20242025!$A33,DataRegularSeason20242025!$N$2:$N$1315,1, DataRegularSeason20242025!$R$2:$R$1315,1)</f>
        <v>1</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1</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2</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1</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1</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1"/>
        <v>29</v>
      </c>
      <c r="BP33" s="169">
        <f t="shared" ref="BP33" si="30">BO33+BO34</f>
        <v>56</v>
      </c>
      <c r="BQ33" s="165">
        <f t="shared" ref="BQ33" si="31">82-BP33</f>
        <v>26</v>
      </c>
      <c r="BR33" s="175">
        <f t="shared" si="0"/>
        <v>0.68292682926829273</v>
      </c>
    </row>
    <row r="34" spans="1:70" s="34" customFormat="1" ht="9.9499999999999993" customHeight="1" x14ac:dyDescent="0.2">
      <c r="A34" s="166"/>
      <c r="B34" s="39" t="s">
        <v>79</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1</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1</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1</v>
      </c>
      <c r="BL34" s="46"/>
      <c r="BM34" s="45">
        <f>COUNTIFS(DataRegularSeason20242025!$E$2:$E$1315,WatchedGames20242025!$A33,DataRegularSeason20242025!$D$2:$D$1315,WatchedGames20242025!BM$1,DataRegularSeason20242025!$N$2:$N$1315,1, DataRegularSeason20242025!$R$2:$R$1315,1)</f>
        <v>2</v>
      </c>
      <c r="BN34" s="46"/>
      <c r="BO34" s="41">
        <f t="shared" si="1"/>
        <v>27</v>
      </c>
      <c r="BP34" s="169"/>
      <c r="BQ34" s="165"/>
      <c r="BR34" s="175"/>
    </row>
    <row r="35" spans="1:70" s="34" customFormat="1" ht="9.9499999999999993" customHeight="1" x14ac:dyDescent="0.2">
      <c r="A35" s="170" t="s">
        <v>34</v>
      </c>
      <c r="B35" s="35" t="s">
        <v>80</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1</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1</v>
      </c>
      <c r="AM35" s="42"/>
      <c r="AN35" s="35">
        <f>COUNTIFS(DataRegularSeason20242025!$E$2:$E$1315,WatchedGames20242025!AM$1,DataRegularSeason20242025!$D$2:$D$1315,WatchedGames20242025!$A35,DataRegularSeason20242025!$N$2:$N$1315,1, DataRegularSeason20242025!$R$2:$R$1315,1)</f>
        <v>1</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2</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1"/>
        <v>30</v>
      </c>
      <c r="BP35" s="169">
        <f t="shared" ref="BP35" si="32">BO35+BO36</f>
        <v>59</v>
      </c>
      <c r="BQ35" s="165">
        <f t="shared" ref="BQ35" si="33">82-BP35</f>
        <v>23</v>
      </c>
      <c r="BR35" s="175">
        <f t="shared" si="0"/>
        <v>0.71951219512195119</v>
      </c>
    </row>
    <row r="36" spans="1:70" s="34" customFormat="1" ht="9.9499999999999993" customHeight="1" x14ac:dyDescent="0.2">
      <c r="A36" s="166"/>
      <c r="B36" s="39" t="s">
        <v>79</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2</v>
      </c>
      <c r="P36" s="46"/>
      <c r="Q36" s="45">
        <f>COUNTIFS(DataRegularSeason20242025!$E$2:$E$1315,WatchedGames20242025!$A35,DataRegularSeason20242025!$D$2:$D$1315,WatchedGames20242025!Q$1,DataRegularSeason20242025!$N$2:$N$1315,1, DataRegularSeason20242025!$R$2:$R$1315,1)</f>
        <v>2</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1</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1</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1</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2</v>
      </c>
      <c r="BL36" s="46"/>
      <c r="BM36" s="45">
        <f>COUNTIFS(DataRegularSeason20242025!$E$2:$E$1315,WatchedGames20242025!$A35,DataRegularSeason20242025!$D$2:$D$1315,WatchedGames20242025!BM$1,DataRegularSeason20242025!$N$2:$N$1315,1, DataRegularSeason20242025!$R$2:$R$1315,1)</f>
        <v>1</v>
      </c>
      <c r="BN36" s="46"/>
      <c r="BO36" s="41">
        <f t="shared" si="1"/>
        <v>29</v>
      </c>
      <c r="BP36" s="169"/>
      <c r="BQ36" s="165"/>
      <c r="BR36" s="175"/>
    </row>
    <row r="37" spans="1:70" s="34" customFormat="1" ht="9.9499999999999993" customHeight="1" x14ac:dyDescent="0.2">
      <c r="A37" s="170" t="s">
        <v>32</v>
      </c>
      <c r="B37" s="35" t="s">
        <v>80</v>
      </c>
      <c r="C37" s="42"/>
      <c r="D37" s="35">
        <f>COUNTIFS(DataRegularSeason20242025!$E$2:$E$1315,WatchedGames20242025!C$1,DataRegularSeason20242025!$D$2:$D$1315,WatchedGames20242025!$A37,DataRegularSeason20242025!$N$2:$N$1315,1, DataRegularSeason20242025!$R$2:$R$1315,1)</f>
        <v>1</v>
      </c>
      <c r="E37" s="42"/>
      <c r="F37" s="35">
        <f>COUNTIFS(DataRegularSeason20242025!$E$2:$E$1315,WatchedGames20242025!E$1,DataRegularSeason20242025!$D$2:$D$1315,WatchedGames20242025!$A37,DataRegularSeason20242025!$N$2:$N$1315,1, DataRegularSeason20242025!$R$2:$R$1315,1)</f>
        <v>2</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1</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2</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1</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1"/>
        <v>27</v>
      </c>
      <c r="BP37" s="169">
        <f t="shared" ref="BP37" si="34">BO37+BO38</f>
        <v>53</v>
      </c>
      <c r="BQ37" s="165">
        <f t="shared" ref="BQ37" si="35">82-BP37</f>
        <v>29</v>
      </c>
      <c r="BR37" s="175">
        <f t="shared" si="0"/>
        <v>0.64634146341463417</v>
      </c>
    </row>
    <row r="38" spans="1:70" s="34" customFormat="1" ht="9.9499999999999993" customHeight="1" x14ac:dyDescent="0.2">
      <c r="A38" s="166"/>
      <c r="B38" s="39" t="s">
        <v>79</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1</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1</v>
      </c>
      <c r="AJ38" s="46"/>
      <c r="AK38" s="45"/>
      <c r="AL38" s="46"/>
      <c r="AM38" s="45">
        <f>COUNTIFS(DataRegularSeason20242025!$E$2:$E$1315,WatchedGames20242025!$A37,DataRegularSeason20242025!$D$2:$D$1315,WatchedGames20242025!AM$1,DataRegularSeason20242025!$N$2:$N$1315,1, DataRegularSeason20242025!$R$2:$R$1315,1)</f>
        <v>1</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1</v>
      </c>
      <c r="BL38" s="46"/>
      <c r="BM38" s="45">
        <f>COUNTIFS(DataRegularSeason20242025!$E$2:$E$1315,WatchedGames20242025!$A37,DataRegularSeason20242025!$D$2:$D$1315,WatchedGames20242025!BM$1,DataRegularSeason20242025!$N$2:$N$1315,1, DataRegularSeason20242025!$R$2:$R$1315,1)</f>
        <v>0</v>
      </c>
      <c r="BN38" s="46"/>
      <c r="BO38" s="41">
        <f t="shared" si="1"/>
        <v>26</v>
      </c>
      <c r="BP38" s="169"/>
      <c r="BQ38" s="165"/>
      <c r="BR38" s="175"/>
    </row>
    <row r="39" spans="1:70" s="34" customFormat="1" ht="9.9499999999999993" customHeight="1" x14ac:dyDescent="0.2">
      <c r="A39" s="170" t="s">
        <v>19</v>
      </c>
      <c r="B39" s="35" t="s">
        <v>80</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2</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1</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1</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1</v>
      </c>
      <c r="BM39" s="42"/>
      <c r="BN39" s="35">
        <f>COUNTIFS(DataRegularSeason20242025!$E$2:$E$1315,WatchedGames20242025!BM$1,DataRegularSeason20242025!$D$2:$D$1315,WatchedGames20242025!$A39,DataRegularSeason20242025!$N$2:$N$1315,1, DataRegularSeason20242025!$R$2:$R$1315,1)</f>
        <v>2</v>
      </c>
      <c r="BO39" s="37">
        <f t="shared" si="1"/>
        <v>26</v>
      </c>
      <c r="BP39" s="169">
        <f t="shared" ref="BP39" si="36">BO39+BO40</f>
        <v>55</v>
      </c>
      <c r="BQ39" s="165">
        <f t="shared" ref="BQ39" si="37">82-BP39</f>
        <v>27</v>
      </c>
      <c r="BR39" s="175">
        <f t="shared" si="0"/>
        <v>0.67073170731707321</v>
      </c>
    </row>
    <row r="40" spans="1:70" s="34" customFormat="1" ht="9.9499999999999993" customHeight="1" x14ac:dyDescent="0.2">
      <c r="A40" s="166"/>
      <c r="B40" s="39" t="s">
        <v>79</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2</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1</v>
      </c>
      <c r="AJ40" s="46"/>
      <c r="AK40" s="45">
        <f>COUNTIFS(DataRegularSeason20242025!$E$2:$E$1315,WatchedGames20242025!$A39,DataRegularSeason20242025!$D$2:$D$1315,WatchedGames20242025!AK$1,DataRegularSeason20242025!$N$2:$N$1315,1, DataRegularSeason20242025!$R$2:$R$1315,1)</f>
        <v>2</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1</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1</v>
      </c>
      <c r="BN40" s="46"/>
      <c r="BO40" s="41">
        <f t="shared" si="1"/>
        <v>29</v>
      </c>
      <c r="BP40" s="169"/>
      <c r="BQ40" s="165"/>
      <c r="BR40" s="175"/>
    </row>
    <row r="41" spans="1:70" s="34" customFormat="1" ht="9.9499999999999993" customHeight="1" x14ac:dyDescent="0.2">
      <c r="A41" s="170" t="s">
        <v>29</v>
      </c>
      <c r="B41" s="35" t="s">
        <v>80</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1</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1"/>
        <v>8</v>
      </c>
      <c r="BP41" s="169">
        <f t="shared" ref="BP41" si="38">BO41+BO42</f>
        <v>21</v>
      </c>
      <c r="BQ41" s="165">
        <f t="shared" ref="BQ41" si="39">82-BP41</f>
        <v>61</v>
      </c>
      <c r="BR41" s="175">
        <f t="shared" si="0"/>
        <v>0.25609756097560976</v>
      </c>
    </row>
    <row r="42" spans="1:70" s="34" customFormat="1" ht="9.9499999999999993" customHeight="1" x14ac:dyDescent="0.2">
      <c r="A42" s="166"/>
      <c r="B42" s="39" t="s">
        <v>79</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1</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1</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1</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1"/>
        <v>13</v>
      </c>
      <c r="BP42" s="169"/>
      <c r="BQ42" s="165"/>
      <c r="BR42" s="175"/>
    </row>
    <row r="43" spans="1:70" s="34" customFormat="1" ht="9.9499999999999993" customHeight="1" x14ac:dyDescent="0.2">
      <c r="A43" s="170" t="s">
        <v>44</v>
      </c>
      <c r="B43" s="35" t="s">
        <v>80</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2</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1</v>
      </c>
      <c r="BM43" s="42"/>
      <c r="BN43" s="35">
        <f>COUNTIFS(DataRegularSeason20242025!$E$2:$E$1315,WatchedGames20242025!BM$1,DataRegularSeason20242025!$D$2:$D$1315,WatchedGames20242025!$A43,DataRegularSeason20242025!$N$2:$N$1315,1, DataRegularSeason20242025!$R$2:$R$1315,1)</f>
        <v>1</v>
      </c>
      <c r="BO43" s="37">
        <f t="shared" si="1"/>
        <v>29</v>
      </c>
      <c r="BP43" s="169">
        <f t="shared" ref="BP43" si="40">BO43+BO44</f>
        <v>59</v>
      </c>
      <c r="BQ43" s="165">
        <f t="shared" ref="BQ43" si="41">82-BP43</f>
        <v>23</v>
      </c>
      <c r="BR43" s="175">
        <f t="shared" si="0"/>
        <v>0.71951219512195119</v>
      </c>
    </row>
    <row r="44" spans="1:70" s="34" customFormat="1" ht="9.9499999999999993" customHeight="1" x14ac:dyDescent="0.2">
      <c r="A44" s="166"/>
      <c r="B44" s="39" t="s">
        <v>79</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1</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1</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2</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2</v>
      </c>
      <c r="AT44" s="46"/>
      <c r="AU44" s="45">
        <f>COUNTIFS(DataRegularSeason20242025!$E$2:$E$1315,WatchedGames20242025!$A43,DataRegularSeason20242025!$D$2:$D$1315,WatchedGames20242025!AU$1,DataRegularSeason20242025!$N$2:$N$1315,1, DataRegularSeason20242025!$R$2:$R$1315,1)</f>
        <v>1</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1</v>
      </c>
      <c r="BL44" s="46"/>
      <c r="BM44" s="45">
        <f>COUNTIFS(DataRegularSeason20242025!$E$2:$E$1315,WatchedGames20242025!$A43,DataRegularSeason20242025!$D$2:$D$1315,WatchedGames20242025!BM$1,DataRegularSeason20242025!$N$2:$N$1315,1, DataRegularSeason20242025!$R$2:$R$1315,1)</f>
        <v>1</v>
      </c>
      <c r="BN44" s="46"/>
      <c r="BO44" s="41">
        <f t="shared" si="1"/>
        <v>30</v>
      </c>
      <c r="BP44" s="169"/>
      <c r="BQ44" s="165"/>
      <c r="BR44" s="175"/>
    </row>
    <row r="45" spans="1:70" s="34" customFormat="1" ht="9.9499999999999993" customHeight="1" x14ac:dyDescent="0.2">
      <c r="A45" s="170" t="s">
        <v>20</v>
      </c>
      <c r="B45" s="35" t="s">
        <v>80</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1</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1</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2</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1</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1"/>
        <v>31</v>
      </c>
      <c r="BP45" s="169">
        <f t="shared" ref="BP45" si="42">BO45+BO46</f>
        <v>62</v>
      </c>
      <c r="BQ45" s="165">
        <f t="shared" ref="BQ45" si="43">82-BP45</f>
        <v>20</v>
      </c>
      <c r="BR45" s="175">
        <f t="shared" si="0"/>
        <v>0.75609756097560976</v>
      </c>
    </row>
    <row r="46" spans="1:70" s="34" customFormat="1" ht="9.9499999999999993" customHeight="1" x14ac:dyDescent="0.2">
      <c r="A46" s="166"/>
      <c r="B46" s="39" t="s">
        <v>79</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1</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1</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2</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2</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1</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1</v>
      </c>
      <c r="BN46" s="46"/>
      <c r="BO46" s="41">
        <f t="shared" si="1"/>
        <v>31</v>
      </c>
      <c r="BP46" s="169"/>
      <c r="BQ46" s="165"/>
      <c r="BR46" s="175"/>
    </row>
    <row r="47" spans="1:70" s="34" customFormat="1" ht="9.9499999999999993" customHeight="1" x14ac:dyDescent="0.2">
      <c r="A47" s="170" t="s">
        <v>11</v>
      </c>
      <c r="B47" s="35" t="s">
        <v>80</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1</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1</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1</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1</v>
      </c>
      <c r="BA47" s="42"/>
      <c r="BB47" s="35">
        <f>COUNTIFS(DataRegularSeason20242025!$E$2:$E$1315,WatchedGames20242025!BA$1,DataRegularSeason20242025!$D$2:$D$1315,WatchedGames20242025!$A47,DataRegularSeason20242025!$N$2:$N$1315,1, DataRegularSeason20242025!$R$2:$R$1315,1)</f>
        <v>1</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1</v>
      </c>
      <c r="BO47" s="37">
        <f t="shared" si="1"/>
        <v>28</v>
      </c>
      <c r="BP47" s="169">
        <f t="shared" ref="BP47" si="44">BO47+BO48</f>
        <v>56</v>
      </c>
      <c r="BQ47" s="165">
        <f t="shared" ref="BQ47" si="45">82-BP47</f>
        <v>26</v>
      </c>
      <c r="BR47" s="175">
        <f t="shared" si="0"/>
        <v>0.68292682926829273</v>
      </c>
    </row>
    <row r="48" spans="1:70" s="34" customFormat="1" ht="9.9499999999999993" customHeight="1" x14ac:dyDescent="0.2">
      <c r="A48" s="166"/>
      <c r="B48" s="39" t="s">
        <v>79</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1</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2</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1"/>
        <v>28</v>
      </c>
      <c r="BP48" s="169"/>
      <c r="BQ48" s="165"/>
      <c r="BR48" s="175"/>
    </row>
    <row r="49" spans="1:70" s="34" customFormat="1" ht="9.9499999999999993" customHeight="1" x14ac:dyDescent="0.2">
      <c r="A49" s="170" t="s">
        <v>37</v>
      </c>
      <c r="B49" s="35" t="s">
        <v>80</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1</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1</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1</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1</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1</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2</v>
      </c>
      <c r="BM49" s="42"/>
      <c r="BN49" s="35">
        <f>COUNTIFS(DataRegularSeason20242025!$E$2:$E$1315,WatchedGames20242025!BM$1,DataRegularSeason20242025!$D$2:$D$1315,WatchedGames20242025!$A49,DataRegularSeason20242025!$N$2:$N$1315,1, DataRegularSeason20242025!$R$2:$R$1315,1)</f>
        <v>1</v>
      </c>
      <c r="BO49" s="37">
        <f t="shared" si="1"/>
        <v>29</v>
      </c>
      <c r="BP49" s="169">
        <f t="shared" ref="BP49" si="46">BO49+BO50</f>
        <v>55</v>
      </c>
      <c r="BQ49" s="165">
        <f t="shared" ref="BQ49" si="47">82-BP49</f>
        <v>27</v>
      </c>
      <c r="BR49" s="175">
        <f t="shared" si="0"/>
        <v>0.67073170731707321</v>
      </c>
    </row>
    <row r="50" spans="1:70" s="34" customFormat="1" ht="9.9499999999999993" customHeight="1" x14ac:dyDescent="0.2">
      <c r="A50" s="166"/>
      <c r="B50" s="39" t="s">
        <v>79</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2</v>
      </c>
      <c r="AJ50" s="46"/>
      <c r="AK50" s="45">
        <f>COUNTIFS(DataRegularSeason20242025!$E$2:$E$1315,WatchedGames20242025!$A49,DataRegularSeason20242025!$D$2:$D$1315,WatchedGames20242025!AK$1,DataRegularSeason20242025!$N$2:$N$1315,1, DataRegularSeason20242025!$R$2:$R$1315,1)</f>
        <v>1</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1"/>
        <v>26</v>
      </c>
      <c r="BP50" s="169"/>
      <c r="BQ50" s="165"/>
      <c r="BR50" s="175"/>
    </row>
    <row r="51" spans="1:70" s="34" customFormat="1" ht="9.9499999999999993" customHeight="1" x14ac:dyDescent="0.2">
      <c r="A51" s="170" t="s">
        <v>12</v>
      </c>
      <c r="B51" s="35" t="s">
        <v>80</v>
      </c>
      <c r="C51" s="42"/>
      <c r="D51" s="35">
        <f>COUNTIFS(DataRegularSeason20242025!$E$2:$E$1315,WatchedGames20242025!C$1,DataRegularSeason20242025!$D$2:$D$1315,WatchedGames20242025!$A51,DataRegularSeason20242025!$N$2:$N$1315,1, DataRegularSeason20242025!$R$2:$R$1315,1)</f>
        <v>1</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2</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2</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1</v>
      </c>
      <c r="BO51" s="37">
        <f t="shared" si="1"/>
        <v>29</v>
      </c>
      <c r="BP51" s="169">
        <f t="shared" ref="BP51" si="48">BO51+BO52</f>
        <v>57</v>
      </c>
      <c r="BQ51" s="165">
        <f t="shared" ref="BQ51" si="49">82-BP51</f>
        <v>25</v>
      </c>
      <c r="BR51" s="175">
        <f t="shared" si="0"/>
        <v>0.69512195121951215</v>
      </c>
    </row>
    <row r="52" spans="1:70" s="34" customFormat="1" ht="9.9499999999999993" customHeight="1" x14ac:dyDescent="0.2">
      <c r="A52" s="166"/>
      <c r="B52" s="39" t="s">
        <v>79</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1</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1</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1</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1</v>
      </c>
      <c r="BL52" s="46"/>
      <c r="BM52" s="45">
        <f>COUNTIFS(DataRegularSeason20242025!$E$2:$E$1315,WatchedGames20242025!$A51,DataRegularSeason20242025!$D$2:$D$1315,WatchedGames20242025!BM$1,DataRegularSeason20242025!$N$2:$N$1315,1, DataRegularSeason20242025!$R$2:$R$1315,1)</f>
        <v>1</v>
      </c>
      <c r="BN52" s="46"/>
      <c r="BO52" s="41">
        <f t="shared" si="1"/>
        <v>28</v>
      </c>
      <c r="BP52" s="169"/>
      <c r="BQ52" s="165"/>
      <c r="BR52" s="175"/>
    </row>
    <row r="53" spans="1:70" s="34" customFormat="1" ht="9.9499999999999993" customHeight="1" x14ac:dyDescent="0.2">
      <c r="A53" s="170" t="s">
        <v>42</v>
      </c>
      <c r="B53" s="35" t="s">
        <v>80</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2</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2</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1</v>
      </c>
      <c r="BO53" s="37">
        <f t="shared" si="1"/>
        <v>28</v>
      </c>
      <c r="BP53" s="169">
        <f t="shared" ref="BP53" si="50">BO53+BO54</f>
        <v>54</v>
      </c>
      <c r="BQ53" s="165">
        <f t="shared" ref="BQ53" si="51">82-BP53</f>
        <v>28</v>
      </c>
      <c r="BR53" s="175">
        <f t="shared" si="0"/>
        <v>0.65853658536585369</v>
      </c>
    </row>
    <row r="54" spans="1:70" s="34" customFormat="1" ht="9.9499999999999993" customHeight="1" x14ac:dyDescent="0.2">
      <c r="A54" s="166"/>
      <c r="B54" s="39" t="s">
        <v>79</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2</v>
      </c>
      <c r="F54" s="46"/>
      <c r="G54" s="45">
        <f>COUNTIFS(DataRegularSeason20242025!$E$2:$E$1315,WatchedGames20242025!$A53,DataRegularSeason20242025!$D$2:$D$1315,WatchedGames20242025!G$1,DataRegularSeason20242025!$N$2:$N$1315,1, DataRegularSeason20242025!$R$2:$R$1315,1)</f>
        <v>1</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2</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1</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1</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1"/>
        <v>26</v>
      </c>
      <c r="BP54" s="169"/>
      <c r="BQ54" s="165"/>
      <c r="BR54" s="175"/>
    </row>
    <row r="55" spans="1:70" s="34" customFormat="1" ht="9.9499999999999993" customHeight="1" x14ac:dyDescent="0.2">
      <c r="A55" s="170" t="s">
        <v>17</v>
      </c>
      <c r="B55" s="35" t="s">
        <v>80</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2</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1</v>
      </c>
      <c r="Q55" s="42"/>
      <c r="R55" s="35">
        <f>COUNTIFS(DataRegularSeason20242025!$E$2:$E$1315,WatchedGames20242025!Q$1,DataRegularSeason20242025!$D$2:$D$1315,WatchedGames20242025!$A55,DataRegularSeason20242025!$N$2:$N$1315,1, DataRegularSeason20242025!$R$2:$R$1315,1)</f>
        <v>1</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1</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2</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1</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1"/>
        <v>29</v>
      </c>
      <c r="BP55" s="169">
        <f t="shared" ref="BP55" si="52">BO55+BO56</f>
        <v>55</v>
      </c>
      <c r="BQ55" s="165">
        <f t="shared" ref="BQ55" si="53">82-BP55</f>
        <v>27</v>
      </c>
      <c r="BR55" s="175">
        <f t="shared" si="0"/>
        <v>0.67073170731707321</v>
      </c>
    </row>
    <row r="56" spans="1:70" s="34" customFormat="1" ht="9.9499999999999993" customHeight="1" x14ac:dyDescent="0.2">
      <c r="A56" s="166"/>
      <c r="B56" s="39" t="s">
        <v>79</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1</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1</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1"/>
        <v>26</v>
      </c>
      <c r="BP56" s="169"/>
      <c r="BQ56" s="165"/>
      <c r="BR56" s="175"/>
    </row>
    <row r="57" spans="1:70" s="34" customFormat="1" ht="9.9499999999999993" customHeight="1" x14ac:dyDescent="0.2">
      <c r="A57" s="170" t="s">
        <v>14</v>
      </c>
      <c r="B57" s="35" t="s">
        <v>80</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1</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1</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2</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1"/>
        <v>29</v>
      </c>
      <c r="BP57" s="169">
        <f t="shared" ref="BP57" si="54">BO57+BO58</f>
        <v>56</v>
      </c>
      <c r="BQ57" s="165">
        <f t="shared" ref="BQ57" si="55">82-BP57</f>
        <v>26</v>
      </c>
      <c r="BR57" s="175">
        <f t="shared" si="0"/>
        <v>0.68292682926829273</v>
      </c>
    </row>
    <row r="58" spans="1:70" s="34" customFormat="1" ht="9.9499999999999993" customHeight="1" x14ac:dyDescent="0.2">
      <c r="A58" s="166"/>
      <c r="B58" s="39" t="s">
        <v>79</v>
      </c>
      <c r="C58" s="45">
        <f>COUNTIFS(DataRegularSeason20242025!$E$2:$E$1315,WatchedGames20242025!$A57,DataRegularSeason20242025!$D$2:$D$1315,WatchedGames20242025!C$1,DataRegularSeason20242025!$N$2:$N$1315,1, DataRegularSeason20242025!$R$2:$R$1315,1)</f>
        <v>1</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2</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2</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1</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2</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1"/>
        <v>27</v>
      </c>
      <c r="BP58" s="169"/>
      <c r="BQ58" s="165"/>
      <c r="BR58" s="175"/>
    </row>
    <row r="59" spans="1:70" s="34" customFormat="1" ht="9.9499999999999993" customHeight="1" x14ac:dyDescent="0.2">
      <c r="A59" s="170" t="s">
        <v>24</v>
      </c>
      <c r="B59" s="35" t="s">
        <v>80</v>
      </c>
      <c r="C59" s="42"/>
      <c r="D59" s="35">
        <f>COUNTIFS(DataRegularSeason20242025!$E$2:$E$1315,WatchedGames20242025!C$1,DataRegularSeason20242025!$D$2:$D$1315,WatchedGames20242025!$A59,DataRegularSeason20242025!$N$2:$N$1315,1, DataRegularSeason20242025!$R$2:$R$1315,1)</f>
        <v>2</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2</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2</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2</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2</v>
      </c>
      <c r="BG59" s="42"/>
      <c r="BH59" s="43"/>
      <c r="BI59" s="42"/>
      <c r="BJ59" s="35">
        <f>COUNTIFS(DataRegularSeason20242025!$E$2:$E$1315,WatchedGames20242025!BI$1,DataRegularSeason20242025!$D$2:$D$1315,WatchedGames20242025!$A59,DataRegularSeason20242025!$N$2:$N$1315,1, DataRegularSeason20242025!$R$2:$R$1315,1)</f>
        <v>2</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1"/>
        <v>31</v>
      </c>
      <c r="BP59" s="169">
        <f t="shared" ref="BP59" si="56">BO59+BO60</f>
        <v>60</v>
      </c>
      <c r="BQ59" s="165">
        <f t="shared" ref="BQ59" si="57">82-BP59</f>
        <v>22</v>
      </c>
      <c r="BR59" s="175">
        <f t="shared" si="0"/>
        <v>0.73170731707317072</v>
      </c>
    </row>
    <row r="60" spans="1:70" s="34" customFormat="1" ht="9.9499999999999993" customHeight="1" x14ac:dyDescent="0.2">
      <c r="A60" s="166"/>
      <c r="B60" s="39" t="s">
        <v>79</v>
      </c>
      <c r="C60" s="45">
        <f>COUNTIFS(DataRegularSeason20242025!$E$2:$E$1315,WatchedGames20242025!$A59,DataRegularSeason20242025!$D$2:$D$1315,WatchedGames20242025!C$1,DataRegularSeason20242025!$N$2:$N$1315,1, DataRegularSeason20242025!$R$2:$R$1315,1)</f>
        <v>1</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1</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1</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1"/>
        <v>29</v>
      </c>
      <c r="BP60" s="169"/>
      <c r="BQ60" s="165"/>
      <c r="BR60" s="175"/>
    </row>
    <row r="61" spans="1:70" s="34" customFormat="1" ht="9.9499999999999993" customHeight="1" x14ac:dyDescent="0.2">
      <c r="A61" s="170" t="s">
        <v>26</v>
      </c>
      <c r="B61" s="35" t="s">
        <v>80</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2</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1</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1"/>
        <v>27</v>
      </c>
      <c r="BP61" s="169">
        <f t="shared" ref="BP61" si="58">BO61+BO62</f>
        <v>56</v>
      </c>
      <c r="BQ61" s="165">
        <f t="shared" ref="BQ61" si="59">82-BP61</f>
        <v>26</v>
      </c>
      <c r="BR61" s="175">
        <f t="shared" si="0"/>
        <v>0.68292682926829273</v>
      </c>
    </row>
    <row r="62" spans="1:70" s="34" customFormat="1" ht="9.9499999999999993" customHeight="1" x14ac:dyDescent="0.2">
      <c r="A62" s="166"/>
      <c r="B62" s="39" t="s">
        <v>79</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1</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1</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1</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1</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1</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2</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1"/>
        <v>29</v>
      </c>
      <c r="BP62" s="169"/>
      <c r="BQ62" s="165"/>
      <c r="BR62" s="175"/>
    </row>
    <row r="63" spans="1:70" s="34" customFormat="1" ht="9.9499999999999993" customHeight="1" x14ac:dyDescent="0.2">
      <c r="A63" s="170" t="s">
        <v>21</v>
      </c>
      <c r="B63" s="35" t="s">
        <v>80</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1</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1</v>
      </c>
      <c r="AI63" s="42"/>
      <c r="AJ63" s="35">
        <f>COUNTIFS(DataRegularSeason20242025!$E$2:$E$1315,WatchedGames20242025!AI$1,DataRegularSeason20242025!$D$2:$D$1315,WatchedGames20242025!$A63,DataRegularSeason20242025!$N$2:$N$1315,1, DataRegularSeason20242025!$R$2:$R$1315,1)</f>
        <v>2</v>
      </c>
      <c r="AK63" s="42"/>
      <c r="AL63" s="35">
        <f>COUNTIFS(DataRegularSeason20242025!$E$2:$E$1315,WatchedGames20242025!AK$1,DataRegularSeason20242025!$D$2:$D$1315,WatchedGames20242025!$A63,DataRegularSeason20242025!$N$2:$N$1315,1, DataRegularSeason20242025!$R$2:$R$1315,1)</f>
        <v>1</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1</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1</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1"/>
        <v>29</v>
      </c>
      <c r="BP63" s="169">
        <f t="shared" ref="BP63" si="60">BO63+BO64</f>
        <v>62</v>
      </c>
      <c r="BQ63" s="165">
        <f t="shared" ref="BQ63" si="61">82-BP63</f>
        <v>20</v>
      </c>
      <c r="BR63" s="175">
        <f t="shared" si="0"/>
        <v>0.75609756097560976</v>
      </c>
    </row>
    <row r="64" spans="1:70" s="34" customFormat="1" ht="9.9499999999999993" customHeight="1" x14ac:dyDescent="0.2">
      <c r="A64" s="166"/>
      <c r="B64" s="39" t="s">
        <v>79</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1</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1</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2</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1"/>
        <v>33</v>
      </c>
      <c r="BP64" s="169"/>
      <c r="BQ64" s="165"/>
      <c r="BR64" s="175"/>
    </row>
    <row r="65" spans="1:70" s="34" customFormat="1" ht="9.9499999999999993" customHeight="1" x14ac:dyDescent="0.2">
      <c r="A65" s="170" t="s">
        <v>45</v>
      </c>
      <c r="B65" s="35" t="s">
        <v>80</v>
      </c>
      <c r="C65" s="42"/>
      <c r="D65" s="35">
        <f>COUNTIFS(DataRegularSeason20242025!$E$2:$E$1315,WatchedGames20242025!C$1,DataRegularSeason20242025!$D$2:$D$1315,WatchedGames20242025!$A65,DataRegularSeason20242025!$N$2:$N$1315,1, DataRegularSeason20242025!$R$2:$R$1315,1)</f>
        <v>1</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1</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1</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1"/>
        <v>27</v>
      </c>
      <c r="BP65" s="169">
        <f t="shared" ref="BP65" si="62">BO65+BO66</f>
        <v>55</v>
      </c>
      <c r="BQ65" s="165">
        <f t="shared" ref="BQ65" si="63">82-BP65</f>
        <v>27</v>
      </c>
      <c r="BR65" s="175">
        <f t="shared" si="0"/>
        <v>0.67073170731707321</v>
      </c>
    </row>
    <row r="66" spans="1:70" s="34" customFormat="1" ht="9.9499999999999993" customHeight="1" x14ac:dyDescent="0.2">
      <c r="A66" s="166"/>
      <c r="B66" s="39" t="s">
        <v>79</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1</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1</v>
      </c>
      <c r="V66" s="46"/>
      <c r="W66" s="45">
        <f>COUNTIFS(DataRegularSeason20242025!$E$2:$E$1315,WatchedGames20242025!$A65,DataRegularSeason20242025!$D$2:$D$1315,WatchedGames20242025!W$1,DataRegularSeason20242025!$N$2:$N$1315,1, DataRegularSeason20242025!$R$2:$R$1315,1)</f>
        <v>1</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1</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1</v>
      </c>
      <c r="AZ66" s="46"/>
      <c r="BA66" s="45">
        <f>COUNTIFS(DataRegularSeason20242025!$E$2:$E$1315,WatchedGames20242025!$A65,DataRegularSeason20242025!$D$2:$D$1315,WatchedGames20242025!BA$1,DataRegularSeason20242025!$N$2:$N$1315,1, DataRegularSeason20242025!$R$2:$R$1315,1)</f>
        <v>1</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1"/>
        <v>28</v>
      </c>
      <c r="BP66" s="169"/>
      <c r="BQ66" s="165"/>
      <c r="BR66" s="175"/>
    </row>
    <row r="67" spans="1:70"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879</v>
      </c>
      <c r="BQ67" s="33">
        <f>SUM(BQ3:BQ66)/2</f>
        <v>433</v>
      </c>
      <c r="BR67" s="152">
        <f t="shared" si="0"/>
        <v>0.66996951219512191</v>
      </c>
    </row>
    <row r="68" spans="1:70" x14ac:dyDescent="0.25">
      <c r="BR68" s="153"/>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2">
      <colorScale>
        <cfvo type="min"/>
        <cfvo type="max"/>
        <color rgb="FFFCFCFF"/>
        <color rgb="FF63BE7B"/>
      </colorScale>
    </cfRule>
  </conditionalFormatting>
  <conditionalFormatting sqref="BR3:BR68">
    <cfRule type="dataBar" priority="1">
      <dataBar>
        <cfvo type="num" val="0"/>
        <cfvo type="num" val="1"/>
        <color rgb="FFFFB628"/>
      </dataBar>
      <extLst>
        <ext xmlns:x14="http://schemas.microsoft.com/office/spreadsheetml/2009/9/main" uri="{B025F937-C7B1-47D3-B67F-A62EFF666E3E}">
          <x14:id>{D1318EEC-9A07-4128-B5FF-A678D0D5880A}</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D1318EEC-9A07-4128-B5FF-A678D0D5880A}">
            <x14:dataBar minLength="0" maxLength="100" gradient="0">
              <x14:cfvo type="num">
                <xm:f>0</xm:f>
              </x14:cfvo>
              <x14:cfvo type="num">
                <xm:f>1</xm:f>
              </x14:cfvo>
              <x14:negativeFillColor rgb="FFFF0000"/>
              <x14:axisColor rgb="FF000000"/>
            </x14:dataBar>
          </x14:cfRule>
          <xm:sqref>BR3:BR68</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DQ99"/>
  <sheetViews>
    <sheetView workbookViewId="0">
      <pane xSplit="1" topLeftCell="B1" activePane="topRight" state="frozen"/>
      <selection pane="topRight" activeCell="CV21" sqref="CV21"/>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5.285156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85546875" customWidth="1"/>
    <col min="48" max="48" width="4.140625" customWidth="1"/>
    <col min="49" max="49" width="3.7109375" bestFit="1" customWidth="1"/>
    <col min="50" max="50" width="2.7109375" customWidth="1"/>
    <col min="51" max="52" width="3.85546875"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1" width="7.42578125" bestFit="1" customWidth="1"/>
    <col min="62" max="64" width="6.28515625" customWidth="1"/>
    <col min="65" max="65" width="8" customWidth="1"/>
    <col min="66" max="68" width="3.7109375" bestFit="1" customWidth="1"/>
    <col min="69" max="71" width="2.7109375" bestFit="1" customWidth="1"/>
    <col min="72" max="72" width="5.42578125" bestFit="1" customWidth="1"/>
    <col min="73" max="73" width="2" bestFit="1" customWidth="1"/>
    <col min="74" max="74" width="5" bestFit="1" customWidth="1"/>
    <col min="75" max="75" width="10.42578125" bestFit="1" customWidth="1"/>
    <col min="76" max="76" width="11" customWidth="1"/>
    <col min="77" max="78" width="8.140625" bestFit="1" customWidth="1"/>
    <col min="79" max="87" width="8.140625" customWidth="1"/>
    <col min="88" max="89" width="2" customWidth="1"/>
    <col min="90" max="90" width="49.5703125" customWidth="1"/>
    <col min="91" max="91" width="11.5703125" customWidth="1"/>
    <col min="94" max="120" width="7.7109375" customWidth="1"/>
  </cols>
  <sheetData>
    <row r="1" spans="1:106" s="16" customFormat="1" ht="49.5" customHeight="1" x14ac:dyDescent="0.25">
      <c r="A1" s="16" t="s">
        <v>41</v>
      </c>
      <c r="B1" s="16" t="s">
        <v>94</v>
      </c>
      <c r="C1" s="16" t="s">
        <v>95</v>
      </c>
      <c r="D1" s="16" t="s">
        <v>93</v>
      </c>
      <c r="E1" s="18" t="s">
        <v>1444</v>
      </c>
      <c r="F1" s="16" t="s">
        <v>60</v>
      </c>
      <c r="G1" s="16" t="s">
        <v>1426</v>
      </c>
      <c r="H1" s="16" t="s">
        <v>61</v>
      </c>
      <c r="I1" s="16" t="s">
        <v>1427</v>
      </c>
      <c r="J1" s="16" t="s">
        <v>62</v>
      </c>
      <c r="K1" s="16" t="s">
        <v>84</v>
      </c>
      <c r="L1" s="16" t="s">
        <v>63</v>
      </c>
      <c r="M1" s="16" t="s">
        <v>111</v>
      </c>
      <c r="N1" s="16" t="s">
        <v>112</v>
      </c>
      <c r="O1" s="16" t="s">
        <v>113</v>
      </c>
      <c r="P1" s="16" t="s">
        <v>64</v>
      </c>
      <c r="Q1" s="16" t="s">
        <v>117</v>
      </c>
      <c r="R1" s="16" t="s">
        <v>90</v>
      </c>
      <c r="S1" s="16" t="s">
        <v>91</v>
      </c>
      <c r="T1" s="16" t="s">
        <v>65</v>
      </c>
      <c r="U1" s="16" t="s">
        <v>114</v>
      </c>
      <c r="V1" s="16" t="s">
        <v>115</v>
      </c>
      <c r="W1" s="16" t="s">
        <v>116</v>
      </c>
      <c r="X1" s="16" t="s">
        <v>66</v>
      </c>
      <c r="Y1" s="16" t="s">
        <v>118</v>
      </c>
      <c r="Z1" s="16" t="s">
        <v>107</v>
      </c>
      <c r="AA1" s="16" t="s">
        <v>108</v>
      </c>
      <c r="AB1" s="16" t="s">
        <v>96</v>
      </c>
      <c r="AC1" s="16" t="s">
        <v>1433</v>
      </c>
      <c r="AD1" s="16" t="s">
        <v>1432</v>
      </c>
      <c r="AE1" s="16" t="s">
        <v>1434</v>
      </c>
      <c r="AF1" s="16" t="s">
        <v>1435</v>
      </c>
      <c r="AG1" s="16" t="s">
        <v>1436</v>
      </c>
      <c r="AH1" s="16" t="s">
        <v>1437</v>
      </c>
      <c r="AI1" s="16" t="s">
        <v>1438</v>
      </c>
      <c r="AJ1" s="74" t="s">
        <v>1840</v>
      </c>
      <c r="AK1" s="16" t="s">
        <v>109</v>
      </c>
      <c r="AL1" s="16" t="s">
        <v>110</v>
      </c>
      <c r="AM1" s="18" t="s">
        <v>1430</v>
      </c>
      <c r="AN1" s="18" t="s">
        <v>1766</v>
      </c>
      <c r="AO1" s="16" t="s">
        <v>1428</v>
      </c>
      <c r="AP1" s="16" t="s">
        <v>1429</v>
      </c>
      <c r="AQ1" s="16" t="s">
        <v>1796</v>
      </c>
      <c r="AR1" s="16" t="s">
        <v>1797</v>
      </c>
      <c r="AS1" s="16" t="s">
        <v>1439</v>
      </c>
      <c r="AT1" s="16" t="s">
        <v>1466</v>
      </c>
      <c r="AU1" s="16" t="s">
        <v>67</v>
      </c>
      <c r="AV1" s="16" t="s">
        <v>68</v>
      </c>
      <c r="AW1" s="16" t="s">
        <v>69</v>
      </c>
      <c r="AX1" s="16" t="s">
        <v>1465</v>
      </c>
      <c r="AY1" s="16" t="s">
        <v>70</v>
      </c>
      <c r="AZ1" s="16" t="s">
        <v>75</v>
      </c>
      <c r="BA1" s="16" t="s">
        <v>71</v>
      </c>
      <c r="BB1" s="16" t="s">
        <v>72</v>
      </c>
      <c r="BC1" s="16" t="s">
        <v>73</v>
      </c>
      <c r="BD1" s="16" t="s">
        <v>74</v>
      </c>
      <c r="BE1" s="16" t="s">
        <v>100</v>
      </c>
      <c r="BF1" s="16" t="s">
        <v>101</v>
      </c>
      <c r="BG1" s="16" t="s">
        <v>102</v>
      </c>
      <c r="BH1" s="16" t="s">
        <v>1787</v>
      </c>
      <c r="BI1" s="16" t="s">
        <v>1788</v>
      </c>
      <c r="BJ1" s="16" t="s">
        <v>1813</v>
      </c>
      <c r="BK1" s="16" t="s">
        <v>1814</v>
      </c>
      <c r="BL1" s="16" t="s">
        <v>1817</v>
      </c>
      <c r="BM1" s="16" t="s">
        <v>1818</v>
      </c>
      <c r="BN1" s="16" t="s">
        <v>53</v>
      </c>
      <c r="BO1" s="16" t="s">
        <v>54</v>
      </c>
      <c r="BP1" s="16" t="s">
        <v>47</v>
      </c>
      <c r="BQ1" s="16" t="s">
        <v>48</v>
      </c>
      <c r="BR1" s="16" t="s">
        <v>49</v>
      </c>
      <c r="BS1" s="16" t="s">
        <v>50</v>
      </c>
      <c r="BT1" s="16" t="s">
        <v>51</v>
      </c>
      <c r="BU1" s="16" t="s">
        <v>52</v>
      </c>
      <c r="BV1" s="16" t="s">
        <v>1820</v>
      </c>
      <c r="BW1" s="16" t="s">
        <v>1901</v>
      </c>
      <c r="BX1" s="16" t="s">
        <v>1902</v>
      </c>
      <c r="BY1" s="16" t="s">
        <v>1847</v>
      </c>
      <c r="BZ1" s="16" t="s">
        <v>1849</v>
      </c>
      <c r="CA1" s="16" t="s">
        <v>1897</v>
      </c>
      <c r="CB1" s="16" t="s">
        <v>1898</v>
      </c>
      <c r="CS1" s="16" t="s">
        <v>1472</v>
      </c>
      <c r="CT1" s="16" t="s">
        <v>1473</v>
      </c>
    </row>
    <row r="2" spans="1:106" x14ac:dyDescent="0.25">
      <c r="A2" t="s">
        <v>21</v>
      </c>
      <c r="B2" t="s">
        <v>96</v>
      </c>
      <c r="C2" t="s">
        <v>94</v>
      </c>
      <c r="D2">
        <f>COUNTIFS(DataRegularSeason20242025!$D$3:$D$1315,$A2,DataRegularSeason20242025!$R$3:$R$1315,1,DataRegularSeason20242025!$N$3:$N$1315,1) + COUNTIFS(DataRegularSeason20242025!$E$3:$E$1315,$A2,DataRegularSeason20242025!$R$3:$R$1315,1,DataRegularSeason20242025!$N$3:$N$1315,1)</f>
        <v>62</v>
      </c>
      <c r="E2" s="15">
        <f>Table3[[#This Row],[Watched]]/Table3[[#This Row],[GP]]</f>
        <v>0.93939393939393945</v>
      </c>
      <c r="F2">
        <f>COUNTIFS(DataRegularSeason20242025!$N$3:$N$1315,1,DataRegularSeason20242025!$D$3:$D$1315,$A2)</f>
        <v>33</v>
      </c>
      <c r="G2">
        <f>41-Table3[[#This Row],[GP_A]]</f>
        <v>8</v>
      </c>
      <c r="H2">
        <f>COUNTIFS(DataRegularSeason20242025!$E$3:$E$1315,$A2,DataRegularSeason20242025!$N$3:$N$1315,1)</f>
        <v>33</v>
      </c>
      <c r="I2">
        <f>41-Table3[[#This Row],[GP_H]]</f>
        <v>8</v>
      </c>
      <c r="J2">
        <f>F2+H2</f>
        <v>66</v>
      </c>
      <c r="K2">
        <f>82-Table3[[#This Row],[GP]]</f>
        <v>16</v>
      </c>
      <c r="L2">
        <f>COUNTIFS(DataRegularSeason20242025!$D$3:$D$1315,$A2, DataRegularSeason20242025!$L$3:$L$1315, $A2,DataRegularSeason20242025!$N$3:$N$1315,1)</f>
        <v>21</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4</v>
      </c>
      <c r="O2">
        <f>COUNTIFS(DataRegularSeason20242025!$D$3:$D$1315,$A2, DataRegularSeason20242025!$L$3:$L$1315, $A2,DataRegularSeason20242025!$N$3:$N$1315,1,DataRegularSeason20242025!$M$3:$M$1315,"SO")</f>
        <v>1</v>
      </c>
      <c r="P2">
        <f>F2-L2</f>
        <v>12</v>
      </c>
      <c r="Q2">
        <f>COUNTIFS(DataRegularSeason20242025!$D$3:$D$1315,$A2, DataRegularSeason20242025!$S$3:$S$1315, $A2,DataRegularSeason20242025!$M$3:$M$1315,"REG")</f>
        <v>12</v>
      </c>
      <c r="R2">
        <f>COUNTIFS(DataRegularSeason20242025!$D$3:$D$1315,$A2, DataRegularSeason20242025!$S$3:$S$1315, $A2,DataRegularSeason20242025!$M$3:$M$1315,"OT")</f>
        <v>0</v>
      </c>
      <c r="S2">
        <f>COUNTIFS(DataRegularSeason20242025!$D$3:$D$1315,$A2, DataRegularSeason20242025!$S$3:$S$1315, $A2,DataRegularSeason20242025!$M$3:$M$1315,"SO")</f>
        <v>0</v>
      </c>
      <c r="T2">
        <f>COUNTIFS(DataRegularSeason20242025!$E$3:$E$1315,$A2, DataRegularSeason20242025!$L$3:$L$1315, $A2, DataRegularSeason20242025!$N$3:$N$1315,1)</f>
        <v>24</v>
      </c>
      <c r="U2">
        <f>COUNTIFS(DataRegularSeason20242025!$E$3:$E$1315,$A2, DataRegularSeason20242025!$L$3:$L$1315, $A2,DataRegularSeason20242025!$N$3:$N$1315,1,DataRegularSeason20242025!$M$3:$M$1315,"REG")</f>
        <v>21</v>
      </c>
      <c r="V2">
        <f>COUNTIFS(DataRegularSeason20242025!$E$3:$E$1315,$A2, DataRegularSeason20242025!$L$3:$L$1315, $A2,DataRegularSeason20242025!$N$3:$N$1315,1,DataRegularSeason20242025!$M$3:$M$1315,"OT")</f>
        <v>3</v>
      </c>
      <c r="W2">
        <f>COUNTIFS(DataRegularSeason20242025!$E$3:$E$1315,$A2, DataRegularSeason20242025!$L$3:$L$1315, $A2,DataRegularSeason20242025!$N$3:$N$1315,1,DataRegularSeason20242025!$M$3:$M$1315,"SO")</f>
        <v>0</v>
      </c>
      <c r="X2">
        <f>H2-T2</f>
        <v>9</v>
      </c>
      <c r="Y2">
        <f>COUNTIFS(DataRegularSeason20242025!$E$3:$E$1315,$A2, DataRegularSeason20242025!$S$3:$S$1315, $A2,DataRegularSeason20242025!$M$3:$M$1315,"REG")</f>
        <v>5</v>
      </c>
      <c r="Z2">
        <f>COUNTIFS(DataRegularSeason20242025!$E$3:$E$1315,$A2, DataRegularSeason20242025!$S$3:$S$1315, $A2,DataRegularSeason20242025!$M$3:$M$1315,"OT")</f>
        <v>3</v>
      </c>
      <c r="AA2">
        <f>COUNTIFS(DataRegularSeason20242025!$E$3:$E$1315,$A2, DataRegularSeason20242025!$S$3:$S$1315, $A2,DataRegularSeason20242025!$M$3:$M$1315,"SO")</f>
        <v>1</v>
      </c>
      <c r="AB2">
        <f>Table3[[#This Row],[W_A]]+Table3[[#This Row],[W_H]]</f>
        <v>45</v>
      </c>
      <c r="AC2">
        <f>Table3[[#This Row],[L_A]]+Table3[[#This Row],[L_H]]</f>
        <v>21</v>
      </c>
      <c r="AD2">
        <f>Table3[[#This Row],[RW_A]]+Table3[[#This Row],[RW_H]]</f>
        <v>37</v>
      </c>
      <c r="AE2">
        <f>Table3[[#This Row],[RL_A]]+Table3[[#This Row],[RL_H]]</f>
        <v>17</v>
      </c>
      <c r="AF2">
        <f>Table3[[#This Row],[OTW_A]]+Table3[[#This Row],[OTW_H]]</f>
        <v>7</v>
      </c>
      <c r="AG2">
        <f>Table3[[#This Row],[OTL_A]]+Table3[[#This Row],[OTL_H]]</f>
        <v>3</v>
      </c>
      <c r="AH2">
        <f>Table3[[#This Row],[SOW_A]]+Table3[[#This Row],[SOW_H]]</f>
        <v>1</v>
      </c>
      <c r="AI2">
        <f>Table3[[#This Row],[SOL_A]]+Table3[[#This Row],[SOL_H]]</f>
        <v>1</v>
      </c>
      <c r="AJ2" s="20" t="str">
        <f>_xlfn.CONCAT(TEXT(Table3[[#This Row],[OTW]]+Table3[[#This Row],[SOW]], "0"), "-", TEXT(Table3[[#This Row],[OTL]]+Table3[[#This Row],[SOL]],"0"))</f>
        <v>8-4</v>
      </c>
      <c r="AK2">
        <f>(2*(Table3[[#This Row],[W_A]]+Table3[[#This Row],[W_H]]))+Table3[[#This Row],[OTL_A]]+Table3[[#This Row],[SOL_A]]+Table3[[#This Row],[OTL_H]]+Table3[[#This Row],[SOL_H]]</f>
        <v>94</v>
      </c>
      <c r="AL2">
        <f>(3*(Table3[[#This Row],[RW_A]]+Table3[[#This Row],[RW_H]]))+(2*(Table3[[#This Row],[OTW_A]]+Table3[[#This Row],[SOW_A]]+Table3[[#This Row],[OTW_H]]+Table3[[#This Row],[SOW_H]]))+Table3[[#This Row],[OTL_A]]+Table3[[#This Row],[SOL_A]]+Table3[[#This Row],[OTL_H]]+Table3[[#This Row],[SOL_H]]</f>
        <v>131</v>
      </c>
      <c r="AM2" s="15">
        <f>Table3[[#This Row],[PTS]]/(2*Table3[[#This Row],[GP]])</f>
        <v>0.71212121212121215</v>
      </c>
      <c r="AN2" s="15">
        <f>Table3[[#This Row],[PTS2]]/(3*Table3[[#This Row],[GP]])</f>
        <v>0.66161616161616166</v>
      </c>
      <c r="AO2">
        <f>(2*Table3[[#This Row],[GR]])+Table3[[#This Row],[PTS]]</f>
        <v>126</v>
      </c>
      <c r="AP2">
        <f>(3*Table3[[#This Row],[GR]])+Table3[[#This Row],[PTS2]]</f>
        <v>179</v>
      </c>
      <c r="AQ2">
        <f>Table3[[#This Row],[PTS]]+(2 * Table3[[#This Row],[GR]] * Table3[[#This Row],[PTS%]])</f>
        <v>116.78787878787878</v>
      </c>
      <c r="AR2">
        <f>Table3[[#This Row],[PTS2]]+(3 * Table3[[#This Row],[GR]] * Table3[[#This Row],[PTS%2]])</f>
        <v>162.75757575757575</v>
      </c>
      <c r="AS2" s="20" t="str">
        <f>_xlfn.CONCAT(TEXT(Table3[[#This Row],[W]], "0"), "-", TEXT(Table3[[#This Row],[RL]],"0"), "-", TEXT(Table3[[#This Row],[OTL]]+Table3[[#This Row],[SOL]], "0"))</f>
        <v>45-17-4</v>
      </c>
      <c r="AT2">
        <f>COUNTIFS(DataRegularSeason20242025!$D$3:$D$1315,Table3[[#This Row],[Teams]],DataRegularSeason20242025!$K$3:$K$1315,0)</f>
        <v>1</v>
      </c>
      <c r="AU2">
        <f>SUMIF(DataRegularSeason20242025!$D$3:$D$1315,$A2, DataRegularSeason20242025!$J$3:$J$1315)</f>
        <v>114</v>
      </c>
      <c r="AV2">
        <f>SUMIF(DataRegularSeason20242025!$D$3:$D$1315,$A2, DataRegularSeason20242025!$K$3:$K$1315)</f>
        <v>87</v>
      </c>
      <c r="AW2">
        <f>AU2-AV2</f>
        <v>27</v>
      </c>
      <c r="AX2">
        <f>COUNTIFS(DataRegularSeason20242025!$E$3:$E$1315,Table3[[#This Row],[Teams]],DataRegularSeason20242025!$J$3:$J$1315,0)</f>
        <v>6</v>
      </c>
      <c r="AY2">
        <f>SUMIF(DataRegularSeason20242025!$E$3:$E$1315,$A2,DataRegularSeason20242025!$K$3:$K$1315)</f>
        <v>116</v>
      </c>
      <c r="AZ2">
        <f>SUMIF(DataRegularSeason20242025!$E$3:$E$1315,$A2,DataRegularSeason20242025!$J$3:$J$1315)</f>
        <v>66</v>
      </c>
      <c r="BA2">
        <f>AY2-AZ2</f>
        <v>50</v>
      </c>
      <c r="BB2">
        <f>AU2+AY2</f>
        <v>230</v>
      </c>
      <c r="BC2">
        <f>AV2+AZ2</f>
        <v>153</v>
      </c>
      <c r="BD2">
        <f>BB2-BC2</f>
        <v>77</v>
      </c>
      <c r="BE2" s="17">
        <f>Table3[[#This Row],[GF]]/Table3[[#This Row],[GP]]</f>
        <v>3.4848484848484849</v>
      </c>
      <c r="BF2" s="17">
        <f>Table3[[#This Row],[GA]]/Table3[[#This Row],[GP]]</f>
        <v>2.3181818181818183</v>
      </c>
      <c r="BG2" s="17">
        <f>(Table3[[#This Row],[GF]]-Table3[[#This Row],[GA]])/Table3[[#This Row],[GP]]</f>
        <v>1.1666666666666667</v>
      </c>
      <c r="BH2" s="49" t="str">
        <f>_xlfn.CONCAT(TEXT(Table3[[#This Row],[W_H]], "0"), "-", TEXT(Table3[[#This Row],[RL_H]],"0"), "-", TEXT(Table3[[#This Row],[OTL_H]]+Table3[[#This Row],[SOL_H]], "0"))</f>
        <v>24-5-4</v>
      </c>
      <c r="BI2" s="49" t="str">
        <f>_xlfn.CONCAT(TEXT(Table3[[#This Row],[W_A]], "0"), "-", TEXT(Table3[[#This Row],[RL_A]],"0"), "-", TEXT(Table3[[#This Row],[OTL_A]]+Table3[[#This Row],[SOL_A]], "0"))</f>
        <v>21-12-0</v>
      </c>
      <c r="BJ2" s="49">
        <f>((2*(Table3[[#This Row],[W_H]]))+Table3[[#This Row],[OTL_H]]+Table3[[#This Row],[SOL_H]])/(2*Table3[[#This Row],[GP_H]])</f>
        <v>0.78787878787878785</v>
      </c>
      <c r="BK2" s="49">
        <f>((2*(Table3[[#This Row],[W_A]]))+Table3[[#This Row],[OTL_A]]+Table3[[#This Row],[SOL_A]])/(2*Table3[[#This Row],[GP_A]])</f>
        <v>0.63636363636363635</v>
      </c>
      <c r="BL2" s="21">
        <f>(Table3[[#This Row],[W]]*$CR$3)+(Table3[[#This Row],[L]]*$CR$4)+(Table3[[#This Row],[GF]]*$CR$5)+(Table3[[#This Row],[GA]]*$CR$6)</f>
        <v>78.599999999999994</v>
      </c>
      <c r="BM2" s="21">
        <f>(82*(((Table3[[#This Row],[PTS%]]*$CR$3)+((1-Table3[[#This Row],[PTS%]])*$CR$4)+(Table3[[#This Row],[GF]]*$CR$5)+(Table3[[#This Row],[GA]]*$CR$6))/Table3[[#This Row],[GP]])) + (Table3[[#This Row],[W]]*$CR$3)+(Table3[[#This Row],[L]]*$CR$4)+(Table3[[#This Row],[GF]]*$CR$5)+(Table3[[#This Row],[GA]]*$CR$6)</f>
        <v>141.02240587695132</v>
      </c>
      <c r="BN2">
        <f>COUNTIFS(Table2[AwayTeam],$A2,Table2[PredictedWinner], $A2, Table2[GameIsOver], 1)</f>
        <v>28</v>
      </c>
      <c r="BO2">
        <f>COUNTIFS(Table2[HomeTeam],$A2,Table2[PredictedWinner], $A2, Table2[GameIsOver], 1)</f>
        <v>29</v>
      </c>
      <c r="BP2">
        <f>BN2+BO2</f>
        <v>57</v>
      </c>
      <c r="BQ2">
        <f>F2-BN2</f>
        <v>5</v>
      </c>
      <c r="BR2">
        <f>H2-BO2</f>
        <v>4</v>
      </c>
      <c r="BS2">
        <f>BQ2+BR2</f>
        <v>9</v>
      </c>
      <c r="BY2" t="e">
        <f>INDEX(Table2[AwayTeam], Table3[[#This Row],[Column2]])</f>
        <v>#VALUE!</v>
      </c>
      <c r="BZ2" t="e">
        <f>LARGE((Table2[[#This Row],[AwayTeam]]=Table3[[#This Row],[Teams]]), 1)</f>
        <v>#VALUE!</v>
      </c>
      <c r="CL2" t="s">
        <v>1460</v>
      </c>
      <c r="CM2">
        <f>SUM($J$2:$J$33)/2</f>
        <v>1039</v>
      </c>
      <c r="CQ2" t="s">
        <v>62</v>
      </c>
      <c r="CR2" s="19" t="s">
        <v>1471</v>
      </c>
      <c r="CS2">
        <f>INDEX($J$2:$J$33,MATCH("CGY",$A$2:$A$33,0),1)</f>
        <v>64</v>
      </c>
    </row>
    <row r="3" spans="1:106" x14ac:dyDescent="0.25">
      <c r="A3" t="s">
        <v>45</v>
      </c>
      <c r="B3" t="s">
        <v>97</v>
      </c>
      <c r="C3" t="s">
        <v>98</v>
      </c>
      <c r="D3">
        <f>COUNTIFS(DataRegularSeason20242025!$D$3:$D$1315,$A3,DataRegularSeason20242025!$R$3:$R$1315,1,DataRegularSeason20242025!$N$3:$N$1315,1) + COUNTIFS(DataRegularSeason20242025!$E$3:$E$1315,$A3,DataRegularSeason20242025!$R$3:$R$1315,1,DataRegularSeason20242025!$N$3:$N$1315,1)</f>
        <v>55</v>
      </c>
      <c r="E3" s="15">
        <f>Table3[[#This Row],[Watched]]/Table3[[#This Row],[GP]]</f>
        <v>0.84615384615384615</v>
      </c>
      <c r="F3">
        <f>COUNTIFS(DataRegularSeason20242025!$N$3:$N$1315,1,DataRegularSeason20242025!$D$3:$D$1315,$A3)</f>
        <v>31</v>
      </c>
      <c r="G3">
        <f>41-Table3[[#This Row],[GP_A]]</f>
        <v>10</v>
      </c>
      <c r="H3">
        <f>COUNTIFS(DataRegularSeason20242025!$E$3:$E$1315,$A3,DataRegularSeason20242025!$N$3:$N$1315,1)</f>
        <v>34</v>
      </c>
      <c r="I3">
        <f>41-Table3[[#This Row],[GP_H]]</f>
        <v>7</v>
      </c>
      <c r="J3">
        <f>F3+H3</f>
        <v>65</v>
      </c>
      <c r="K3">
        <f>82-Table3[[#This Row],[GP]]</f>
        <v>17</v>
      </c>
      <c r="L3">
        <f>COUNTIFS(DataRegularSeason20242025!$D$3:$D$1315,$A3, DataRegularSeason20242025!$L$3:$L$1315, $A3,DataRegularSeason20242025!$N$3:$N$1315,1)</f>
        <v>22</v>
      </c>
      <c r="M3">
        <f>COUNTIFS(DataRegularSeason20242025!$D$3:$D$1315,$A3, DataRegularSeason20242025!$L$3:$L$1315, $A3,DataRegularSeason20242025!$N$3:$N$1315,1,DataRegularSeason20242025!$M$3:$M$1315,"REG")</f>
        <v>18</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7</v>
      </c>
      <c r="R3">
        <f>COUNTIFS(DataRegularSeason20242025!$D$3:$D$1315,$A3, DataRegularSeason20242025!$S$3:$S$1315, $A3,DataRegularSeason20242025!$M$3:$M$1315,"OT")</f>
        <v>1</v>
      </c>
      <c r="S3">
        <f>COUNTIFS(DataRegularSeason20242025!$D$3:$D$1315,$A3, DataRegularSeason20242025!$S$3:$S$1315, $A3,DataRegularSeason20242025!$M$3:$M$1315,"SO")</f>
        <v>1</v>
      </c>
      <c r="T3">
        <f>COUNTIFS(DataRegularSeason20242025!$E$3:$E$1315,$A3, DataRegularSeason20242025!$L$3:$L$1315, $A3, DataRegularSeason20242025!$N$3:$N$1315,1)</f>
        <v>20</v>
      </c>
      <c r="U3">
        <f>COUNTIFS(DataRegularSeason20242025!$E$3:$E$1315,$A3, DataRegularSeason20242025!$L$3:$L$1315, $A3,DataRegularSeason20242025!$N$3:$N$1315,1,DataRegularSeason20242025!$M$3:$M$1315,"REG")</f>
        <v>17</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1</v>
      </c>
      <c r="X3">
        <f>H3-T3</f>
        <v>14</v>
      </c>
      <c r="Y3">
        <f>COUNTIFS(DataRegularSeason20242025!$E$3:$E$1315,$A3, DataRegularSeason20242025!$S$3:$S$1315, $A3,DataRegularSeason20242025!$M$3:$M$1315,"REG")</f>
        <v>8</v>
      </c>
      <c r="Z3">
        <f>COUNTIFS(DataRegularSeason20242025!$E$3:$E$1315,$A3, DataRegularSeason20242025!$S$3:$S$1315, $A3,DataRegularSeason20242025!$M$3:$M$1315,"OT")</f>
        <v>4</v>
      </c>
      <c r="AA3">
        <f>COUNTIFS(DataRegularSeason20242025!$E$3:$E$1315,$A3, DataRegularSeason20242025!$S$3:$S$1315, $A3,DataRegularSeason20242025!$M$3:$M$1315,"SO")</f>
        <v>2</v>
      </c>
      <c r="AB3">
        <f>Table3[[#This Row],[W_A]]+Table3[[#This Row],[W_H]]</f>
        <v>42</v>
      </c>
      <c r="AC3">
        <f>Table3[[#This Row],[L_A]]+Table3[[#This Row],[L_H]]</f>
        <v>23</v>
      </c>
      <c r="AD3">
        <f>Table3[[#This Row],[RW_A]]+Table3[[#This Row],[RW_H]]</f>
        <v>35</v>
      </c>
      <c r="AE3">
        <f>Table3[[#This Row],[RL_A]]+Table3[[#This Row],[RL_H]]</f>
        <v>15</v>
      </c>
      <c r="AF3">
        <f>Table3[[#This Row],[OTW_A]]+Table3[[#This Row],[OTW_H]]</f>
        <v>6</v>
      </c>
      <c r="AG3">
        <f>Table3[[#This Row],[OTL_A]]+Table3[[#This Row],[OTL_H]]</f>
        <v>5</v>
      </c>
      <c r="AH3">
        <f>Table3[[#This Row],[SOW_A]]+Table3[[#This Row],[SOW_H]]</f>
        <v>1</v>
      </c>
      <c r="AI3">
        <f>Table3[[#This Row],[SOL_A]]+Table3[[#This Row],[SOL_H]]</f>
        <v>3</v>
      </c>
      <c r="AJ3" s="20" t="str">
        <f>_xlfn.CONCAT(TEXT(Table3[[#This Row],[OTW]]+Table3[[#This Row],[SOW]], "0"), "-", TEXT(Table3[[#This Row],[OTL]]+Table3[[#This Row],[SOL]],"0"))</f>
        <v>7-8</v>
      </c>
      <c r="AK3">
        <f>(2*(Table3[[#This Row],[W_A]]+Table3[[#This Row],[W_H]]))+Table3[[#This Row],[OTL_A]]+Table3[[#This Row],[SOL_A]]+Table3[[#This Row],[OTL_H]]+Table3[[#This Row],[SOL_H]]</f>
        <v>92</v>
      </c>
      <c r="AL3">
        <f>(3*(Table3[[#This Row],[RW_A]]+Table3[[#This Row],[RW_H]]))+(2*(Table3[[#This Row],[OTW_A]]+Table3[[#This Row],[SOW_A]]+Table3[[#This Row],[OTW_H]]+Table3[[#This Row],[SOW_H]]))+Table3[[#This Row],[OTL_A]]+Table3[[#This Row],[SOL_A]]+Table3[[#This Row],[OTL_H]]+Table3[[#This Row],[SOL_H]]</f>
        <v>127</v>
      </c>
      <c r="AM3" s="15">
        <f>Table3[[#This Row],[PTS]]/(2*Table3[[#This Row],[GP]])</f>
        <v>0.70769230769230773</v>
      </c>
      <c r="AN3" s="15">
        <f>Table3[[#This Row],[PTS2]]/(3*Table3[[#This Row],[GP]])</f>
        <v>0.6512820512820513</v>
      </c>
      <c r="AO3">
        <f>(2*Table3[[#This Row],[GR]])+Table3[[#This Row],[PTS]]</f>
        <v>126</v>
      </c>
      <c r="AP3">
        <f>(3*Table3[[#This Row],[GR]])+Table3[[#This Row],[PTS2]]</f>
        <v>178</v>
      </c>
      <c r="AQ3">
        <f>Table3[[#This Row],[PTS]]+(2 * Table3[[#This Row],[GR]] * Table3[[#This Row],[PTS%]])</f>
        <v>116.06153846153846</v>
      </c>
      <c r="AR3">
        <f>Table3[[#This Row],[PTS2]]+(3 * Table3[[#This Row],[GR]] * Table3[[#This Row],[PTS%2]])</f>
        <v>160.21538461538461</v>
      </c>
      <c r="AS3" s="20" t="str">
        <f>_xlfn.CONCAT(TEXT(Table3[[#This Row],[W]], "0"), "-", TEXT(Table3[[#This Row],[RL]],"0"), "-", TEXT(Table3[[#This Row],[OTL]]+Table3[[#This Row],[SOL]], "0"))</f>
        <v>42-15-8</v>
      </c>
      <c r="AT3">
        <f>COUNTIFS(DataRegularSeason20242025!$D$3:$D$1315,Table3[[#This Row],[Teams]],DataRegularSeason20242025!$K$3:$K$1315,0)</f>
        <v>2</v>
      </c>
      <c r="AU3">
        <f>SUMIF(DataRegularSeason20242025!$D$3:$D$1315,$A3, DataRegularSeason20242025!$J$3:$J$1315)</f>
        <v>115</v>
      </c>
      <c r="AV3">
        <f>SUMIF(DataRegularSeason20242025!$D$3:$D$1315,$A3, DataRegularSeason20242025!$K$3:$K$1315)</f>
        <v>77</v>
      </c>
      <c r="AW3">
        <f>AU3-AV3</f>
        <v>38</v>
      </c>
      <c r="AX3">
        <f>COUNTIFS(DataRegularSeason20242025!$E$3:$E$1315,Table3[[#This Row],[Teams]],DataRegularSeason20242025!$J$3:$J$1315,0)</f>
        <v>1</v>
      </c>
      <c r="AY3">
        <f>SUMIF(DataRegularSeason20242025!$E$3:$E$1315,$A3,DataRegularSeason20242025!$K$3:$K$1315)</f>
        <v>121</v>
      </c>
      <c r="AZ3">
        <f>SUMIF(DataRegularSeason20242025!$E$3:$E$1315,$A3,DataRegularSeason20242025!$J$3:$J$1315)</f>
        <v>97</v>
      </c>
      <c r="BA3">
        <f>AY3-AZ3</f>
        <v>24</v>
      </c>
      <c r="BB3">
        <f>AU3+AY3</f>
        <v>236</v>
      </c>
      <c r="BC3">
        <f>AV3+AZ3</f>
        <v>174</v>
      </c>
      <c r="BD3">
        <f>BB3-BC3</f>
        <v>62</v>
      </c>
      <c r="BE3" s="17">
        <f>Table3[[#This Row],[GF]]/Table3[[#This Row],[GP]]</f>
        <v>3.6307692307692307</v>
      </c>
      <c r="BF3" s="17">
        <f>Table3[[#This Row],[GA]]/Table3[[#This Row],[GP]]</f>
        <v>2.6769230769230767</v>
      </c>
      <c r="BG3" s="17">
        <f>(Table3[[#This Row],[GF]]-Table3[[#This Row],[GA]])/Table3[[#This Row],[GP]]</f>
        <v>0.9538461538461539</v>
      </c>
      <c r="BH3" s="49" t="str">
        <f>_xlfn.CONCAT(TEXT(Table3[[#This Row],[W_H]], "0"), "-", TEXT(Table3[[#This Row],[RL_H]],"0"), "-", TEXT(Table3[[#This Row],[OTL_H]]+Table3[[#This Row],[SOL_H]], "0"))</f>
        <v>20-8-6</v>
      </c>
      <c r="BI3" s="49" t="str">
        <f>_xlfn.CONCAT(TEXT(Table3[[#This Row],[W_A]], "0"), "-", TEXT(Table3[[#This Row],[RL_A]],"0"), "-", TEXT(Table3[[#This Row],[OTL_A]]+Table3[[#This Row],[SOL_A]], "0"))</f>
        <v>22-7-2</v>
      </c>
      <c r="BJ3" s="49">
        <f>((2*(Table3[[#This Row],[W_H]]))+Table3[[#This Row],[OTL_H]]+Table3[[#This Row],[SOL_H]])/(2*Table3[[#This Row],[GP_H]])</f>
        <v>0.67647058823529416</v>
      </c>
      <c r="BK3" s="49">
        <f>((2*(Table3[[#This Row],[W_A]]))+Table3[[#This Row],[OTL_A]]+Table3[[#This Row],[SOL_A]])/(2*Table3[[#This Row],[GP_A]])</f>
        <v>0.74193548387096775</v>
      </c>
      <c r="BL3" s="21">
        <f>(Table3[[#This Row],[W]]*$CR$3)+(Table3[[#This Row],[L]]*$CR$4)+(Table3[[#This Row],[GF]]*$CR$5)+(Table3[[#This Row],[GA]]*$CR$6)</f>
        <v>80.7</v>
      </c>
      <c r="BM3" s="21">
        <f>(82*(((Table3[[#This Row],[PTS%]]*$CR$3)+((1-Table3[[#This Row],[PTS%]])*$CR$4)+(Table3[[#This Row],[GF]]*$CR$5)+(Table3[[#This Row],[GA]]*$CR$6))/Table3[[#This Row],[GP]])) + (Table3[[#This Row],[W]]*$CR$3)+(Table3[[#This Row],[L]]*$CR$4)+(Table3[[#This Row],[GF]]*$CR$5)+(Table3[[#This Row],[GA]]*$CR$6)</f>
        <v>147.86624852071009</v>
      </c>
      <c r="BN3">
        <f>COUNTIFS(Table2[AwayTeam],$A3,Table2[PredictedWinner], $A3, Table2[GameIsOver], 1)</f>
        <v>24</v>
      </c>
      <c r="BO3">
        <f>COUNTIFS(Table2[HomeTeam],$A3,Table2[PredictedWinner], $A3, Table2[GameIsOver], 1)</f>
        <v>26</v>
      </c>
      <c r="BP3">
        <f>BN3+BO3</f>
        <v>50</v>
      </c>
      <c r="BQ3">
        <f>F3-BN3</f>
        <v>7</v>
      </c>
      <c r="BR3">
        <f>H3-BO3</f>
        <v>8</v>
      </c>
      <c r="BS3">
        <f>BQ3+BR3</f>
        <v>15</v>
      </c>
      <c r="BT3" t="b">
        <f>Table3[[#This Row],[TimesPredictedLoser]]+Table3[[#This Row],[TimesPredictedWinner]]=Table3[[#This Row],[GP]]</f>
        <v>1</v>
      </c>
      <c r="BV3">
        <v>2018</v>
      </c>
      <c r="BY3" t="str">
        <f>INDEX(Table2[AwayTeam], Table3[[#This Row],[Column2]])</f>
        <v>NJD</v>
      </c>
      <c r="BZ3">
        <f>LARGE((Table2[[#This Row],[AwayTeam]]=Table3[[#This Row],[Teams]]), 1)</f>
        <v>0</v>
      </c>
      <c r="CL3" t="s">
        <v>1458</v>
      </c>
      <c r="CM3">
        <f>SUM($D$2:$D$33)/2</f>
        <v>879</v>
      </c>
      <c r="CQ3" t="s">
        <v>96</v>
      </c>
      <c r="CR3" s="21">
        <v>0.5</v>
      </c>
      <c r="CS3">
        <f>INDEX($AB$2:$AB$33,MATCH("CGY",$A$2:$A$33,0),1)</f>
        <v>30</v>
      </c>
      <c r="CU3" s="21">
        <f>CR3*CS3</f>
        <v>15</v>
      </c>
      <c r="CV3" s="15">
        <f>CU3/$CU$7</f>
        <v>0.2178649237472767</v>
      </c>
    </row>
    <row r="4" spans="1:106" x14ac:dyDescent="0.25">
      <c r="A4" t="s">
        <v>33</v>
      </c>
      <c r="B4" t="s">
        <v>96</v>
      </c>
      <c r="C4" t="s">
        <v>94</v>
      </c>
      <c r="D4">
        <f>COUNTIFS(DataRegularSeason20242025!$D$3:$D$1315,$A4,DataRegularSeason20242025!$R$3:$R$1315,1,DataRegularSeason20242025!$N$3:$N$1315,1) + COUNTIFS(DataRegularSeason20242025!$E$3:$E$1315,$A4,DataRegularSeason20242025!$R$3:$R$1315,1,DataRegularSeason20242025!$N$3:$N$1315,1)</f>
        <v>53</v>
      </c>
      <c r="E4" s="15">
        <f>Table3[[#This Row],[Watched]]/Table3[[#This Row],[GP]]</f>
        <v>0.828125</v>
      </c>
      <c r="F4">
        <f>COUNTIFS(DataRegularSeason20242025!$N$3:$N$1315,1,DataRegularSeason20242025!$D$3:$D$1315,$A4)</f>
        <v>32</v>
      </c>
      <c r="G4">
        <f>41-Table3[[#This Row],[GP_A]]</f>
        <v>9</v>
      </c>
      <c r="H4">
        <f>COUNTIFS(DataRegularSeason20242025!$E$3:$E$1315,$A4,DataRegularSeason20242025!$N$3:$N$1315,1)</f>
        <v>32</v>
      </c>
      <c r="I4">
        <f>41-Table3[[#This Row],[GP_H]]</f>
        <v>9</v>
      </c>
      <c r="J4">
        <f>F4+H4</f>
        <v>64</v>
      </c>
      <c r="K4">
        <f>82-Table3[[#This Row],[GP]]</f>
        <v>18</v>
      </c>
      <c r="L4">
        <f>COUNTIFS(DataRegularSeason20242025!$D$3:$D$1315,$A4, DataRegularSeason20242025!$L$3:$L$1315, $A4,DataRegularSeason20242025!$N$3:$N$1315,1)</f>
        <v>18</v>
      </c>
      <c r="M4">
        <f>COUNTIFS(DataRegularSeason20242025!$D$3:$D$1315,$A4, DataRegularSeason20242025!$L$3:$L$1315, $A4,DataRegularSeason20242025!$N$3:$N$1315,1,DataRegularSeason20242025!$M$3:$M$1315,"REG")</f>
        <v>15</v>
      </c>
      <c r="N4">
        <f>COUNTIFS(DataRegularSeason20242025!$D$3:$D$1315,$A4, DataRegularSeason20242025!$L$3:$L$1315, $A4,DataRegularSeason20242025!$N$3:$N$1315,1,DataRegularSeason20242025!$M$3:$M$1315,"OT")</f>
        <v>2</v>
      </c>
      <c r="O4">
        <f>COUNTIFS(DataRegularSeason20242025!$D$3:$D$1315,$A4, DataRegularSeason20242025!$L$3:$L$1315, $A4,DataRegularSeason20242025!$N$3:$N$1315,1,DataRegularSeason20242025!$M$3:$M$1315,"SO")</f>
        <v>1</v>
      </c>
      <c r="P4">
        <f>F4-L4</f>
        <v>14</v>
      </c>
      <c r="Q4">
        <f>COUNTIFS(DataRegularSeason20242025!$D$3:$D$1315,$A4, DataRegularSeason20242025!$S$3:$S$1315, $A4,DataRegularSeason20242025!$M$3:$M$1315,"REG")</f>
        <v>13</v>
      </c>
      <c r="R4">
        <f>COUNTIFS(DataRegularSeason20242025!$D$3:$D$1315,$A4, DataRegularSeason20242025!$S$3:$S$1315, $A4,DataRegularSeason20242025!$M$3:$M$1315,"OT")</f>
        <v>0</v>
      </c>
      <c r="S4">
        <f>COUNTIFS(DataRegularSeason20242025!$D$3:$D$1315,$A4, DataRegularSeason20242025!$S$3:$S$1315, $A4,DataRegularSeason20242025!$M$3:$M$1315,"SO")</f>
        <v>1</v>
      </c>
      <c r="T4">
        <f>COUNTIFS(DataRegularSeason20242025!$E$3:$E$1315,$A4, DataRegularSeason20242025!$L$3:$L$1315, $A4, DataRegularSeason20242025!$N$3:$N$1315,1)</f>
        <v>24</v>
      </c>
      <c r="U4">
        <f>COUNTIFS(DataRegularSeason20242025!$E$3:$E$1315,$A4, DataRegularSeason20242025!$L$3:$L$1315, $A4,DataRegularSeason20242025!$N$3:$N$1315,1,DataRegularSeason20242025!$M$3:$M$1315,"REG")</f>
        <v>20</v>
      </c>
      <c r="V4">
        <f>COUNTIFS(DataRegularSeason20242025!$E$3:$E$1315,$A4, DataRegularSeason20242025!$L$3:$L$1315, $A4,DataRegularSeason20242025!$N$3:$N$1315,1,DataRegularSeason20242025!$M$3:$M$1315,"OT")</f>
        <v>3</v>
      </c>
      <c r="W4">
        <f>COUNTIFS(DataRegularSeason20242025!$E$3:$E$1315,$A4, DataRegularSeason20242025!$L$3:$L$1315, $A4,DataRegularSeason20242025!$N$3:$N$1315,1,DataRegularSeason20242025!$M$3:$M$1315,"SO")</f>
        <v>1</v>
      </c>
      <c r="X4">
        <f>H4-T4</f>
        <v>8</v>
      </c>
      <c r="Y4">
        <f>COUNTIFS(DataRegularSeason20242025!$E$3:$E$1315,$A4, DataRegularSeason20242025!$S$3:$S$1315, $A4,DataRegularSeason20242025!$M$3:$M$1315,"REG")</f>
        <v>7</v>
      </c>
      <c r="Z4">
        <f>COUNTIFS(DataRegularSeason20242025!$E$3:$E$1315,$A4, DataRegularSeason20242025!$S$3:$S$1315, $A4,DataRegularSeason20242025!$M$3:$M$1315,"OT")</f>
        <v>1</v>
      </c>
      <c r="AA4">
        <f>COUNTIFS(DataRegularSeason20242025!$E$3:$E$1315,$A4, DataRegularSeason20242025!$S$3:$S$1315, $A4,DataRegularSeason20242025!$M$3:$M$1315,"SO")</f>
        <v>0</v>
      </c>
      <c r="AB4">
        <f>Table3[[#This Row],[W_A]]+Table3[[#This Row],[W_H]]</f>
        <v>42</v>
      </c>
      <c r="AC4">
        <f>Table3[[#This Row],[L_A]]+Table3[[#This Row],[L_H]]</f>
        <v>22</v>
      </c>
      <c r="AD4">
        <f>Table3[[#This Row],[RW_A]]+Table3[[#This Row],[RW_H]]</f>
        <v>35</v>
      </c>
      <c r="AE4">
        <f>Table3[[#This Row],[RL_A]]+Table3[[#This Row],[RL_H]]</f>
        <v>20</v>
      </c>
      <c r="AF4">
        <f>Table3[[#This Row],[OTW_A]]+Table3[[#This Row],[OTW_H]]</f>
        <v>5</v>
      </c>
      <c r="AG4">
        <f>Table3[[#This Row],[OTL_A]]+Table3[[#This Row],[OTL_H]]</f>
        <v>1</v>
      </c>
      <c r="AH4">
        <f>Table3[[#This Row],[SOW_A]]+Table3[[#This Row],[SOW_H]]</f>
        <v>2</v>
      </c>
      <c r="AI4">
        <f>Table3[[#This Row],[SOL_A]]+Table3[[#This Row],[SOL_H]]</f>
        <v>1</v>
      </c>
      <c r="AJ4" s="20" t="str">
        <f>_xlfn.CONCAT(TEXT(Table3[[#This Row],[OTW]]+Table3[[#This Row],[SOW]], "0"), "-", TEXT(Table3[[#This Row],[OTL]]+Table3[[#This Row],[SOL]],"0"))</f>
        <v>7-2</v>
      </c>
      <c r="AK4">
        <f>(2*(Table3[[#This Row],[W_A]]+Table3[[#This Row],[W_H]]))+Table3[[#This Row],[OTL_A]]+Table3[[#This Row],[SOL_A]]+Table3[[#This Row],[OTL_H]]+Table3[[#This Row],[SOL_H]]</f>
        <v>86</v>
      </c>
      <c r="AL4">
        <f>(3*(Table3[[#This Row],[RW_A]]+Table3[[#This Row],[RW_H]]))+(2*(Table3[[#This Row],[OTW_A]]+Table3[[#This Row],[SOW_A]]+Table3[[#This Row],[OTW_H]]+Table3[[#This Row],[SOW_H]]))+Table3[[#This Row],[OTL_A]]+Table3[[#This Row],[SOL_A]]+Table3[[#This Row],[OTL_H]]+Table3[[#This Row],[SOL_H]]</f>
        <v>121</v>
      </c>
      <c r="AM4" s="15">
        <f>Table3[[#This Row],[PTS]]/(2*Table3[[#This Row],[GP]])</f>
        <v>0.671875</v>
      </c>
      <c r="AN4" s="15">
        <f>Table3[[#This Row],[PTS2]]/(3*Table3[[#This Row],[GP]])</f>
        <v>0.63020833333333337</v>
      </c>
      <c r="AO4">
        <f>(2*Table3[[#This Row],[GR]])+Table3[[#This Row],[PTS]]</f>
        <v>122</v>
      </c>
      <c r="AP4">
        <f>(3*Table3[[#This Row],[GR]])+Table3[[#This Row],[PTS2]]</f>
        <v>175</v>
      </c>
      <c r="AQ4">
        <f>Table3[[#This Row],[PTS]]+(2 * Table3[[#This Row],[GR]] * Table3[[#This Row],[PTS%]])</f>
        <v>110.1875</v>
      </c>
      <c r="AR4">
        <f>Table3[[#This Row],[PTS2]]+(3 * Table3[[#This Row],[GR]] * Table3[[#This Row],[PTS%2]])</f>
        <v>155.03125</v>
      </c>
      <c r="AS4" s="20" t="str">
        <f>_xlfn.CONCAT(TEXT(Table3[[#This Row],[W]], "0"), "-", TEXT(Table3[[#This Row],[RL]],"0"), "-", TEXT(Table3[[#This Row],[OTL]]+Table3[[#This Row],[SOL]], "0"))</f>
        <v>42-20-2</v>
      </c>
      <c r="AT4">
        <f>COUNTIFS(DataRegularSeason20242025!$D$3:$D$1315,Table3[[#This Row],[Teams]],DataRegularSeason20242025!$K$3:$K$1315,0)</f>
        <v>1</v>
      </c>
      <c r="AU4">
        <f>SUMIF(DataRegularSeason20242025!$D$3:$D$1315,$A4, DataRegularSeason20242025!$J$3:$J$1315)</f>
        <v>108</v>
      </c>
      <c r="AV4">
        <f>SUMIF(DataRegularSeason20242025!$D$3:$D$1315,$A4, DataRegularSeason20242025!$K$3:$K$1315)</f>
        <v>92</v>
      </c>
      <c r="AW4">
        <f>AU4-AV4</f>
        <v>16</v>
      </c>
      <c r="AX4">
        <f>COUNTIFS(DataRegularSeason20242025!$E$3:$E$1315,Table3[[#This Row],[Teams]],DataRegularSeason20242025!$J$3:$J$1315,0)</f>
        <v>2</v>
      </c>
      <c r="AY4">
        <f>SUMIF(DataRegularSeason20242025!$E$3:$E$1315,$A4,DataRegularSeason20242025!$K$3:$K$1315)</f>
        <v>113</v>
      </c>
      <c r="AZ4">
        <f>SUMIF(DataRegularSeason20242025!$E$3:$E$1315,$A4,DataRegularSeason20242025!$J$3:$J$1315)</f>
        <v>74</v>
      </c>
      <c r="BA4">
        <f>AY4-AZ4</f>
        <v>39</v>
      </c>
      <c r="BB4">
        <f>AU4+AY4</f>
        <v>221</v>
      </c>
      <c r="BC4">
        <f>AV4+AZ4</f>
        <v>166</v>
      </c>
      <c r="BD4">
        <f>BB4-BC4</f>
        <v>55</v>
      </c>
      <c r="BE4" s="17">
        <f>Table3[[#This Row],[GF]]/Table3[[#This Row],[GP]]</f>
        <v>3.453125</v>
      </c>
      <c r="BF4" s="17">
        <f>Table3[[#This Row],[GA]]/Table3[[#This Row],[GP]]</f>
        <v>2.59375</v>
      </c>
      <c r="BG4" s="17">
        <f>(Table3[[#This Row],[GF]]-Table3[[#This Row],[GA]])/Table3[[#This Row],[GP]]</f>
        <v>0.859375</v>
      </c>
      <c r="BH4" s="49" t="str">
        <f>_xlfn.CONCAT(TEXT(Table3[[#This Row],[W_H]], "0"), "-", TEXT(Table3[[#This Row],[RL_H]],"0"), "-", TEXT(Table3[[#This Row],[OTL_H]]+Table3[[#This Row],[SOL_H]], "0"))</f>
        <v>24-7-1</v>
      </c>
      <c r="BI4" s="49" t="str">
        <f>_xlfn.CONCAT(TEXT(Table3[[#This Row],[W_A]], "0"), "-", TEXT(Table3[[#This Row],[RL_A]],"0"), "-", TEXT(Table3[[#This Row],[OTL_A]]+Table3[[#This Row],[SOL_A]], "0"))</f>
        <v>18-13-1</v>
      </c>
      <c r="BJ4" s="49">
        <f>((2*(Table3[[#This Row],[W_H]]))+Table3[[#This Row],[OTL_H]]+Table3[[#This Row],[SOL_H]])/(2*Table3[[#This Row],[GP_H]])</f>
        <v>0.765625</v>
      </c>
      <c r="BK4" s="49">
        <f>((2*(Table3[[#This Row],[W_A]]))+Table3[[#This Row],[OTL_A]]+Table3[[#This Row],[SOL_A]])/(2*Table3[[#This Row],[GP_A]])</f>
        <v>0.578125</v>
      </c>
      <c r="BL4" s="21">
        <f>(Table3[[#This Row],[W]]*$CR$3)+(Table3[[#This Row],[L]]*$CR$4)+(Table3[[#This Row],[GF]]*$CR$5)+(Table3[[#This Row],[GA]]*$CR$6)</f>
        <v>77.349999999999994</v>
      </c>
      <c r="BM4" s="21">
        <f>(82*(((Table3[[#This Row],[PTS%]]*$CR$3)+((1-Table3[[#This Row],[PTS%]])*$CR$4)+(Table3[[#This Row],[GF]]*$CR$5)+(Table3[[#This Row],[GA]]*$CR$6))/Table3[[#This Row],[GP]])) + (Table3[[#This Row],[W]]*$CR$3)+(Table3[[#This Row],[L]]*$CR$4)+(Table3[[#This Row],[GF]]*$CR$5)+(Table3[[#This Row],[GA]]*$CR$6)</f>
        <v>141.64873046874999</v>
      </c>
      <c r="BN4">
        <f>COUNTIFS(Table2[AwayTeam],$A4,Table2[PredictedWinner], $A4, Table2[GameIsOver], 1)</f>
        <v>18</v>
      </c>
      <c r="BO4">
        <f>COUNTIFS(Table2[HomeTeam],$A4,Table2[PredictedWinner], $A4, Table2[GameIsOver], 1)</f>
        <v>25</v>
      </c>
      <c r="BP4">
        <f>BN4+BO4</f>
        <v>43</v>
      </c>
      <c r="BQ4">
        <f>F4-BN4</f>
        <v>14</v>
      </c>
      <c r="BR4">
        <f>H4-BO4</f>
        <v>7</v>
      </c>
      <c r="BS4">
        <f>BQ4+BR4</f>
        <v>21</v>
      </c>
      <c r="BV4">
        <v>1999</v>
      </c>
      <c r="BY4" t="str">
        <f>INDEX(Table2[AwayTeam], Table3[[#This Row],[Column2]])</f>
        <v>BUF</v>
      </c>
      <c r="BZ4">
        <f>LARGE((Table2[[#This Row],[AwayTeam]]=Table3[[#This Row],[Teams]]), 1)</f>
        <v>0</v>
      </c>
      <c r="CL4" t="s">
        <v>1459</v>
      </c>
      <c r="CM4">
        <f>$CM$2-$CM$3</f>
        <v>160</v>
      </c>
      <c r="CQ4" t="s">
        <v>1433</v>
      </c>
      <c r="CR4" s="21">
        <v>0.3</v>
      </c>
      <c r="CS4">
        <f>INDEX($AC$2:$AC$33,MATCH("CGY",$A$2:$A$33,0),1)</f>
        <v>34</v>
      </c>
      <c r="CU4" s="21">
        <f>CR4*CS4</f>
        <v>10.199999999999999</v>
      </c>
      <c r="CV4" s="15">
        <f>CU4/$CU$7</f>
        <v>0.14814814814814814</v>
      </c>
    </row>
    <row r="5" spans="1:106" x14ac:dyDescent="0.25">
      <c r="A5" t="s">
        <v>17</v>
      </c>
      <c r="B5" t="s">
        <v>97</v>
      </c>
      <c r="C5" t="s">
        <v>80</v>
      </c>
      <c r="D5">
        <f>COUNTIFS(DataRegularSeason20242025!$D$3:$D$1315,$A5,DataRegularSeason20242025!$R$3:$R$1315,1,DataRegularSeason20242025!$N$3:$N$1315,1) + COUNTIFS(DataRegularSeason20242025!$E$3:$E$1315,$A5,DataRegularSeason20242025!$R$3:$R$1315,1,DataRegularSeason20242025!$N$3:$N$1315,1)</f>
        <v>55</v>
      </c>
      <c r="E5" s="15">
        <f>Table3[[#This Row],[Watched]]/Table3[[#This Row],[GP]]</f>
        <v>0.859375</v>
      </c>
      <c r="F5">
        <f>COUNTIFS(DataRegularSeason20242025!$N$3:$N$1315,1,DataRegularSeason20242025!$D$3:$D$1315,$A5)</f>
        <v>32</v>
      </c>
      <c r="G5">
        <f>41-Table3[[#This Row],[GP_A]]</f>
        <v>9</v>
      </c>
      <c r="H5">
        <f>COUNTIFS(DataRegularSeason20242025!$E$3:$E$1315,$A5,DataRegularSeason20242025!$N$3:$N$1315,1)</f>
        <v>32</v>
      </c>
      <c r="I5">
        <f>41-Table3[[#This Row],[GP_H]]</f>
        <v>9</v>
      </c>
      <c r="J5">
        <f>F5+H5</f>
        <v>64</v>
      </c>
      <c r="K5">
        <f>82-Table3[[#This Row],[GP]]</f>
        <v>18</v>
      </c>
      <c r="L5">
        <f>COUNTIFS(DataRegularSeason20242025!$D$3:$D$1315,$A5, DataRegularSeason20242025!$L$3:$L$1315, $A5,DataRegularSeason20242025!$N$3:$N$1315,1)</f>
        <v>20</v>
      </c>
      <c r="M5">
        <f>COUNTIFS(DataRegularSeason20242025!$D$3:$D$1315,$A5, DataRegularSeason20242025!$L$3:$L$1315, $A5,DataRegularSeason20242025!$N$3:$N$1315,1,DataRegularSeason20242025!$M$3:$M$1315,"REG")</f>
        <v>15</v>
      </c>
      <c r="N5">
        <f>COUNTIFS(DataRegularSeason20242025!$D$3:$D$1315,$A5, DataRegularSeason20242025!$L$3:$L$1315, $A5,DataRegularSeason20242025!$N$3:$N$1315,1,DataRegularSeason20242025!$M$3:$M$1315,"OT")</f>
        <v>4</v>
      </c>
      <c r="O5">
        <f>COUNTIFS(DataRegularSeason20242025!$D$3:$D$1315,$A5, DataRegularSeason20242025!$L$3:$L$1315, $A5,DataRegularSeason20242025!$N$3:$N$1315,1,DataRegularSeason20242025!$M$3:$M$1315,"SO")</f>
        <v>1</v>
      </c>
      <c r="P5">
        <f>F5-L5</f>
        <v>12</v>
      </c>
      <c r="Q5">
        <f>COUNTIFS(DataRegularSeason20242025!$D$3:$D$1315,$A5, DataRegularSeason20242025!$S$3:$S$1315, $A5,DataRegularSeason20242025!$M$3:$M$1315,"REG")</f>
        <v>10</v>
      </c>
      <c r="R5">
        <f>COUNTIFS(DataRegularSeason20242025!$D$3:$D$1315,$A5, DataRegularSeason20242025!$S$3:$S$1315, $A5,DataRegularSeason20242025!$M$3:$M$1315,"OT")</f>
        <v>2</v>
      </c>
      <c r="S5">
        <f>COUNTIFS(DataRegularSeason20242025!$D$3:$D$1315,$A5, DataRegularSeason20242025!$S$3:$S$1315, $A5,DataRegularSeason20242025!$M$3:$M$1315,"SO")</f>
        <v>0</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3</v>
      </c>
      <c r="W5">
        <f>COUNTIFS(DataRegularSeason20242025!$E$3:$E$1315,$A5, DataRegularSeason20242025!$L$3:$L$1315, $A5,DataRegularSeason20242025!$N$3:$N$1315,1,DataRegularSeason20242025!$M$3:$M$1315,"SO")</f>
        <v>0</v>
      </c>
      <c r="X5">
        <f>H5-T5</f>
        <v>12</v>
      </c>
      <c r="Y5">
        <f>COUNTIFS(DataRegularSeason20242025!$E$3:$E$1315,$A5, DataRegularSeason20242025!$S$3:$S$1315, $A5,DataRegularSeason20242025!$M$3:$M$1315,"REG")</f>
        <v>11</v>
      </c>
      <c r="Z5">
        <f>COUNTIFS(DataRegularSeason20242025!$E$3:$E$1315,$A5, DataRegularSeason20242025!$S$3:$S$1315, $A5,DataRegularSeason20242025!$M$3:$M$1315,"OT")</f>
        <v>0</v>
      </c>
      <c r="AA5">
        <f>COUNTIFS(DataRegularSeason20242025!$E$3:$E$1315,$A5, DataRegularSeason20242025!$S$3:$S$1315, $A5,DataRegularSeason20242025!$M$3:$M$1315,"SO")</f>
        <v>1</v>
      </c>
      <c r="AB5">
        <f>Table3[[#This Row],[W_A]]+Table3[[#This Row],[W_H]]</f>
        <v>40</v>
      </c>
      <c r="AC5">
        <f>Table3[[#This Row],[L_A]]+Table3[[#This Row],[L_H]]</f>
        <v>24</v>
      </c>
      <c r="AD5">
        <f>Table3[[#This Row],[RW_A]]+Table3[[#This Row],[RW_H]]</f>
        <v>32</v>
      </c>
      <c r="AE5">
        <f>Table3[[#This Row],[RL_A]]+Table3[[#This Row],[RL_H]]</f>
        <v>21</v>
      </c>
      <c r="AF5">
        <f>Table3[[#This Row],[OTW_A]]+Table3[[#This Row],[OTW_H]]</f>
        <v>7</v>
      </c>
      <c r="AG5">
        <f>Table3[[#This Row],[OTL_A]]+Table3[[#This Row],[OTL_H]]</f>
        <v>2</v>
      </c>
      <c r="AH5">
        <f>Table3[[#This Row],[SOW_A]]+Table3[[#This Row],[SOW_H]]</f>
        <v>1</v>
      </c>
      <c r="AI5">
        <f>Table3[[#This Row],[SOL_A]]+Table3[[#This Row],[SOL_H]]</f>
        <v>1</v>
      </c>
      <c r="AJ5" s="20" t="str">
        <f>_xlfn.CONCAT(TEXT(Table3[[#This Row],[OTW]]+Table3[[#This Row],[SOW]], "0"), "-", TEXT(Table3[[#This Row],[OTL]]+Table3[[#This Row],[SOL]],"0"))</f>
        <v>8-3</v>
      </c>
      <c r="AK5">
        <f>(2*(Table3[[#This Row],[W_A]]+Table3[[#This Row],[W_H]]))+Table3[[#This Row],[OTL_A]]+Table3[[#This Row],[SOL_A]]+Table3[[#This Row],[OTL_H]]+Table3[[#This Row],[SOL_H]]</f>
        <v>83</v>
      </c>
      <c r="AL5">
        <f>(3*(Table3[[#This Row],[RW_A]]+Table3[[#This Row],[RW_H]]))+(2*(Table3[[#This Row],[OTW_A]]+Table3[[#This Row],[SOW_A]]+Table3[[#This Row],[OTW_H]]+Table3[[#This Row],[SOW_H]]))+Table3[[#This Row],[OTL_A]]+Table3[[#This Row],[SOL_A]]+Table3[[#This Row],[OTL_H]]+Table3[[#This Row],[SOL_H]]</f>
        <v>115</v>
      </c>
      <c r="AM5" s="15">
        <f>Table3[[#This Row],[PTS]]/(2*Table3[[#This Row],[GP]])</f>
        <v>0.6484375</v>
      </c>
      <c r="AN5" s="15">
        <f>Table3[[#This Row],[PTS2]]/(3*Table3[[#This Row],[GP]])</f>
        <v>0.59895833333333337</v>
      </c>
      <c r="AO5">
        <f>(2*Table3[[#This Row],[GR]])+Table3[[#This Row],[PTS]]</f>
        <v>119</v>
      </c>
      <c r="AP5">
        <f>(3*Table3[[#This Row],[GR]])+Table3[[#This Row],[PTS2]]</f>
        <v>169</v>
      </c>
      <c r="AQ5">
        <f>Table3[[#This Row],[PTS]]+(2 * Table3[[#This Row],[GR]] * Table3[[#This Row],[PTS%]])</f>
        <v>106.34375</v>
      </c>
      <c r="AR5">
        <f>Table3[[#This Row],[PTS2]]+(3 * Table3[[#This Row],[GR]] * Table3[[#This Row],[PTS%2]])</f>
        <v>147.34375</v>
      </c>
      <c r="AS5" s="20" t="str">
        <f>_xlfn.CONCAT(TEXT(Table3[[#This Row],[W]], "0"), "-", TEXT(Table3[[#This Row],[RL]],"0"), "-", TEXT(Table3[[#This Row],[OTL]]+Table3[[#This Row],[SOL]], "0"))</f>
        <v>40-21-3</v>
      </c>
      <c r="AT5">
        <f>COUNTIFS(DataRegularSeason20242025!$D$3:$D$1315,Table3[[#This Row],[Teams]],DataRegularSeason20242025!$K$3:$K$1315,0)</f>
        <v>0</v>
      </c>
      <c r="AU5">
        <f>SUMIF(DataRegularSeason20242025!$D$3:$D$1315,$A5, DataRegularSeason20242025!$J$3:$J$1315)</f>
        <v>110</v>
      </c>
      <c r="AV5">
        <f>SUMIF(DataRegularSeason20242025!$D$3:$D$1315,$A5, DataRegularSeason20242025!$K$3:$K$1315)</f>
        <v>102</v>
      </c>
      <c r="AW5">
        <f>AU5-AV5</f>
        <v>8</v>
      </c>
      <c r="AX5">
        <f>COUNTIFS(DataRegularSeason20242025!$E$3:$E$1315,Table3[[#This Row],[Teams]],DataRegularSeason20242025!$J$3:$J$1315,0)</f>
        <v>2</v>
      </c>
      <c r="AY5">
        <f>SUMIF(DataRegularSeason20242025!$E$3:$E$1315,$A5,DataRegularSeason20242025!$K$3:$K$1315)</f>
        <v>98</v>
      </c>
      <c r="AZ5">
        <f>SUMIF(DataRegularSeason20242025!$E$3:$E$1315,$A5,DataRegularSeason20242025!$J$3:$J$1315)</f>
        <v>88</v>
      </c>
      <c r="BA5">
        <f>AY5-AZ5</f>
        <v>10</v>
      </c>
      <c r="BB5">
        <f>AU5+AY5</f>
        <v>208</v>
      </c>
      <c r="BC5">
        <f>AV5+AZ5</f>
        <v>190</v>
      </c>
      <c r="BD5">
        <f>BB5-BC5</f>
        <v>18</v>
      </c>
      <c r="BE5" s="17">
        <f>Table3[[#This Row],[GF]]/Table3[[#This Row],[GP]]</f>
        <v>3.25</v>
      </c>
      <c r="BF5" s="17">
        <f>Table3[[#This Row],[GA]]/Table3[[#This Row],[GP]]</f>
        <v>2.96875</v>
      </c>
      <c r="BG5" s="17">
        <f>(Table3[[#This Row],[GF]]-Table3[[#This Row],[GA]])/Table3[[#This Row],[GP]]</f>
        <v>0.28125</v>
      </c>
      <c r="BH5" s="49" t="str">
        <f>_xlfn.CONCAT(TEXT(Table3[[#This Row],[W_H]], "0"), "-", TEXT(Table3[[#This Row],[RL_H]],"0"), "-", TEXT(Table3[[#This Row],[OTL_H]]+Table3[[#This Row],[SOL_H]], "0"))</f>
        <v>20-11-1</v>
      </c>
      <c r="BI5" s="49" t="str">
        <f>_xlfn.CONCAT(TEXT(Table3[[#This Row],[W_A]], "0"), "-", TEXT(Table3[[#This Row],[RL_A]],"0"), "-", TEXT(Table3[[#This Row],[OTL_A]]+Table3[[#This Row],[SOL_A]], "0"))</f>
        <v>20-10-2</v>
      </c>
      <c r="BJ5" s="49">
        <f>((2*(Table3[[#This Row],[W_H]]))+Table3[[#This Row],[OTL_H]]+Table3[[#This Row],[SOL_H]])/(2*Table3[[#This Row],[GP_H]])</f>
        <v>0.640625</v>
      </c>
      <c r="BK5" s="49">
        <f>((2*(Table3[[#This Row],[W_A]]))+Table3[[#This Row],[OTL_A]]+Table3[[#This Row],[SOL_A]])/(2*Table3[[#This Row],[GP_A]])</f>
        <v>0.65625</v>
      </c>
      <c r="BL5" s="21">
        <f>(Table3[[#This Row],[W]]*$CR$3)+(Table3[[#This Row],[L]]*$CR$4)+(Table3[[#This Row],[GF]]*$CR$5)+(Table3[[#This Row],[GA]]*$CR$6)</f>
        <v>77.400000000000006</v>
      </c>
      <c r="BM5" s="21">
        <f>(82*(((Table3[[#This Row],[PTS%]]*$CR$3)+((1-Table3[[#This Row],[PTS%]])*$CR$4)+(Table3[[#This Row],[GF]]*$CR$5)+(Table3[[#This Row],[GA]]*$CR$6))/Table3[[#This Row],[GP]])) + (Table3[[#This Row],[W]]*$CR$3)+(Table3[[#This Row],[L]]*$CR$4)+(Table3[[#This Row],[GF]]*$CR$5)+(Table3[[#This Row],[GA]]*$CR$6)</f>
        <v>142.269287109375</v>
      </c>
      <c r="BN5">
        <f>COUNTIFS(Table2[AwayTeam],$A5,Table2[PredictedWinner], $A5, Table2[GameIsOver], 1)</f>
        <v>22</v>
      </c>
      <c r="BO5">
        <f>COUNTIFS(Table2[HomeTeam],$A5,Table2[PredictedWinner], $A5, Table2[GameIsOver], 1)</f>
        <v>25</v>
      </c>
      <c r="BP5">
        <f>BN5+BO5</f>
        <v>47</v>
      </c>
      <c r="BQ5">
        <f>F5-BN5</f>
        <v>10</v>
      </c>
      <c r="BR5">
        <f>H5-BO5</f>
        <v>7</v>
      </c>
      <c r="BS5">
        <f>BQ5+BR5</f>
        <v>17</v>
      </c>
      <c r="BV5">
        <v>1967</v>
      </c>
      <c r="BY5" t="str">
        <f>INDEX(Table2[AwayTeam], Table3[[#This Row],[Column2]])</f>
        <v>STL</v>
      </c>
      <c r="BZ5">
        <f>LARGE((Table2[[#This Row],[AwayTeam]]=Table3[[#This Row],[Teams]]), 1)</f>
        <v>0</v>
      </c>
      <c r="CL5" t="s">
        <v>1461</v>
      </c>
      <c r="CM5">
        <f>SUM($BB$2:$BB$33)</f>
        <v>6281</v>
      </c>
      <c r="CQ5" t="s">
        <v>72</v>
      </c>
      <c r="CR5" s="21">
        <v>0.15</v>
      </c>
      <c r="CS5">
        <f>INDEX($BB$2:$BB$33,MATCH("CGY",$A$2:$A$33,0),1)</f>
        <v>167</v>
      </c>
      <c r="CT5">
        <f>CS5/CS2</f>
        <v>2.609375</v>
      </c>
      <c r="CU5" s="21">
        <f>CR5*CS5</f>
        <v>25.05</v>
      </c>
      <c r="CV5" s="15">
        <f>CU5/$CU$7</f>
        <v>0.36383442265795213</v>
      </c>
    </row>
    <row r="6" spans="1:106" ht="15.75" thickBot="1" x14ac:dyDescent="0.3">
      <c r="A6" t="s">
        <v>26</v>
      </c>
      <c r="B6" t="s">
        <v>96</v>
      </c>
      <c r="C6" t="s">
        <v>99</v>
      </c>
      <c r="D6">
        <f>COUNTIFS(DataRegularSeason20242025!$D$3:$D$1315,$A6,DataRegularSeason20242025!$R$3:$R$1315,1,DataRegularSeason20242025!$N$3:$N$1315,1) + COUNTIFS(DataRegularSeason20242025!$E$3:$E$1315,$A6,DataRegularSeason20242025!$R$3:$R$1315,1,DataRegularSeason20242025!$N$3:$N$1315,1)</f>
        <v>56</v>
      </c>
      <c r="E6" s="15">
        <f>Table3[[#This Row],[Watched]]/Table3[[#This Row],[GP]]</f>
        <v>0.875</v>
      </c>
      <c r="F6">
        <f>COUNTIFS(DataRegularSeason20242025!$N$3:$N$1315,1,DataRegularSeason20242025!$D$3:$D$1315,$A6)</f>
        <v>30</v>
      </c>
      <c r="G6">
        <f>41-Table3[[#This Row],[GP_A]]</f>
        <v>11</v>
      </c>
      <c r="H6">
        <f>COUNTIFS(DataRegularSeason20242025!$E$3:$E$1315,$A6,DataRegularSeason20242025!$N$3:$N$1315,1)</f>
        <v>34</v>
      </c>
      <c r="I6">
        <f>41-Table3[[#This Row],[GP_H]]</f>
        <v>7</v>
      </c>
      <c r="J6">
        <f>F6+H6</f>
        <v>64</v>
      </c>
      <c r="K6">
        <f>82-Table3[[#This Row],[GP]]</f>
        <v>18</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16</v>
      </c>
      <c r="Q6">
        <f>COUNTIFS(DataRegularSeason20242025!$D$3:$D$1315,$A6, DataRegularSeason20242025!$S$3:$S$1315, $A6,DataRegularSeason20242025!$M$3:$M$1315,"REG")</f>
        <v>12</v>
      </c>
      <c r="R6">
        <f>COUNTIFS(DataRegularSeason20242025!$D$3:$D$1315,$A6, DataRegularSeason20242025!$S$3:$S$1315, $A6,DataRegularSeason20242025!$M$3:$M$1315,"OT")</f>
        <v>3</v>
      </c>
      <c r="S6">
        <f>COUNTIFS(DataRegularSeason20242025!$D$3:$D$1315,$A6, DataRegularSeason20242025!$S$3:$S$1315, $A6,DataRegularSeason20242025!$M$3:$M$1315,"SO")</f>
        <v>1</v>
      </c>
      <c r="T6">
        <f>COUNTIFS(DataRegularSeason20242025!$E$3:$E$1315,$A6, DataRegularSeason20242025!$L$3:$L$1315, $A6, DataRegularSeason20242025!$N$3:$N$1315,1)</f>
        <v>24</v>
      </c>
      <c r="U6">
        <f>COUNTIFS(DataRegularSeason20242025!$E$3:$E$1315,$A6, DataRegularSeason20242025!$L$3:$L$1315, $A6,DataRegularSeason20242025!$N$3:$N$1315,1,DataRegularSeason20242025!$M$3:$M$1315,"REG")</f>
        <v>23</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10</v>
      </c>
      <c r="Y6">
        <f>COUNTIFS(DataRegularSeason20242025!$E$3:$E$1315,$A6, DataRegularSeason20242025!$S$3:$S$1315, $A6,DataRegularSeason20242025!$M$3:$M$1315,"REG")</f>
        <v>7</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38</v>
      </c>
      <c r="AC6">
        <f>Table3[[#This Row],[L_A]]+Table3[[#This Row],[L_H]]</f>
        <v>26</v>
      </c>
      <c r="AD6">
        <f>Table3[[#This Row],[RW_A]]+Table3[[#This Row],[RW_H]]</f>
        <v>35</v>
      </c>
      <c r="AE6">
        <f>Table3[[#This Row],[RL_A]]+Table3[[#This Row],[RL_H]]</f>
        <v>19</v>
      </c>
      <c r="AF6">
        <f>Table3[[#This Row],[OTW_A]]+Table3[[#This Row],[OTW_H]]</f>
        <v>2</v>
      </c>
      <c r="AG6">
        <f>Table3[[#This Row],[OTL_A]]+Table3[[#This Row],[OTL_H]]</f>
        <v>5</v>
      </c>
      <c r="AH6">
        <f>Table3[[#This Row],[SOW_A]]+Table3[[#This Row],[SOW_H]]</f>
        <v>1</v>
      </c>
      <c r="AI6">
        <f>Table3[[#This Row],[SOL_A]]+Table3[[#This Row],[SOL_H]]</f>
        <v>2</v>
      </c>
      <c r="AJ6" s="20" t="str">
        <f>_xlfn.CONCAT(TEXT(Table3[[#This Row],[OTW]]+Table3[[#This Row],[SOW]], "0"), "-", TEXT(Table3[[#This Row],[OTL]]+Table3[[#This Row],[SOL]],"0"))</f>
        <v>3-7</v>
      </c>
      <c r="AK6">
        <f>(2*(Table3[[#This Row],[W_A]]+Table3[[#This Row],[W_H]]))+Table3[[#This Row],[OTL_A]]+Table3[[#This Row],[SOL_A]]+Table3[[#This Row],[OTL_H]]+Table3[[#This Row],[SOL_H]]</f>
        <v>83</v>
      </c>
      <c r="AL6">
        <f>(3*(Table3[[#This Row],[RW_A]]+Table3[[#This Row],[RW_H]]))+(2*(Table3[[#This Row],[OTW_A]]+Table3[[#This Row],[SOW_A]]+Table3[[#This Row],[OTW_H]]+Table3[[#This Row],[SOW_H]]))+Table3[[#This Row],[OTL_A]]+Table3[[#This Row],[SOL_A]]+Table3[[#This Row],[OTL_H]]+Table3[[#This Row],[SOL_H]]</f>
        <v>118</v>
      </c>
      <c r="AM6" s="15">
        <f>Table3[[#This Row],[PTS]]/(2*Table3[[#This Row],[GP]])</f>
        <v>0.6484375</v>
      </c>
      <c r="AN6" s="15">
        <f>Table3[[#This Row],[PTS2]]/(3*Table3[[#This Row],[GP]])</f>
        <v>0.61458333333333337</v>
      </c>
      <c r="AO6">
        <f>(2*Table3[[#This Row],[GR]])+Table3[[#This Row],[PTS]]</f>
        <v>119</v>
      </c>
      <c r="AP6">
        <f>(3*Table3[[#This Row],[GR]])+Table3[[#This Row],[PTS2]]</f>
        <v>172</v>
      </c>
      <c r="AQ6">
        <f>Table3[[#This Row],[PTS]]+(2 * Table3[[#This Row],[GR]] * Table3[[#This Row],[PTS%]])</f>
        <v>106.34375</v>
      </c>
      <c r="AR6">
        <f>Table3[[#This Row],[PTS2]]+(3 * Table3[[#This Row],[GR]] * Table3[[#This Row],[PTS%2]])</f>
        <v>151.1875</v>
      </c>
      <c r="AS6" s="20" t="str">
        <f>_xlfn.CONCAT(TEXT(Table3[[#This Row],[W]], "0"), "-", TEXT(Table3[[#This Row],[RL]],"0"), "-", TEXT(Table3[[#This Row],[OTL]]+Table3[[#This Row],[SOL]], "0"))</f>
        <v>38-19-7</v>
      </c>
      <c r="AT6">
        <f>COUNTIFS(DataRegularSeason20242025!$D$3:$D$1315,Table3[[#This Row],[Teams]],DataRegularSeason20242025!$K$3:$K$1315,0)</f>
        <v>0</v>
      </c>
      <c r="AU6">
        <f>SUMIF(DataRegularSeason20242025!$D$3:$D$1315,$A6, DataRegularSeason20242025!$J$3:$J$1315)</f>
        <v>92</v>
      </c>
      <c r="AV6">
        <f>SUMIF(DataRegularSeason20242025!$D$3:$D$1315,$A6, DataRegularSeason20242025!$K$3:$K$1315)</f>
        <v>94</v>
      </c>
      <c r="AW6">
        <f>AU6-AV6</f>
        <v>-2</v>
      </c>
      <c r="AX6">
        <f>COUNTIFS(DataRegularSeason20242025!$E$3:$E$1315,Table3[[#This Row],[Teams]],DataRegularSeason20242025!$J$3:$J$1315,0)</f>
        <v>5</v>
      </c>
      <c r="AY6">
        <f>SUMIF(DataRegularSeason20242025!$E$3:$E$1315,$A6,DataRegularSeason20242025!$K$3:$K$1315)</f>
        <v>123</v>
      </c>
      <c r="AZ6">
        <f>SUMIF(DataRegularSeason20242025!$E$3:$E$1315,$A6,DataRegularSeason20242025!$J$3:$J$1315)</f>
        <v>83</v>
      </c>
      <c r="BA6">
        <f>AY6-AZ6</f>
        <v>40</v>
      </c>
      <c r="BB6">
        <f>AU6+AY6</f>
        <v>215</v>
      </c>
      <c r="BC6">
        <f>AV6+AZ6</f>
        <v>177</v>
      </c>
      <c r="BD6">
        <f>BB6-BC6</f>
        <v>38</v>
      </c>
      <c r="BE6" s="17">
        <f>Table3[[#This Row],[GF]]/Table3[[#This Row],[GP]]</f>
        <v>3.359375</v>
      </c>
      <c r="BF6" s="17">
        <f>Table3[[#This Row],[GA]]/Table3[[#This Row],[GP]]</f>
        <v>2.765625</v>
      </c>
      <c r="BG6" s="17">
        <f>(Table3[[#This Row],[GF]]-Table3[[#This Row],[GA]])/Table3[[#This Row],[GP]]</f>
        <v>0.59375</v>
      </c>
      <c r="BH6" s="49" t="str">
        <f>_xlfn.CONCAT(TEXT(Table3[[#This Row],[W_H]], "0"), "-", TEXT(Table3[[#This Row],[RL_H]],"0"), "-", TEXT(Table3[[#This Row],[OTL_H]]+Table3[[#This Row],[SOL_H]], "0"))</f>
        <v>24-7-3</v>
      </c>
      <c r="BI6" s="49" t="str">
        <f>_xlfn.CONCAT(TEXT(Table3[[#This Row],[W_A]], "0"), "-", TEXT(Table3[[#This Row],[RL_A]],"0"), "-", TEXT(Table3[[#This Row],[OTL_A]]+Table3[[#This Row],[SOL_A]], "0"))</f>
        <v>14-12-4</v>
      </c>
      <c r="BJ6" s="49">
        <f>((2*(Table3[[#This Row],[W_H]]))+Table3[[#This Row],[OTL_H]]+Table3[[#This Row],[SOL_H]])/(2*Table3[[#This Row],[GP_H]])</f>
        <v>0.75</v>
      </c>
      <c r="BK6" s="49">
        <f>((2*(Table3[[#This Row],[W_A]]))+Table3[[#This Row],[OTL_A]]+Table3[[#This Row],[SOL_A]])/(2*Table3[[#This Row],[GP_A]])</f>
        <v>0.53333333333333333</v>
      </c>
      <c r="BL6" s="21">
        <f>(Table3[[#This Row],[W]]*$CR$3)+(Table3[[#This Row],[L]]*$CR$4)+(Table3[[#This Row],[GF]]*$CR$5)+(Table3[[#This Row],[GA]]*$CR$6)</f>
        <v>76.75</v>
      </c>
      <c r="BM6" s="21">
        <f>(82*(((Table3[[#This Row],[PTS%]]*$CR$3)+((1-Table3[[#This Row],[PTS%]])*$CR$4)+(Table3[[#This Row],[GF]]*$CR$5)+(Table3[[#This Row],[GA]]*$CR$6))/Table3[[#This Row],[GP]])) + (Table3[[#This Row],[W]]*$CR$3)+(Table3[[#This Row],[L]]*$CR$4)+(Table3[[#This Row],[GF]]*$CR$5)+(Table3[[#This Row],[GA]]*$CR$6)</f>
        <v>141.29897460937499</v>
      </c>
      <c r="BN6">
        <f>COUNTIFS(Table2[AwayTeam],$A6,Table2[PredictedWinner], $A6, Table2[GameIsOver], 1)</f>
        <v>19</v>
      </c>
      <c r="BO6">
        <f>COUNTIFS(Table2[HomeTeam],$A6,Table2[PredictedWinner], $A6, Table2[GameIsOver], 1)</f>
        <v>25</v>
      </c>
      <c r="BP6">
        <f>BN6+BO6</f>
        <v>44</v>
      </c>
      <c r="BQ6">
        <f>F6-BN6</f>
        <v>11</v>
      </c>
      <c r="BR6">
        <f>H6-BO6</f>
        <v>9</v>
      </c>
      <c r="BS6">
        <f>BQ6+BR6</f>
        <v>20</v>
      </c>
      <c r="BV6">
        <v>2023</v>
      </c>
      <c r="BY6" t="str">
        <f>INDEX(Table2[AwayTeam], Table3[[#This Row],[Column2]])</f>
        <v>BOS</v>
      </c>
      <c r="BZ6">
        <f>LARGE((Table2[[#This Row],[AwayTeam]]=Table3[[#This Row],[Teams]]), 1)</f>
        <v>0</v>
      </c>
      <c r="CL6" t="s">
        <v>1462</v>
      </c>
      <c r="CM6">
        <f>SUM($AT$2:$AT$33)+SUM($AX$2:$AX$33)</f>
        <v>121</v>
      </c>
      <c r="CQ6" t="s">
        <v>73</v>
      </c>
      <c r="CR6" s="21">
        <v>0.1</v>
      </c>
      <c r="CS6">
        <f>INDEX($BC$2:$BC$33,MATCH("CGY",$A$2:$A$33,0),1)</f>
        <v>186</v>
      </c>
      <c r="CT6">
        <f>CS6/CS2</f>
        <v>2.90625</v>
      </c>
      <c r="CU6" s="21">
        <f>CR6*CS6</f>
        <v>18.600000000000001</v>
      </c>
      <c r="CV6" s="15">
        <f>CU6/$CU$7</f>
        <v>0.27015250544662311</v>
      </c>
    </row>
    <row r="7" spans="1:106" ht="16.5" thickTop="1" thickBot="1" x14ac:dyDescent="0.3">
      <c r="A7" t="s">
        <v>13</v>
      </c>
      <c r="B7" t="s">
        <v>97</v>
      </c>
      <c r="C7" t="s">
        <v>80</v>
      </c>
      <c r="D7">
        <f>COUNTIFS(DataRegularSeason20242025!$D$3:$D$1315,$A7,DataRegularSeason20242025!$R$3:$R$1315,1,DataRegularSeason20242025!$N$3:$N$1315,1) + COUNTIFS(DataRegularSeason20242025!$E$3:$E$1315,$A7,DataRegularSeason20242025!$R$3:$R$1315,1,DataRegularSeason20242025!$N$3:$N$1315,1)</f>
        <v>63</v>
      </c>
      <c r="E7" s="15">
        <f>Table3[[#This Row],[Watched]]/Table3[[#This Row],[GP]]</f>
        <v>0.96923076923076923</v>
      </c>
      <c r="F7">
        <f>COUNTIFS(DataRegularSeason20242025!$N$3:$N$1315,1,DataRegularSeason20242025!$D$3:$D$1315,$A7)</f>
        <v>31</v>
      </c>
      <c r="G7">
        <f>41-Table3[[#This Row],[GP_A]]</f>
        <v>10</v>
      </c>
      <c r="H7">
        <f>COUNTIFS(DataRegularSeason20242025!$E$3:$E$1315,$A7,DataRegularSeason20242025!$N$3:$N$1315,1)</f>
        <v>34</v>
      </c>
      <c r="I7">
        <f>41-Table3[[#This Row],[GP_H]]</f>
        <v>7</v>
      </c>
      <c r="J7">
        <f>F7+H7</f>
        <v>65</v>
      </c>
      <c r="K7">
        <f>82-Table3[[#This Row],[GP]]</f>
        <v>17</v>
      </c>
      <c r="L7">
        <f>COUNTIFS(DataRegularSeason20242025!$D$3:$D$1315,$A7, DataRegularSeason20242025!$L$3:$L$1315, $A7,DataRegularSeason20242025!$N$3:$N$1315,1)</f>
        <v>18</v>
      </c>
      <c r="M7">
        <f>COUNTIFS(DataRegularSeason20242025!$D$3:$D$1315,$A7, DataRegularSeason20242025!$L$3:$L$1315, $A7,DataRegularSeason20242025!$N$3:$N$1315,1,DataRegularSeason20242025!$M$3:$M$1315,"REG")</f>
        <v>16</v>
      </c>
      <c r="N7">
        <f>COUNTIFS(DataRegularSeason20242025!$D$3:$D$1315,$A7, DataRegularSeason20242025!$L$3:$L$1315, $A7,DataRegularSeason20242025!$N$3:$N$1315,1,DataRegularSeason20242025!$M$3:$M$1315,"OT")</f>
        <v>0</v>
      </c>
      <c r="O7">
        <f>COUNTIFS(DataRegularSeason20242025!$D$3:$D$1315,$A7, DataRegularSeason20242025!$L$3:$L$1315, $A7,DataRegularSeason20242025!$N$3:$N$1315,1,DataRegularSeason20242025!$M$3:$M$1315,"SO")</f>
        <v>2</v>
      </c>
      <c r="P7">
        <f>F7-L7</f>
        <v>13</v>
      </c>
      <c r="Q7">
        <f>COUNTIFS(DataRegularSeason20242025!$D$3:$D$1315,$A7, DataRegularSeason20242025!$S$3:$S$1315, $A7,DataRegularSeason20242025!$M$3:$M$1315,"REG")</f>
        <v>12</v>
      </c>
      <c r="R7">
        <f>COUNTIFS(DataRegularSeason20242025!$D$3:$D$1315,$A7, DataRegularSeason20242025!$S$3:$S$1315, $A7,DataRegularSeason20242025!$M$3:$M$1315,"OT")</f>
        <v>1</v>
      </c>
      <c r="S7">
        <f>COUNTIFS(DataRegularSeason20242025!$D$3:$D$1315,$A7, DataRegularSeason20242025!$S$3:$S$1315, $A7,DataRegularSeason20242025!$M$3:$M$1315,"SO")</f>
        <v>0</v>
      </c>
      <c r="T7">
        <f>COUNTIFS(DataRegularSeason20242025!$E$3:$E$1315,$A7, DataRegularSeason20242025!$L$3:$L$1315, $A7, DataRegularSeason20242025!$N$3:$N$1315,1)</f>
        <v>22</v>
      </c>
      <c r="U7">
        <f>COUNTIFS(DataRegularSeason20242025!$E$3:$E$1315,$A7, DataRegularSeason20242025!$L$3:$L$1315, $A7,DataRegularSeason20242025!$N$3:$N$1315,1,DataRegularSeason20242025!$M$3:$M$1315,"REG")</f>
        <v>18</v>
      </c>
      <c r="V7">
        <f>COUNTIFS(DataRegularSeason20242025!$E$3:$E$1315,$A7, DataRegularSeason20242025!$L$3:$L$1315, $A7,DataRegularSeason20242025!$N$3:$N$1315,1,DataRegularSeason20242025!$M$3:$M$1315,"OT")</f>
        <v>2</v>
      </c>
      <c r="W7">
        <f>COUNTIFS(DataRegularSeason20242025!$E$3:$E$1315,$A7, DataRegularSeason20242025!$L$3:$L$1315, $A7,DataRegularSeason20242025!$N$3:$N$1315,1,DataRegularSeason20242025!$M$3:$M$1315,"SO")</f>
        <v>2</v>
      </c>
      <c r="X7">
        <f>H7-T7</f>
        <v>12</v>
      </c>
      <c r="Y7">
        <f>COUNTIFS(DataRegularSeason20242025!$E$3:$E$1315,$A7, DataRegularSeason20242025!$S$3:$S$1315, $A7,DataRegularSeason20242025!$M$3:$M$1315,"REG")</f>
        <v>10</v>
      </c>
      <c r="Z7">
        <f>COUNTIFS(DataRegularSeason20242025!$E$3:$E$1315,$A7, DataRegularSeason20242025!$S$3:$S$1315, $A7,DataRegularSeason20242025!$M$3:$M$1315,"OT")</f>
        <v>2</v>
      </c>
      <c r="AA7">
        <f>COUNTIFS(DataRegularSeason20242025!$E$3:$E$1315,$A7, DataRegularSeason20242025!$S$3:$S$1315, $A7,DataRegularSeason20242025!$M$3:$M$1315,"SO")</f>
        <v>0</v>
      </c>
      <c r="AB7">
        <f>Table3[[#This Row],[W_A]]+Table3[[#This Row],[W_H]]</f>
        <v>40</v>
      </c>
      <c r="AC7">
        <f>Table3[[#This Row],[L_A]]+Table3[[#This Row],[L_H]]</f>
        <v>25</v>
      </c>
      <c r="AD7">
        <f>Table3[[#This Row],[RW_A]]+Table3[[#This Row],[RW_H]]</f>
        <v>34</v>
      </c>
      <c r="AE7">
        <f>Table3[[#This Row],[RL_A]]+Table3[[#This Row],[RL_H]]</f>
        <v>22</v>
      </c>
      <c r="AF7">
        <f>Table3[[#This Row],[OTW_A]]+Table3[[#This Row],[OTW_H]]</f>
        <v>2</v>
      </c>
      <c r="AG7">
        <f>Table3[[#This Row],[OTL_A]]+Table3[[#This Row],[OTL_H]]</f>
        <v>3</v>
      </c>
      <c r="AH7">
        <f>Table3[[#This Row],[SOW_A]]+Table3[[#This Row],[SOW_H]]</f>
        <v>4</v>
      </c>
      <c r="AI7">
        <f>Table3[[#This Row],[SOL_A]]+Table3[[#This Row],[SOL_H]]</f>
        <v>0</v>
      </c>
      <c r="AJ7" s="20" t="str">
        <f>_xlfn.CONCAT(TEXT(Table3[[#This Row],[OTW]]+Table3[[#This Row],[SOW]], "0"), "-", TEXT(Table3[[#This Row],[OTL]]+Table3[[#This Row],[SOL]],"0"))</f>
        <v>6-3</v>
      </c>
      <c r="AK7">
        <f>(2*(Table3[[#This Row],[W_A]]+Table3[[#This Row],[W_H]]))+Table3[[#This Row],[OTL_A]]+Table3[[#This Row],[SOL_A]]+Table3[[#This Row],[OTL_H]]+Table3[[#This Row],[SOL_H]]</f>
        <v>83</v>
      </c>
      <c r="AL7">
        <f>(3*(Table3[[#This Row],[RW_A]]+Table3[[#This Row],[RW_H]]))+(2*(Table3[[#This Row],[OTW_A]]+Table3[[#This Row],[SOW_A]]+Table3[[#This Row],[OTW_H]]+Table3[[#This Row],[SOW_H]]))+Table3[[#This Row],[OTL_A]]+Table3[[#This Row],[SOL_A]]+Table3[[#This Row],[OTL_H]]+Table3[[#This Row],[SOL_H]]</f>
        <v>117</v>
      </c>
      <c r="AM7" s="15">
        <f>Table3[[#This Row],[PTS]]/(2*Table3[[#This Row],[GP]])</f>
        <v>0.63846153846153841</v>
      </c>
      <c r="AN7" s="15">
        <f>Table3[[#This Row],[PTS2]]/(3*Table3[[#This Row],[GP]])</f>
        <v>0.6</v>
      </c>
      <c r="AO7">
        <f>(2*Table3[[#This Row],[GR]])+Table3[[#This Row],[PTS]]</f>
        <v>117</v>
      </c>
      <c r="AP7">
        <f>(3*Table3[[#This Row],[GR]])+Table3[[#This Row],[PTS2]]</f>
        <v>168</v>
      </c>
      <c r="AQ7">
        <f>Table3[[#This Row],[PTS]]+(2 * Table3[[#This Row],[GR]] * Table3[[#This Row],[PTS%]])</f>
        <v>104.7076923076923</v>
      </c>
      <c r="AR7">
        <f>Table3[[#This Row],[PTS2]]+(3 * Table3[[#This Row],[GR]] * Table3[[#This Row],[PTS%2]])</f>
        <v>147.6</v>
      </c>
      <c r="AS7" s="20" t="str">
        <f>_xlfn.CONCAT(TEXT(Table3[[#This Row],[W]], "0"), "-", TEXT(Table3[[#This Row],[RL]],"0"), "-", TEXT(Table3[[#This Row],[OTL]]+Table3[[#This Row],[SOL]], "0"))</f>
        <v>40-22-3</v>
      </c>
      <c r="AT7">
        <f>COUNTIFS(DataRegularSeason20242025!$D$3:$D$1315,Table3[[#This Row],[Teams]],DataRegularSeason20242025!$K$3:$K$1315,0)</f>
        <v>0</v>
      </c>
      <c r="AU7">
        <f>SUMIF(DataRegularSeason20242025!$D$3:$D$1315,$A7, DataRegularSeason20242025!$J$3:$J$1315)</f>
        <v>107</v>
      </c>
      <c r="AV7">
        <f>SUMIF(DataRegularSeason20242025!$D$3:$D$1315,$A7, DataRegularSeason20242025!$K$3:$K$1315)</f>
        <v>94</v>
      </c>
      <c r="AW7">
        <f>AU7-AV7</f>
        <v>13</v>
      </c>
      <c r="AX7">
        <f>COUNTIFS(DataRegularSeason20242025!$E$3:$E$1315,Table3[[#This Row],[Teams]],DataRegularSeason20242025!$J$3:$J$1315,0)</f>
        <v>7</v>
      </c>
      <c r="AY7">
        <f>SUMIF(DataRegularSeason20242025!$E$3:$E$1315,$A7,DataRegularSeason20242025!$K$3:$K$1315)</f>
        <v>109</v>
      </c>
      <c r="AZ7">
        <f>SUMIF(DataRegularSeason20242025!$E$3:$E$1315,$A7,DataRegularSeason20242025!$J$3:$J$1315)</f>
        <v>82</v>
      </c>
      <c r="BA7">
        <f>AY7-AZ7</f>
        <v>27</v>
      </c>
      <c r="BB7">
        <f>AU7+AY7</f>
        <v>216</v>
      </c>
      <c r="BC7">
        <f>AV7+AZ7</f>
        <v>176</v>
      </c>
      <c r="BD7">
        <f>BB7-BC7</f>
        <v>40</v>
      </c>
      <c r="BE7" s="17">
        <f>Table3[[#This Row],[GF]]/Table3[[#This Row],[GP]]</f>
        <v>3.3230769230769233</v>
      </c>
      <c r="BF7" s="17">
        <f>Table3[[#This Row],[GA]]/Table3[[#This Row],[GP]]</f>
        <v>2.7076923076923078</v>
      </c>
      <c r="BG7" s="17">
        <f>(Table3[[#This Row],[GF]]-Table3[[#This Row],[GA]])/Table3[[#This Row],[GP]]</f>
        <v>0.61538461538461542</v>
      </c>
      <c r="BH7" s="49" t="str">
        <f>_xlfn.CONCAT(TEXT(Table3[[#This Row],[W_H]], "0"), "-", TEXT(Table3[[#This Row],[RL_H]],"0"), "-", TEXT(Table3[[#This Row],[OTL_H]]+Table3[[#This Row],[SOL_H]], "0"))</f>
        <v>22-10-2</v>
      </c>
      <c r="BI7" s="49" t="str">
        <f>_xlfn.CONCAT(TEXT(Table3[[#This Row],[W_A]], "0"), "-", TEXT(Table3[[#This Row],[RL_A]],"0"), "-", TEXT(Table3[[#This Row],[OTL_A]]+Table3[[#This Row],[SOL_A]], "0"))</f>
        <v>18-12-1</v>
      </c>
      <c r="BJ7" s="49">
        <f>((2*(Table3[[#This Row],[W_H]]))+Table3[[#This Row],[OTL_H]]+Table3[[#This Row],[SOL_H]])/(2*Table3[[#This Row],[GP_H]])</f>
        <v>0.67647058823529416</v>
      </c>
      <c r="BK7" s="49">
        <f>((2*(Table3[[#This Row],[W_A]]))+Table3[[#This Row],[OTL_A]]+Table3[[#This Row],[SOL_A]])/(2*Table3[[#This Row],[GP_A]])</f>
        <v>0.59677419354838712</v>
      </c>
      <c r="BL7" s="21">
        <f>(Table3[[#This Row],[W]]*$CR$3)+(Table3[[#This Row],[L]]*$CR$4)+(Table3[[#This Row],[GF]]*$CR$5)+(Table3[[#This Row],[GA]]*$CR$6)</f>
        <v>77.5</v>
      </c>
      <c r="BM7" s="21">
        <f>(82*(((Table3[[#This Row],[PTS%]]*$CR$3)+((1-Table3[[#This Row],[PTS%]])*$CR$4)+(Table3[[#This Row],[GF]]*$CR$5)+(Table3[[#This Row],[GA]]*$CR$6))/Table3[[#This Row],[GP]])) + (Table3[[#This Row],[W]]*$CR$3)+(Table3[[#This Row],[L]]*$CR$4)+(Table3[[#This Row],[GF]]*$CR$5)+(Table3[[#This Row],[GA]]*$CR$6)</f>
        <v>141.11647337278106</v>
      </c>
      <c r="BN7">
        <f>COUNTIFS(Table2[AwayTeam],$A7,Table2[PredictedWinner], $A7, Table2[GameIsOver], 1)</f>
        <v>20</v>
      </c>
      <c r="BO7">
        <f>COUNTIFS(Table2[HomeTeam],$A7,Table2[PredictedWinner], $A7, Table2[GameIsOver], 1)</f>
        <v>24</v>
      </c>
      <c r="BP7">
        <f>BN7+BO7</f>
        <v>44</v>
      </c>
      <c r="BQ7">
        <f>F7-BN7</f>
        <v>11</v>
      </c>
      <c r="BR7">
        <f>H7-BO7</f>
        <v>10</v>
      </c>
      <c r="BS7">
        <f>BQ7+BR7</f>
        <v>21</v>
      </c>
      <c r="BV7">
        <v>2024</v>
      </c>
      <c r="BY7" t="str">
        <f>INDEX(Table2[AwayTeam], Table3[[#This Row],[Column2]])</f>
        <v>CHI</v>
      </c>
      <c r="BZ7">
        <f>LARGE((Table2[[#This Row],[AwayTeam]]=Table3[[#This Row],[Teams]]), 1)</f>
        <v>0</v>
      </c>
      <c r="CL7" t="s">
        <v>1463</v>
      </c>
      <c r="CM7">
        <f>SUM($AF$2:$AF$33)</f>
        <v>153</v>
      </c>
      <c r="CT7" s="22">
        <f>MAX(CR4,CR3*INDEX($AM$2:$AM$33,MATCH("CGY",$A$2:$A$33,0),1))+(CR5*CT5)+(CR6*CT6)</f>
        <v>0.98203125000000002</v>
      </c>
      <c r="CU7" s="97">
        <f>SUM(CU3:CU6)</f>
        <v>68.849999999999994</v>
      </c>
    </row>
    <row r="8" spans="1:106" ht="15.75" thickTop="1" x14ac:dyDescent="0.25">
      <c r="A8" t="s">
        <v>43</v>
      </c>
      <c r="B8" t="s">
        <v>97</v>
      </c>
      <c r="C8" t="s">
        <v>98</v>
      </c>
      <c r="D8">
        <f>COUNTIFS(DataRegularSeason20242025!$D$3:$D$1315,$A8,DataRegularSeason20242025!$R$3:$R$1315,1,DataRegularSeason20242025!$N$3:$N$1315,1) + COUNTIFS(DataRegularSeason20242025!$E$3:$E$1315,$A8,DataRegularSeason20242025!$R$3:$R$1315,1,DataRegularSeason20242025!$N$3:$N$1315,1)</f>
        <v>58</v>
      </c>
      <c r="E8" s="15">
        <f>Table3[[#This Row],[Watched]]/Table3[[#This Row],[GP]]</f>
        <v>0.89230769230769236</v>
      </c>
      <c r="F8">
        <f>COUNTIFS(DataRegularSeason20242025!$N$3:$N$1315,1,DataRegularSeason20242025!$D$3:$D$1315,$A8)</f>
        <v>31</v>
      </c>
      <c r="G8">
        <f>41-Table3[[#This Row],[GP_A]]</f>
        <v>10</v>
      </c>
      <c r="H8">
        <f>COUNTIFS(DataRegularSeason20242025!$E$3:$E$1315,$A8,DataRegularSeason20242025!$N$3:$N$1315,1)</f>
        <v>34</v>
      </c>
      <c r="I8">
        <f>41-Table3[[#This Row],[GP_H]]</f>
        <v>7</v>
      </c>
      <c r="J8">
        <f>F8+H8</f>
        <v>65</v>
      </c>
      <c r="K8">
        <f>82-Table3[[#This Row],[GP]]</f>
        <v>17</v>
      </c>
      <c r="L8">
        <f>COUNTIFS(DataRegularSeason20242025!$D$3:$D$1315,$A8, DataRegularSeason20242025!$L$3:$L$1315, $A8,DataRegularSeason20242025!$N$3:$N$1315,1)</f>
        <v>13</v>
      </c>
      <c r="M8">
        <f>COUNTIFS(DataRegularSeason20242025!$D$3:$D$1315,$A8, DataRegularSeason20242025!$L$3:$L$1315, $A8,DataRegularSeason20242025!$N$3:$N$1315,1,DataRegularSeason20242025!$M$3:$M$1315,"REG")</f>
        <v>10</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18</v>
      </c>
      <c r="Q8">
        <f>COUNTIFS(DataRegularSeason20242025!$D$3:$D$1315,$A8, DataRegularSeason20242025!$S$3:$S$1315, $A8,DataRegularSeason20242025!$M$3:$M$1315,"REG")</f>
        <v>15</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26</v>
      </c>
      <c r="U8">
        <f>COUNTIFS(DataRegularSeason20242025!$E$3:$E$1315,$A8, DataRegularSeason20242025!$L$3:$L$1315, $A8,DataRegularSeason20242025!$N$3:$N$1315,1,DataRegularSeason20242025!$M$3:$M$1315,"REG")</f>
        <v>24</v>
      </c>
      <c r="V8">
        <f>COUNTIFS(DataRegularSeason20242025!$E$3:$E$1315,$A8, DataRegularSeason20242025!$L$3:$L$1315, $A8,DataRegularSeason20242025!$N$3:$N$1315,1,DataRegularSeason20242025!$M$3:$M$1315,"OT")</f>
        <v>2</v>
      </c>
      <c r="W8">
        <f>COUNTIFS(DataRegularSeason20242025!$E$3:$E$1315,$A8, DataRegularSeason20242025!$L$3:$L$1315, $A8,DataRegularSeason20242025!$N$3:$N$1315,1,DataRegularSeason20242025!$M$3:$M$1315,"SO")</f>
        <v>0</v>
      </c>
      <c r="X8">
        <f>H8-T8</f>
        <v>8</v>
      </c>
      <c r="Y8">
        <f>COUNTIFS(DataRegularSeason20242025!$E$3:$E$1315,$A8, DataRegularSeason20242025!$S$3:$S$1315, $A8,DataRegularSeason20242025!$M$3:$M$1315,"REG")</f>
        <v>7</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39</v>
      </c>
      <c r="AC8">
        <f>Table3[[#This Row],[L_A]]+Table3[[#This Row],[L_H]]</f>
        <v>26</v>
      </c>
      <c r="AD8">
        <f>Table3[[#This Row],[RW_A]]+Table3[[#This Row],[RW_H]]</f>
        <v>34</v>
      </c>
      <c r="AE8">
        <f>Table3[[#This Row],[RL_A]]+Table3[[#This Row],[RL_H]]</f>
        <v>22</v>
      </c>
      <c r="AF8">
        <f>Table3[[#This Row],[OTW_A]]+Table3[[#This Row],[OTW_H]]</f>
        <v>5</v>
      </c>
      <c r="AG8">
        <f>Table3[[#This Row],[OTL_A]]+Table3[[#This Row],[OTL_H]]</f>
        <v>2</v>
      </c>
      <c r="AH8">
        <f>Table3[[#This Row],[SOW_A]]+Table3[[#This Row],[SOW_H]]</f>
        <v>0</v>
      </c>
      <c r="AI8">
        <f>Table3[[#This Row],[SOL_A]]+Table3[[#This Row],[SOL_H]]</f>
        <v>2</v>
      </c>
      <c r="AJ8" s="20" t="str">
        <f>_xlfn.CONCAT(TEXT(Table3[[#This Row],[OTW]]+Table3[[#This Row],[SOW]], "0"), "-", TEXT(Table3[[#This Row],[OTL]]+Table3[[#This Row],[SOL]],"0"))</f>
        <v>5-4</v>
      </c>
      <c r="AK8">
        <f>(2*(Table3[[#This Row],[W_A]]+Table3[[#This Row],[W_H]]))+Table3[[#This Row],[OTL_A]]+Table3[[#This Row],[SOL_A]]+Table3[[#This Row],[OTL_H]]+Table3[[#This Row],[SOL_H]]</f>
        <v>82</v>
      </c>
      <c r="AL8">
        <f>(3*(Table3[[#This Row],[RW_A]]+Table3[[#This Row],[RW_H]]))+(2*(Table3[[#This Row],[OTW_A]]+Table3[[#This Row],[SOW_A]]+Table3[[#This Row],[OTW_H]]+Table3[[#This Row],[SOW_H]]))+Table3[[#This Row],[OTL_A]]+Table3[[#This Row],[SOL_A]]+Table3[[#This Row],[OTL_H]]+Table3[[#This Row],[SOL_H]]</f>
        <v>116</v>
      </c>
      <c r="AM8" s="15">
        <f>Table3[[#This Row],[PTS]]/(2*Table3[[#This Row],[GP]])</f>
        <v>0.63076923076923075</v>
      </c>
      <c r="AN8" s="15">
        <f>Table3[[#This Row],[PTS2]]/(3*Table3[[#This Row],[GP]])</f>
        <v>0.59487179487179487</v>
      </c>
      <c r="AO8">
        <f>(2*Table3[[#This Row],[GR]])+Table3[[#This Row],[PTS]]</f>
        <v>116</v>
      </c>
      <c r="AP8">
        <f>(3*Table3[[#This Row],[GR]])+Table3[[#This Row],[PTS2]]</f>
        <v>167</v>
      </c>
      <c r="AQ8">
        <f>Table3[[#This Row],[PTS]]+(2 * Table3[[#This Row],[GR]] * Table3[[#This Row],[PTS%]])</f>
        <v>103.44615384615385</v>
      </c>
      <c r="AR8">
        <f>Table3[[#This Row],[PTS2]]+(3 * Table3[[#This Row],[GR]] * Table3[[#This Row],[PTS%2]])</f>
        <v>146.33846153846153</v>
      </c>
      <c r="AS8" s="20" t="str">
        <f>_xlfn.CONCAT(TEXT(Table3[[#This Row],[W]], "0"), "-", TEXT(Table3[[#This Row],[RL]],"0"), "-", TEXT(Table3[[#This Row],[OTL]]+Table3[[#This Row],[SOL]], "0"))</f>
        <v>39-22-4</v>
      </c>
      <c r="AT8">
        <f>COUNTIFS(DataRegularSeason20242025!$D$3:$D$1315,Table3[[#This Row],[Teams]],DataRegularSeason20242025!$K$3:$K$1315,0)</f>
        <v>1</v>
      </c>
      <c r="AU8">
        <f>SUMIF(DataRegularSeason20242025!$D$3:$D$1315,$A8, DataRegularSeason20242025!$J$3:$J$1315)</f>
        <v>81</v>
      </c>
      <c r="AV8">
        <f>SUMIF(DataRegularSeason20242025!$D$3:$D$1315,$A8, DataRegularSeason20242025!$K$3:$K$1315)</f>
        <v>93</v>
      </c>
      <c r="AW8">
        <f>AU8-AV8</f>
        <v>-12</v>
      </c>
      <c r="AX8">
        <f>COUNTIFS(DataRegularSeason20242025!$E$3:$E$1315,Table3[[#This Row],[Teams]],DataRegularSeason20242025!$J$3:$J$1315,0)</f>
        <v>3</v>
      </c>
      <c r="AY8">
        <f>SUMIF(DataRegularSeason20242025!$E$3:$E$1315,$A8,DataRegularSeason20242025!$K$3:$K$1315)</f>
        <v>127</v>
      </c>
      <c r="AZ8">
        <f>SUMIF(DataRegularSeason20242025!$E$3:$E$1315,$A8,DataRegularSeason20242025!$J$3:$J$1315)</f>
        <v>83</v>
      </c>
      <c r="BA8">
        <f>AY8-AZ8</f>
        <v>44</v>
      </c>
      <c r="BB8">
        <f>AU8+AY8</f>
        <v>208</v>
      </c>
      <c r="BC8">
        <f>AV8+AZ8</f>
        <v>176</v>
      </c>
      <c r="BD8">
        <f>BB8-BC8</f>
        <v>32</v>
      </c>
      <c r="BE8" s="17">
        <f>Table3[[#This Row],[GF]]/Table3[[#This Row],[GP]]</f>
        <v>3.2</v>
      </c>
      <c r="BF8" s="17">
        <f>Table3[[#This Row],[GA]]/Table3[[#This Row],[GP]]</f>
        <v>2.7076923076923078</v>
      </c>
      <c r="BG8" s="17">
        <f>(Table3[[#This Row],[GF]]-Table3[[#This Row],[GA]])/Table3[[#This Row],[GP]]</f>
        <v>0.49230769230769234</v>
      </c>
      <c r="BH8" s="49" t="str">
        <f>_xlfn.CONCAT(TEXT(Table3[[#This Row],[W_H]], "0"), "-", TEXT(Table3[[#This Row],[RL_H]],"0"), "-", TEXT(Table3[[#This Row],[OTL_H]]+Table3[[#This Row],[SOL_H]], "0"))</f>
        <v>26-7-1</v>
      </c>
      <c r="BI8" s="49" t="str">
        <f>_xlfn.CONCAT(TEXT(Table3[[#This Row],[W_A]], "0"), "-", TEXT(Table3[[#This Row],[RL_A]],"0"), "-", TEXT(Table3[[#This Row],[OTL_A]]+Table3[[#This Row],[SOL_A]], "0"))</f>
        <v>13-15-3</v>
      </c>
      <c r="BJ8" s="49">
        <f>((2*(Table3[[#This Row],[W_H]]))+Table3[[#This Row],[OTL_H]]+Table3[[#This Row],[SOL_H]])/(2*Table3[[#This Row],[GP_H]])</f>
        <v>0.77941176470588236</v>
      </c>
      <c r="BK8" s="49">
        <f>((2*(Table3[[#This Row],[W_A]]))+Table3[[#This Row],[OTL_A]]+Table3[[#This Row],[SOL_A]])/(2*Table3[[#This Row],[GP_A]])</f>
        <v>0.46774193548387094</v>
      </c>
      <c r="BL8" s="21">
        <f>(Table3[[#This Row],[W]]*$CR$3)+(Table3[[#This Row],[L]]*$CR$4)+(Table3[[#This Row],[GF]]*$CR$5)+(Table3[[#This Row],[GA]]*$CR$6)</f>
        <v>76.099999999999994</v>
      </c>
      <c r="BM8" s="21">
        <f>(82*(((Table3[[#This Row],[PTS%]]*$CR$3)+((1-Table3[[#This Row],[PTS%]])*$CR$4)+(Table3[[#This Row],[GF]]*$CR$5)+(Table3[[#This Row],[GA]]*$CR$6))/Table3[[#This Row],[GP]])) + (Table3[[#This Row],[W]]*$CR$3)+(Table3[[#This Row],[L]]*$CR$4)+(Table3[[#This Row],[GF]]*$CR$5)+(Table3[[#This Row],[GA]]*$CR$6)</f>
        <v>138.20068639053255</v>
      </c>
      <c r="BN8">
        <f>COUNTIFS(Table2[AwayTeam],$A8,Table2[PredictedWinner], $A8, Table2[GameIsOver], 1)</f>
        <v>18</v>
      </c>
      <c r="BO8">
        <f>COUNTIFS(Table2[HomeTeam],$A8,Table2[PredictedWinner], $A8, Table2[GameIsOver], 1)</f>
        <v>24</v>
      </c>
      <c r="BP8">
        <f>BN8+BO8</f>
        <v>42</v>
      </c>
      <c r="BQ8">
        <f>F8-BN8</f>
        <v>13</v>
      </c>
      <c r="BR8">
        <f>H8-BO8</f>
        <v>10</v>
      </c>
      <c r="BS8">
        <f>BQ8+BR8</f>
        <v>23</v>
      </c>
      <c r="BV8">
        <v>2006</v>
      </c>
      <c r="BY8" t="str">
        <f>INDEX(Table2[AwayTeam], Table3[[#This Row],[Column2]])</f>
        <v>TOR</v>
      </c>
      <c r="BZ8">
        <f>LARGE((Table2[[#This Row],[AwayTeam]]=Table3[[#This Row],[Teams]]), 1)</f>
        <v>0</v>
      </c>
      <c r="CL8" t="s">
        <v>1464</v>
      </c>
      <c r="CM8">
        <f>SUM($AH$2:$AH$33)</f>
        <v>54</v>
      </c>
      <c r="CS8" t="s">
        <v>1474</v>
      </c>
      <c r="CT8" s="22">
        <f>CT7*82</f>
        <v>80.526562499999997</v>
      </c>
      <c r="CU8" s="21">
        <f>CU7+((82-CS2)*CT7)</f>
        <v>86.526562499999997</v>
      </c>
    </row>
    <row r="9" spans="1:106" x14ac:dyDescent="0.25">
      <c r="A9" t="s">
        <v>25</v>
      </c>
      <c r="B9" t="s">
        <v>96</v>
      </c>
      <c r="C9" t="s">
        <v>94</v>
      </c>
      <c r="D9">
        <f>COUNTIFS(DataRegularSeason20242025!$D$3:$D$1315,$A9,DataRegularSeason20242025!$R$3:$R$1315,1,DataRegularSeason20242025!$N$3:$N$1315,1) + COUNTIFS(DataRegularSeason20242025!$E$3:$E$1315,$A9,DataRegularSeason20242025!$R$3:$R$1315,1,DataRegularSeason20242025!$N$3:$N$1315,1)</f>
        <v>60</v>
      </c>
      <c r="E9" s="15">
        <f>Table3[[#This Row],[Watched]]/Table3[[#This Row],[GP]]</f>
        <v>0.90909090909090906</v>
      </c>
      <c r="F9">
        <f>COUNTIFS(DataRegularSeason20242025!$N$3:$N$1315,1,DataRegularSeason20242025!$D$3:$D$1315,$A9)</f>
        <v>32</v>
      </c>
      <c r="G9">
        <f>41-Table3[[#This Row],[GP_A]]</f>
        <v>9</v>
      </c>
      <c r="H9">
        <f>COUNTIFS(DataRegularSeason20242025!$E$3:$E$1315,$A9,DataRegularSeason20242025!$N$3:$N$1315,1)</f>
        <v>34</v>
      </c>
      <c r="I9">
        <f>41-Table3[[#This Row],[GP_H]]</f>
        <v>7</v>
      </c>
      <c r="J9">
        <f>F9+H9</f>
        <v>66</v>
      </c>
      <c r="K9">
        <f>82-Table3[[#This Row],[GP]]</f>
        <v>16</v>
      </c>
      <c r="L9">
        <f>COUNTIFS(DataRegularSeason20242025!$D$3:$D$1315,$A9, DataRegularSeason20242025!$L$3:$L$1315, $A9,DataRegularSeason20242025!$N$3:$N$1315,1)</f>
        <v>17</v>
      </c>
      <c r="M9">
        <f>COUNTIFS(DataRegularSeason20242025!$D$3:$D$1315,$A9, DataRegularSeason20242025!$L$3:$L$1315, $A9,DataRegularSeason20242025!$N$3:$N$1315,1,DataRegularSeason20242025!$M$3:$M$1315,"REG")</f>
        <v>17</v>
      </c>
      <c r="N9">
        <f>COUNTIFS(DataRegularSeason20242025!$D$3:$D$1315,$A9, DataRegularSeason20242025!$L$3:$L$1315, $A9,DataRegularSeason20242025!$N$3:$N$1315,1,DataRegularSeason20242025!$M$3:$M$1315,"OT")</f>
        <v>0</v>
      </c>
      <c r="O9">
        <f>COUNTIFS(DataRegularSeason20242025!$D$3:$D$1315,$A9, DataRegularSeason20242025!$L$3:$L$1315, $A9,DataRegularSeason20242025!$N$3:$N$1315,1,DataRegularSeason20242025!$M$3:$M$1315,"SO")</f>
        <v>0</v>
      </c>
      <c r="P9">
        <f>F9-L9</f>
        <v>15</v>
      </c>
      <c r="Q9">
        <f>COUNTIFS(DataRegularSeason20242025!$D$3:$D$1315,$A9, DataRegularSeason20242025!$S$3:$S$1315, $A9,DataRegularSeason20242025!$M$3:$M$1315,"REG")</f>
        <v>14</v>
      </c>
      <c r="R9">
        <f>COUNTIFS(DataRegularSeason20242025!$D$3:$D$1315,$A9, DataRegularSeason20242025!$S$3:$S$1315, $A9,DataRegularSeason20242025!$M$3:$M$1315,"OT")</f>
        <v>0</v>
      </c>
      <c r="S9">
        <f>COUNTIFS(DataRegularSeason20242025!$D$3:$D$1315,$A9, DataRegularSeason20242025!$S$3:$S$1315, $A9,DataRegularSeason20242025!$M$3:$M$1315,"SO")</f>
        <v>1</v>
      </c>
      <c r="T9">
        <f>COUNTIFS(DataRegularSeason20242025!$E$3:$E$1315,$A9, DataRegularSeason20242025!$L$3:$L$1315, $A9, DataRegularSeason20242025!$N$3:$N$1315,1)</f>
        <v>22</v>
      </c>
      <c r="U9">
        <f>COUNTIFS(DataRegularSeason20242025!$E$3:$E$1315,$A9, DataRegularSeason20242025!$L$3:$L$1315, $A9,DataRegularSeason20242025!$N$3:$N$1315,1,DataRegularSeason20242025!$M$3:$M$1315,"REG")</f>
        <v>17</v>
      </c>
      <c r="V9">
        <f>COUNTIFS(DataRegularSeason20242025!$E$3:$E$1315,$A9, DataRegularSeason20242025!$L$3:$L$1315, $A9,DataRegularSeason20242025!$N$3:$N$1315,1,DataRegularSeason20242025!$M$3:$M$1315,"OT")</f>
        <v>4</v>
      </c>
      <c r="W9">
        <f>COUNTIFS(DataRegularSeason20242025!$E$3:$E$1315,$A9, DataRegularSeason20242025!$L$3:$L$1315, $A9,DataRegularSeason20242025!$N$3:$N$1315,1,DataRegularSeason20242025!$M$3:$M$1315,"SO")</f>
        <v>1</v>
      </c>
      <c r="X9">
        <f>H9-T9</f>
        <v>12</v>
      </c>
      <c r="Y9">
        <f>COUNTIFS(DataRegularSeason20242025!$E$3:$E$1315,$A9, DataRegularSeason20242025!$S$3:$S$1315, $A9,DataRegularSeason20242025!$M$3:$M$1315,"REG")</f>
        <v>10</v>
      </c>
      <c r="Z9">
        <f>COUNTIFS(DataRegularSeason20242025!$E$3:$E$1315,$A9, DataRegularSeason20242025!$S$3:$S$1315, $A9,DataRegularSeason20242025!$M$3:$M$1315,"OT")</f>
        <v>1</v>
      </c>
      <c r="AA9">
        <f>COUNTIFS(DataRegularSeason20242025!$E$3:$E$1315,$A9, DataRegularSeason20242025!$S$3:$S$1315, $A9,DataRegularSeason20242025!$M$3:$M$1315,"SO")</f>
        <v>1</v>
      </c>
      <c r="AB9">
        <f>Table3[[#This Row],[W_A]]+Table3[[#This Row],[W_H]]</f>
        <v>39</v>
      </c>
      <c r="AC9">
        <f>Table3[[#This Row],[L_A]]+Table3[[#This Row],[L_H]]</f>
        <v>27</v>
      </c>
      <c r="AD9">
        <f>Table3[[#This Row],[RW_A]]+Table3[[#This Row],[RW_H]]</f>
        <v>34</v>
      </c>
      <c r="AE9">
        <f>Table3[[#This Row],[RL_A]]+Table3[[#This Row],[RL_H]]</f>
        <v>24</v>
      </c>
      <c r="AF9">
        <f>Table3[[#This Row],[OTW_A]]+Table3[[#This Row],[OTW_H]]</f>
        <v>4</v>
      </c>
      <c r="AG9">
        <f>Table3[[#This Row],[OTL_A]]+Table3[[#This Row],[OTL_H]]</f>
        <v>1</v>
      </c>
      <c r="AH9">
        <f>Table3[[#This Row],[SOW_A]]+Table3[[#This Row],[SOW_H]]</f>
        <v>1</v>
      </c>
      <c r="AI9">
        <f>Table3[[#This Row],[SOL_A]]+Table3[[#This Row],[SOL_H]]</f>
        <v>2</v>
      </c>
      <c r="AJ9" s="20" t="str">
        <f>_xlfn.CONCAT(TEXT(Table3[[#This Row],[OTW]]+Table3[[#This Row],[SOW]], "0"), "-", TEXT(Table3[[#This Row],[OTL]]+Table3[[#This Row],[SOL]],"0"))</f>
        <v>5-3</v>
      </c>
      <c r="AK9">
        <f>(2*(Table3[[#This Row],[W_A]]+Table3[[#This Row],[W_H]]))+Table3[[#This Row],[OTL_A]]+Table3[[#This Row],[SOL_A]]+Table3[[#This Row],[OTL_H]]+Table3[[#This Row],[SOL_H]]</f>
        <v>81</v>
      </c>
      <c r="AL9">
        <f>(3*(Table3[[#This Row],[RW_A]]+Table3[[#This Row],[RW_H]]))+(2*(Table3[[#This Row],[OTW_A]]+Table3[[#This Row],[SOW_A]]+Table3[[#This Row],[OTW_H]]+Table3[[#This Row],[SOW_H]]))+Table3[[#This Row],[OTL_A]]+Table3[[#This Row],[SOL_A]]+Table3[[#This Row],[OTL_H]]+Table3[[#This Row],[SOL_H]]</f>
        <v>115</v>
      </c>
      <c r="AM9" s="15">
        <f>Table3[[#This Row],[PTS]]/(2*Table3[[#This Row],[GP]])</f>
        <v>0.61363636363636365</v>
      </c>
      <c r="AN9" s="15">
        <f>Table3[[#This Row],[PTS2]]/(3*Table3[[#This Row],[GP]])</f>
        <v>0.58080808080808077</v>
      </c>
      <c r="AO9">
        <f>(2*Table3[[#This Row],[GR]])+Table3[[#This Row],[PTS]]</f>
        <v>113</v>
      </c>
      <c r="AP9">
        <f>(3*Table3[[#This Row],[GR]])+Table3[[#This Row],[PTS2]]</f>
        <v>163</v>
      </c>
      <c r="AQ9">
        <f>Table3[[#This Row],[PTS]]+(2 * Table3[[#This Row],[GR]] * Table3[[#This Row],[PTS%]])</f>
        <v>100.63636363636364</v>
      </c>
      <c r="AR9">
        <f>Table3[[#This Row],[PTS2]]+(3 * Table3[[#This Row],[GR]] * Table3[[#This Row],[PTS%2]])</f>
        <v>142.87878787878788</v>
      </c>
      <c r="AS9" s="20" t="str">
        <f>_xlfn.CONCAT(TEXT(Table3[[#This Row],[W]], "0"), "-", TEXT(Table3[[#This Row],[RL]],"0"), "-", TEXT(Table3[[#This Row],[OTL]]+Table3[[#This Row],[SOL]], "0"))</f>
        <v>39-24-3</v>
      </c>
      <c r="AT9">
        <f>COUNTIFS(DataRegularSeason20242025!$D$3:$D$1315,Table3[[#This Row],[Teams]],DataRegularSeason20242025!$K$3:$K$1315,0)</f>
        <v>1</v>
      </c>
      <c r="AU9">
        <f>SUMIF(DataRegularSeason20242025!$D$3:$D$1315,$A9, DataRegularSeason20242025!$J$3:$J$1315)</f>
        <v>95</v>
      </c>
      <c r="AV9">
        <f>SUMIF(DataRegularSeason20242025!$D$3:$D$1315,$A9, DataRegularSeason20242025!$K$3:$K$1315)</f>
        <v>93</v>
      </c>
      <c r="AW9">
        <f>AU9-AV9</f>
        <v>2</v>
      </c>
      <c r="AX9">
        <f>COUNTIFS(DataRegularSeason20242025!$E$3:$E$1315,Table3[[#This Row],[Teams]],DataRegularSeason20242025!$J$3:$J$1315,0)</f>
        <v>3</v>
      </c>
      <c r="AY9">
        <f>SUMIF(DataRegularSeason20242025!$E$3:$E$1315,$A9,DataRegularSeason20242025!$K$3:$K$1315)</f>
        <v>125</v>
      </c>
      <c r="AZ9">
        <f>SUMIF(DataRegularSeason20242025!$E$3:$E$1315,$A9,DataRegularSeason20242025!$J$3:$J$1315)</f>
        <v>99</v>
      </c>
      <c r="BA9">
        <f>AY9-AZ9</f>
        <v>26</v>
      </c>
      <c r="BB9">
        <f>AU9+AY9</f>
        <v>220</v>
      </c>
      <c r="BC9">
        <f>AV9+AZ9</f>
        <v>192</v>
      </c>
      <c r="BD9">
        <f>BB9-BC9</f>
        <v>28</v>
      </c>
      <c r="BE9" s="17">
        <f>Table3[[#This Row],[GF]]/Table3[[#This Row],[GP]]</f>
        <v>3.3333333333333335</v>
      </c>
      <c r="BF9" s="17">
        <f>Table3[[#This Row],[GA]]/Table3[[#This Row],[GP]]</f>
        <v>2.9090909090909092</v>
      </c>
      <c r="BG9" s="17">
        <f>(Table3[[#This Row],[GF]]-Table3[[#This Row],[GA]])/Table3[[#This Row],[GP]]</f>
        <v>0.42424242424242425</v>
      </c>
      <c r="BH9" s="49" t="str">
        <f>_xlfn.CONCAT(TEXT(Table3[[#This Row],[W_H]], "0"), "-", TEXT(Table3[[#This Row],[RL_H]],"0"), "-", TEXT(Table3[[#This Row],[OTL_H]]+Table3[[#This Row],[SOL_H]], "0"))</f>
        <v>22-10-2</v>
      </c>
      <c r="BI9" s="49" t="str">
        <f>_xlfn.CONCAT(TEXT(Table3[[#This Row],[W_A]], "0"), "-", TEXT(Table3[[#This Row],[RL_A]],"0"), "-", TEXT(Table3[[#This Row],[OTL_A]]+Table3[[#This Row],[SOL_A]], "0"))</f>
        <v>17-14-1</v>
      </c>
      <c r="BJ9" s="49">
        <f>((2*(Table3[[#This Row],[W_H]]))+Table3[[#This Row],[OTL_H]]+Table3[[#This Row],[SOL_H]])/(2*Table3[[#This Row],[GP_H]])</f>
        <v>0.67647058823529416</v>
      </c>
      <c r="BK9" s="49">
        <f>((2*(Table3[[#This Row],[W_A]]))+Table3[[#This Row],[OTL_A]]+Table3[[#This Row],[SOL_A]])/(2*Table3[[#This Row],[GP_A]])</f>
        <v>0.546875</v>
      </c>
      <c r="BL9" s="21">
        <f>(Table3[[#This Row],[W]]*$CR$3)+(Table3[[#This Row],[L]]*$CR$4)+(Table3[[#This Row],[GF]]*$CR$5)+(Table3[[#This Row],[GA]]*$CR$6)</f>
        <v>79.800000000000011</v>
      </c>
      <c r="BM9" s="21">
        <f>(82*(((Table3[[#This Row],[PTS%]]*$CR$3)+((1-Table3[[#This Row],[PTS%]])*$CR$4)+(Table3[[#This Row],[GF]]*$CR$5)+(Table3[[#This Row],[GA]]*$CR$6))/Table3[[#This Row],[GP]])) + (Table3[[#This Row],[W]]*$CR$3)+(Table3[[#This Row],[L]]*$CR$4)+(Table3[[#This Row],[GF]]*$CR$5)+(Table3[[#This Row],[GA]]*$CR$6)</f>
        <v>145.1797520661157</v>
      </c>
      <c r="BN9">
        <f>COUNTIFS(Table2[AwayTeam],$A9,Table2[PredictedWinner], $A9, Table2[GameIsOver], 1)</f>
        <v>17</v>
      </c>
      <c r="BO9">
        <f>COUNTIFS(Table2[HomeTeam],$A9,Table2[PredictedWinner], $A9, Table2[GameIsOver], 1)</f>
        <v>26</v>
      </c>
      <c r="BP9">
        <f>BN9+BO9</f>
        <v>43</v>
      </c>
      <c r="BQ9">
        <f>F9-BN9</f>
        <v>15</v>
      </c>
      <c r="BR9">
        <f>H9-BO9</f>
        <v>8</v>
      </c>
      <c r="BS9">
        <f>BQ9+BR9</f>
        <v>23</v>
      </c>
      <c r="BV9">
        <v>2022</v>
      </c>
      <c r="BY9" t="str">
        <f>INDEX(Table2[AwayTeam], Table3[[#This Row],[Column2]])</f>
        <v>NYR</v>
      </c>
      <c r="BZ9">
        <f>LARGE((Table2[[#This Row],[AwayTeam]]=Table3[[#This Row],[Teams]]), 1)</f>
        <v>0</v>
      </c>
      <c r="CL9" t="s">
        <v>1467</v>
      </c>
      <c r="CM9" s="1">
        <f>_xlfn.MINIFS(DataRegularSeason20242025!$B$3:$B$1315,DataRegularSeason20242025!$N$3:$N$1315,1)</f>
        <v>45569</v>
      </c>
    </row>
    <row r="10" spans="1:106" x14ac:dyDescent="0.25">
      <c r="A10" t="s">
        <v>27</v>
      </c>
      <c r="B10" t="s">
        <v>96</v>
      </c>
      <c r="C10" t="s">
        <v>99</v>
      </c>
      <c r="D10">
        <f>COUNTIFS(DataRegularSeason20242025!$D$3:$D$1315,$A10,DataRegularSeason20242025!$R$3:$R$1315,1,DataRegularSeason20242025!$N$3:$N$1315,1) + COUNTIFS(DataRegularSeason20242025!$E$3:$E$1315,$A10,DataRegularSeason20242025!$R$3:$R$1315,1,DataRegularSeason20242025!$N$3:$N$1315,1)</f>
        <v>56</v>
      </c>
      <c r="E10" s="15">
        <f>Table3[[#This Row],[Watched]]/Table3[[#This Row],[GP]]</f>
        <v>0.88888888888888884</v>
      </c>
      <c r="F10">
        <f>COUNTIFS(DataRegularSeason20242025!$N$3:$N$1315,1,DataRegularSeason20242025!$D$3:$D$1315,$A10)</f>
        <v>35</v>
      </c>
      <c r="G10">
        <f>41-Table3[[#This Row],[GP_A]]</f>
        <v>6</v>
      </c>
      <c r="H10">
        <f>COUNTIFS(DataRegularSeason20242025!$E$3:$E$1315,$A10,DataRegularSeason20242025!$N$3:$N$1315,1)</f>
        <v>28</v>
      </c>
      <c r="I10">
        <f>41-Table3[[#This Row],[GP_H]]</f>
        <v>13</v>
      </c>
      <c r="J10">
        <f>F10+H10</f>
        <v>63</v>
      </c>
      <c r="K10">
        <f>82-Table3[[#This Row],[GP]]</f>
        <v>19</v>
      </c>
      <c r="L10">
        <f>COUNTIFS(DataRegularSeason20242025!$D$3:$D$1315,$A10, DataRegularSeason20242025!$L$3:$L$1315, $A10,DataRegularSeason20242025!$N$3:$N$1315,1)</f>
        <v>13</v>
      </c>
      <c r="M10">
        <f>COUNTIFS(DataRegularSeason20242025!$D$3:$D$1315,$A10, DataRegularSeason20242025!$L$3:$L$1315, $A10,DataRegularSeason20242025!$N$3:$N$1315,1,DataRegularSeason20242025!$M$3:$M$1315,"REG")</f>
        <v>12</v>
      </c>
      <c r="N10">
        <f>COUNTIFS(DataRegularSeason20242025!$D$3:$D$1315,$A10, DataRegularSeason20242025!$L$3:$L$1315, $A10,DataRegularSeason20242025!$N$3:$N$1315,1,DataRegularSeason20242025!$M$3:$M$1315,"OT")</f>
        <v>1</v>
      </c>
      <c r="O10">
        <f>COUNTIFS(DataRegularSeason20242025!$D$3:$D$1315,$A10, DataRegularSeason20242025!$L$3:$L$1315, $A10,DataRegularSeason20242025!$N$3:$N$1315,1,DataRegularSeason20242025!$M$3:$M$1315,"SO")</f>
        <v>0</v>
      </c>
      <c r="P10">
        <f>F10-L10</f>
        <v>22</v>
      </c>
      <c r="Q10">
        <f>COUNTIFS(DataRegularSeason20242025!$D$3:$D$1315,$A10, DataRegularSeason20242025!$S$3:$S$1315, $A10,DataRegularSeason20242025!$M$3:$M$1315,"REG")</f>
        <v>17</v>
      </c>
      <c r="R10">
        <f>COUNTIFS(DataRegularSeason20242025!$D$3:$D$1315,$A10, DataRegularSeason20242025!$S$3:$S$1315, $A10,DataRegularSeason20242025!$M$3:$M$1315,"OT")</f>
        <v>5</v>
      </c>
      <c r="S10">
        <f>COUNTIFS(DataRegularSeason20242025!$D$3:$D$1315,$A10, DataRegularSeason20242025!$S$3:$S$1315, $A10,DataRegularSeason20242025!$M$3:$M$1315,"SO")</f>
        <v>0</v>
      </c>
      <c r="T10">
        <f>COUNTIFS(DataRegularSeason20242025!$E$3:$E$1315,$A10, DataRegularSeason20242025!$L$3:$L$1315, $A10, DataRegularSeason20242025!$N$3:$N$1315,1)</f>
        <v>21</v>
      </c>
      <c r="U10">
        <f>COUNTIFS(DataRegularSeason20242025!$E$3:$E$1315,$A10, DataRegularSeason20242025!$L$3:$L$1315, $A10,DataRegularSeason20242025!$N$3:$N$1315,1,DataRegularSeason20242025!$M$3:$M$1315,"REG")</f>
        <v>18</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1</v>
      </c>
      <c r="X10">
        <f>H10-T10</f>
        <v>7</v>
      </c>
      <c r="Y10">
        <f>COUNTIFS(DataRegularSeason20242025!$E$3:$E$1315,$A10, DataRegularSeason20242025!$S$3:$S$1315, $A10,DataRegularSeason20242025!$M$3:$M$1315,"REG")</f>
        <v>3</v>
      </c>
      <c r="Z10">
        <f>COUNTIFS(DataRegularSeason20242025!$E$3:$E$1315,$A10, DataRegularSeason20242025!$S$3:$S$1315, $A10,DataRegularSeason20242025!$M$3:$M$1315,"OT")</f>
        <v>1</v>
      </c>
      <c r="AA10">
        <f>COUNTIFS(DataRegularSeason20242025!$E$3:$E$1315,$A10, DataRegularSeason20242025!$S$3:$S$1315, $A10,DataRegularSeason20242025!$M$3:$M$1315,"SO")</f>
        <v>3</v>
      </c>
      <c r="AB10">
        <f>Table3[[#This Row],[W_A]]+Table3[[#This Row],[W_H]]</f>
        <v>34</v>
      </c>
      <c r="AC10">
        <f>Table3[[#This Row],[L_A]]+Table3[[#This Row],[L_H]]</f>
        <v>29</v>
      </c>
      <c r="AD10">
        <f>Table3[[#This Row],[RW_A]]+Table3[[#This Row],[RW_H]]</f>
        <v>30</v>
      </c>
      <c r="AE10">
        <f>Table3[[#This Row],[RL_A]]+Table3[[#This Row],[RL_H]]</f>
        <v>20</v>
      </c>
      <c r="AF10">
        <f>Table3[[#This Row],[OTW_A]]+Table3[[#This Row],[OTW_H]]</f>
        <v>3</v>
      </c>
      <c r="AG10">
        <f>Table3[[#This Row],[OTL_A]]+Table3[[#This Row],[OTL_H]]</f>
        <v>6</v>
      </c>
      <c r="AH10">
        <f>Table3[[#This Row],[SOW_A]]+Table3[[#This Row],[SOW_H]]</f>
        <v>1</v>
      </c>
      <c r="AI10">
        <f>Table3[[#This Row],[SOL_A]]+Table3[[#This Row],[SOL_H]]</f>
        <v>3</v>
      </c>
      <c r="AJ10" s="20" t="str">
        <f>_xlfn.CONCAT(TEXT(Table3[[#This Row],[OTW]]+Table3[[#This Row],[SOW]], "0"), "-", TEXT(Table3[[#This Row],[OTL]]+Table3[[#This Row],[SOL]],"0"))</f>
        <v>4-9</v>
      </c>
      <c r="AK10">
        <f>(2*(Table3[[#This Row],[W_A]]+Table3[[#This Row],[W_H]]))+Table3[[#This Row],[OTL_A]]+Table3[[#This Row],[SOL_A]]+Table3[[#This Row],[OTL_H]]+Table3[[#This Row],[SOL_H]]</f>
        <v>77</v>
      </c>
      <c r="AL10">
        <f>(3*(Table3[[#This Row],[RW_A]]+Table3[[#This Row],[RW_H]]))+(2*(Table3[[#This Row],[OTW_A]]+Table3[[#This Row],[SOW_A]]+Table3[[#This Row],[OTW_H]]+Table3[[#This Row],[SOW_H]]))+Table3[[#This Row],[OTL_A]]+Table3[[#This Row],[SOL_A]]+Table3[[#This Row],[OTL_H]]+Table3[[#This Row],[SOL_H]]</f>
        <v>107</v>
      </c>
      <c r="AM10" s="15">
        <f>Table3[[#This Row],[PTS]]/(2*Table3[[#This Row],[GP]])</f>
        <v>0.61111111111111116</v>
      </c>
      <c r="AN10" s="15">
        <f>Table3[[#This Row],[PTS2]]/(3*Table3[[#This Row],[GP]])</f>
        <v>0.56613756613756616</v>
      </c>
      <c r="AO10">
        <f>(2*Table3[[#This Row],[GR]])+Table3[[#This Row],[PTS]]</f>
        <v>115</v>
      </c>
      <c r="AP10">
        <f>(3*Table3[[#This Row],[GR]])+Table3[[#This Row],[PTS2]]</f>
        <v>164</v>
      </c>
      <c r="AQ10">
        <f>Table3[[#This Row],[PTS]]+(2 * Table3[[#This Row],[GR]] * Table3[[#This Row],[PTS%]])</f>
        <v>100.22222222222223</v>
      </c>
      <c r="AR10">
        <f>Table3[[#This Row],[PTS2]]+(3 * Table3[[#This Row],[GR]] * Table3[[#This Row],[PTS%2]])</f>
        <v>139.26984126984127</v>
      </c>
      <c r="AS10" s="20" t="str">
        <f>_xlfn.CONCAT(TEXT(Table3[[#This Row],[W]], "0"), "-", TEXT(Table3[[#This Row],[RL]],"0"), "-", TEXT(Table3[[#This Row],[OTL]]+Table3[[#This Row],[SOL]], "0"))</f>
        <v>34-20-9</v>
      </c>
      <c r="AT10">
        <f>COUNTIFS(DataRegularSeason20242025!$D$3:$D$1315,Table3[[#This Row],[Teams]],DataRegularSeason20242025!$K$3:$K$1315,0)</f>
        <v>1</v>
      </c>
      <c r="AU10">
        <f>SUMIF(DataRegularSeason20242025!$D$3:$D$1315,$A10, DataRegularSeason20242025!$J$3:$J$1315)</f>
        <v>88</v>
      </c>
      <c r="AV10">
        <f>SUMIF(DataRegularSeason20242025!$D$3:$D$1315,$A10, DataRegularSeason20242025!$K$3:$K$1315)</f>
        <v>107</v>
      </c>
      <c r="AW10">
        <f>AU10-AV10</f>
        <v>-19</v>
      </c>
      <c r="AX10">
        <f>COUNTIFS(DataRegularSeason20242025!$E$3:$E$1315,Table3[[#This Row],[Teams]],DataRegularSeason20242025!$J$3:$J$1315,0)</f>
        <v>1</v>
      </c>
      <c r="AY10">
        <f>SUMIF(DataRegularSeason20242025!$E$3:$E$1315,$A10,DataRegularSeason20242025!$K$3:$K$1315)</f>
        <v>93</v>
      </c>
      <c r="AZ10">
        <f>SUMIF(DataRegularSeason20242025!$E$3:$E$1315,$A10,DataRegularSeason20242025!$J$3:$J$1315)</f>
        <v>62</v>
      </c>
      <c r="BA10">
        <f>AY10-AZ10</f>
        <v>31</v>
      </c>
      <c r="BB10">
        <f>AU10+AY10</f>
        <v>181</v>
      </c>
      <c r="BC10">
        <f>AV10+AZ10</f>
        <v>169</v>
      </c>
      <c r="BD10">
        <f>BB10-BC10</f>
        <v>12</v>
      </c>
      <c r="BE10" s="17">
        <f>Table3[[#This Row],[GF]]/Table3[[#This Row],[GP]]</f>
        <v>2.873015873015873</v>
      </c>
      <c r="BF10" s="17">
        <f>Table3[[#This Row],[GA]]/Table3[[#This Row],[GP]]</f>
        <v>2.6825396825396823</v>
      </c>
      <c r="BG10" s="17">
        <f>(Table3[[#This Row],[GF]]-Table3[[#This Row],[GA]])/Table3[[#This Row],[GP]]</f>
        <v>0.19047619047619047</v>
      </c>
      <c r="BH10" s="49" t="str">
        <f>_xlfn.CONCAT(TEXT(Table3[[#This Row],[W_H]], "0"), "-", TEXT(Table3[[#This Row],[RL_H]],"0"), "-", TEXT(Table3[[#This Row],[OTL_H]]+Table3[[#This Row],[SOL_H]], "0"))</f>
        <v>21-3-4</v>
      </c>
      <c r="BI10" s="49" t="str">
        <f>_xlfn.CONCAT(TEXT(Table3[[#This Row],[W_A]], "0"), "-", TEXT(Table3[[#This Row],[RL_A]],"0"), "-", TEXT(Table3[[#This Row],[OTL_A]]+Table3[[#This Row],[SOL_A]], "0"))</f>
        <v>13-17-5</v>
      </c>
      <c r="BJ10" s="49">
        <f>((2*(Table3[[#This Row],[W_H]]))+Table3[[#This Row],[OTL_H]]+Table3[[#This Row],[SOL_H]])/(2*Table3[[#This Row],[GP_H]])</f>
        <v>0.8214285714285714</v>
      </c>
      <c r="BK10" s="49">
        <f>((2*(Table3[[#This Row],[W_A]]))+Table3[[#This Row],[OTL_A]]+Table3[[#This Row],[SOL_A]])/(2*Table3[[#This Row],[GP_A]])</f>
        <v>0.44285714285714284</v>
      </c>
      <c r="BL10" s="21">
        <f>(Table3[[#This Row],[W]]*$CR$3)+(Table3[[#This Row],[L]]*$CR$4)+(Table3[[#This Row],[GF]]*$CR$5)+(Table3[[#This Row],[GA]]*$CR$6)</f>
        <v>69.75</v>
      </c>
      <c r="BM10" s="21">
        <f>(82*(((Table3[[#This Row],[PTS%]]*$CR$3)+((1-Table3[[#This Row],[PTS%]])*$CR$4)+(Table3[[#This Row],[GF]]*$CR$5)+(Table3[[#This Row],[GA]]*$CR$6))/Table3[[#This Row],[GP]])) + (Table3[[#This Row],[W]]*$CR$3)+(Table3[[#This Row],[L]]*$CR$4)+(Table3[[#This Row],[GF]]*$CR$5)+(Table3[[#This Row],[GA]]*$CR$6)</f>
        <v>127.63447971781304</v>
      </c>
      <c r="BN10">
        <f>COUNTIFS(Table2[AwayTeam],$A10,Table2[PredictedWinner], $A10, Table2[GameIsOver], 1)</f>
        <v>15</v>
      </c>
      <c r="BO10">
        <f>COUNTIFS(Table2[HomeTeam],$A10,Table2[PredictedWinner], $A10, Table2[GameIsOver], 1)</f>
        <v>17</v>
      </c>
      <c r="BP10">
        <f>BN10+BO10</f>
        <v>32</v>
      </c>
      <c r="BQ10">
        <f>F10-BN10</f>
        <v>20</v>
      </c>
      <c r="BR10">
        <f>H10-BO10</f>
        <v>11</v>
      </c>
      <c r="BS10">
        <f>BQ10+BR10</f>
        <v>31</v>
      </c>
      <c r="BV10">
        <v>2014</v>
      </c>
      <c r="BY10" t="str">
        <f>INDEX(Table2[AwayTeam], Table3[[#This Row],[Column2]])</f>
        <v>WPG</v>
      </c>
      <c r="BZ10">
        <f>LARGE((Table2[[#This Row],[AwayTeam]]=Table3[[#This Row],[Teams]]), 1)</f>
        <v>0</v>
      </c>
      <c r="CL10" t="s">
        <v>1468</v>
      </c>
      <c r="CM10" s="1">
        <f>_xlfn.MAXIFS(DataRegularSeason20242025!$B$3:$B$1315,DataRegularSeason20242025!$N$3:$N$1315,1)</f>
        <v>45729</v>
      </c>
    </row>
    <row r="11" spans="1:106" x14ac:dyDescent="0.25">
      <c r="A11" t="s">
        <v>42</v>
      </c>
      <c r="B11" t="s">
        <v>97</v>
      </c>
      <c r="C11" t="s">
        <v>80</v>
      </c>
      <c r="D11">
        <f>COUNTIFS(DataRegularSeason20242025!$D$3:$D$1315,$A11,DataRegularSeason20242025!$R$3:$R$1315,1,DataRegularSeason20242025!$N$3:$N$1315,1) + COUNTIFS(DataRegularSeason20242025!$E$3:$E$1315,$A11,DataRegularSeason20242025!$R$3:$R$1315,1,DataRegularSeason20242025!$N$3:$N$1315,1)</f>
        <v>54</v>
      </c>
      <c r="E11" s="15">
        <f>Table3[[#This Row],[Watched]]/Table3[[#This Row],[GP]]</f>
        <v>0.84375</v>
      </c>
      <c r="F11">
        <f>COUNTIFS(DataRegularSeason20242025!$N$3:$N$1315,1,DataRegularSeason20242025!$D$3:$D$1315,$A11)</f>
        <v>31</v>
      </c>
      <c r="G11">
        <f>41-Table3[[#This Row],[GP_A]]</f>
        <v>10</v>
      </c>
      <c r="H11">
        <f>COUNTIFS(DataRegularSeason20242025!$E$3:$E$1315,$A11,DataRegularSeason20242025!$N$3:$N$1315,1)</f>
        <v>33</v>
      </c>
      <c r="I11">
        <f>41-Table3[[#This Row],[GP_H]]</f>
        <v>8</v>
      </c>
      <c r="J11">
        <f>F11+H11</f>
        <v>64</v>
      </c>
      <c r="K11">
        <f>82-Table3[[#This Row],[GP]]</f>
        <v>18</v>
      </c>
      <c r="L11">
        <f>COUNTIFS(DataRegularSeason20242025!$D$3:$D$1315,$A11, DataRegularSeason20242025!$L$3:$L$1315, $A11,DataRegularSeason20242025!$N$3:$N$1315,1)</f>
        <v>14</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3</v>
      </c>
      <c r="O11">
        <f>COUNTIFS(DataRegularSeason20242025!$D$3:$D$1315,$A11, DataRegularSeason20242025!$L$3:$L$1315, $A11,DataRegularSeason20242025!$N$3:$N$1315,1,DataRegularSeason20242025!$M$3:$M$1315,"SO")</f>
        <v>0</v>
      </c>
      <c r="P11">
        <f>F11-L11</f>
        <v>17</v>
      </c>
      <c r="Q11">
        <f>COUNTIFS(DataRegularSeason20242025!$D$3:$D$1315,$A11, DataRegularSeason20242025!$S$3:$S$1315, $A11,DataRegularSeason20242025!$M$3:$M$1315,"REG")</f>
        <v>15</v>
      </c>
      <c r="R11">
        <f>COUNTIFS(DataRegularSeason20242025!$D$3:$D$1315,$A11, DataRegularSeason20242025!$S$3:$S$1315, $A11,DataRegularSeason20242025!$M$3:$M$1315,"OT")</f>
        <v>2</v>
      </c>
      <c r="S11">
        <f>COUNTIFS(DataRegularSeason20242025!$D$3:$D$1315,$A11, DataRegularSeason20242025!$S$3:$S$1315, $A11,DataRegularSeason20242025!$M$3:$M$1315,"SO")</f>
        <v>0</v>
      </c>
      <c r="T11">
        <f>COUNTIFS(DataRegularSeason20242025!$E$3:$E$1315,$A11, DataRegularSeason20242025!$L$3:$L$1315, $A11, DataRegularSeason20242025!$N$3:$N$1315,1)</f>
        <v>23</v>
      </c>
      <c r="U11">
        <f>COUNTIFS(DataRegularSeason20242025!$E$3:$E$1315,$A11, DataRegularSeason20242025!$L$3:$L$1315, $A11,DataRegularSeason20242025!$N$3:$N$1315,1,DataRegularSeason20242025!$M$3:$M$1315,"REG")</f>
        <v>21</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H11-T11</f>
        <v>10</v>
      </c>
      <c r="Y11">
        <f>COUNTIFS(DataRegularSeason20242025!$E$3:$E$1315,$A11, DataRegularSeason20242025!$S$3:$S$1315, $A11,DataRegularSeason20242025!$M$3:$M$1315,"REG")</f>
        <v>8</v>
      </c>
      <c r="Z11">
        <f>COUNTIFS(DataRegularSeason20242025!$E$3:$E$1315,$A11, DataRegularSeason20242025!$S$3:$S$1315, $A11,DataRegularSeason20242025!$M$3:$M$1315,"OT")</f>
        <v>1</v>
      </c>
      <c r="AA11">
        <f>COUNTIFS(DataRegularSeason20242025!$E$3:$E$1315,$A11, DataRegularSeason20242025!$S$3:$S$1315, $A11,DataRegularSeason20242025!$M$3:$M$1315,"SO")</f>
        <v>1</v>
      </c>
      <c r="AB11">
        <f>Table3[[#This Row],[W_A]]+Table3[[#This Row],[W_H]]</f>
        <v>37</v>
      </c>
      <c r="AC11">
        <f>Table3[[#This Row],[L_A]]+Table3[[#This Row],[L_H]]</f>
        <v>27</v>
      </c>
      <c r="AD11">
        <f>Table3[[#This Row],[RW_A]]+Table3[[#This Row],[RW_H]]</f>
        <v>32</v>
      </c>
      <c r="AE11">
        <f>Table3[[#This Row],[RL_A]]+Table3[[#This Row],[RL_H]]</f>
        <v>23</v>
      </c>
      <c r="AF11">
        <f>Table3[[#This Row],[OTW_A]]+Table3[[#This Row],[OTW_H]]</f>
        <v>4</v>
      </c>
      <c r="AG11">
        <f>Table3[[#This Row],[OTL_A]]+Table3[[#This Row],[OTL_H]]</f>
        <v>3</v>
      </c>
      <c r="AH11">
        <f>Table3[[#This Row],[SOW_A]]+Table3[[#This Row],[SOW_H]]</f>
        <v>1</v>
      </c>
      <c r="AI11">
        <f>Table3[[#This Row],[SOL_A]]+Table3[[#This Row],[SOL_H]]</f>
        <v>1</v>
      </c>
      <c r="AJ11" s="20" t="str">
        <f>_xlfn.CONCAT(TEXT(Table3[[#This Row],[OTW]]+Table3[[#This Row],[SOW]], "0"), "-", TEXT(Table3[[#This Row],[OTL]]+Table3[[#This Row],[SOL]],"0"))</f>
        <v>5-4</v>
      </c>
      <c r="AK11">
        <f>(2*(Table3[[#This Row],[W_A]]+Table3[[#This Row],[W_H]]))+Table3[[#This Row],[OTL_A]]+Table3[[#This Row],[SOL_A]]+Table3[[#This Row],[OTL_H]]+Table3[[#This Row],[SOL_H]]</f>
        <v>78</v>
      </c>
      <c r="AL11">
        <f>(3*(Table3[[#This Row],[RW_A]]+Table3[[#This Row],[RW_H]]))+(2*(Table3[[#This Row],[OTW_A]]+Table3[[#This Row],[SOW_A]]+Table3[[#This Row],[OTW_H]]+Table3[[#This Row],[SOW_H]]))+Table3[[#This Row],[OTL_A]]+Table3[[#This Row],[SOL_A]]+Table3[[#This Row],[OTL_H]]+Table3[[#This Row],[SOL_H]]</f>
        <v>110</v>
      </c>
      <c r="AM11" s="15">
        <f>Table3[[#This Row],[PTS]]/(2*Table3[[#This Row],[GP]])</f>
        <v>0.609375</v>
      </c>
      <c r="AN11" s="15">
        <f>Table3[[#This Row],[PTS2]]/(3*Table3[[#This Row],[GP]])</f>
        <v>0.57291666666666663</v>
      </c>
      <c r="AO11">
        <f>(2*Table3[[#This Row],[GR]])+Table3[[#This Row],[PTS]]</f>
        <v>114</v>
      </c>
      <c r="AP11">
        <f>(3*Table3[[#This Row],[GR]])+Table3[[#This Row],[PTS2]]</f>
        <v>164</v>
      </c>
      <c r="AQ11">
        <f>Table3[[#This Row],[PTS]]+(2 * Table3[[#This Row],[GR]] * Table3[[#This Row],[PTS%]])</f>
        <v>99.9375</v>
      </c>
      <c r="AR11">
        <f>Table3[[#This Row],[PTS2]]+(3 * Table3[[#This Row],[GR]] * Table3[[#This Row],[PTS%2]])</f>
        <v>140.9375</v>
      </c>
      <c r="AS11" s="20" t="str">
        <f>_xlfn.CONCAT(TEXT(Table3[[#This Row],[W]], "0"), "-", TEXT(Table3[[#This Row],[RL]],"0"), "-", TEXT(Table3[[#This Row],[OTL]]+Table3[[#This Row],[SOL]], "0"))</f>
        <v>37-23-4</v>
      </c>
      <c r="AT11">
        <f>COUNTIFS(DataRegularSeason20242025!$D$3:$D$1315,Table3[[#This Row],[Teams]],DataRegularSeason20242025!$K$3:$K$1315,0)</f>
        <v>1</v>
      </c>
      <c r="AU11">
        <f>SUMIF(DataRegularSeason20242025!$D$3:$D$1315,$A11, DataRegularSeason20242025!$J$3:$J$1315)</f>
        <v>103</v>
      </c>
      <c r="AV11">
        <f>SUMIF(DataRegularSeason20242025!$D$3:$D$1315,$A11, DataRegularSeason20242025!$K$3:$K$1315)</f>
        <v>97</v>
      </c>
      <c r="AW11">
        <f>AU11-AV11</f>
        <v>6</v>
      </c>
      <c r="AX11">
        <f>COUNTIFS(DataRegularSeason20242025!$E$3:$E$1315,Table3[[#This Row],[Teams]],DataRegularSeason20242025!$J$3:$J$1315,0)</f>
        <v>4</v>
      </c>
      <c r="AY11">
        <f>SUMIF(DataRegularSeason20242025!$E$3:$E$1315,$A11,DataRegularSeason20242025!$K$3:$K$1315)</f>
        <v>122</v>
      </c>
      <c r="AZ11">
        <f>SUMIF(DataRegularSeason20242025!$E$3:$E$1315,$A11,DataRegularSeason20242025!$J$3:$J$1315)</f>
        <v>76</v>
      </c>
      <c r="BA11">
        <f>AY11-AZ11</f>
        <v>46</v>
      </c>
      <c r="BB11">
        <f>AU11+AY11</f>
        <v>225</v>
      </c>
      <c r="BC11">
        <f>AV11+AZ11</f>
        <v>173</v>
      </c>
      <c r="BD11">
        <f>BB11-BC11</f>
        <v>52</v>
      </c>
      <c r="BE11" s="17">
        <f>Table3[[#This Row],[GF]]/Table3[[#This Row],[GP]]</f>
        <v>3.515625</v>
      </c>
      <c r="BF11" s="17">
        <f>Table3[[#This Row],[GA]]/Table3[[#This Row],[GP]]</f>
        <v>2.703125</v>
      </c>
      <c r="BG11" s="17">
        <f>(Table3[[#This Row],[GF]]-Table3[[#This Row],[GA]])/Table3[[#This Row],[GP]]</f>
        <v>0.8125</v>
      </c>
      <c r="BH11" s="49" t="str">
        <f>_xlfn.CONCAT(TEXT(Table3[[#This Row],[W_H]], "0"), "-", TEXT(Table3[[#This Row],[RL_H]],"0"), "-", TEXT(Table3[[#This Row],[OTL_H]]+Table3[[#This Row],[SOL_H]], "0"))</f>
        <v>23-8-2</v>
      </c>
      <c r="BI11" s="49" t="str">
        <f>_xlfn.CONCAT(TEXT(Table3[[#This Row],[W_A]], "0"), "-", TEXT(Table3[[#This Row],[RL_A]],"0"), "-", TEXT(Table3[[#This Row],[OTL_A]]+Table3[[#This Row],[SOL_A]], "0"))</f>
        <v>14-15-2</v>
      </c>
      <c r="BJ11" s="49">
        <f>((2*(Table3[[#This Row],[W_H]]))+Table3[[#This Row],[OTL_H]]+Table3[[#This Row],[SOL_H]])/(2*Table3[[#This Row],[GP_H]])</f>
        <v>0.72727272727272729</v>
      </c>
      <c r="BK11" s="49">
        <f>((2*(Table3[[#This Row],[W_A]]))+Table3[[#This Row],[OTL_A]]+Table3[[#This Row],[SOL_A]])/(2*Table3[[#This Row],[GP_A]])</f>
        <v>0.4838709677419355</v>
      </c>
      <c r="BL11" s="21">
        <f>(Table3[[#This Row],[W]]*$CR$3)+(Table3[[#This Row],[L]]*$CR$4)+(Table3[[#This Row],[GF]]*$CR$5)+(Table3[[#This Row],[GA]]*$CR$6)</f>
        <v>77.650000000000006</v>
      </c>
      <c r="BM11" s="21">
        <f>(82*(((Table3[[#This Row],[PTS%]]*$CR$3)+((1-Table3[[#This Row],[PTS%]])*$CR$4)+(Table3[[#This Row],[GF]]*$CR$5)+(Table3[[#This Row],[GA]]*$CR$6))/Table3[[#This Row],[GP]])) + (Table3[[#This Row],[W]]*$CR$3)+(Table3[[#This Row],[L]]*$CR$4)+(Table3[[#This Row],[GF]]*$CR$5)+(Table3[[#This Row],[GA]]*$CR$6)</f>
        <v>143.59833984374998</v>
      </c>
      <c r="BN11">
        <f>COUNTIFS(Table2[AwayTeam],$A11,Table2[PredictedWinner], $A11, Table2[GameIsOver], 1)</f>
        <v>18</v>
      </c>
      <c r="BO11">
        <f>COUNTIFS(Table2[HomeTeam],$A11,Table2[PredictedWinner], $A11, Table2[GameIsOver], 1)</f>
        <v>20</v>
      </c>
      <c r="BP11">
        <f>BN11+BO11</f>
        <v>38</v>
      </c>
      <c r="BQ11">
        <f>F11-BN11</f>
        <v>13</v>
      </c>
      <c r="BR11">
        <f>H11-BO11</f>
        <v>13</v>
      </c>
      <c r="BS11">
        <f>BQ11+BR11</f>
        <v>26</v>
      </c>
      <c r="BV11">
        <v>2021</v>
      </c>
      <c r="BY11" t="str">
        <f>INDEX(Table2[AwayTeam], Table3[[#This Row],[Column2]])</f>
        <v>CGY</v>
      </c>
      <c r="BZ11">
        <f>LARGE((Table2[[#This Row],[AwayTeam]]=Table3[[#This Row],[Teams]]), 1)</f>
        <v>0</v>
      </c>
      <c r="CL11" t="s">
        <v>1469</v>
      </c>
      <c r="CM11">
        <f>$CM$2/($CM$10-$CM$9)</f>
        <v>6.4937500000000004</v>
      </c>
    </row>
    <row r="12" spans="1:106" x14ac:dyDescent="0.25">
      <c r="A12" t="s">
        <v>22</v>
      </c>
      <c r="B12" t="s">
        <v>96</v>
      </c>
      <c r="C12" t="s">
        <v>99</v>
      </c>
      <c r="D12">
        <f>COUNTIFS(DataRegularSeason20242025!$D$3:$D$1315,$A12,DataRegularSeason20242025!$R$3:$R$1315,1,DataRegularSeason20242025!$N$3:$N$1315,1) + COUNTIFS(DataRegularSeason20242025!$E$3:$E$1315,$A12,DataRegularSeason20242025!$R$3:$R$1315,1,DataRegularSeason20242025!$N$3:$N$1315,1)</f>
        <v>60</v>
      </c>
      <c r="E12" s="15">
        <f>Table3[[#This Row],[Watched]]/Table3[[#This Row],[GP]]</f>
        <v>0.9375</v>
      </c>
      <c r="F12">
        <f>COUNTIFS(DataRegularSeason20242025!$N$3:$N$1315,1,DataRegularSeason20242025!$D$3:$D$1315,$A12)</f>
        <v>31</v>
      </c>
      <c r="G12">
        <f>41-Table3[[#This Row],[GP_A]]</f>
        <v>10</v>
      </c>
      <c r="H12">
        <f>COUNTIFS(DataRegularSeason20242025!$E$3:$E$1315,$A12,DataRegularSeason20242025!$N$3:$N$1315,1)</f>
        <v>33</v>
      </c>
      <c r="I12">
        <f>41-Table3[[#This Row],[GP_H]]</f>
        <v>8</v>
      </c>
      <c r="J12">
        <f>F12+H12</f>
        <v>64</v>
      </c>
      <c r="K12">
        <f>82-Table3[[#This Row],[GP]]</f>
        <v>18</v>
      </c>
      <c r="L12">
        <f>COUNTIFS(DataRegularSeason20242025!$D$3:$D$1315,$A12, DataRegularSeason20242025!$L$3:$L$1315, $A12,DataRegularSeason20242025!$N$3:$N$1315,1)</f>
        <v>17</v>
      </c>
      <c r="M12">
        <f>COUNTIFS(DataRegularSeason20242025!$D$3:$D$1315,$A12, DataRegularSeason20242025!$L$3:$L$1315, $A12,DataRegularSeason20242025!$N$3:$N$1315,1,DataRegularSeason20242025!$M$3:$M$1315,"REG")</f>
        <v>13</v>
      </c>
      <c r="N12">
        <f>COUNTIFS(DataRegularSeason20242025!$D$3:$D$1315,$A12, DataRegularSeason20242025!$L$3:$L$1315, $A12,DataRegularSeason20242025!$N$3:$N$1315,1,DataRegularSeason20242025!$M$3:$M$1315,"OT")</f>
        <v>4</v>
      </c>
      <c r="O12">
        <f>COUNTIFS(DataRegularSeason20242025!$D$3:$D$1315,$A12, DataRegularSeason20242025!$L$3:$L$1315, $A12,DataRegularSeason20242025!$N$3:$N$1315,1,DataRegularSeason20242025!$M$3:$M$1315,"SO")</f>
        <v>0</v>
      </c>
      <c r="P12">
        <f>F12-L12</f>
        <v>14</v>
      </c>
      <c r="Q12">
        <f>COUNTIFS(DataRegularSeason20242025!$D$3:$D$1315,$A12, DataRegularSeason20242025!$S$3:$S$1315, $A12,DataRegularSeason20242025!$M$3:$M$1315,"REG")</f>
        <v>12</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20</v>
      </c>
      <c r="U12">
        <f>COUNTIFS(DataRegularSeason20242025!$E$3:$E$1315,$A12, DataRegularSeason20242025!$L$3:$L$1315, $A12,DataRegularSeason20242025!$N$3:$N$1315,1,DataRegularSeason20242025!$M$3:$M$1315,"REG")</f>
        <v>14</v>
      </c>
      <c r="V12">
        <f>COUNTIFS(DataRegularSeason20242025!$E$3:$E$1315,$A12, DataRegularSeason20242025!$L$3:$L$1315, $A12,DataRegularSeason20242025!$N$3:$N$1315,1,DataRegularSeason20242025!$M$3:$M$1315,"OT")</f>
        <v>6</v>
      </c>
      <c r="W12">
        <f>COUNTIFS(DataRegularSeason20242025!$E$3:$E$1315,$A12, DataRegularSeason20242025!$L$3:$L$1315, $A12,DataRegularSeason20242025!$N$3:$N$1315,1,DataRegularSeason20242025!$M$3:$M$1315,"SO")</f>
        <v>0</v>
      </c>
      <c r="X12">
        <f>H12-T12</f>
        <v>13</v>
      </c>
      <c r="Y12">
        <f>COUNTIFS(DataRegularSeason20242025!$E$3:$E$1315,$A12, DataRegularSeason20242025!$S$3:$S$1315, $A12,DataRegularSeason20242025!$M$3:$M$1315,"REG")</f>
        <v>11</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37</v>
      </c>
      <c r="AC12">
        <f>Table3[[#This Row],[L_A]]+Table3[[#This Row],[L_H]]</f>
        <v>27</v>
      </c>
      <c r="AD12">
        <f>Table3[[#This Row],[RW_A]]+Table3[[#This Row],[RW_H]]</f>
        <v>27</v>
      </c>
      <c r="AE12">
        <f>Table3[[#This Row],[RL_A]]+Table3[[#This Row],[RL_H]]</f>
        <v>23</v>
      </c>
      <c r="AF12">
        <f>Table3[[#This Row],[OTW_A]]+Table3[[#This Row],[OTW_H]]</f>
        <v>10</v>
      </c>
      <c r="AG12">
        <f>Table3[[#This Row],[OTL_A]]+Table3[[#This Row],[OTL_H]]</f>
        <v>3</v>
      </c>
      <c r="AH12">
        <f>Table3[[#This Row],[SOW_A]]+Table3[[#This Row],[SOW_H]]</f>
        <v>0</v>
      </c>
      <c r="AI12">
        <f>Table3[[#This Row],[SOL_A]]+Table3[[#This Row],[SOL_H]]</f>
        <v>1</v>
      </c>
      <c r="AJ12" s="20" t="str">
        <f>_xlfn.CONCAT(TEXT(Table3[[#This Row],[OTW]]+Table3[[#This Row],[SOW]], "0"), "-", TEXT(Table3[[#This Row],[OTL]]+Table3[[#This Row],[SOL]],"0"))</f>
        <v>10-4</v>
      </c>
      <c r="AK12">
        <f>(2*(Table3[[#This Row],[W_A]]+Table3[[#This Row],[W_H]]))+Table3[[#This Row],[OTL_A]]+Table3[[#This Row],[SOL_A]]+Table3[[#This Row],[OTL_H]]+Table3[[#This Row],[SOL_H]]</f>
        <v>78</v>
      </c>
      <c r="AL12">
        <f>(3*(Table3[[#This Row],[RW_A]]+Table3[[#This Row],[RW_H]]))+(2*(Table3[[#This Row],[OTW_A]]+Table3[[#This Row],[SOW_A]]+Table3[[#This Row],[OTW_H]]+Table3[[#This Row],[SOW_H]]))+Table3[[#This Row],[OTL_A]]+Table3[[#This Row],[SOL_A]]+Table3[[#This Row],[OTL_H]]+Table3[[#This Row],[SOL_H]]</f>
        <v>105</v>
      </c>
      <c r="AM12" s="15">
        <f>Table3[[#This Row],[PTS]]/(2*Table3[[#This Row],[GP]])</f>
        <v>0.609375</v>
      </c>
      <c r="AN12" s="15">
        <f>Table3[[#This Row],[PTS2]]/(3*Table3[[#This Row],[GP]])</f>
        <v>0.546875</v>
      </c>
      <c r="AO12">
        <f>(2*Table3[[#This Row],[GR]])+Table3[[#This Row],[PTS]]</f>
        <v>114</v>
      </c>
      <c r="AP12">
        <f>(3*Table3[[#This Row],[GR]])+Table3[[#This Row],[PTS2]]</f>
        <v>159</v>
      </c>
      <c r="AQ12">
        <f>Table3[[#This Row],[PTS]]+(2 * Table3[[#This Row],[GR]] * Table3[[#This Row],[PTS%]])</f>
        <v>99.9375</v>
      </c>
      <c r="AR12">
        <f>Table3[[#This Row],[PTS2]]+(3 * Table3[[#This Row],[GR]] * Table3[[#This Row],[PTS%2]])</f>
        <v>134.53125</v>
      </c>
      <c r="AS12" s="20" t="str">
        <f>_xlfn.CONCAT(TEXT(Table3[[#This Row],[W]], "0"), "-", TEXT(Table3[[#This Row],[RL]],"0"), "-", TEXT(Table3[[#This Row],[OTL]]+Table3[[#This Row],[SOL]], "0"))</f>
        <v>37-23-4</v>
      </c>
      <c r="AT12">
        <f>COUNTIFS(DataRegularSeason20242025!$D$3:$D$1315,Table3[[#This Row],[Teams]],DataRegularSeason20242025!$K$3:$K$1315,0)</f>
        <v>1</v>
      </c>
      <c r="AU12">
        <f>SUMIF(DataRegularSeason20242025!$D$3:$D$1315,$A12, DataRegularSeason20242025!$J$3:$J$1315)</f>
        <v>102</v>
      </c>
      <c r="AV12">
        <f>SUMIF(DataRegularSeason20242025!$D$3:$D$1315,$A12, DataRegularSeason20242025!$K$3:$K$1315)</f>
        <v>93</v>
      </c>
      <c r="AW12">
        <f>AU12-AV12</f>
        <v>9</v>
      </c>
      <c r="AX12">
        <f>COUNTIFS(DataRegularSeason20242025!$E$3:$E$1315,Table3[[#This Row],[Teams]],DataRegularSeason20242025!$J$3:$J$1315,0)</f>
        <v>2</v>
      </c>
      <c r="AY12">
        <f>SUMIF(DataRegularSeason20242025!$E$3:$E$1315,$A12,DataRegularSeason20242025!$K$3:$K$1315)</f>
        <v>105</v>
      </c>
      <c r="AZ12">
        <f>SUMIF(DataRegularSeason20242025!$E$3:$E$1315,$A12,DataRegularSeason20242025!$J$3:$J$1315)</f>
        <v>96</v>
      </c>
      <c r="BA12">
        <f>AY12-AZ12</f>
        <v>9</v>
      </c>
      <c r="BB12">
        <f>AU12+AY12</f>
        <v>207</v>
      </c>
      <c r="BC12">
        <f>AV12+AZ12</f>
        <v>189</v>
      </c>
      <c r="BD12">
        <f>BB12-BC12</f>
        <v>18</v>
      </c>
      <c r="BE12" s="17">
        <f>Table3[[#This Row],[GF]]/Table3[[#This Row],[GP]]</f>
        <v>3.234375</v>
      </c>
      <c r="BF12" s="17">
        <f>Table3[[#This Row],[GA]]/Table3[[#This Row],[GP]]</f>
        <v>2.953125</v>
      </c>
      <c r="BG12" s="17">
        <f>(Table3[[#This Row],[GF]]-Table3[[#This Row],[GA]])/Table3[[#This Row],[GP]]</f>
        <v>0.28125</v>
      </c>
      <c r="BH12" s="49" t="str">
        <f>_xlfn.CONCAT(TEXT(Table3[[#This Row],[W_H]], "0"), "-", TEXT(Table3[[#This Row],[RL_H]],"0"), "-", TEXT(Table3[[#This Row],[OTL_H]]+Table3[[#This Row],[SOL_H]], "0"))</f>
        <v>20-11-2</v>
      </c>
      <c r="BI12" s="49" t="str">
        <f>_xlfn.CONCAT(TEXT(Table3[[#This Row],[W_A]], "0"), "-", TEXT(Table3[[#This Row],[RL_A]],"0"), "-", TEXT(Table3[[#This Row],[OTL_A]]+Table3[[#This Row],[SOL_A]], "0"))</f>
        <v>17-12-2</v>
      </c>
      <c r="BJ12" s="49">
        <f>((2*(Table3[[#This Row],[W_H]]))+Table3[[#This Row],[OTL_H]]+Table3[[#This Row],[SOL_H]])/(2*Table3[[#This Row],[GP_H]])</f>
        <v>0.63636363636363635</v>
      </c>
      <c r="BK12" s="49">
        <f>((2*(Table3[[#This Row],[W_A]]))+Table3[[#This Row],[OTL_A]]+Table3[[#This Row],[SOL_A]])/(2*Table3[[#This Row],[GP_A]])</f>
        <v>0.58064516129032262</v>
      </c>
      <c r="BL12" s="21">
        <f>(Table3[[#This Row],[W]]*$CR$3)+(Table3[[#This Row],[L]]*$CR$4)+(Table3[[#This Row],[GF]]*$CR$5)+(Table3[[#This Row],[GA]]*$CR$6)</f>
        <v>76.55</v>
      </c>
      <c r="BM12" s="21">
        <f>(82*(((Table3[[#This Row],[PTS%]]*$CR$3)+((1-Table3[[#This Row],[PTS%]])*$CR$4)+(Table3[[#This Row],[GF]]*$CR$5)+(Table3[[#This Row],[GA]]*$CR$6))/Table3[[#This Row],[GP]])) + (Table3[[#This Row],[W]]*$CR$3)+(Table3[[#This Row],[L]]*$CR$4)+(Table3[[#This Row],[GF]]*$CR$5)+(Table3[[#This Row],[GA]]*$CR$6)</f>
        <v>141.08896484375001</v>
      </c>
      <c r="BN12">
        <f>COUNTIFS(Table2[AwayTeam],$A12,Table2[PredictedWinner], $A12, Table2[GameIsOver], 1)</f>
        <v>22</v>
      </c>
      <c r="BO12">
        <f>COUNTIFS(Table2[HomeTeam],$A12,Table2[PredictedWinner], $A12, Table2[GameIsOver], 1)</f>
        <v>21</v>
      </c>
      <c r="BP12">
        <f>BN12+BO12</f>
        <v>43</v>
      </c>
      <c r="BQ12">
        <f>F12-BN12</f>
        <v>9</v>
      </c>
      <c r="BR12">
        <f>H12-BO12</f>
        <v>12</v>
      </c>
      <c r="BS12">
        <f>BQ12+BR12</f>
        <v>21</v>
      </c>
      <c r="BV12">
        <v>1990</v>
      </c>
      <c r="BY12" t="str">
        <f>INDEX(Table2[AwayTeam], Table3[[#This Row],[Column2]])</f>
        <v>COL</v>
      </c>
      <c r="BZ12">
        <f>LARGE((Table2[[#This Row],[AwayTeam]]=Table3[[#This Row],[Teams]]), 1)</f>
        <v>0</v>
      </c>
      <c r="CL12" t="s">
        <v>1470</v>
      </c>
      <c r="CM12">
        <f>$CM$3/($CM$10-$CM$9)</f>
        <v>5.4937500000000004</v>
      </c>
    </row>
    <row r="13" spans="1:106" x14ac:dyDescent="0.25">
      <c r="A13" t="s">
        <v>36</v>
      </c>
      <c r="B13" t="s">
        <v>96</v>
      </c>
      <c r="C13" t="s">
        <v>94</v>
      </c>
      <c r="D13">
        <f>COUNTIFS(DataRegularSeason20242025!$D$3:$D$1315,$A13,DataRegularSeason20242025!$R$3:$R$1315,1,DataRegularSeason20242025!$N$3:$N$1315,1) + COUNTIFS(DataRegularSeason20242025!$E$3:$E$1315,$A13,DataRegularSeason20242025!$R$3:$R$1315,1,DataRegularSeason20242025!$N$3:$N$1315,1)</f>
        <v>58</v>
      </c>
      <c r="E13" s="15">
        <f>Table3[[#This Row],[Watched]]/Table3[[#This Row],[GP]]</f>
        <v>0.89230769230769236</v>
      </c>
      <c r="F13">
        <f>COUNTIFS(DataRegularSeason20242025!$N$3:$N$1315,1,DataRegularSeason20242025!$D$3:$D$1315,$A13)</f>
        <v>35</v>
      </c>
      <c r="G13">
        <f>41-Table3[[#This Row],[GP_A]]</f>
        <v>6</v>
      </c>
      <c r="H13">
        <f>COUNTIFS(DataRegularSeason20242025!$E$3:$E$1315,$A13,DataRegularSeason20242025!$N$3:$N$1315,1)</f>
        <v>30</v>
      </c>
      <c r="I13">
        <f>41-Table3[[#This Row],[GP_H]]</f>
        <v>11</v>
      </c>
      <c r="J13">
        <f>F13+H13</f>
        <v>65</v>
      </c>
      <c r="K13">
        <f>82-Table3[[#This Row],[GP]]</f>
        <v>17</v>
      </c>
      <c r="L13">
        <f>COUNTIFS(DataRegularSeason20242025!$D$3:$D$1315,$A13, DataRegularSeason20242025!$L$3:$L$1315, $A13,DataRegularSeason20242025!$N$3:$N$1315,1)</f>
        <v>22</v>
      </c>
      <c r="M13">
        <f>COUNTIFS(DataRegularSeason20242025!$D$3:$D$1315,$A13, DataRegularSeason20242025!$L$3:$L$1315, $A13,DataRegularSeason20242025!$N$3:$N$1315,1,DataRegularSeason20242025!$M$3:$M$1315,"REG")</f>
        <v>18</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2</v>
      </c>
      <c r="P13">
        <f>F13-L13</f>
        <v>13</v>
      </c>
      <c r="Q13">
        <f>COUNTIFS(DataRegularSeason20242025!$D$3:$D$1315,$A13, DataRegularSeason20242025!$S$3:$S$1315, $A13,DataRegularSeason20242025!$M$3:$M$1315,"REG")</f>
        <v>10</v>
      </c>
      <c r="R13">
        <f>COUNTIFS(DataRegularSeason20242025!$D$3:$D$1315,$A13, DataRegularSeason20242025!$S$3:$S$1315, $A13,DataRegularSeason20242025!$M$3:$M$1315,"OT")</f>
        <v>2</v>
      </c>
      <c r="S13">
        <f>COUNTIFS(DataRegularSeason20242025!$D$3:$D$1315,$A13, DataRegularSeason20242025!$S$3:$S$1315, $A13,DataRegularSeason20242025!$M$3:$M$1315,"SO")</f>
        <v>1</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11</v>
      </c>
      <c r="V13">
        <f>COUNTIFS(DataRegularSeason20242025!$E$3:$E$1315,$A13, DataRegularSeason20242025!$L$3:$L$1315, $A13,DataRegularSeason20242025!$N$3:$N$1315,1,DataRegularSeason20242025!$M$3:$M$1315,"OT")</f>
        <v>3</v>
      </c>
      <c r="W13">
        <f>COUNTIFS(DataRegularSeason20242025!$E$3:$E$1315,$A13, DataRegularSeason20242025!$L$3:$L$1315, $A13,DataRegularSeason20242025!$N$3:$N$1315,1,DataRegularSeason20242025!$M$3:$M$1315,"SO")</f>
        <v>1</v>
      </c>
      <c r="X13">
        <f>H13-T13</f>
        <v>15</v>
      </c>
      <c r="Y13">
        <f>COUNTIFS(DataRegularSeason20242025!$E$3:$E$1315,$A13, DataRegularSeason20242025!$S$3:$S$1315, $A13,DataRegularSeason20242025!$M$3:$M$1315,"REG")</f>
        <v>14</v>
      </c>
      <c r="Z13">
        <f>COUNTIFS(DataRegularSeason20242025!$E$3:$E$1315,$A13, DataRegularSeason20242025!$S$3:$S$1315, $A13,DataRegularSeason20242025!$M$3:$M$1315,"OT")</f>
        <v>0</v>
      </c>
      <c r="AA13">
        <f>COUNTIFS(DataRegularSeason20242025!$E$3:$E$1315,$A13, DataRegularSeason20242025!$S$3:$S$1315, $A13,DataRegularSeason20242025!$M$3:$M$1315,"SO")</f>
        <v>1</v>
      </c>
      <c r="AB13">
        <f>Table3[[#This Row],[W_A]]+Table3[[#This Row],[W_H]]</f>
        <v>37</v>
      </c>
      <c r="AC13">
        <f>Table3[[#This Row],[L_A]]+Table3[[#This Row],[L_H]]</f>
        <v>28</v>
      </c>
      <c r="AD13">
        <f>Table3[[#This Row],[RW_A]]+Table3[[#This Row],[RW_H]]</f>
        <v>29</v>
      </c>
      <c r="AE13">
        <f>Table3[[#This Row],[RL_A]]+Table3[[#This Row],[RL_H]]</f>
        <v>24</v>
      </c>
      <c r="AF13">
        <f>Table3[[#This Row],[OTW_A]]+Table3[[#This Row],[OTW_H]]</f>
        <v>5</v>
      </c>
      <c r="AG13">
        <f>Table3[[#This Row],[OTL_A]]+Table3[[#This Row],[OTL_H]]</f>
        <v>2</v>
      </c>
      <c r="AH13">
        <f>Table3[[#This Row],[SOW_A]]+Table3[[#This Row],[SOW_H]]</f>
        <v>3</v>
      </c>
      <c r="AI13">
        <f>Table3[[#This Row],[SOL_A]]+Table3[[#This Row],[SOL_H]]</f>
        <v>2</v>
      </c>
      <c r="AJ13" s="20" t="str">
        <f>_xlfn.CONCAT(TEXT(Table3[[#This Row],[OTW]]+Table3[[#This Row],[SOW]], "0"), "-", TEXT(Table3[[#This Row],[OTL]]+Table3[[#This Row],[SOL]],"0"))</f>
        <v>8-4</v>
      </c>
      <c r="AK13">
        <f>(2*(Table3[[#This Row],[W_A]]+Table3[[#This Row],[W_H]]))+Table3[[#This Row],[OTL_A]]+Table3[[#This Row],[SOL_A]]+Table3[[#This Row],[OTL_H]]+Table3[[#This Row],[SOL_H]]</f>
        <v>78</v>
      </c>
      <c r="AL13">
        <f>(3*(Table3[[#This Row],[RW_A]]+Table3[[#This Row],[RW_H]]))+(2*(Table3[[#This Row],[OTW_A]]+Table3[[#This Row],[SOW_A]]+Table3[[#This Row],[OTW_H]]+Table3[[#This Row],[SOW_H]]))+Table3[[#This Row],[OTL_A]]+Table3[[#This Row],[SOL_A]]+Table3[[#This Row],[OTL_H]]+Table3[[#This Row],[SOL_H]]</f>
        <v>107</v>
      </c>
      <c r="AM13" s="15">
        <f>Table3[[#This Row],[PTS]]/(2*Table3[[#This Row],[GP]])</f>
        <v>0.6</v>
      </c>
      <c r="AN13" s="15">
        <f>Table3[[#This Row],[PTS2]]/(3*Table3[[#This Row],[GP]])</f>
        <v>0.54871794871794877</v>
      </c>
      <c r="AO13">
        <f>(2*Table3[[#This Row],[GR]])+Table3[[#This Row],[PTS]]</f>
        <v>112</v>
      </c>
      <c r="AP13">
        <f>(3*Table3[[#This Row],[GR]])+Table3[[#This Row],[PTS2]]</f>
        <v>158</v>
      </c>
      <c r="AQ13">
        <f>Table3[[#This Row],[PTS]]+(2 * Table3[[#This Row],[GR]] * Table3[[#This Row],[PTS%]])</f>
        <v>98.4</v>
      </c>
      <c r="AR13">
        <f>Table3[[#This Row],[PTS2]]+(3 * Table3[[#This Row],[GR]] * Table3[[#This Row],[PTS%2]])</f>
        <v>134.98461538461538</v>
      </c>
      <c r="AS13" s="20" t="str">
        <f>_xlfn.CONCAT(TEXT(Table3[[#This Row],[W]], "0"), "-", TEXT(Table3[[#This Row],[RL]],"0"), "-", TEXT(Table3[[#This Row],[OTL]]+Table3[[#This Row],[SOL]], "0"))</f>
        <v>37-24-4</v>
      </c>
      <c r="AT13">
        <f>COUNTIFS(DataRegularSeason20242025!$D$3:$D$1315,Table3[[#This Row],[Teams]],DataRegularSeason20242025!$K$3:$K$1315,0)</f>
        <v>3</v>
      </c>
      <c r="AU13">
        <f>SUMIF(DataRegularSeason20242025!$D$3:$D$1315,$A13, DataRegularSeason20242025!$J$3:$J$1315)</f>
        <v>105</v>
      </c>
      <c r="AV13">
        <f>SUMIF(DataRegularSeason20242025!$D$3:$D$1315,$A13, DataRegularSeason20242025!$K$3:$K$1315)</f>
        <v>95</v>
      </c>
      <c r="AW13">
        <f>AU13-AV13</f>
        <v>10</v>
      </c>
      <c r="AX13">
        <f>COUNTIFS(DataRegularSeason20242025!$E$3:$E$1315,Table3[[#This Row],[Teams]],DataRegularSeason20242025!$J$3:$J$1315,0)</f>
        <v>2</v>
      </c>
      <c r="AY13">
        <f>SUMIF(DataRegularSeason20242025!$E$3:$E$1315,$A13,DataRegularSeason20242025!$K$3:$K$1315)</f>
        <v>76</v>
      </c>
      <c r="AZ13">
        <f>SUMIF(DataRegularSeason20242025!$E$3:$E$1315,$A13,DataRegularSeason20242025!$J$3:$J$1315)</f>
        <v>91</v>
      </c>
      <c r="BA13">
        <f>AY13-AZ13</f>
        <v>-15</v>
      </c>
      <c r="BB13">
        <f>AU13+AY13</f>
        <v>181</v>
      </c>
      <c r="BC13">
        <f>AV13+AZ13</f>
        <v>186</v>
      </c>
      <c r="BD13">
        <f>BB13-BC13</f>
        <v>-5</v>
      </c>
      <c r="BE13" s="17">
        <f>Table3[[#This Row],[GF]]/Table3[[#This Row],[GP]]</f>
        <v>2.7846153846153845</v>
      </c>
      <c r="BF13" s="17">
        <f>Table3[[#This Row],[GA]]/Table3[[#This Row],[GP]]</f>
        <v>2.8615384615384616</v>
      </c>
      <c r="BG13" s="17">
        <f>(Table3[[#This Row],[GF]]-Table3[[#This Row],[GA]])/Table3[[#This Row],[GP]]</f>
        <v>-7.6923076923076927E-2</v>
      </c>
      <c r="BH13" s="49" t="str">
        <f>_xlfn.CONCAT(TEXT(Table3[[#This Row],[W_H]], "0"), "-", TEXT(Table3[[#This Row],[RL_H]],"0"), "-", TEXT(Table3[[#This Row],[OTL_H]]+Table3[[#This Row],[SOL_H]], "0"))</f>
        <v>15-14-1</v>
      </c>
      <c r="BI13" s="49" t="str">
        <f>_xlfn.CONCAT(TEXT(Table3[[#This Row],[W_A]], "0"), "-", TEXT(Table3[[#This Row],[RL_A]],"0"), "-", TEXT(Table3[[#This Row],[OTL_A]]+Table3[[#This Row],[SOL_A]], "0"))</f>
        <v>22-10-3</v>
      </c>
      <c r="BJ13" s="49">
        <f>((2*(Table3[[#This Row],[W_H]]))+Table3[[#This Row],[OTL_H]]+Table3[[#This Row],[SOL_H]])/(2*Table3[[#This Row],[GP_H]])</f>
        <v>0.51666666666666672</v>
      </c>
      <c r="BK13" s="49">
        <f>((2*(Table3[[#This Row],[W_A]]))+Table3[[#This Row],[OTL_A]]+Table3[[#This Row],[SOL_A]])/(2*Table3[[#This Row],[GP_A]])</f>
        <v>0.67142857142857137</v>
      </c>
      <c r="BL13" s="21">
        <f>(Table3[[#This Row],[W]]*$CR$3)+(Table3[[#This Row],[L]]*$CR$4)+(Table3[[#This Row],[GF]]*$CR$5)+(Table3[[#This Row],[GA]]*$CR$6)</f>
        <v>72.650000000000006</v>
      </c>
      <c r="BM13" s="21">
        <f>(82*(((Table3[[#This Row],[PTS%]]*$CR$3)+((1-Table3[[#This Row],[PTS%]])*$CR$4)+(Table3[[#This Row],[GF]]*$CR$5)+(Table3[[#This Row],[GA]]*$CR$6))/Table3[[#This Row],[GP]])) + (Table3[[#This Row],[W]]*$CR$3)+(Table3[[#This Row],[L]]*$CR$4)+(Table3[[#This Row],[GF]]*$CR$5)+(Table3[[#This Row],[GA]]*$CR$6)</f>
        <v>130.89523076923078</v>
      </c>
      <c r="BN13">
        <f>COUNTIFS(Table2[AwayTeam],$A13,Table2[PredictedWinner], $A13, Table2[GameIsOver], 1)</f>
        <v>24</v>
      </c>
      <c r="BO13">
        <f>COUNTIFS(Table2[HomeTeam],$A13,Table2[PredictedWinner], $A13, Table2[GameIsOver], 1)</f>
        <v>21</v>
      </c>
      <c r="BP13">
        <f>BN13+BO13</f>
        <v>45</v>
      </c>
      <c r="BQ13">
        <f>F13-BN13</f>
        <v>11</v>
      </c>
      <c r="BR13">
        <f>H13-BO13</f>
        <v>9</v>
      </c>
      <c r="BS13">
        <f>BQ13+BR13</f>
        <v>20</v>
      </c>
      <c r="BY13" t="str">
        <f>INDEX(Table2[AwayTeam], Table3[[#This Row],[Column2]])</f>
        <v>MTL</v>
      </c>
      <c r="BZ13">
        <f>LARGE((Table2[[#This Row],[AwayTeam]]=Table3[[#This Row],[Teams]]), 1)</f>
        <v>0</v>
      </c>
      <c r="CL13" t="s">
        <v>1477</v>
      </c>
      <c r="CM13">
        <f>(CM5/CM2)/2</f>
        <v>3.0226179018286814</v>
      </c>
    </row>
    <row r="14" spans="1:106" x14ac:dyDescent="0.25">
      <c r="A14" t="s">
        <v>29</v>
      </c>
      <c r="B14" t="s">
        <v>97</v>
      </c>
      <c r="C14" t="s">
        <v>80</v>
      </c>
      <c r="D14">
        <f>COUNTIFS(DataRegularSeason20242025!$D$3:$D$1315,$A14,DataRegularSeason20242025!$R$3:$R$1315,1,DataRegularSeason20242025!$N$3:$N$1315,1) + COUNTIFS(DataRegularSeason20242025!$E$3:$E$1315,$A14,DataRegularSeason20242025!$R$3:$R$1315,1,DataRegularSeason20242025!$N$3:$N$1315,1)</f>
        <v>21</v>
      </c>
      <c r="E14" s="15">
        <f>Table3[[#This Row],[Watched]]/Table3[[#This Row],[GP]]</f>
        <v>0.32307692307692309</v>
      </c>
      <c r="F14">
        <f>COUNTIFS(DataRegularSeason20242025!$N$3:$N$1315,1,DataRegularSeason20242025!$D$3:$D$1315,$A14)</f>
        <v>34</v>
      </c>
      <c r="G14">
        <f>41-Table3[[#This Row],[GP_A]]</f>
        <v>7</v>
      </c>
      <c r="H14">
        <f>COUNTIFS(DataRegularSeason20242025!$E$3:$E$1315,$A14,DataRegularSeason20242025!$N$3:$N$1315,1)</f>
        <v>31</v>
      </c>
      <c r="I14">
        <f>41-Table3[[#This Row],[GP_H]]</f>
        <v>10</v>
      </c>
      <c r="J14">
        <f>F14+H14</f>
        <v>65</v>
      </c>
      <c r="K14">
        <f>82-Table3[[#This Row],[GP]]</f>
        <v>17</v>
      </c>
      <c r="L14">
        <f>COUNTIFS(DataRegularSeason20242025!$D$3:$D$1315,$A14, DataRegularSeason20242025!$L$3:$L$1315, $A14,DataRegularSeason20242025!$N$3:$N$1315,1)</f>
        <v>15</v>
      </c>
      <c r="M14">
        <f>COUNTIFS(DataRegularSeason20242025!$D$3:$D$1315,$A14, DataRegularSeason20242025!$L$3:$L$1315, $A14,DataRegularSeason20242025!$N$3:$N$1315,1,DataRegularSeason20242025!$M$3:$M$1315,"REG")</f>
        <v>11</v>
      </c>
      <c r="N14">
        <f>COUNTIFS(DataRegularSeason20242025!$D$3:$D$1315,$A14, DataRegularSeason20242025!$L$3:$L$1315, $A14,DataRegularSeason20242025!$N$3:$N$1315,1,DataRegularSeason20242025!$M$3:$M$1315,"OT")</f>
        <v>4</v>
      </c>
      <c r="O14">
        <f>COUNTIFS(DataRegularSeason20242025!$D$3:$D$1315,$A14, DataRegularSeason20242025!$L$3:$L$1315, $A14,DataRegularSeason20242025!$N$3:$N$1315,1,DataRegularSeason20242025!$M$3:$M$1315,"SO")</f>
        <v>0</v>
      </c>
      <c r="P14">
        <f>F14-L14</f>
        <v>19</v>
      </c>
      <c r="Q14">
        <f>COUNTIFS(DataRegularSeason20242025!$D$3:$D$1315,$A14, DataRegularSeason20242025!$S$3:$S$1315, $A14,DataRegularSeason20242025!$M$3:$M$1315,"REG")</f>
        <v>16</v>
      </c>
      <c r="R14">
        <f>COUNTIFS(DataRegularSeason20242025!$D$3:$D$1315,$A14, DataRegularSeason20242025!$S$3:$S$1315, $A14,DataRegularSeason20242025!$M$3:$M$1315,"OT")</f>
        <v>1</v>
      </c>
      <c r="S14">
        <f>COUNTIFS(DataRegularSeason20242025!$D$3:$D$1315,$A14, DataRegularSeason20242025!$S$3:$S$1315, $A14,DataRegularSeason20242025!$M$3:$M$1315,"SO")</f>
        <v>2</v>
      </c>
      <c r="T14">
        <f>COUNTIFS(DataRegularSeason20242025!$E$3:$E$1315,$A14, DataRegularSeason20242025!$L$3:$L$1315, $A14, DataRegularSeason20242025!$N$3:$N$1315,1)</f>
        <v>20</v>
      </c>
      <c r="U14">
        <f>COUNTIFS(DataRegularSeason20242025!$E$3:$E$1315,$A14, DataRegularSeason20242025!$L$3:$L$1315, $A14,DataRegularSeason20242025!$N$3:$N$1315,1,DataRegularSeason20242025!$M$3:$M$1315,"REG")</f>
        <v>15</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H14-T14</f>
        <v>11</v>
      </c>
      <c r="Y14">
        <f>COUNTIFS(DataRegularSeason20242025!$E$3:$E$1315,$A14, DataRegularSeason20242025!$S$3:$S$1315, $A14,DataRegularSeason20242025!$M$3:$M$1315,"REG")</f>
        <v>9</v>
      </c>
      <c r="Z14">
        <f>COUNTIFS(DataRegularSeason20242025!$E$3:$E$1315,$A14, DataRegularSeason20242025!$S$3:$S$1315, $A14,DataRegularSeason20242025!$M$3:$M$1315,"OT")</f>
        <v>2</v>
      </c>
      <c r="AA14">
        <f>COUNTIFS(DataRegularSeason20242025!$E$3:$E$1315,$A14, DataRegularSeason20242025!$S$3:$S$1315, $A14,DataRegularSeason20242025!$M$3:$M$1315,"SO")</f>
        <v>0</v>
      </c>
      <c r="AB14">
        <f>Table3[[#This Row],[W_A]]+Table3[[#This Row],[W_H]]</f>
        <v>35</v>
      </c>
      <c r="AC14">
        <f>Table3[[#This Row],[L_A]]+Table3[[#This Row],[L_H]]</f>
        <v>30</v>
      </c>
      <c r="AD14">
        <f>Table3[[#This Row],[RW_A]]+Table3[[#This Row],[RW_H]]</f>
        <v>26</v>
      </c>
      <c r="AE14">
        <f>Table3[[#This Row],[RL_A]]+Table3[[#This Row],[RL_H]]</f>
        <v>25</v>
      </c>
      <c r="AF14">
        <f>Table3[[#This Row],[OTW_A]]+Table3[[#This Row],[OTW_H]]</f>
        <v>8</v>
      </c>
      <c r="AG14">
        <f>Table3[[#This Row],[OTL_A]]+Table3[[#This Row],[OTL_H]]</f>
        <v>3</v>
      </c>
      <c r="AH14">
        <f>Table3[[#This Row],[SOW_A]]+Table3[[#This Row],[SOW_H]]</f>
        <v>1</v>
      </c>
      <c r="AI14">
        <f>Table3[[#This Row],[SOL_A]]+Table3[[#This Row],[SOL_H]]</f>
        <v>2</v>
      </c>
      <c r="AJ14" s="20" t="str">
        <f>_xlfn.CONCAT(TEXT(Table3[[#This Row],[OTW]]+Table3[[#This Row],[SOW]], "0"), "-", TEXT(Table3[[#This Row],[OTL]]+Table3[[#This Row],[SOL]],"0"))</f>
        <v>9-5</v>
      </c>
      <c r="AK14">
        <f>(2*(Table3[[#This Row],[W_A]]+Table3[[#This Row],[W_H]]))+Table3[[#This Row],[OTL_A]]+Table3[[#This Row],[SOL_A]]+Table3[[#This Row],[OTL_H]]+Table3[[#This Row],[SOL_H]]</f>
        <v>75</v>
      </c>
      <c r="AL14">
        <f>(3*(Table3[[#This Row],[RW_A]]+Table3[[#This Row],[RW_H]]))+(2*(Table3[[#This Row],[OTW_A]]+Table3[[#This Row],[SOW_A]]+Table3[[#This Row],[OTW_H]]+Table3[[#This Row],[SOW_H]]))+Table3[[#This Row],[OTL_A]]+Table3[[#This Row],[SOL_A]]+Table3[[#This Row],[OTL_H]]+Table3[[#This Row],[SOL_H]]</f>
        <v>101</v>
      </c>
      <c r="AM14" s="15">
        <f>Table3[[#This Row],[PTS]]/(2*Table3[[#This Row],[GP]])</f>
        <v>0.57692307692307687</v>
      </c>
      <c r="AN14" s="15">
        <f>Table3[[#This Row],[PTS2]]/(3*Table3[[#This Row],[GP]])</f>
        <v>0.517948717948718</v>
      </c>
      <c r="AO14">
        <f>(2*Table3[[#This Row],[GR]])+Table3[[#This Row],[PTS]]</f>
        <v>109</v>
      </c>
      <c r="AP14">
        <f>(3*Table3[[#This Row],[GR]])+Table3[[#This Row],[PTS2]]</f>
        <v>152</v>
      </c>
      <c r="AQ14">
        <f>Table3[[#This Row],[PTS]]+(2 * Table3[[#This Row],[GR]] * Table3[[#This Row],[PTS%]])</f>
        <v>94.615384615384613</v>
      </c>
      <c r="AR14">
        <f>Table3[[#This Row],[PTS2]]+(3 * Table3[[#This Row],[GR]] * Table3[[#This Row],[PTS%2]])</f>
        <v>127.41538461538462</v>
      </c>
      <c r="AS14" s="20" t="str">
        <f>_xlfn.CONCAT(TEXT(Table3[[#This Row],[W]], "0"), "-", TEXT(Table3[[#This Row],[RL]],"0"), "-", TEXT(Table3[[#This Row],[OTL]]+Table3[[#This Row],[SOL]], "0"))</f>
        <v>35-25-5</v>
      </c>
      <c r="AT14">
        <f>COUNTIFS(DataRegularSeason20242025!$D$3:$D$1315,Table3[[#This Row],[Teams]],DataRegularSeason20242025!$K$3:$K$1315,0)</f>
        <v>6</v>
      </c>
      <c r="AU14">
        <f>SUMIF(DataRegularSeason20242025!$D$3:$D$1315,$A14, DataRegularSeason20242025!$J$3:$J$1315)</f>
        <v>86</v>
      </c>
      <c r="AV14">
        <f>SUMIF(DataRegularSeason20242025!$D$3:$D$1315,$A14, DataRegularSeason20242025!$K$3:$K$1315)</f>
        <v>99</v>
      </c>
      <c r="AW14">
        <f>AU14-AV14</f>
        <v>-13</v>
      </c>
      <c r="AX14">
        <f>COUNTIFS(DataRegularSeason20242025!$E$3:$E$1315,Table3[[#This Row],[Teams]],DataRegularSeason20242025!$J$3:$J$1315,0)</f>
        <v>2</v>
      </c>
      <c r="AY14">
        <f>SUMIF(DataRegularSeason20242025!$E$3:$E$1315,$A14,DataRegularSeason20242025!$K$3:$K$1315)</f>
        <v>105</v>
      </c>
      <c r="AZ14">
        <f>SUMIF(DataRegularSeason20242025!$E$3:$E$1315,$A14,DataRegularSeason20242025!$J$3:$J$1315)</f>
        <v>86</v>
      </c>
      <c r="BA14">
        <f>AY14-AZ14</f>
        <v>19</v>
      </c>
      <c r="BB14">
        <f>AU14+AY14</f>
        <v>191</v>
      </c>
      <c r="BC14">
        <f>AV14+AZ14</f>
        <v>185</v>
      </c>
      <c r="BD14">
        <f>BB14-BC14</f>
        <v>6</v>
      </c>
      <c r="BE14" s="17">
        <f>Table3[[#This Row],[GF]]/Table3[[#This Row],[GP]]</f>
        <v>2.9384615384615387</v>
      </c>
      <c r="BF14" s="17">
        <f>Table3[[#This Row],[GA]]/Table3[[#This Row],[GP]]</f>
        <v>2.8461538461538463</v>
      </c>
      <c r="BG14" s="17">
        <f>(Table3[[#This Row],[GF]]-Table3[[#This Row],[GA]])/Table3[[#This Row],[GP]]</f>
        <v>9.2307692307692313E-2</v>
      </c>
      <c r="BH14" s="49" t="str">
        <f>_xlfn.CONCAT(TEXT(Table3[[#This Row],[W_H]], "0"), "-", TEXT(Table3[[#This Row],[RL_H]],"0"), "-", TEXT(Table3[[#This Row],[OTL_H]]+Table3[[#This Row],[SOL_H]], "0"))</f>
        <v>20-9-2</v>
      </c>
      <c r="BI14" s="49" t="str">
        <f>_xlfn.CONCAT(TEXT(Table3[[#This Row],[W_A]], "0"), "-", TEXT(Table3[[#This Row],[RL_A]],"0"), "-", TEXT(Table3[[#This Row],[OTL_A]]+Table3[[#This Row],[SOL_A]], "0"))</f>
        <v>15-16-3</v>
      </c>
      <c r="BJ14" s="49">
        <f>((2*(Table3[[#This Row],[W_H]]))+Table3[[#This Row],[OTL_H]]+Table3[[#This Row],[SOL_H]])/(2*Table3[[#This Row],[GP_H]])</f>
        <v>0.67741935483870963</v>
      </c>
      <c r="BK14" s="49">
        <f>((2*(Table3[[#This Row],[W_A]]))+Table3[[#This Row],[OTL_A]]+Table3[[#This Row],[SOL_A]])/(2*Table3[[#This Row],[GP_A]])</f>
        <v>0.48529411764705882</v>
      </c>
      <c r="BL14" s="21">
        <f>(Table3[[#This Row],[W]]*$CR$3)+(Table3[[#This Row],[L]]*$CR$4)+(Table3[[#This Row],[GF]]*$CR$5)+(Table3[[#This Row],[GA]]*$CR$6)</f>
        <v>73.650000000000006</v>
      </c>
      <c r="BM14" s="21">
        <f>(82*(((Table3[[#This Row],[PTS%]]*$CR$3)+((1-Table3[[#This Row],[PTS%]])*$CR$4)+(Table3[[#This Row],[GF]]*$CR$5)+(Table3[[#This Row],[GA]]*$CR$6))/Table3[[#This Row],[GP]])) + (Table3[[#This Row],[W]]*$CR$3)+(Table3[[#This Row],[L]]*$CR$4)+(Table3[[#This Row],[GF]]*$CR$5)+(Table3[[#This Row],[GA]]*$CR$6)</f>
        <v>133.65556213017751</v>
      </c>
      <c r="BN14">
        <f>COUNTIFS(Table2[AwayTeam],$A14,Table2[PredictedWinner], $A14, Table2[GameIsOver], 1)</f>
        <v>13</v>
      </c>
      <c r="BO14">
        <f>COUNTIFS(Table2[HomeTeam],$A14,Table2[PredictedWinner], $A14, Table2[GameIsOver], 1)</f>
        <v>17</v>
      </c>
      <c r="BP14">
        <f>BN14+BO14</f>
        <v>30</v>
      </c>
      <c r="BQ14">
        <f>F14-BN14</f>
        <v>21</v>
      </c>
      <c r="BR14">
        <f>H14-BO14</f>
        <v>14</v>
      </c>
      <c r="BS14">
        <f>BQ14+BR14</f>
        <v>35</v>
      </c>
      <c r="BY14" t="str">
        <f>INDEX(Table2[AwayTeam], Table3[[#This Row],[Column2]])</f>
        <v>LAK</v>
      </c>
      <c r="BZ14">
        <f>LARGE((Table2[[#This Row],[AwayTeam]]=Table3[[#This Row],[Teams]]), 1)</f>
        <v>0</v>
      </c>
      <c r="CL14" t="s">
        <v>1798</v>
      </c>
      <c r="CM14">
        <f>CM7+CM8</f>
        <v>207</v>
      </c>
    </row>
    <row r="15" spans="1:106" ht="15.75" thickBot="1" x14ac:dyDescent="0.3">
      <c r="A15" t="s">
        <v>31</v>
      </c>
      <c r="B15" t="s">
        <v>97</v>
      </c>
      <c r="C15" t="s">
        <v>98</v>
      </c>
      <c r="D15">
        <f>COUNTIFS(DataRegularSeason20242025!$D$3:$D$1315,$A15,DataRegularSeason20242025!$R$3:$R$1315,1,DataRegularSeason20242025!$N$3:$N$1315,1) + COUNTIFS(DataRegularSeason20242025!$E$3:$E$1315,$A15,DataRegularSeason20242025!$R$3:$R$1315,1,DataRegularSeason20242025!$N$3:$N$1315,1)</f>
        <v>56</v>
      </c>
      <c r="E15" s="15">
        <f>Table3[[#This Row],[Watched]]/Table3[[#This Row],[GP]]</f>
        <v>0.84848484848484851</v>
      </c>
      <c r="F15">
        <f>COUNTIFS(DataRegularSeason20242025!$N$3:$N$1315,1,DataRegularSeason20242025!$D$3:$D$1315,$A15)</f>
        <v>35</v>
      </c>
      <c r="G15">
        <f>41-Table3[[#This Row],[GP_A]]</f>
        <v>6</v>
      </c>
      <c r="H15">
        <f>COUNTIFS(DataRegularSeason20242025!$E$3:$E$1315,$A15,DataRegularSeason20242025!$N$3:$N$1315,1)</f>
        <v>31</v>
      </c>
      <c r="I15">
        <f>41-Table3[[#This Row],[GP_H]]</f>
        <v>10</v>
      </c>
      <c r="J15">
        <f>F15+H15</f>
        <v>66</v>
      </c>
      <c r="K15">
        <f>82-Table3[[#This Row],[GP]]</f>
        <v>16</v>
      </c>
      <c r="L15">
        <f>COUNTIFS(DataRegularSeason20242025!$D$3:$D$1315,$A15, DataRegularSeason20242025!$L$3:$L$1315, $A15,DataRegularSeason20242025!$N$3:$N$1315,1)</f>
        <v>19</v>
      </c>
      <c r="M15">
        <f>COUNTIFS(DataRegularSeason20242025!$D$3:$D$1315,$A15, DataRegularSeason20242025!$L$3:$L$1315, $A15,DataRegularSeason20242025!$N$3:$N$1315,1,DataRegularSeason20242025!$M$3:$M$1315,"REG")</f>
        <v>16</v>
      </c>
      <c r="N15">
        <f>COUNTIFS(DataRegularSeason20242025!$D$3:$D$1315,$A15, DataRegularSeason20242025!$L$3:$L$1315, $A15,DataRegularSeason20242025!$N$3:$N$1315,1,DataRegularSeason20242025!$M$3:$M$1315,"OT")</f>
        <v>2</v>
      </c>
      <c r="O15">
        <f>COUNTIFS(DataRegularSeason20242025!$D$3:$D$1315,$A15, DataRegularSeason20242025!$L$3:$L$1315, $A15,DataRegularSeason20242025!$N$3:$N$1315,1,DataRegularSeason20242025!$M$3:$M$1315,"SO")</f>
        <v>1</v>
      </c>
      <c r="P15">
        <f>F15-L15</f>
        <v>16</v>
      </c>
      <c r="Q15">
        <f>COUNTIFS(DataRegularSeason20242025!$D$3:$D$1315,$A15, DataRegularSeason20242025!$S$3:$S$1315, $A15,DataRegularSeason20242025!$M$3:$M$1315,"REG")</f>
        <v>14</v>
      </c>
      <c r="R15">
        <f>COUNTIFS(DataRegularSeason20242025!$D$3:$D$1315,$A15, DataRegularSeason20242025!$S$3:$S$1315, $A15,DataRegularSeason20242025!$M$3:$M$1315,"OT")</f>
        <v>2</v>
      </c>
      <c r="S15">
        <f>COUNTIFS(DataRegularSeason20242025!$D$3:$D$1315,$A15, DataRegularSeason20242025!$S$3:$S$1315, $A15,DataRegularSeason20242025!$M$3:$M$1315,"SO")</f>
        <v>0</v>
      </c>
      <c r="T15">
        <f>COUNTIFS(DataRegularSeason20242025!$E$3:$E$1315,$A15, DataRegularSeason20242025!$L$3:$L$1315, $A15, DataRegularSeason20242025!$N$3:$N$1315,1)</f>
        <v>16</v>
      </c>
      <c r="U15">
        <f>COUNTIFS(DataRegularSeason20242025!$E$3:$E$1315,$A15, DataRegularSeason20242025!$L$3:$L$1315, $A15,DataRegularSeason20242025!$N$3:$N$1315,1,DataRegularSeason20242025!$M$3:$M$1315,"REG")</f>
        <v>15</v>
      </c>
      <c r="V15">
        <f>COUNTIFS(DataRegularSeason20242025!$E$3:$E$1315,$A15, DataRegularSeason20242025!$L$3:$L$1315, $A15,DataRegularSeason20242025!$N$3:$N$1315,1,DataRegularSeason20242025!$M$3:$M$1315,"OT")</f>
        <v>1</v>
      </c>
      <c r="W15">
        <f>COUNTIFS(DataRegularSeason20242025!$E$3:$E$1315,$A15, DataRegularSeason20242025!$L$3:$L$1315, $A15,DataRegularSeason20242025!$N$3:$N$1315,1,DataRegularSeason20242025!$M$3:$M$1315,"SO")</f>
        <v>0</v>
      </c>
      <c r="X15">
        <f>H15-T15</f>
        <v>15</v>
      </c>
      <c r="Y15">
        <f>COUNTIFS(DataRegularSeason20242025!$E$3:$E$1315,$A15, DataRegularSeason20242025!$S$3:$S$1315, $A15,DataRegularSeason20242025!$M$3:$M$1315,"REG")</f>
        <v>11</v>
      </c>
      <c r="Z15">
        <f>COUNTIFS(DataRegularSeason20242025!$E$3:$E$1315,$A15, DataRegularSeason20242025!$S$3:$S$1315, $A15,DataRegularSeason20242025!$M$3:$M$1315,"OT")</f>
        <v>3</v>
      </c>
      <c r="AA15">
        <f>COUNTIFS(DataRegularSeason20242025!$E$3:$E$1315,$A15, DataRegularSeason20242025!$S$3:$S$1315, $A15,DataRegularSeason20242025!$M$3:$M$1315,"SO")</f>
        <v>1</v>
      </c>
      <c r="AB15">
        <f>Table3[[#This Row],[W_A]]+Table3[[#This Row],[W_H]]</f>
        <v>35</v>
      </c>
      <c r="AC15">
        <f>Table3[[#This Row],[L_A]]+Table3[[#This Row],[L_H]]</f>
        <v>31</v>
      </c>
      <c r="AD15">
        <f>Table3[[#This Row],[RW_A]]+Table3[[#This Row],[RW_H]]</f>
        <v>31</v>
      </c>
      <c r="AE15">
        <f>Table3[[#This Row],[RL_A]]+Table3[[#This Row],[RL_H]]</f>
        <v>25</v>
      </c>
      <c r="AF15">
        <f>Table3[[#This Row],[OTW_A]]+Table3[[#This Row],[OTW_H]]</f>
        <v>3</v>
      </c>
      <c r="AG15">
        <f>Table3[[#This Row],[OTL_A]]+Table3[[#This Row],[OTL_H]]</f>
        <v>5</v>
      </c>
      <c r="AH15">
        <f>Table3[[#This Row],[SOW_A]]+Table3[[#This Row],[SOW_H]]</f>
        <v>1</v>
      </c>
      <c r="AI15">
        <f>Table3[[#This Row],[SOL_A]]+Table3[[#This Row],[SOL_H]]</f>
        <v>1</v>
      </c>
      <c r="AJ15" s="20" t="str">
        <f>_xlfn.CONCAT(TEXT(Table3[[#This Row],[OTW]]+Table3[[#This Row],[SOW]], "0"), "-", TEXT(Table3[[#This Row],[OTL]]+Table3[[#This Row],[SOL]],"0"))</f>
        <v>4-6</v>
      </c>
      <c r="AK15">
        <f>(2*(Table3[[#This Row],[W_A]]+Table3[[#This Row],[W_H]]))+Table3[[#This Row],[OTL_A]]+Table3[[#This Row],[SOL_A]]+Table3[[#This Row],[OTL_H]]+Table3[[#This Row],[SOL_H]]</f>
        <v>76</v>
      </c>
      <c r="AL15">
        <f>(3*(Table3[[#This Row],[RW_A]]+Table3[[#This Row],[RW_H]]))+(2*(Table3[[#This Row],[OTW_A]]+Table3[[#This Row],[SOW_A]]+Table3[[#This Row],[OTW_H]]+Table3[[#This Row],[SOW_H]]))+Table3[[#This Row],[OTL_A]]+Table3[[#This Row],[SOL_A]]+Table3[[#This Row],[OTL_H]]+Table3[[#This Row],[SOL_H]]</f>
        <v>107</v>
      </c>
      <c r="AM15" s="15">
        <f>Table3[[#This Row],[PTS]]/(2*Table3[[#This Row],[GP]])</f>
        <v>0.5757575757575758</v>
      </c>
      <c r="AN15" s="15">
        <f>Table3[[#This Row],[PTS2]]/(3*Table3[[#This Row],[GP]])</f>
        <v>0.54040404040404044</v>
      </c>
      <c r="AO15">
        <f>(2*Table3[[#This Row],[GR]])+Table3[[#This Row],[PTS]]</f>
        <v>108</v>
      </c>
      <c r="AP15">
        <f>(3*Table3[[#This Row],[GR]])+Table3[[#This Row],[PTS2]]</f>
        <v>155</v>
      </c>
      <c r="AQ15">
        <f>Table3[[#This Row],[PTS]]+(2 * Table3[[#This Row],[GR]] * Table3[[#This Row],[PTS%]])</f>
        <v>94.424242424242422</v>
      </c>
      <c r="AR15">
        <f>Table3[[#This Row],[PTS2]]+(3 * Table3[[#This Row],[GR]] * Table3[[#This Row],[PTS%2]])</f>
        <v>132.93939393939394</v>
      </c>
      <c r="AS15" s="20" t="str">
        <f>_xlfn.CONCAT(TEXT(Table3[[#This Row],[W]], "0"), "-", TEXT(Table3[[#This Row],[RL]],"0"), "-", TEXT(Table3[[#This Row],[OTL]]+Table3[[#This Row],[SOL]], "0"))</f>
        <v>35-25-6</v>
      </c>
      <c r="AT15">
        <f>COUNTIFS(DataRegularSeason20242025!$D$3:$D$1315,Table3[[#This Row],[Teams]],DataRegularSeason20242025!$K$3:$K$1315,0)</f>
        <v>4</v>
      </c>
      <c r="AU15">
        <f>SUMIF(DataRegularSeason20242025!$D$3:$D$1315,$A15, DataRegularSeason20242025!$J$3:$J$1315)</f>
        <v>104</v>
      </c>
      <c r="AV15">
        <f>SUMIF(DataRegularSeason20242025!$D$3:$D$1315,$A15, DataRegularSeason20242025!$K$3:$K$1315)</f>
        <v>88</v>
      </c>
      <c r="AW15">
        <f>AU15-AV15</f>
        <v>16</v>
      </c>
      <c r="AX15">
        <f>COUNTIFS(DataRegularSeason20242025!$E$3:$E$1315,Table3[[#This Row],[Teams]],DataRegularSeason20242025!$J$3:$J$1315,0)</f>
        <v>4</v>
      </c>
      <c r="AY15">
        <f>SUMIF(DataRegularSeason20242025!$E$3:$E$1315,$A15,DataRegularSeason20242025!$K$3:$K$1315)</f>
        <v>94</v>
      </c>
      <c r="AZ15">
        <f>SUMIF(DataRegularSeason20242025!$E$3:$E$1315,$A15,DataRegularSeason20242025!$J$3:$J$1315)</f>
        <v>80</v>
      </c>
      <c r="BA15">
        <f>AY15-AZ15</f>
        <v>14</v>
      </c>
      <c r="BB15">
        <f>AU15+AY15</f>
        <v>198</v>
      </c>
      <c r="BC15">
        <f>AV15+AZ15</f>
        <v>168</v>
      </c>
      <c r="BD15">
        <f>BB15-BC15</f>
        <v>30</v>
      </c>
      <c r="BE15" s="17">
        <f>Table3[[#This Row],[GF]]/Table3[[#This Row],[GP]]</f>
        <v>3</v>
      </c>
      <c r="BF15" s="17">
        <f>Table3[[#This Row],[GA]]/Table3[[#This Row],[GP]]</f>
        <v>2.5454545454545454</v>
      </c>
      <c r="BG15" s="17">
        <f>(Table3[[#This Row],[GF]]-Table3[[#This Row],[GA]])/Table3[[#This Row],[GP]]</f>
        <v>0.45454545454545453</v>
      </c>
      <c r="BH15" s="49" t="str">
        <f>_xlfn.CONCAT(TEXT(Table3[[#This Row],[W_H]], "0"), "-", TEXT(Table3[[#This Row],[RL_H]],"0"), "-", TEXT(Table3[[#This Row],[OTL_H]]+Table3[[#This Row],[SOL_H]], "0"))</f>
        <v>16-11-4</v>
      </c>
      <c r="BI15" s="49" t="str">
        <f>_xlfn.CONCAT(TEXT(Table3[[#This Row],[W_A]], "0"), "-", TEXT(Table3[[#This Row],[RL_A]],"0"), "-", TEXT(Table3[[#This Row],[OTL_A]]+Table3[[#This Row],[SOL_A]], "0"))</f>
        <v>19-14-2</v>
      </c>
      <c r="BJ15" s="49">
        <f>((2*(Table3[[#This Row],[W_H]]))+Table3[[#This Row],[OTL_H]]+Table3[[#This Row],[SOL_H]])/(2*Table3[[#This Row],[GP_H]])</f>
        <v>0.58064516129032262</v>
      </c>
      <c r="BK15" s="49">
        <f>((2*(Table3[[#This Row],[W_A]]))+Table3[[#This Row],[OTL_A]]+Table3[[#This Row],[SOL_A]])/(2*Table3[[#This Row],[GP_A]])</f>
        <v>0.5714285714285714</v>
      </c>
      <c r="BL15" s="21">
        <f>(Table3[[#This Row],[W]]*$CR$3)+(Table3[[#This Row],[L]]*$CR$4)+(Table3[[#This Row],[GF]]*$CR$5)+(Table3[[#This Row],[GA]]*$CR$6)</f>
        <v>73.3</v>
      </c>
      <c r="BM15" s="21">
        <f>(82*(((Table3[[#This Row],[PTS%]]*$CR$3)+((1-Table3[[#This Row],[PTS%]])*$CR$4)+(Table3[[#This Row],[GF]]*$CR$5)+(Table3[[#This Row],[GA]]*$CR$6))/Table3[[#This Row],[GP]])) + (Table3[[#This Row],[W]]*$CR$3)+(Table3[[#This Row],[L]]*$CR$4)+(Table3[[#This Row],[GF]]*$CR$5)+(Table3[[#This Row],[GA]]*$CR$6)</f>
        <v>131.58852157943068</v>
      </c>
      <c r="BN15">
        <f>COUNTIFS(Table2[AwayTeam],$A15,Table2[PredictedWinner], $A15, Table2[GameIsOver], 1)</f>
        <v>21</v>
      </c>
      <c r="BO15">
        <f>COUNTIFS(Table2[HomeTeam],$A15,Table2[PredictedWinner], $A15, Table2[GameIsOver], 1)</f>
        <v>20</v>
      </c>
      <c r="BP15">
        <f>BN15+BO15</f>
        <v>41</v>
      </c>
      <c r="BQ15">
        <f>F15-BN15</f>
        <v>14</v>
      </c>
      <c r="BR15">
        <f>H15-BO15</f>
        <v>11</v>
      </c>
      <c r="BS15">
        <f>BQ15+BR15</f>
        <v>25</v>
      </c>
      <c r="BV15">
        <v>2003</v>
      </c>
      <c r="BY15" t="str">
        <f>INDEX(Table2[AwayTeam], Table3[[#This Row],[Column2]])</f>
        <v>FLA</v>
      </c>
      <c r="BZ15">
        <f>LARGE((Table2[[#This Row],[AwayTeam]]=Table3[[#This Row],[Teams]]), 1)</f>
        <v>0</v>
      </c>
      <c r="CL15" t="s">
        <v>1799</v>
      </c>
      <c r="CM15">
        <f>CM14/CM2</f>
        <v>0.19923002887391722</v>
      </c>
    </row>
    <row r="16" spans="1:106" x14ac:dyDescent="0.25">
      <c r="A16" t="s">
        <v>23</v>
      </c>
      <c r="B16" t="s">
        <v>96</v>
      </c>
      <c r="C16" t="s">
        <v>99</v>
      </c>
      <c r="D16">
        <f>COUNTIFS(DataRegularSeason20242025!$D$3:$D$1315,$A16,DataRegularSeason20242025!$R$3:$R$1315,1,DataRegularSeason20242025!$N$3:$N$1315,1) + COUNTIFS(DataRegularSeason20242025!$E$3:$E$1315,$A16,DataRegularSeason20242025!$R$3:$R$1315,1,DataRegularSeason20242025!$N$3:$N$1315,1)</f>
        <v>61</v>
      </c>
      <c r="E16" s="15">
        <f>Table3[[#This Row],[Watched]]/Table3[[#This Row],[GP]]</f>
        <v>0.953125</v>
      </c>
      <c r="F16">
        <f>COUNTIFS(DataRegularSeason20242025!$N$3:$N$1315,1,DataRegularSeason20242025!$D$3:$D$1315,$A16)</f>
        <v>31</v>
      </c>
      <c r="G16">
        <f>41-Table3[[#This Row],[GP_A]]</f>
        <v>10</v>
      </c>
      <c r="H16">
        <f>COUNTIFS(DataRegularSeason20242025!$E$3:$E$1315,$A16,DataRegularSeason20242025!$N$3:$N$1315,1)</f>
        <v>33</v>
      </c>
      <c r="I16">
        <f>41-Table3[[#This Row],[GP_H]]</f>
        <v>8</v>
      </c>
      <c r="J16">
        <f>F16+H16</f>
        <v>64</v>
      </c>
      <c r="K16">
        <f>82-Table3[[#This Row],[GP]]</f>
        <v>18</v>
      </c>
      <c r="L16">
        <f>COUNTIFS(DataRegularSeason20242025!$D$3:$D$1315,$A16, DataRegularSeason20242025!$L$3:$L$1315, $A16,DataRegularSeason20242025!$N$3:$N$1315,1)</f>
        <v>12</v>
      </c>
      <c r="M16">
        <f>COUNTIFS(DataRegularSeason20242025!$D$3:$D$1315,$A16, DataRegularSeason20242025!$L$3:$L$1315, $A16,DataRegularSeason20242025!$N$3:$N$1315,1,DataRegularSeason20242025!$M$3:$M$1315,"REG")</f>
        <v>9</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19</v>
      </c>
      <c r="Q16">
        <f>COUNTIFS(DataRegularSeason20242025!$D$3:$D$1315,$A16, DataRegularSeason20242025!$S$3:$S$1315, $A16,DataRegularSeason20242025!$M$3:$M$1315,"REG")</f>
        <v>13</v>
      </c>
      <c r="R16">
        <f>COUNTIFS(DataRegularSeason20242025!$D$3:$D$1315,$A16, DataRegularSeason20242025!$S$3:$S$1315, $A16,DataRegularSeason20242025!$M$3:$M$1315,"OT")</f>
        <v>5</v>
      </c>
      <c r="S16">
        <f>COUNTIFS(DataRegularSeason20242025!$D$3:$D$1315,$A16, DataRegularSeason20242025!$S$3:$S$1315, $A16,DataRegularSeason20242025!$M$3:$M$1315,"SO")</f>
        <v>1</v>
      </c>
      <c r="T16">
        <f>COUNTIFS(DataRegularSeason20242025!$E$3:$E$1315,$A16, DataRegularSeason20242025!$L$3:$L$1315, $A16, DataRegularSeason20242025!$N$3:$N$1315,1)</f>
        <v>18</v>
      </c>
      <c r="U16">
        <f>COUNTIFS(DataRegularSeason20242025!$E$3:$E$1315,$A16, DataRegularSeason20242025!$L$3:$L$1315, $A16,DataRegularSeason20242025!$N$3:$N$1315,1,DataRegularSeason20242025!$M$3:$M$1315,"REG")</f>
        <v>15</v>
      </c>
      <c r="V16">
        <f>COUNTIFS(DataRegularSeason20242025!$E$3:$E$1315,$A16, DataRegularSeason20242025!$L$3:$L$1315, $A16,DataRegularSeason20242025!$N$3:$N$1315,1,DataRegularSeason20242025!$M$3:$M$1315,"OT")</f>
        <v>0</v>
      </c>
      <c r="W16">
        <f>COUNTIFS(DataRegularSeason20242025!$E$3:$E$1315,$A16, DataRegularSeason20242025!$L$3:$L$1315, $A16,DataRegularSeason20242025!$N$3:$N$1315,1,DataRegularSeason20242025!$M$3:$M$1315,"SO")</f>
        <v>3</v>
      </c>
      <c r="X16">
        <f>H16-T16</f>
        <v>15</v>
      </c>
      <c r="Y16">
        <f>COUNTIFS(DataRegularSeason20242025!$E$3:$E$1315,$A16, DataRegularSeason20242025!$S$3:$S$1315, $A16,DataRegularSeason20242025!$M$3:$M$1315,"REG")</f>
        <v>10</v>
      </c>
      <c r="Z16">
        <f>COUNTIFS(DataRegularSeason20242025!$E$3:$E$1315,$A16, DataRegularSeason20242025!$S$3:$S$1315, $A16,DataRegularSeason20242025!$M$3:$M$1315,"OT")</f>
        <v>4</v>
      </c>
      <c r="AA16">
        <f>COUNTIFS(DataRegularSeason20242025!$E$3:$E$1315,$A16, DataRegularSeason20242025!$S$3:$S$1315, $A16,DataRegularSeason20242025!$M$3:$M$1315,"SO")</f>
        <v>1</v>
      </c>
      <c r="AB16">
        <f>Table3[[#This Row],[W_A]]+Table3[[#This Row],[W_H]]</f>
        <v>30</v>
      </c>
      <c r="AC16">
        <f>Table3[[#This Row],[L_A]]+Table3[[#This Row],[L_H]]</f>
        <v>34</v>
      </c>
      <c r="AD16">
        <f>Table3[[#This Row],[RW_A]]+Table3[[#This Row],[RW_H]]</f>
        <v>24</v>
      </c>
      <c r="AE16">
        <f>Table3[[#This Row],[RL_A]]+Table3[[#This Row],[RL_H]]</f>
        <v>23</v>
      </c>
      <c r="AF16">
        <f>Table3[[#This Row],[OTW_A]]+Table3[[#This Row],[OTW_H]]</f>
        <v>3</v>
      </c>
      <c r="AG16">
        <f>Table3[[#This Row],[OTL_A]]+Table3[[#This Row],[OTL_H]]</f>
        <v>9</v>
      </c>
      <c r="AH16">
        <f>Table3[[#This Row],[SOW_A]]+Table3[[#This Row],[SOW_H]]</f>
        <v>3</v>
      </c>
      <c r="AI16">
        <f>Table3[[#This Row],[SOL_A]]+Table3[[#This Row],[SOL_H]]</f>
        <v>2</v>
      </c>
      <c r="AJ16" s="20" t="str">
        <f>_xlfn.CONCAT(TEXT(Table3[[#This Row],[OTW]]+Table3[[#This Row],[SOW]], "0"), "-", TEXT(Table3[[#This Row],[OTL]]+Table3[[#This Row],[SOL]],"0"))</f>
        <v>6-11</v>
      </c>
      <c r="AK16">
        <f>(2*(Table3[[#This Row],[W_A]]+Table3[[#This Row],[W_H]]))+Table3[[#This Row],[OTL_A]]+Table3[[#This Row],[SOL_A]]+Table3[[#This Row],[OTL_H]]+Table3[[#This Row],[SOL_H]]</f>
        <v>71</v>
      </c>
      <c r="AL16">
        <f>(3*(Table3[[#This Row],[RW_A]]+Table3[[#This Row],[RW_H]]))+(2*(Table3[[#This Row],[OTW_A]]+Table3[[#This Row],[SOW_A]]+Table3[[#This Row],[OTW_H]]+Table3[[#This Row],[SOW_H]]))+Table3[[#This Row],[OTL_A]]+Table3[[#This Row],[SOL_A]]+Table3[[#This Row],[OTL_H]]+Table3[[#This Row],[SOL_H]]</f>
        <v>95</v>
      </c>
      <c r="AM16" s="15">
        <f>Table3[[#This Row],[PTS]]/(2*Table3[[#This Row],[GP]])</f>
        <v>0.5546875</v>
      </c>
      <c r="AN16" s="15">
        <f>Table3[[#This Row],[PTS2]]/(3*Table3[[#This Row],[GP]])</f>
        <v>0.49479166666666669</v>
      </c>
      <c r="AO16">
        <f>(2*Table3[[#This Row],[GR]])+Table3[[#This Row],[PTS]]</f>
        <v>107</v>
      </c>
      <c r="AP16">
        <f>(3*Table3[[#This Row],[GR]])+Table3[[#This Row],[PTS2]]</f>
        <v>149</v>
      </c>
      <c r="AQ16">
        <f>Table3[[#This Row],[PTS]]+(2 * Table3[[#This Row],[GR]] * Table3[[#This Row],[PTS%]])</f>
        <v>90.96875</v>
      </c>
      <c r="AR16">
        <f>Table3[[#This Row],[PTS2]]+(3 * Table3[[#This Row],[GR]] * Table3[[#This Row],[PTS%2]])</f>
        <v>121.71875</v>
      </c>
      <c r="AS16" s="20" t="str">
        <f>_xlfn.CONCAT(TEXT(Table3[[#This Row],[W]], "0"), "-", TEXT(Table3[[#This Row],[RL]],"0"), "-", TEXT(Table3[[#This Row],[OTL]]+Table3[[#This Row],[SOL]], "0"))</f>
        <v>30-23-11</v>
      </c>
      <c r="AT16">
        <f>COUNTIFS(DataRegularSeason20242025!$D$3:$D$1315,Table3[[#This Row],[Teams]],DataRegularSeason20242025!$K$3:$K$1315,0)</f>
        <v>0</v>
      </c>
      <c r="AU16">
        <f>SUMIF(DataRegularSeason20242025!$D$3:$D$1315,$A16, DataRegularSeason20242025!$J$3:$J$1315)</f>
        <v>73</v>
      </c>
      <c r="AV16">
        <f>SUMIF(DataRegularSeason20242025!$D$3:$D$1315,$A16, DataRegularSeason20242025!$K$3:$K$1315)</f>
        <v>97</v>
      </c>
      <c r="AW16">
        <f>AU16-AV16</f>
        <v>-24</v>
      </c>
      <c r="AX16">
        <f>COUNTIFS(DataRegularSeason20242025!$E$3:$E$1315,Table3[[#This Row],[Teams]],DataRegularSeason20242025!$J$3:$J$1315,0)</f>
        <v>5</v>
      </c>
      <c r="AY16">
        <f>SUMIF(DataRegularSeason20242025!$E$3:$E$1315,$A16,DataRegularSeason20242025!$K$3:$K$1315)</f>
        <v>94</v>
      </c>
      <c r="AZ16">
        <f>SUMIF(DataRegularSeason20242025!$E$3:$E$1315,$A16,DataRegularSeason20242025!$J$3:$J$1315)</f>
        <v>89</v>
      </c>
      <c r="BA16">
        <f>AY16-AZ16</f>
        <v>5</v>
      </c>
      <c r="BB16">
        <f>AU16+AY16</f>
        <v>167</v>
      </c>
      <c r="BC16">
        <f>AV16+AZ16</f>
        <v>186</v>
      </c>
      <c r="BD16">
        <f>BB16-BC16</f>
        <v>-19</v>
      </c>
      <c r="BE16" s="17">
        <f>Table3[[#This Row],[GF]]/Table3[[#This Row],[GP]]</f>
        <v>2.609375</v>
      </c>
      <c r="BF16" s="17">
        <f>Table3[[#This Row],[GA]]/Table3[[#This Row],[GP]]</f>
        <v>2.90625</v>
      </c>
      <c r="BG16" s="17">
        <f>(Table3[[#This Row],[GF]]-Table3[[#This Row],[GA]])/Table3[[#This Row],[GP]]</f>
        <v>-0.296875</v>
      </c>
      <c r="BH16" s="49" t="str">
        <f>_xlfn.CONCAT(TEXT(Table3[[#This Row],[W_H]], "0"), "-", TEXT(Table3[[#This Row],[RL_H]],"0"), "-", TEXT(Table3[[#This Row],[OTL_H]]+Table3[[#This Row],[SOL_H]], "0"))</f>
        <v>18-10-5</v>
      </c>
      <c r="BI16" s="49" t="str">
        <f>_xlfn.CONCAT(TEXT(Table3[[#This Row],[W_A]], "0"), "-", TEXT(Table3[[#This Row],[RL_A]],"0"), "-", TEXT(Table3[[#This Row],[OTL_A]]+Table3[[#This Row],[SOL_A]], "0"))</f>
        <v>12-13-6</v>
      </c>
      <c r="BJ16" s="49">
        <f>((2*(Table3[[#This Row],[W_H]]))+Table3[[#This Row],[OTL_H]]+Table3[[#This Row],[SOL_H]])/(2*Table3[[#This Row],[GP_H]])</f>
        <v>0.62121212121212122</v>
      </c>
      <c r="BK16" s="49">
        <f>((2*(Table3[[#This Row],[W_A]]))+Table3[[#This Row],[OTL_A]]+Table3[[#This Row],[SOL_A]])/(2*Table3[[#This Row],[GP_A]])</f>
        <v>0.4838709677419355</v>
      </c>
      <c r="BL16" s="21">
        <f>(Table3[[#This Row],[W]]*$CR$3)+(Table3[[#This Row],[L]]*$CR$4)+(Table3[[#This Row],[GF]]*$CR$5)+(Table3[[#This Row],[GA]]*$CR$6)</f>
        <v>68.849999999999994</v>
      </c>
      <c r="BM16" s="21">
        <f>(82*(((Table3[[#This Row],[PTS%]]*$CR$3)+((1-Table3[[#This Row],[PTS%]])*$CR$4)+(Table3[[#This Row],[GF]]*$CR$5)+(Table3[[#This Row],[GA]]*$CR$6))/Table3[[#This Row],[GP]])) + (Table3[[#This Row],[W]]*$CR$3)+(Table3[[#This Row],[L]]*$CR$4)+(Table3[[#This Row],[GF]]*$CR$5)+(Table3[[#This Row],[GA]]*$CR$6)</f>
        <v>125.30307617187501</v>
      </c>
      <c r="BN16">
        <f>COUNTIFS(Table2[AwayTeam],$A16,Table2[PredictedWinner], $A16, Table2[GameIsOver], 1)</f>
        <v>30</v>
      </c>
      <c r="BO16">
        <f>COUNTIFS(Table2[HomeTeam],$A16,Table2[PredictedWinner], $A16, Table2[GameIsOver], 1)</f>
        <v>33</v>
      </c>
      <c r="BP16">
        <f>BN16+BO16</f>
        <v>63</v>
      </c>
      <c r="BQ16">
        <f>F16-BN16</f>
        <v>1</v>
      </c>
      <c r="BR16">
        <f>H16-BO16</f>
        <v>0</v>
      </c>
      <c r="BS16">
        <f>BQ16+BR16</f>
        <v>1</v>
      </c>
      <c r="BV16">
        <v>1989</v>
      </c>
      <c r="BY16" t="str">
        <f>INDEX(Table2[AwayTeam], Table3[[#This Row],[Column2]])</f>
        <v>PIT</v>
      </c>
      <c r="BZ16">
        <f>LARGE((Table2[[#This Row],[AwayTeam]]=Table3[[#This Row],[Teams]]), 1)</f>
        <v>0</v>
      </c>
      <c r="CP16" s="78"/>
      <c r="CQ16" s="89"/>
      <c r="CR16" s="79" t="s">
        <v>1844</v>
      </c>
      <c r="CS16" s="79"/>
      <c r="CT16" s="79"/>
      <c r="CU16" s="79"/>
      <c r="CV16" s="79"/>
      <c r="CW16" s="79"/>
      <c r="CX16" s="79"/>
      <c r="CY16" s="79"/>
      <c r="CZ16" s="79"/>
      <c r="DA16" s="79"/>
      <c r="DB16" s="80"/>
    </row>
    <row r="17" spans="1:120" ht="15.75" thickBot="1" x14ac:dyDescent="0.3">
      <c r="A17" t="s">
        <v>35</v>
      </c>
      <c r="B17" t="s">
        <v>97</v>
      </c>
      <c r="C17" t="s">
        <v>98</v>
      </c>
      <c r="D17">
        <f>COUNTIFS(DataRegularSeason20242025!$D$3:$D$1315,$A17,DataRegularSeason20242025!$R$3:$R$1315,1,DataRegularSeason20242025!$N$3:$N$1315,1) + COUNTIFS(DataRegularSeason20242025!$E$3:$E$1315,$A17,DataRegularSeason20242025!$R$3:$R$1315,1,DataRegularSeason20242025!$N$3:$N$1315,1)</f>
        <v>55</v>
      </c>
      <c r="E17" s="15">
        <f>Table3[[#This Row],[Watched]]/Table3[[#This Row],[GP]]</f>
        <v>0.859375</v>
      </c>
      <c r="F17">
        <f>COUNTIFS(DataRegularSeason20242025!$N$3:$N$1315,1,DataRegularSeason20242025!$D$3:$D$1315,$A17)</f>
        <v>34</v>
      </c>
      <c r="G17">
        <f>41-Table3[[#This Row],[GP_A]]</f>
        <v>7</v>
      </c>
      <c r="H17">
        <f>COUNTIFS(DataRegularSeason20242025!$E$3:$E$1315,$A17,DataRegularSeason20242025!$N$3:$N$1315,1)</f>
        <v>30</v>
      </c>
      <c r="I17">
        <f>41-Table3[[#This Row],[GP_H]]</f>
        <v>11</v>
      </c>
      <c r="J17">
        <f>F17+H17</f>
        <v>64</v>
      </c>
      <c r="K17">
        <f>82-Table3[[#This Row],[GP]]</f>
        <v>18</v>
      </c>
      <c r="L17">
        <f>COUNTIFS(DataRegularSeason20242025!$D$3:$D$1315,$A17, DataRegularSeason20242025!$L$3:$L$1315, $A17,DataRegularSeason20242025!$N$3:$N$1315,1)</f>
        <v>11</v>
      </c>
      <c r="M17">
        <f>COUNTIFS(DataRegularSeason20242025!$D$3:$D$1315,$A17, DataRegularSeason20242025!$L$3:$L$1315, $A17,DataRegularSeason20242025!$N$3:$N$1315,1,DataRegularSeason20242025!$M$3:$M$1315,"REG")</f>
        <v>8</v>
      </c>
      <c r="N17">
        <f>COUNTIFS(DataRegularSeason20242025!$D$3:$D$1315,$A17, DataRegularSeason20242025!$L$3:$L$1315, $A17,DataRegularSeason20242025!$N$3:$N$1315,1,DataRegularSeason20242025!$M$3:$M$1315,"OT")</f>
        <v>2</v>
      </c>
      <c r="O17">
        <f>COUNTIFS(DataRegularSeason20242025!$D$3:$D$1315,$A17, DataRegularSeason20242025!$L$3:$L$1315, $A17,DataRegularSeason20242025!$N$3:$N$1315,1,DataRegularSeason20242025!$M$3:$M$1315,"SO")</f>
        <v>1</v>
      </c>
      <c r="P17">
        <f>F17-L17</f>
        <v>23</v>
      </c>
      <c r="Q17">
        <f>COUNTIFS(DataRegularSeason20242025!$D$3:$D$1315,$A17, DataRegularSeason20242025!$S$3:$S$1315, $A17,DataRegularSeason20242025!$M$3:$M$1315,"REG")</f>
        <v>19</v>
      </c>
      <c r="R17">
        <f>COUNTIFS(DataRegularSeason20242025!$D$3:$D$1315,$A17, DataRegularSeason20242025!$S$3:$S$1315, $A17,DataRegularSeason20242025!$M$3:$M$1315,"OT")</f>
        <v>3</v>
      </c>
      <c r="S17">
        <f>COUNTIFS(DataRegularSeason20242025!$D$3:$D$1315,$A17, DataRegularSeason20242025!$S$3:$S$1315, $A17,DataRegularSeason20242025!$M$3:$M$1315,"SO")</f>
        <v>1</v>
      </c>
      <c r="T17">
        <f>COUNTIFS(DataRegularSeason20242025!$E$3:$E$1315,$A17, DataRegularSeason20242025!$L$3:$L$1315, $A17, DataRegularSeason20242025!$N$3:$N$1315,1)</f>
        <v>20</v>
      </c>
      <c r="U17">
        <f>COUNTIFS(DataRegularSeason20242025!$E$3:$E$1315,$A17, DataRegularSeason20242025!$L$3:$L$1315, $A17,DataRegularSeason20242025!$N$3:$N$1315,1,DataRegularSeason20242025!$M$3:$M$1315,"REG")</f>
        <v>15</v>
      </c>
      <c r="V17">
        <f>COUNTIFS(DataRegularSeason20242025!$E$3:$E$1315,$A17, DataRegularSeason20242025!$L$3:$L$1315, $A17,DataRegularSeason20242025!$N$3:$N$1315,1,DataRegularSeason20242025!$M$3:$M$1315,"OT")</f>
        <v>2</v>
      </c>
      <c r="W17">
        <f>COUNTIFS(DataRegularSeason20242025!$E$3:$E$1315,$A17, DataRegularSeason20242025!$L$3:$L$1315, $A17,DataRegularSeason20242025!$N$3:$N$1315,1,DataRegularSeason20242025!$M$3:$M$1315,"SO")</f>
        <v>3</v>
      </c>
      <c r="X17">
        <f>H17-T17</f>
        <v>10</v>
      </c>
      <c r="Y17">
        <f>COUNTIFS(DataRegularSeason20242025!$E$3:$E$1315,$A17, DataRegularSeason20242025!$S$3:$S$1315, $A17,DataRegularSeason20242025!$M$3:$M$1315,"REG")</f>
        <v>6</v>
      </c>
      <c r="Z17">
        <f>COUNTIFS(DataRegularSeason20242025!$E$3:$E$1315,$A17, DataRegularSeason20242025!$S$3:$S$1315, $A17,DataRegularSeason20242025!$M$3:$M$1315,"OT")</f>
        <v>4</v>
      </c>
      <c r="AA17">
        <f>COUNTIFS(DataRegularSeason20242025!$E$3:$E$1315,$A17, DataRegularSeason20242025!$S$3:$S$1315, $A17,DataRegularSeason20242025!$M$3:$M$1315,"SO")</f>
        <v>0</v>
      </c>
      <c r="AB17">
        <f>Table3[[#This Row],[W_A]]+Table3[[#This Row],[W_H]]</f>
        <v>31</v>
      </c>
      <c r="AC17">
        <f>Table3[[#This Row],[L_A]]+Table3[[#This Row],[L_H]]</f>
        <v>33</v>
      </c>
      <c r="AD17">
        <f>Table3[[#This Row],[RW_A]]+Table3[[#This Row],[RW_H]]</f>
        <v>23</v>
      </c>
      <c r="AE17">
        <f>Table3[[#This Row],[RL_A]]+Table3[[#This Row],[RL_H]]</f>
        <v>25</v>
      </c>
      <c r="AF17">
        <f>Table3[[#This Row],[OTW_A]]+Table3[[#This Row],[OTW_H]]</f>
        <v>4</v>
      </c>
      <c r="AG17">
        <f>Table3[[#This Row],[OTL_A]]+Table3[[#This Row],[OTL_H]]</f>
        <v>7</v>
      </c>
      <c r="AH17">
        <f>Table3[[#This Row],[SOW_A]]+Table3[[#This Row],[SOW_H]]</f>
        <v>4</v>
      </c>
      <c r="AI17">
        <f>Table3[[#This Row],[SOL_A]]+Table3[[#This Row],[SOL_H]]</f>
        <v>1</v>
      </c>
      <c r="AJ17" s="20" t="str">
        <f>_xlfn.CONCAT(TEXT(Table3[[#This Row],[OTW]]+Table3[[#This Row],[SOW]], "0"), "-", TEXT(Table3[[#This Row],[OTL]]+Table3[[#This Row],[SOL]],"0"))</f>
        <v>8-8</v>
      </c>
      <c r="AK17">
        <f>(2*(Table3[[#This Row],[W_A]]+Table3[[#This Row],[W_H]]))+Table3[[#This Row],[OTL_A]]+Table3[[#This Row],[SOL_A]]+Table3[[#This Row],[OTL_H]]+Table3[[#This Row],[SOL_H]]</f>
        <v>70</v>
      </c>
      <c r="AL17">
        <f>(3*(Table3[[#This Row],[RW_A]]+Table3[[#This Row],[RW_H]]))+(2*(Table3[[#This Row],[OTW_A]]+Table3[[#This Row],[SOW_A]]+Table3[[#This Row],[OTW_H]]+Table3[[#This Row],[SOW_H]]))+Table3[[#This Row],[OTL_A]]+Table3[[#This Row],[SOL_A]]+Table3[[#This Row],[OTL_H]]+Table3[[#This Row],[SOL_H]]</f>
        <v>93</v>
      </c>
      <c r="AM17" s="15">
        <f>Table3[[#This Row],[PTS]]/(2*Table3[[#This Row],[GP]])</f>
        <v>0.546875</v>
      </c>
      <c r="AN17" s="15">
        <f>Table3[[#This Row],[PTS2]]/(3*Table3[[#This Row],[GP]])</f>
        <v>0.484375</v>
      </c>
      <c r="AO17">
        <f>(2*Table3[[#This Row],[GR]])+Table3[[#This Row],[PTS]]</f>
        <v>106</v>
      </c>
      <c r="AP17">
        <f>(3*Table3[[#This Row],[GR]])+Table3[[#This Row],[PTS2]]</f>
        <v>147</v>
      </c>
      <c r="AQ17">
        <f>Table3[[#This Row],[PTS]]+(2 * Table3[[#This Row],[GR]] * Table3[[#This Row],[PTS%]])</f>
        <v>89.6875</v>
      </c>
      <c r="AR17">
        <f>Table3[[#This Row],[PTS2]]+(3 * Table3[[#This Row],[GR]] * Table3[[#This Row],[PTS%2]])</f>
        <v>119.15625</v>
      </c>
      <c r="AS17" s="20" t="str">
        <f>_xlfn.CONCAT(TEXT(Table3[[#This Row],[W]], "0"), "-", TEXT(Table3[[#This Row],[RL]],"0"), "-", TEXT(Table3[[#This Row],[OTL]]+Table3[[#This Row],[SOL]], "0"))</f>
        <v>31-25-8</v>
      </c>
      <c r="AT17">
        <f>COUNTIFS(DataRegularSeason20242025!$D$3:$D$1315,Table3[[#This Row],[Teams]],DataRegularSeason20242025!$K$3:$K$1315,0)</f>
        <v>0</v>
      </c>
      <c r="AU17">
        <f>SUMIF(DataRegularSeason20242025!$D$3:$D$1315,$A17, DataRegularSeason20242025!$J$3:$J$1315)</f>
        <v>92</v>
      </c>
      <c r="AV17">
        <f>SUMIF(DataRegularSeason20242025!$D$3:$D$1315,$A17, DataRegularSeason20242025!$K$3:$K$1315)</f>
        <v>122</v>
      </c>
      <c r="AW17">
        <f>AU17-AV17</f>
        <v>-30</v>
      </c>
      <c r="AX17">
        <f>COUNTIFS(DataRegularSeason20242025!$E$3:$E$1315,Table3[[#This Row],[Teams]],DataRegularSeason20242025!$J$3:$J$1315,0)</f>
        <v>1</v>
      </c>
      <c r="AY17">
        <f>SUMIF(DataRegularSeason20242025!$E$3:$E$1315,$A17,DataRegularSeason20242025!$K$3:$K$1315)</f>
        <v>125</v>
      </c>
      <c r="AZ17">
        <f>SUMIF(DataRegularSeason20242025!$E$3:$E$1315,$A17,DataRegularSeason20242025!$J$3:$J$1315)</f>
        <v>91</v>
      </c>
      <c r="BA17">
        <f>AY17-AZ17</f>
        <v>34</v>
      </c>
      <c r="BB17">
        <f>AU17+AY17</f>
        <v>217</v>
      </c>
      <c r="BC17">
        <f>AV17+AZ17</f>
        <v>213</v>
      </c>
      <c r="BD17">
        <f>BB17-BC17</f>
        <v>4</v>
      </c>
      <c r="BE17" s="17">
        <f>Table3[[#This Row],[GF]]/Table3[[#This Row],[GP]]</f>
        <v>3.390625</v>
      </c>
      <c r="BF17" s="17">
        <f>Table3[[#This Row],[GA]]/Table3[[#This Row],[GP]]</f>
        <v>3.328125</v>
      </c>
      <c r="BG17" s="17">
        <f>(Table3[[#This Row],[GF]]-Table3[[#This Row],[GA]])/Table3[[#This Row],[GP]]</f>
        <v>6.25E-2</v>
      </c>
      <c r="BH17" s="49" t="str">
        <f>_xlfn.CONCAT(TEXT(Table3[[#This Row],[W_H]], "0"), "-", TEXT(Table3[[#This Row],[RL_H]],"0"), "-", TEXT(Table3[[#This Row],[OTL_H]]+Table3[[#This Row],[SOL_H]], "0"))</f>
        <v>20-6-4</v>
      </c>
      <c r="BI17" s="49" t="str">
        <f>_xlfn.CONCAT(TEXT(Table3[[#This Row],[W_A]], "0"), "-", TEXT(Table3[[#This Row],[RL_A]],"0"), "-", TEXT(Table3[[#This Row],[OTL_A]]+Table3[[#This Row],[SOL_A]], "0"))</f>
        <v>11-19-4</v>
      </c>
      <c r="BJ17" s="49">
        <f>((2*(Table3[[#This Row],[W_H]]))+Table3[[#This Row],[OTL_H]]+Table3[[#This Row],[SOL_H]])/(2*Table3[[#This Row],[GP_H]])</f>
        <v>0.73333333333333328</v>
      </c>
      <c r="BK17" s="49">
        <f>((2*(Table3[[#This Row],[W_A]]))+Table3[[#This Row],[OTL_A]]+Table3[[#This Row],[SOL_A]])/(2*Table3[[#This Row],[GP_A]])</f>
        <v>0.38235294117647056</v>
      </c>
      <c r="BL17" s="21">
        <f>(Table3[[#This Row],[W]]*$CR$3)+(Table3[[#This Row],[L]]*$CR$4)+(Table3[[#This Row],[GF]]*$CR$5)+(Table3[[#This Row],[GA]]*$CR$6)</f>
        <v>79.25</v>
      </c>
      <c r="BM17" s="21">
        <f>(82*(((Table3[[#This Row],[PTS%]]*$CR$3)+((1-Table3[[#This Row],[PTS%]])*$CR$4)+(Table3[[#This Row],[GF]]*$CR$5)+(Table3[[#This Row],[GA]]*$CR$6))/Table3[[#This Row],[GP]])) + (Table3[[#This Row],[W]]*$CR$3)+(Table3[[#This Row],[L]]*$CR$4)+(Table3[[#This Row],[GF]]*$CR$5)+(Table3[[#This Row],[GA]]*$CR$6)</f>
        <v>148.76982421874999</v>
      </c>
      <c r="BN17">
        <f>COUNTIFS(Table2[AwayTeam],$A17,Table2[PredictedWinner], $A17, Table2[GameIsOver], 1)</f>
        <v>11</v>
      </c>
      <c r="BO17">
        <f>COUNTIFS(Table2[HomeTeam],$A17,Table2[PredictedWinner], $A17, Table2[GameIsOver], 1)</f>
        <v>19</v>
      </c>
      <c r="BP17">
        <f>BN17+BO17</f>
        <v>30</v>
      </c>
      <c r="BQ17">
        <f>F17-BN17</f>
        <v>23</v>
      </c>
      <c r="BR17">
        <f>H17-BO17</f>
        <v>11</v>
      </c>
      <c r="BS17">
        <f>BQ17+BR17</f>
        <v>34</v>
      </c>
      <c r="BY17" t="str">
        <f>INDEX(Table2[AwayTeam], Table3[[#This Row],[Column2]])</f>
        <v>TOR</v>
      </c>
      <c r="BZ17">
        <f>LARGE((Table2[[#This Row],[AwayTeam]]=Table3[[#This Row],[Teams]]), 1)</f>
        <v>0</v>
      </c>
      <c r="CP17" s="90"/>
      <c r="CQ17" s="68"/>
      <c r="CR17" s="67">
        <v>0</v>
      </c>
      <c r="CS17" s="67">
        <v>1</v>
      </c>
      <c r="CT17" s="67">
        <v>2</v>
      </c>
      <c r="CU17" s="67">
        <v>3</v>
      </c>
      <c r="CV17" s="67">
        <v>4</v>
      </c>
      <c r="CW17" s="67">
        <v>5</v>
      </c>
      <c r="CX17" s="67">
        <v>6</v>
      </c>
      <c r="CY17" s="67">
        <v>7</v>
      </c>
      <c r="CZ17" s="67">
        <v>8</v>
      </c>
      <c r="DA17" s="67">
        <v>9</v>
      </c>
      <c r="DB17" s="87">
        <v>10</v>
      </c>
    </row>
    <row r="18" spans="1:120" ht="15.75" thickTop="1" x14ac:dyDescent="0.25">
      <c r="A18" t="s">
        <v>30</v>
      </c>
      <c r="B18" t="s">
        <v>97</v>
      </c>
      <c r="C18" t="s">
        <v>80</v>
      </c>
      <c r="D18">
        <f>COUNTIFS(DataRegularSeason20242025!$D$3:$D$1315,$A18,DataRegularSeason20242025!$R$3:$R$1315,1,DataRegularSeason20242025!$N$3:$N$1315,1) + COUNTIFS(DataRegularSeason20242025!$E$3:$E$1315,$A18,DataRegularSeason20242025!$R$3:$R$1315,1,DataRegularSeason20242025!$N$3:$N$1315,1)</f>
        <v>55</v>
      </c>
      <c r="E18" s="15">
        <f>Table3[[#This Row],[Watched]]/Table3[[#This Row],[GP]]</f>
        <v>0.84615384615384615</v>
      </c>
      <c r="F18">
        <f>COUNTIFS(DataRegularSeason20242025!$N$3:$N$1315,1,DataRegularSeason20242025!$D$3:$D$1315,$A18)</f>
        <v>30</v>
      </c>
      <c r="G18">
        <f>41-Table3[[#This Row],[GP_A]]</f>
        <v>11</v>
      </c>
      <c r="H18">
        <f>COUNTIFS(DataRegularSeason20242025!$E$3:$E$1315,$A18,DataRegularSeason20242025!$N$3:$N$1315,1)</f>
        <v>35</v>
      </c>
      <c r="I18">
        <f>41-Table3[[#This Row],[GP_H]]</f>
        <v>6</v>
      </c>
      <c r="J18">
        <f>F18+H18</f>
        <v>65</v>
      </c>
      <c r="K18">
        <f>82-Table3[[#This Row],[GP]]</f>
        <v>17</v>
      </c>
      <c r="L18">
        <f>COUNTIFS(DataRegularSeason20242025!$D$3:$D$1315,$A18, DataRegularSeason20242025!$L$3:$L$1315, $A18,DataRegularSeason20242025!$N$3:$N$1315,1)</f>
        <v>15</v>
      </c>
      <c r="M18">
        <f>COUNTIFS(DataRegularSeason20242025!$D$3:$D$1315,$A18, DataRegularSeason20242025!$L$3:$L$1315, $A18,DataRegularSeason20242025!$N$3:$N$1315,1,DataRegularSeason20242025!$M$3:$M$1315,"REG")</f>
        <v>11</v>
      </c>
      <c r="N18">
        <f>COUNTIFS(DataRegularSeason20242025!$D$3:$D$1315,$A18, DataRegularSeason20242025!$L$3:$L$1315, $A18,DataRegularSeason20242025!$N$3:$N$1315,1,DataRegularSeason20242025!$M$3:$M$1315,"OT")</f>
        <v>1</v>
      </c>
      <c r="O18">
        <f>COUNTIFS(DataRegularSeason20242025!$D$3:$D$1315,$A18, DataRegularSeason20242025!$L$3:$L$1315, $A18,DataRegularSeason20242025!$N$3:$N$1315,1,DataRegularSeason20242025!$M$3:$M$1315,"SO")</f>
        <v>3</v>
      </c>
      <c r="P18">
        <f>F18-L18</f>
        <v>15</v>
      </c>
      <c r="Q18">
        <f>COUNTIFS(DataRegularSeason20242025!$D$3:$D$1315,$A18, DataRegularSeason20242025!$S$3:$S$1315, $A18,DataRegularSeason20242025!$M$3:$M$1315,"REG")</f>
        <v>12</v>
      </c>
      <c r="R18">
        <f>COUNTIFS(DataRegularSeason20242025!$D$3:$D$1315,$A18, DataRegularSeason20242025!$S$3:$S$1315, $A18,DataRegularSeason20242025!$M$3:$M$1315,"OT")</f>
        <v>3</v>
      </c>
      <c r="S18">
        <f>COUNTIFS(DataRegularSeason20242025!$D$3:$D$1315,$A18, DataRegularSeason20242025!$S$3:$S$1315, $A18,DataRegularSeason20242025!$M$3:$M$1315,"SO")</f>
        <v>0</v>
      </c>
      <c r="T18">
        <f>COUNTIFS(DataRegularSeason20242025!$E$3:$E$1315,$A18, DataRegularSeason20242025!$L$3:$L$1315, $A18, DataRegularSeason20242025!$N$3:$N$1315,1)</f>
        <v>17</v>
      </c>
      <c r="U18">
        <f>COUNTIFS(DataRegularSeason20242025!$E$3:$E$1315,$A18, DataRegularSeason20242025!$L$3:$L$1315, $A18,DataRegularSeason20242025!$N$3:$N$1315,1,DataRegularSeason20242025!$M$3:$M$1315,"REG")</f>
        <v>14</v>
      </c>
      <c r="V18">
        <f>COUNTIFS(DataRegularSeason20242025!$E$3:$E$1315,$A18, DataRegularSeason20242025!$L$3:$L$1315, $A18,DataRegularSeason20242025!$N$3:$N$1315,1,DataRegularSeason20242025!$M$3:$M$1315,"OT")</f>
        <v>3</v>
      </c>
      <c r="W18">
        <f>COUNTIFS(DataRegularSeason20242025!$E$3:$E$1315,$A18, DataRegularSeason20242025!$L$3:$L$1315, $A18,DataRegularSeason20242025!$N$3:$N$1315,1,DataRegularSeason20242025!$M$3:$M$1315,"SO")</f>
        <v>0</v>
      </c>
      <c r="X18">
        <f>H18-T18</f>
        <v>18</v>
      </c>
      <c r="Y18">
        <f>COUNTIFS(DataRegularSeason20242025!$E$3:$E$1315,$A18, DataRegularSeason20242025!$S$3:$S$1315, $A18,DataRegularSeason20242025!$M$3:$M$1315,"REG")</f>
        <v>15</v>
      </c>
      <c r="Z18">
        <f>COUNTIFS(DataRegularSeason20242025!$E$3:$E$1315,$A18, DataRegularSeason20242025!$S$3:$S$1315, $A18,DataRegularSeason20242025!$M$3:$M$1315,"OT")</f>
        <v>3</v>
      </c>
      <c r="AA18">
        <f>COUNTIFS(DataRegularSeason20242025!$E$3:$E$1315,$A18, DataRegularSeason20242025!$S$3:$S$1315, $A18,DataRegularSeason20242025!$M$3:$M$1315,"SO")</f>
        <v>0</v>
      </c>
      <c r="AB18">
        <f>Table3[[#This Row],[W_A]]+Table3[[#This Row],[W_H]]</f>
        <v>32</v>
      </c>
      <c r="AC18">
        <f>Table3[[#This Row],[L_A]]+Table3[[#This Row],[L_H]]</f>
        <v>33</v>
      </c>
      <c r="AD18">
        <f>Table3[[#This Row],[RW_A]]+Table3[[#This Row],[RW_H]]</f>
        <v>25</v>
      </c>
      <c r="AE18">
        <f>Table3[[#This Row],[RL_A]]+Table3[[#This Row],[RL_H]]</f>
        <v>27</v>
      </c>
      <c r="AF18">
        <f>Table3[[#This Row],[OTW_A]]+Table3[[#This Row],[OTW_H]]</f>
        <v>4</v>
      </c>
      <c r="AG18">
        <f>Table3[[#This Row],[OTL_A]]+Table3[[#This Row],[OTL_H]]</f>
        <v>6</v>
      </c>
      <c r="AH18">
        <f>Table3[[#This Row],[SOW_A]]+Table3[[#This Row],[SOW_H]]</f>
        <v>3</v>
      </c>
      <c r="AI18">
        <f>Table3[[#This Row],[SOL_A]]+Table3[[#This Row],[SOL_H]]</f>
        <v>0</v>
      </c>
      <c r="AJ18" s="20" t="str">
        <f>_xlfn.CONCAT(TEXT(Table3[[#This Row],[OTW]]+Table3[[#This Row],[SOW]], "0"), "-", TEXT(Table3[[#This Row],[OTL]]+Table3[[#This Row],[SOL]],"0"))</f>
        <v>7-6</v>
      </c>
      <c r="AK18">
        <f>(2*(Table3[[#This Row],[W_A]]+Table3[[#This Row],[W_H]]))+Table3[[#This Row],[OTL_A]]+Table3[[#This Row],[SOL_A]]+Table3[[#This Row],[OTL_H]]+Table3[[#This Row],[SOL_H]]</f>
        <v>70</v>
      </c>
      <c r="AL18">
        <f>(3*(Table3[[#This Row],[RW_A]]+Table3[[#This Row],[RW_H]]))+(2*(Table3[[#This Row],[OTW_A]]+Table3[[#This Row],[SOW_A]]+Table3[[#This Row],[OTW_H]]+Table3[[#This Row],[SOW_H]]))+Table3[[#This Row],[OTL_A]]+Table3[[#This Row],[SOL_A]]+Table3[[#This Row],[OTL_H]]+Table3[[#This Row],[SOL_H]]</f>
        <v>95</v>
      </c>
      <c r="AM18" s="15">
        <f>Table3[[#This Row],[PTS]]/(2*Table3[[#This Row],[GP]])</f>
        <v>0.53846153846153844</v>
      </c>
      <c r="AN18" s="15">
        <f>Table3[[#This Row],[PTS2]]/(3*Table3[[#This Row],[GP]])</f>
        <v>0.48717948717948717</v>
      </c>
      <c r="AO18">
        <f>(2*Table3[[#This Row],[GR]])+Table3[[#This Row],[PTS]]</f>
        <v>104</v>
      </c>
      <c r="AP18">
        <f>(3*Table3[[#This Row],[GR]])+Table3[[#This Row],[PTS2]]</f>
        <v>146</v>
      </c>
      <c r="AQ18">
        <f>Table3[[#This Row],[PTS]]+(2 * Table3[[#This Row],[GR]] * Table3[[#This Row],[PTS%]])</f>
        <v>88.307692307692307</v>
      </c>
      <c r="AR18">
        <f>Table3[[#This Row],[PTS2]]+(3 * Table3[[#This Row],[GR]] * Table3[[#This Row],[PTS%2]])</f>
        <v>119.84615384615384</v>
      </c>
      <c r="AS18" s="20" t="str">
        <f>_xlfn.CONCAT(TEXT(Table3[[#This Row],[W]], "0"), "-", TEXT(Table3[[#This Row],[RL]],"0"), "-", TEXT(Table3[[#This Row],[OTL]]+Table3[[#This Row],[SOL]], "0"))</f>
        <v>32-27-6</v>
      </c>
      <c r="AT18">
        <f>COUNTIFS(DataRegularSeason20242025!$D$3:$D$1315,Table3[[#This Row],[Teams]],DataRegularSeason20242025!$K$3:$K$1315,0)</f>
        <v>1</v>
      </c>
      <c r="AU18">
        <f>SUMIF(DataRegularSeason20242025!$D$3:$D$1315,$A18, DataRegularSeason20242025!$J$3:$J$1315)</f>
        <v>85</v>
      </c>
      <c r="AV18">
        <f>SUMIF(DataRegularSeason20242025!$D$3:$D$1315,$A18, DataRegularSeason20242025!$K$3:$K$1315)</f>
        <v>92</v>
      </c>
      <c r="AW18">
        <f>AU18-AV18</f>
        <v>-7</v>
      </c>
      <c r="AX18">
        <f>COUNTIFS(DataRegularSeason20242025!$E$3:$E$1315,Table3[[#This Row],[Teams]],DataRegularSeason20242025!$J$3:$J$1315,0)</f>
        <v>2</v>
      </c>
      <c r="AY18">
        <f>SUMIF(DataRegularSeason20242025!$E$3:$E$1315,$A18,DataRegularSeason20242025!$K$3:$K$1315)</f>
        <v>107</v>
      </c>
      <c r="AZ18">
        <f>SUMIF(DataRegularSeason20242025!$E$3:$E$1315,$A18,DataRegularSeason20242025!$J$3:$J$1315)</f>
        <v>112</v>
      </c>
      <c r="BA18">
        <f>AY18-AZ18</f>
        <v>-5</v>
      </c>
      <c r="BB18">
        <f>AU18+AY18</f>
        <v>192</v>
      </c>
      <c r="BC18">
        <f>AV18+AZ18</f>
        <v>204</v>
      </c>
      <c r="BD18">
        <f>BB18-BC18</f>
        <v>-12</v>
      </c>
      <c r="BE18" s="17">
        <f>Table3[[#This Row],[GF]]/Table3[[#This Row],[GP]]</f>
        <v>2.953846153846154</v>
      </c>
      <c r="BF18" s="17">
        <f>Table3[[#This Row],[GA]]/Table3[[#This Row],[GP]]</f>
        <v>3.1384615384615384</v>
      </c>
      <c r="BG18" s="17">
        <f>(Table3[[#This Row],[GF]]-Table3[[#This Row],[GA]])/Table3[[#This Row],[GP]]</f>
        <v>-0.18461538461538463</v>
      </c>
      <c r="BH18" s="49" t="str">
        <f>_xlfn.CONCAT(TEXT(Table3[[#This Row],[W_H]], "0"), "-", TEXT(Table3[[#This Row],[RL_H]],"0"), "-", TEXT(Table3[[#This Row],[OTL_H]]+Table3[[#This Row],[SOL_H]], "0"))</f>
        <v>17-15-3</v>
      </c>
      <c r="BI18" s="49" t="str">
        <f>_xlfn.CONCAT(TEXT(Table3[[#This Row],[W_A]], "0"), "-", TEXT(Table3[[#This Row],[RL_A]],"0"), "-", TEXT(Table3[[#This Row],[OTL_A]]+Table3[[#This Row],[SOL_A]], "0"))</f>
        <v>15-12-3</v>
      </c>
      <c r="BJ18" s="49">
        <f>((2*(Table3[[#This Row],[W_H]]))+Table3[[#This Row],[OTL_H]]+Table3[[#This Row],[SOL_H]])/(2*Table3[[#This Row],[GP_H]])</f>
        <v>0.52857142857142858</v>
      </c>
      <c r="BK18" s="49">
        <f>((2*(Table3[[#This Row],[W_A]]))+Table3[[#This Row],[OTL_A]]+Table3[[#This Row],[SOL_A]])/(2*Table3[[#This Row],[GP_A]])</f>
        <v>0.55000000000000004</v>
      </c>
      <c r="BL18" s="21">
        <f>(Table3[[#This Row],[W]]*$CR$3)+(Table3[[#This Row],[L]]*$CR$4)+(Table3[[#This Row],[GF]]*$CR$5)+(Table3[[#This Row],[GA]]*$CR$6)</f>
        <v>75.099999999999994</v>
      </c>
      <c r="BM18" s="21">
        <f>(82*(((Table3[[#This Row],[PTS%]]*$CR$3)+((1-Table3[[#This Row],[PTS%]])*$CR$4)+(Table3[[#This Row],[GF]]*$CR$5)+(Table3[[#This Row],[GA]]*$CR$6))/Table3[[#This Row],[GP]])) + (Table3[[#This Row],[W]]*$CR$3)+(Table3[[#This Row],[L]]*$CR$4)+(Table3[[#This Row],[GF]]*$CR$5)+(Table3[[#This Row],[GA]]*$CR$6)</f>
        <v>137.68201183431952</v>
      </c>
      <c r="BN18">
        <f>COUNTIFS(Table2[AwayTeam],$A18,Table2[PredictedWinner], $A18, Table2[GameIsOver], 1)</f>
        <v>9</v>
      </c>
      <c r="BO18">
        <f>COUNTIFS(Table2[HomeTeam],$A18,Table2[PredictedWinner], $A18, Table2[GameIsOver], 1)</f>
        <v>14</v>
      </c>
      <c r="BP18">
        <f>BN18+BO18</f>
        <v>23</v>
      </c>
      <c r="BQ18">
        <f>F18-BN18</f>
        <v>21</v>
      </c>
      <c r="BR18">
        <f>H18-BO18</f>
        <v>21</v>
      </c>
      <c r="BS18">
        <f>BQ18+BR18</f>
        <v>42</v>
      </c>
      <c r="BV18">
        <v>2008</v>
      </c>
      <c r="BY18" t="str">
        <f>INDEX(Table2[AwayTeam], Table3[[#This Row],[Column2]])</f>
        <v>UTA</v>
      </c>
      <c r="BZ18">
        <f>LARGE((Table2[[#This Row],[AwayTeam]]=Table3[[#This Row],[Teams]]), 1)</f>
        <v>0</v>
      </c>
      <c r="CL18">
        <f>LARGE($AK$2:$AK$33,1)</f>
        <v>94</v>
      </c>
      <c r="CP18" s="81" t="s">
        <v>1845</v>
      </c>
      <c r="CQ18" s="66">
        <v>0</v>
      </c>
      <c r="CR18" s="82"/>
      <c r="CS18" s="21">
        <f>($CQ18*$CR$5)+(CS$17*$CR$6) + IF($CQ18&gt;CS$17,$CR$3,$CR$4)</f>
        <v>0.4</v>
      </c>
      <c r="CT18" s="21">
        <f t="shared" ref="CT18:DB21" si="0">($CQ18*$CR$5)+(CT$17*$CR$6) + IF($CQ18&gt;CT$17,$CR$3,$CR$4)</f>
        <v>0.5</v>
      </c>
      <c r="CU18" s="21">
        <f t="shared" si="0"/>
        <v>0.60000000000000009</v>
      </c>
      <c r="CV18" s="21">
        <f t="shared" si="0"/>
        <v>0.7</v>
      </c>
      <c r="CW18" s="21">
        <f t="shared" si="0"/>
        <v>0.8</v>
      </c>
      <c r="CX18" s="21">
        <f t="shared" si="0"/>
        <v>0.90000000000000013</v>
      </c>
      <c r="CY18" s="21">
        <f t="shared" si="0"/>
        <v>1</v>
      </c>
      <c r="CZ18" s="21">
        <f t="shared" si="0"/>
        <v>1.1000000000000001</v>
      </c>
      <c r="DA18" s="21">
        <f t="shared" si="0"/>
        <v>1.2</v>
      </c>
      <c r="DB18" s="83">
        <f t="shared" si="0"/>
        <v>1.3</v>
      </c>
    </row>
    <row r="19" spans="1:120" x14ac:dyDescent="0.25">
      <c r="A19" t="s">
        <v>18</v>
      </c>
      <c r="B19" t="s">
        <v>97</v>
      </c>
      <c r="C19" t="s">
        <v>80</v>
      </c>
      <c r="D19">
        <f>COUNTIFS(DataRegularSeason20242025!$D$3:$D$1315,$A19,DataRegularSeason20242025!$R$3:$R$1315,1,DataRegularSeason20242025!$N$3:$N$1315,1) + COUNTIFS(DataRegularSeason20242025!$E$3:$E$1315,$A19,DataRegularSeason20242025!$R$3:$R$1315,1,DataRegularSeason20242025!$N$3:$N$1315,1)</f>
        <v>21</v>
      </c>
      <c r="E19" s="15">
        <f>Table3[[#This Row],[Watched]]/Table3[[#This Row],[GP]]</f>
        <v>0.32307692307692309</v>
      </c>
      <c r="F19">
        <f>COUNTIFS(DataRegularSeason20242025!$N$3:$N$1315,1,DataRegularSeason20242025!$D$3:$D$1315,$A19)</f>
        <v>33</v>
      </c>
      <c r="G19">
        <f>41-Table3[[#This Row],[GP_A]]</f>
        <v>8</v>
      </c>
      <c r="H19">
        <f>COUNTIFS(DataRegularSeason20242025!$E$3:$E$1315,$A19,DataRegularSeason20242025!$N$3:$N$1315,1)</f>
        <v>32</v>
      </c>
      <c r="I19">
        <f>41-Table3[[#This Row],[GP_H]]</f>
        <v>9</v>
      </c>
      <c r="J19">
        <f>F19+H19</f>
        <v>65</v>
      </c>
      <c r="K19">
        <f>82-Table3[[#This Row],[GP]]</f>
        <v>17</v>
      </c>
      <c r="L19">
        <f>COUNTIFS(DataRegularSeason20242025!$D$3:$D$1315,$A19, DataRegularSeason20242025!$L$3:$L$1315, $A19,DataRegularSeason20242025!$N$3:$N$1315,1)</f>
        <v>15</v>
      </c>
      <c r="M19">
        <f>COUNTIFS(DataRegularSeason20242025!$D$3:$D$1315,$A19, DataRegularSeason20242025!$L$3:$L$1315, $A19,DataRegularSeason20242025!$N$3:$N$1315,1,DataRegularSeason20242025!$M$3:$M$1315,"REG")</f>
        <v>12</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18</v>
      </c>
      <c r="Q19">
        <f>COUNTIFS(DataRegularSeason20242025!$D$3:$D$1315,$A19, DataRegularSeason20242025!$S$3:$S$1315, $A19,DataRegularSeason20242025!$M$3:$M$1315,"REG")</f>
        <v>15</v>
      </c>
      <c r="R19">
        <f>COUNTIFS(DataRegularSeason20242025!$D$3:$D$1315,$A19, DataRegularSeason20242025!$S$3:$S$1315, $A19,DataRegularSeason20242025!$M$3:$M$1315,"OT")</f>
        <v>2</v>
      </c>
      <c r="S19">
        <f>COUNTIFS(DataRegularSeason20242025!$D$3:$D$1315,$A19, DataRegularSeason20242025!$S$3:$S$1315, $A19,DataRegularSeason20242025!$M$3:$M$1315,"SO")</f>
        <v>1</v>
      </c>
      <c r="T19">
        <f>COUNTIFS(DataRegularSeason20242025!$E$3:$E$1315,$A19, DataRegularSeason20242025!$L$3:$L$1315, $A19, DataRegularSeason20242025!$N$3:$N$1315,1)</f>
        <v>16</v>
      </c>
      <c r="U19">
        <f>COUNTIFS(DataRegularSeason20242025!$E$3:$E$1315,$A19, DataRegularSeason20242025!$L$3:$L$1315, $A19,DataRegularSeason20242025!$N$3:$N$1315,1,DataRegularSeason20242025!$M$3:$M$1315,"REG")</f>
        <v>10</v>
      </c>
      <c r="V19">
        <f>COUNTIFS(DataRegularSeason20242025!$E$3:$E$1315,$A19, DataRegularSeason20242025!$L$3:$L$1315, $A19,DataRegularSeason20242025!$N$3:$N$1315,1,DataRegularSeason20242025!$M$3:$M$1315,"OT")</f>
        <v>5</v>
      </c>
      <c r="W19">
        <f>COUNTIFS(DataRegularSeason20242025!$E$3:$E$1315,$A19, DataRegularSeason20242025!$L$3:$L$1315, $A19,DataRegularSeason20242025!$N$3:$N$1315,1,DataRegularSeason20242025!$M$3:$M$1315,"SO")</f>
        <v>1</v>
      </c>
      <c r="X19">
        <f>H19-T19</f>
        <v>16</v>
      </c>
      <c r="Y19">
        <f>COUNTIFS(DataRegularSeason20242025!$E$3:$E$1315,$A19, DataRegularSeason20242025!$S$3:$S$1315, $A19,DataRegularSeason20242025!$M$3:$M$1315,"REG")</f>
        <v>12</v>
      </c>
      <c r="Z19">
        <f>COUNTIFS(DataRegularSeason20242025!$E$3:$E$1315,$A19, DataRegularSeason20242025!$S$3:$S$1315, $A19,DataRegularSeason20242025!$M$3:$M$1315,"OT")</f>
        <v>3</v>
      </c>
      <c r="AA19">
        <f>COUNTIFS(DataRegularSeason20242025!$E$3:$E$1315,$A19, DataRegularSeason20242025!$S$3:$S$1315, $A19,DataRegularSeason20242025!$M$3:$M$1315,"SO")</f>
        <v>1</v>
      </c>
      <c r="AB19">
        <f>Table3[[#This Row],[W_A]]+Table3[[#This Row],[W_H]]</f>
        <v>31</v>
      </c>
      <c r="AC19">
        <f>Table3[[#This Row],[L_A]]+Table3[[#This Row],[L_H]]</f>
        <v>34</v>
      </c>
      <c r="AD19">
        <f>Table3[[#This Row],[RW_A]]+Table3[[#This Row],[RW_H]]</f>
        <v>22</v>
      </c>
      <c r="AE19">
        <f>Table3[[#This Row],[RL_A]]+Table3[[#This Row],[RL_H]]</f>
        <v>27</v>
      </c>
      <c r="AF19">
        <f>Table3[[#This Row],[OTW_A]]+Table3[[#This Row],[OTW_H]]</f>
        <v>7</v>
      </c>
      <c r="AG19">
        <f>Table3[[#This Row],[OTL_A]]+Table3[[#This Row],[OTL_H]]</f>
        <v>5</v>
      </c>
      <c r="AH19">
        <f>Table3[[#This Row],[SOW_A]]+Table3[[#This Row],[SOW_H]]</f>
        <v>2</v>
      </c>
      <c r="AI19">
        <f>Table3[[#This Row],[SOL_A]]+Table3[[#This Row],[SOL_H]]</f>
        <v>2</v>
      </c>
      <c r="AJ19" s="20" t="str">
        <f>_xlfn.CONCAT(TEXT(Table3[[#This Row],[OTW]]+Table3[[#This Row],[SOW]], "0"), "-", TEXT(Table3[[#This Row],[OTL]]+Table3[[#This Row],[SOL]],"0"))</f>
        <v>9-7</v>
      </c>
      <c r="AK19">
        <f>(2*(Table3[[#This Row],[W_A]]+Table3[[#This Row],[W_H]]))+Table3[[#This Row],[OTL_A]]+Table3[[#This Row],[SOL_A]]+Table3[[#This Row],[OTL_H]]+Table3[[#This Row],[SOL_H]]</f>
        <v>69</v>
      </c>
      <c r="AL19">
        <f>(3*(Table3[[#This Row],[RW_A]]+Table3[[#This Row],[RW_H]]))+(2*(Table3[[#This Row],[OTW_A]]+Table3[[#This Row],[SOW_A]]+Table3[[#This Row],[OTW_H]]+Table3[[#This Row],[SOW_H]]))+Table3[[#This Row],[OTL_A]]+Table3[[#This Row],[SOL_A]]+Table3[[#This Row],[OTL_H]]+Table3[[#This Row],[SOL_H]]</f>
        <v>91</v>
      </c>
      <c r="AM19" s="15">
        <f>Table3[[#This Row],[PTS]]/(2*Table3[[#This Row],[GP]])</f>
        <v>0.53076923076923077</v>
      </c>
      <c r="AN19" s="15">
        <f>Table3[[#This Row],[PTS2]]/(3*Table3[[#This Row],[GP]])</f>
        <v>0.46666666666666667</v>
      </c>
      <c r="AO19">
        <f>(2*Table3[[#This Row],[GR]])+Table3[[#This Row],[PTS]]</f>
        <v>103</v>
      </c>
      <c r="AP19">
        <f>(3*Table3[[#This Row],[GR]])+Table3[[#This Row],[PTS2]]</f>
        <v>142</v>
      </c>
      <c r="AQ19">
        <f>Table3[[#This Row],[PTS]]+(2 * Table3[[#This Row],[GR]] * Table3[[#This Row],[PTS%]])</f>
        <v>87.046153846153842</v>
      </c>
      <c r="AR19">
        <f>Table3[[#This Row],[PTS2]]+(3 * Table3[[#This Row],[GR]] * Table3[[#This Row],[PTS%2]])</f>
        <v>114.8</v>
      </c>
      <c r="AS19" s="20" t="str">
        <f>_xlfn.CONCAT(TEXT(Table3[[#This Row],[W]], "0"), "-", TEXT(Table3[[#This Row],[RL]],"0"), "-", TEXT(Table3[[#This Row],[OTL]]+Table3[[#This Row],[SOL]], "0"))</f>
        <v>31-27-7</v>
      </c>
      <c r="AT19">
        <f>COUNTIFS(DataRegularSeason20242025!$D$3:$D$1315,Table3[[#This Row],[Teams]],DataRegularSeason20242025!$K$3:$K$1315,0)</f>
        <v>1</v>
      </c>
      <c r="AU19">
        <f>SUMIF(DataRegularSeason20242025!$D$3:$D$1315,$A19, DataRegularSeason20242025!$J$3:$J$1315)</f>
        <v>103</v>
      </c>
      <c r="AV19">
        <f>SUMIF(DataRegularSeason20242025!$D$3:$D$1315,$A19, DataRegularSeason20242025!$K$3:$K$1315)</f>
        <v>110</v>
      </c>
      <c r="AW19">
        <f>AU19-AV19</f>
        <v>-7</v>
      </c>
      <c r="AX19">
        <f>COUNTIFS(DataRegularSeason20242025!$E$3:$E$1315,Table3[[#This Row],[Teams]],DataRegularSeason20242025!$J$3:$J$1315,0)</f>
        <v>4</v>
      </c>
      <c r="AY19">
        <f>SUMIF(DataRegularSeason20242025!$E$3:$E$1315,$A19,DataRegularSeason20242025!$K$3:$K$1315)</f>
        <v>91</v>
      </c>
      <c r="AZ19">
        <f>SUMIF(DataRegularSeason20242025!$E$3:$E$1315,$A19,DataRegularSeason20242025!$J$3:$J$1315)</f>
        <v>105</v>
      </c>
      <c r="BA19">
        <f>AY19-AZ19</f>
        <v>-14</v>
      </c>
      <c r="BB19">
        <f>AU19+AY19</f>
        <v>194</v>
      </c>
      <c r="BC19">
        <f>AV19+AZ19</f>
        <v>215</v>
      </c>
      <c r="BD19">
        <f>BB19-BC19</f>
        <v>-21</v>
      </c>
      <c r="BE19" s="17">
        <f>Table3[[#This Row],[GF]]/Table3[[#This Row],[GP]]</f>
        <v>2.9846153846153847</v>
      </c>
      <c r="BF19" s="17">
        <f>Table3[[#This Row],[GA]]/Table3[[#This Row],[GP]]</f>
        <v>3.3076923076923075</v>
      </c>
      <c r="BG19" s="17">
        <f>(Table3[[#This Row],[GF]]-Table3[[#This Row],[GA]])/Table3[[#This Row],[GP]]</f>
        <v>-0.32307692307692309</v>
      </c>
      <c r="BH19" s="49" t="str">
        <f>_xlfn.CONCAT(TEXT(Table3[[#This Row],[W_H]], "0"), "-", TEXT(Table3[[#This Row],[RL_H]],"0"), "-", TEXT(Table3[[#This Row],[OTL_H]]+Table3[[#This Row],[SOL_H]], "0"))</f>
        <v>16-12-4</v>
      </c>
      <c r="BI19" s="49" t="str">
        <f>_xlfn.CONCAT(TEXT(Table3[[#This Row],[W_A]], "0"), "-", TEXT(Table3[[#This Row],[RL_A]],"0"), "-", TEXT(Table3[[#This Row],[OTL_A]]+Table3[[#This Row],[SOL_A]], "0"))</f>
        <v>15-15-3</v>
      </c>
      <c r="BJ19" s="49">
        <f>((2*(Table3[[#This Row],[W_H]]))+Table3[[#This Row],[OTL_H]]+Table3[[#This Row],[SOL_H]])/(2*Table3[[#This Row],[GP_H]])</f>
        <v>0.5625</v>
      </c>
      <c r="BK19" s="49">
        <f>((2*(Table3[[#This Row],[W_A]]))+Table3[[#This Row],[OTL_A]]+Table3[[#This Row],[SOL_A]])/(2*Table3[[#This Row],[GP_A]])</f>
        <v>0.5</v>
      </c>
      <c r="BL19" s="21">
        <f>(Table3[[#This Row],[W]]*$CR$3)+(Table3[[#This Row],[L]]*$CR$4)+(Table3[[#This Row],[GF]]*$CR$5)+(Table3[[#This Row],[GA]]*$CR$6)</f>
        <v>76.3</v>
      </c>
      <c r="BM19" s="21">
        <f>(82*(((Table3[[#This Row],[PTS%]]*$CR$3)+((1-Table3[[#This Row],[PTS%]])*$CR$4)+(Table3[[#This Row],[GF]]*$CR$5)+(Table3[[#This Row],[GA]]*$CR$6))/Table3[[#This Row],[GP]])) + (Table3[[#This Row],[W]]*$CR$3)+(Table3[[#This Row],[L]]*$CR$4)+(Table3[[#This Row],[GF]]*$CR$5)+(Table3[[#This Row],[GA]]*$CR$6)</f>
        <v>140.64622485207099</v>
      </c>
      <c r="BN19">
        <f>COUNTIFS(Table2[AwayTeam],$A19,Table2[PredictedWinner], $A19, Table2[GameIsOver], 1)</f>
        <v>7</v>
      </c>
      <c r="BO19">
        <f>COUNTIFS(Table2[HomeTeam],$A19,Table2[PredictedWinner], $A19, Table2[GameIsOver], 1)</f>
        <v>12</v>
      </c>
      <c r="BP19">
        <f>BN19+BO19</f>
        <v>19</v>
      </c>
      <c r="BQ19">
        <f>F19-BN19</f>
        <v>26</v>
      </c>
      <c r="BR19">
        <f>H19-BO19</f>
        <v>20</v>
      </c>
      <c r="BS19">
        <f>BQ19+BR19</f>
        <v>46</v>
      </c>
      <c r="BV19">
        <v>1993</v>
      </c>
      <c r="BY19" t="str">
        <f>INDEX(Table2[AwayTeam], Table3[[#This Row],[Column2]])</f>
        <v>DAL</v>
      </c>
      <c r="BZ19">
        <f>LARGE((Table2[[#This Row],[AwayTeam]]=Table3[[#This Row],[Teams]]), 1)</f>
        <v>0</v>
      </c>
      <c r="CP19" s="81"/>
      <c r="CQ19" s="66">
        <v>1</v>
      </c>
      <c r="CR19" s="21">
        <f>($CQ19*$CR$5)+(CR$17*$CR$6) + IF($CQ19&gt;CR$17,$CR$3,$CR$4)</f>
        <v>0.65</v>
      </c>
      <c r="CS19" s="82"/>
      <c r="CT19" s="21">
        <f t="shared" si="0"/>
        <v>0.64999999999999991</v>
      </c>
      <c r="CU19" s="21">
        <f t="shared" si="0"/>
        <v>0.75</v>
      </c>
      <c r="CV19" s="21">
        <f t="shared" si="0"/>
        <v>0.85000000000000009</v>
      </c>
      <c r="CW19" s="21">
        <f t="shared" si="0"/>
        <v>0.95</v>
      </c>
      <c r="CX19" s="21">
        <f t="shared" si="0"/>
        <v>1.05</v>
      </c>
      <c r="CY19" s="21">
        <f t="shared" si="0"/>
        <v>1.1500000000000001</v>
      </c>
      <c r="CZ19" s="21">
        <f t="shared" si="0"/>
        <v>1.25</v>
      </c>
      <c r="DA19" s="21">
        <f t="shared" si="0"/>
        <v>1.35</v>
      </c>
      <c r="DB19" s="83">
        <f t="shared" si="0"/>
        <v>1.45</v>
      </c>
    </row>
    <row r="20" spans="1:120" x14ac:dyDescent="0.25">
      <c r="A20" t="s">
        <v>12</v>
      </c>
      <c r="B20" t="s">
        <v>96</v>
      </c>
      <c r="C20" t="s">
        <v>94</v>
      </c>
      <c r="D20">
        <f>COUNTIFS(DataRegularSeason20242025!$D$3:$D$1315,$A20,DataRegularSeason20242025!$R$3:$R$1315,1,DataRegularSeason20242025!$N$3:$N$1315,1) + COUNTIFS(DataRegularSeason20242025!$E$3:$E$1315,$A20,DataRegularSeason20242025!$R$3:$R$1315,1,DataRegularSeason20242025!$N$3:$N$1315,1)</f>
        <v>57</v>
      </c>
      <c r="E20" s="15">
        <f>Table3[[#This Row],[Watched]]/Table3[[#This Row],[GP]]</f>
        <v>0.87692307692307692</v>
      </c>
      <c r="F20">
        <f>COUNTIFS(DataRegularSeason20242025!$N$3:$N$1315,1,DataRegularSeason20242025!$D$3:$D$1315,$A20)</f>
        <v>33</v>
      </c>
      <c r="G20">
        <f>41-Table3[[#This Row],[GP_A]]</f>
        <v>8</v>
      </c>
      <c r="H20">
        <f>COUNTIFS(DataRegularSeason20242025!$E$3:$E$1315,$A20,DataRegularSeason20242025!$N$3:$N$1315,1)</f>
        <v>32</v>
      </c>
      <c r="I20">
        <f>41-Table3[[#This Row],[GP_H]]</f>
        <v>9</v>
      </c>
      <c r="J20">
        <f>F20+H20</f>
        <v>65</v>
      </c>
      <c r="K20">
        <f>82-Table3[[#This Row],[GP]]</f>
        <v>17</v>
      </c>
      <c r="L20">
        <f>COUNTIFS(DataRegularSeason20242025!$D$3:$D$1315,$A20, DataRegularSeason20242025!$L$3:$L$1315, $A20,DataRegularSeason20242025!$N$3:$N$1315,1)</f>
        <v>16</v>
      </c>
      <c r="M20">
        <f>COUNTIFS(DataRegularSeason20242025!$D$3:$D$1315,$A20, DataRegularSeason20242025!$L$3:$L$1315, $A20,DataRegularSeason20242025!$N$3:$N$1315,1,DataRegularSeason20242025!$M$3:$M$1315,"REG")</f>
        <v>10</v>
      </c>
      <c r="N20">
        <f>COUNTIFS(DataRegularSeason20242025!$D$3:$D$1315,$A20, DataRegularSeason20242025!$L$3:$L$1315, $A20,DataRegularSeason20242025!$N$3:$N$1315,1,DataRegularSeason20242025!$M$3:$M$1315,"OT")</f>
        <v>4</v>
      </c>
      <c r="O20">
        <f>COUNTIFS(DataRegularSeason20242025!$D$3:$D$1315,$A20, DataRegularSeason20242025!$L$3:$L$1315, $A20,DataRegularSeason20242025!$N$3:$N$1315,1,DataRegularSeason20242025!$M$3:$M$1315,"SO")</f>
        <v>2</v>
      </c>
      <c r="P20">
        <f>F20-L20</f>
        <v>17</v>
      </c>
      <c r="Q20">
        <f>COUNTIFS(DataRegularSeason20242025!$D$3:$D$1315,$A20, DataRegularSeason20242025!$S$3:$S$1315, $A20,DataRegularSeason20242025!$M$3:$M$1315,"REG")</f>
        <v>13</v>
      </c>
      <c r="R20">
        <f>COUNTIFS(DataRegularSeason20242025!$D$3:$D$1315,$A20, DataRegularSeason20242025!$S$3:$S$1315, $A20,DataRegularSeason20242025!$M$3:$M$1315,"OT")</f>
        <v>4</v>
      </c>
      <c r="S20">
        <f>COUNTIFS(DataRegularSeason20242025!$D$3:$D$1315,$A20, DataRegularSeason20242025!$S$3:$S$1315, $A20,DataRegularSeason20242025!$M$3:$M$1315,"SO")</f>
        <v>0</v>
      </c>
      <c r="T20">
        <f>COUNTIFS(DataRegularSeason20242025!$E$3:$E$1315,$A20, DataRegularSeason20242025!$L$3:$L$1315, $A20, DataRegularSeason20242025!$N$3:$N$1315,1)</f>
        <v>15</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2</v>
      </c>
      <c r="X20">
        <f>H20-T20</f>
        <v>17</v>
      </c>
      <c r="Y20">
        <f>COUNTIFS(DataRegularSeason20242025!$E$3:$E$1315,$A20, DataRegularSeason20242025!$S$3:$S$1315, $A20,DataRegularSeason20242025!$M$3:$M$1315,"REG")</f>
        <v>14</v>
      </c>
      <c r="Z20">
        <f>COUNTIFS(DataRegularSeason20242025!$E$3:$E$1315,$A20, DataRegularSeason20242025!$S$3:$S$1315, $A20,DataRegularSeason20242025!$M$3:$M$1315,"OT")</f>
        <v>2</v>
      </c>
      <c r="AA20">
        <f>COUNTIFS(DataRegularSeason20242025!$E$3:$E$1315,$A20, DataRegularSeason20242025!$S$3:$S$1315, $A20,DataRegularSeason20242025!$M$3:$M$1315,"SO")</f>
        <v>1</v>
      </c>
      <c r="AB20">
        <f>Table3[[#This Row],[W_A]]+Table3[[#This Row],[W_H]]</f>
        <v>31</v>
      </c>
      <c r="AC20">
        <f>Table3[[#This Row],[L_A]]+Table3[[#This Row],[L_H]]</f>
        <v>34</v>
      </c>
      <c r="AD20">
        <f>Table3[[#This Row],[RW_A]]+Table3[[#This Row],[RW_H]]</f>
        <v>22</v>
      </c>
      <c r="AE20">
        <f>Table3[[#This Row],[RL_A]]+Table3[[#This Row],[RL_H]]</f>
        <v>27</v>
      </c>
      <c r="AF20">
        <f>Table3[[#This Row],[OTW_A]]+Table3[[#This Row],[OTW_H]]</f>
        <v>5</v>
      </c>
      <c r="AG20">
        <f>Table3[[#This Row],[OTL_A]]+Table3[[#This Row],[OTL_H]]</f>
        <v>6</v>
      </c>
      <c r="AH20">
        <f>Table3[[#This Row],[SOW_A]]+Table3[[#This Row],[SOW_H]]</f>
        <v>4</v>
      </c>
      <c r="AI20">
        <f>Table3[[#This Row],[SOL_A]]+Table3[[#This Row],[SOL_H]]</f>
        <v>1</v>
      </c>
      <c r="AJ20" s="20" t="str">
        <f>_xlfn.CONCAT(TEXT(Table3[[#This Row],[OTW]]+Table3[[#This Row],[SOW]], "0"), "-", TEXT(Table3[[#This Row],[OTL]]+Table3[[#This Row],[SOL]],"0"))</f>
        <v>9-7</v>
      </c>
      <c r="AK20">
        <f>(2*(Table3[[#This Row],[W_A]]+Table3[[#This Row],[W_H]]))+Table3[[#This Row],[OTL_A]]+Table3[[#This Row],[SOL_A]]+Table3[[#This Row],[OTL_H]]+Table3[[#This Row],[SOL_H]]</f>
        <v>69</v>
      </c>
      <c r="AL20">
        <f>(3*(Table3[[#This Row],[RW_A]]+Table3[[#This Row],[RW_H]]))+(2*(Table3[[#This Row],[OTW_A]]+Table3[[#This Row],[SOW_A]]+Table3[[#This Row],[OTW_H]]+Table3[[#This Row],[SOW_H]]))+Table3[[#This Row],[OTL_A]]+Table3[[#This Row],[SOL_A]]+Table3[[#This Row],[OTL_H]]+Table3[[#This Row],[SOL_H]]</f>
        <v>91</v>
      </c>
      <c r="AM20" s="15">
        <f>Table3[[#This Row],[PTS]]/(2*Table3[[#This Row],[GP]])</f>
        <v>0.53076923076923077</v>
      </c>
      <c r="AN20" s="15">
        <f>Table3[[#This Row],[PTS2]]/(3*Table3[[#This Row],[GP]])</f>
        <v>0.46666666666666667</v>
      </c>
      <c r="AO20">
        <f>(2*Table3[[#This Row],[GR]])+Table3[[#This Row],[PTS]]</f>
        <v>103</v>
      </c>
      <c r="AP20">
        <f>(3*Table3[[#This Row],[GR]])+Table3[[#This Row],[PTS2]]</f>
        <v>142</v>
      </c>
      <c r="AQ20">
        <f>Table3[[#This Row],[PTS]]+(2 * Table3[[#This Row],[GR]] * Table3[[#This Row],[PTS%]])</f>
        <v>87.046153846153842</v>
      </c>
      <c r="AR20">
        <f>Table3[[#This Row],[PTS2]]+(3 * Table3[[#This Row],[GR]] * Table3[[#This Row],[PTS%2]])</f>
        <v>114.8</v>
      </c>
      <c r="AS20" s="20" t="str">
        <f>_xlfn.CONCAT(TEXT(Table3[[#This Row],[W]], "0"), "-", TEXT(Table3[[#This Row],[RL]],"0"), "-", TEXT(Table3[[#This Row],[OTL]]+Table3[[#This Row],[SOL]], "0"))</f>
        <v>31-27-7</v>
      </c>
      <c r="AT20">
        <f>COUNTIFS(DataRegularSeason20242025!$D$3:$D$1315,Table3[[#This Row],[Teams]],DataRegularSeason20242025!$K$3:$K$1315,0)</f>
        <v>2</v>
      </c>
      <c r="AU20">
        <f>SUMIF(DataRegularSeason20242025!$D$3:$D$1315,$A20, DataRegularSeason20242025!$J$3:$J$1315)</f>
        <v>96</v>
      </c>
      <c r="AV20">
        <f>SUMIF(DataRegularSeason20242025!$D$3:$D$1315,$A20, DataRegularSeason20242025!$K$3:$K$1315)</f>
        <v>102</v>
      </c>
      <c r="AW20">
        <f>AU20-AV20</f>
        <v>-6</v>
      </c>
      <c r="AX20">
        <f>COUNTIFS(DataRegularSeason20242025!$E$3:$E$1315,Table3[[#This Row],[Teams]],DataRegularSeason20242025!$J$3:$J$1315,0)</f>
        <v>2</v>
      </c>
      <c r="AY20">
        <f>SUMIF(DataRegularSeason20242025!$E$3:$E$1315,$A20,DataRegularSeason20242025!$K$3:$K$1315)</f>
        <v>91</v>
      </c>
      <c r="AZ20">
        <f>SUMIF(DataRegularSeason20242025!$E$3:$E$1315,$A20,DataRegularSeason20242025!$J$3:$J$1315)</f>
        <v>92</v>
      </c>
      <c r="BA20">
        <f>AY20-AZ20</f>
        <v>-1</v>
      </c>
      <c r="BB20">
        <f>AU20+AY20</f>
        <v>187</v>
      </c>
      <c r="BC20">
        <f>AV20+AZ20</f>
        <v>194</v>
      </c>
      <c r="BD20">
        <f>BB20-BC20</f>
        <v>-7</v>
      </c>
      <c r="BE20" s="17">
        <f>Table3[[#This Row],[GF]]/Table3[[#This Row],[GP]]</f>
        <v>2.8769230769230769</v>
      </c>
      <c r="BF20" s="17">
        <f>Table3[[#This Row],[GA]]/Table3[[#This Row],[GP]]</f>
        <v>2.9846153846153847</v>
      </c>
      <c r="BG20" s="17">
        <f>(Table3[[#This Row],[GF]]-Table3[[#This Row],[GA]])/Table3[[#This Row],[GP]]</f>
        <v>-0.1076923076923077</v>
      </c>
      <c r="BH20" s="49" t="str">
        <f>_xlfn.CONCAT(TEXT(Table3[[#This Row],[W_H]], "0"), "-", TEXT(Table3[[#This Row],[RL_H]],"0"), "-", TEXT(Table3[[#This Row],[OTL_H]]+Table3[[#This Row],[SOL_H]], "0"))</f>
        <v>15-14-3</v>
      </c>
      <c r="BI20" s="49" t="str">
        <f>_xlfn.CONCAT(TEXT(Table3[[#This Row],[W_A]], "0"), "-", TEXT(Table3[[#This Row],[RL_A]],"0"), "-", TEXT(Table3[[#This Row],[OTL_A]]+Table3[[#This Row],[SOL_A]], "0"))</f>
        <v>16-13-4</v>
      </c>
      <c r="BJ20" s="49">
        <f>((2*(Table3[[#This Row],[W_H]]))+Table3[[#This Row],[OTL_H]]+Table3[[#This Row],[SOL_H]])/(2*Table3[[#This Row],[GP_H]])</f>
        <v>0.515625</v>
      </c>
      <c r="BK20" s="49">
        <f>((2*(Table3[[#This Row],[W_A]]))+Table3[[#This Row],[OTL_A]]+Table3[[#This Row],[SOL_A]])/(2*Table3[[#This Row],[GP_A]])</f>
        <v>0.54545454545454541</v>
      </c>
      <c r="BL20" s="21">
        <f>(Table3[[#This Row],[W]]*$CR$3)+(Table3[[#This Row],[L]]*$CR$4)+(Table3[[#This Row],[GF]]*$CR$5)+(Table3[[#This Row],[GA]]*$CR$6)</f>
        <v>73.150000000000006</v>
      </c>
      <c r="BM20" s="21">
        <f>(82*(((Table3[[#This Row],[PTS%]]*$CR$3)+((1-Table3[[#This Row],[PTS%]])*$CR$4)+(Table3[[#This Row],[GF]]*$CR$5)+(Table3[[#This Row],[GA]]*$CR$6))/Table3[[#This Row],[GP]])) + (Table3[[#This Row],[W]]*$CR$3)+(Table3[[#This Row],[L]]*$CR$4)+(Table3[[#This Row],[GF]]*$CR$5)+(Table3[[#This Row],[GA]]*$CR$6)</f>
        <v>133.52237869822486</v>
      </c>
      <c r="BN20">
        <f>COUNTIFS(Table2[AwayTeam],$A20,Table2[PredictedWinner], $A20, Table2[GameIsOver], 1)</f>
        <v>13</v>
      </c>
      <c r="BO20">
        <f>COUNTIFS(Table2[HomeTeam],$A20,Table2[PredictedWinner], $A20, Table2[GameIsOver], 1)</f>
        <v>15</v>
      </c>
      <c r="BP20">
        <f>BN20+BO20</f>
        <v>28</v>
      </c>
      <c r="BQ20">
        <f>F20-BN20</f>
        <v>20</v>
      </c>
      <c r="BR20">
        <f>H20-BO20</f>
        <v>17</v>
      </c>
      <c r="BS20">
        <f>BQ20+BR20</f>
        <v>37</v>
      </c>
      <c r="BV20">
        <v>2019</v>
      </c>
      <c r="BY20" t="str">
        <f>INDEX(Table2[AwayTeam], Table3[[#This Row],[Column2]])</f>
        <v>CBJ</v>
      </c>
      <c r="BZ20">
        <f>LARGE((Table2[[#This Row],[AwayTeam]]=Table3[[#This Row],[Teams]]), 1)</f>
        <v>0</v>
      </c>
      <c r="CP20" s="81"/>
      <c r="CQ20" s="66">
        <v>2</v>
      </c>
      <c r="CR20" s="21">
        <f>($CQ20*$CR$5)+(CR$17*$CR$6) + IF($CQ20&gt;CR$17,$CR$3,$CR$4)</f>
        <v>0.8</v>
      </c>
      <c r="CS20" s="21">
        <f>($CQ20*$CR$5)+(CS$17*$CR$6) + IF($CQ20&gt;CS$17,$CR$3,$CR$4)</f>
        <v>0.9</v>
      </c>
      <c r="CT20" s="82"/>
      <c r="CU20" s="21">
        <f t="shared" si="0"/>
        <v>0.90000000000000013</v>
      </c>
      <c r="CV20" s="21">
        <f t="shared" si="0"/>
        <v>1</v>
      </c>
      <c r="CW20" s="21">
        <f t="shared" si="0"/>
        <v>1.1000000000000001</v>
      </c>
      <c r="CX20" s="21">
        <f t="shared" si="0"/>
        <v>1.2000000000000002</v>
      </c>
      <c r="CY20" s="21">
        <f t="shared" si="0"/>
        <v>1.3</v>
      </c>
      <c r="CZ20" s="21">
        <f t="shared" si="0"/>
        <v>1.4000000000000001</v>
      </c>
      <c r="DA20" s="21">
        <f t="shared" si="0"/>
        <v>1.5</v>
      </c>
      <c r="DB20" s="83">
        <f t="shared" si="0"/>
        <v>1.6</v>
      </c>
    </row>
    <row r="21" spans="1:120" x14ac:dyDescent="0.25">
      <c r="A21" t="s">
        <v>14</v>
      </c>
      <c r="B21" t="s">
        <v>96</v>
      </c>
      <c r="C21" t="s">
        <v>94</v>
      </c>
      <c r="D21">
        <f>COUNTIFS(DataRegularSeason20242025!$D$3:$D$1315,$A21,DataRegularSeason20242025!$R$3:$R$1315,1,DataRegularSeason20242025!$N$3:$N$1315,1) + COUNTIFS(DataRegularSeason20242025!$E$3:$E$1315,$A21,DataRegularSeason20242025!$R$3:$R$1315,1,DataRegularSeason20242025!$N$3:$N$1315,1)</f>
        <v>56</v>
      </c>
      <c r="E21" s="15">
        <f>Table3[[#This Row],[Watched]]/Table3[[#This Row],[GP]]</f>
        <v>0.86153846153846159</v>
      </c>
      <c r="F21">
        <f>COUNTIFS(DataRegularSeason20242025!$N$3:$N$1315,1,DataRegularSeason20242025!$D$3:$D$1315,$A21)</f>
        <v>32</v>
      </c>
      <c r="G21">
        <f>41-Table3[[#This Row],[GP_A]]</f>
        <v>9</v>
      </c>
      <c r="H21">
        <f>COUNTIFS(DataRegularSeason20242025!$E$3:$E$1315,$A21,DataRegularSeason20242025!$N$3:$N$1315,1)</f>
        <v>33</v>
      </c>
      <c r="I21">
        <f>41-Table3[[#This Row],[GP_H]]</f>
        <v>8</v>
      </c>
      <c r="J21">
        <f>F21+H21</f>
        <v>65</v>
      </c>
      <c r="K21">
        <f>82-Table3[[#This Row],[GP]]</f>
        <v>17</v>
      </c>
      <c r="L21">
        <f>COUNTIFS(DataRegularSeason20242025!$D$3:$D$1315,$A21, DataRegularSeason20242025!$L$3:$L$1315, $A21,DataRegularSeason20242025!$N$3:$N$1315,1)</f>
        <v>16</v>
      </c>
      <c r="M21">
        <f>COUNTIFS(DataRegularSeason20242025!$D$3:$D$1315,$A21, DataRegularSeason20242025!$L$3:$L$1315, $A21,DataRegularSeason20242025!$N$3:$N$1315,1,DataRegularSeason20242025!$M$3:$M$1315,"REG")</f>
        <v>11</v>
      </c>
      <c r="N21">
        <f>COUNTIFS(DataRegularSeason20242025!$D$3:$D$1315,$A21, DataRegularSeason20242025!$L$3:$L$1315, $A21,DataRegularSeason20242025!$N$3:$N$1315,1,DataRegularSeason20242025!$M$3:$M$1315,"OT")</f>
        <v>4</v>
      </c>
      <c r="O21">
        <f>COUNTIFS(DataRegularSeason20242025!$D$3:$D$1315,$A21, DataRegularSeason20242025!$L$3:$L$1315, $A21,DataRegularSeason20242025!$N$3:$N$1315,1,DataRegularSeason20242025!$M$3:$M$1315,"SO")</f>
        <v>1</v>
      </c>
      <c r="P21">
        <f>F21-L21</f>
        <v>16</v>
      </c>
      <c r="Q21">
        <f>COUNTIFS(DataRegularSeason20242025!$D$3:$D$1315,$A21, DataRegularSeason20242025!$S$3:$S$1315, $A21,DataRegularSeason20242025!$M$3:$M$1315,"REG")</f>
        <v>12</v>
      </c>
      <c r="R21">
        <f>COUNTIFS(DataRegularSeason20242025!$D$3:$D$1315,$A21, DataRegularSeason20242025!$S$3:$S$1315, $A21,DataRegularSeason20242025!$M$3:$M$1315,"OT")</f>
        <v>4</v>
      </c>
      <c r="S21">
        <f>COUNTIFS(DataRegularSeason20242025!$D$3:$D$1315,$A21, DataRegularSeason20242025!$S$3:$S$1315, $A21,DataRegularSeason20242025!$M$3:$M$1315,"SO")</f>
        <v>0</v>
      </c>
      <c r="T21">
        <f>COUNTIFS(DataRegularSeason20242025!$E$3:$E$1315,$A21, DataRegularSeason20242025!$L$3:$L$1315, $A21, DataRegularSeason20242025!$N$3:$N$1315,1)</f>
        <v>13</v>
      </c>
      <c r="U21">
        <f>COUNTIFS(DataRegularSeason20242025!$E$3:$E$1315,$A21, DataRegularSeason20242025!$L$3:$L$1315, $A21,DataRegularSeason20242025!$N$3:$N$1315,1,DataRegularSeason20242025!$M$3:$M$1315,"REG")</f>
        <v>10</v>
      </c>
      <c r="V21">
        <f>COUNTIFS(DataRegularSeason20242025!$E$3:$E$1315,$A21, DataRegularSeason20242025!$L$3:$L$1315, $A21,DataRegularSeason20242025!$N$3:$N$1315,1,DataRegularSeason20242025!$M$3:$M$1315,"OT")</f>
        <v>3</v>
      </c>
      <c r="W21">
        <f>COUNTIFS(DataRegularSeason20242025!$E$3:$E$1315,$A21, DataRegularSeason20242025!$L$3:$L$1315, $A21,DataRegularSeason20242025!$N$3:$N$1315,1,DataRegularSeason20242025!$M$3:$M$1315,"SO")</f>
        <v>0</v>
      </c>
      <c r="X21">
        <f>H21-T21</f>
        <v>20</v>
      </c>
      <c r="Y21">
        <f>COUNTIFS(DataRegularSeason20242025!$E$3:$E$1315,$A21, DataRegularSeason20242025!$S$3:$S$1315, $A21,DataRegularSeason20242025!$M$3:$M$1315,"REG")</f>
        <v>13</v>
      </c>
      <c r="Z21">
        <f>COUNTIFS(DataRegularSeason20242025!$E$3:$E$1315,$A21, DataRegularSeason20242025!$S$3:$S$1315, $A21,DataRegularSeason20242025!$M$3:$M$1315,"OT")</f>
        <v>4</v>
      </c>
      <c r="AA21">
        <f>COUNTIFS(DataRegularSeason20242025!$E$3:$E$1315,$A21, DataRegularSeason20242025!$S$3:$S$1315, $A21,DataRegularSeason20242025!$M$3:$M$1315,"SO")</f>
        <v>3</v>
      </c>
      <c r="AB21">
        <f>Table3[[#This Row],[W_A]]+Table3[[#This Row],[W_H]]</f>
        <v>29</v>
      </c>
      <c r="AC21">
        <f>Table3[[#This Row],[L_A]]+Table3[[#This Row],[L_H]]</f>
        <v>36</v>
      </c>
      <c r="AD21">
        <f>Table3[[#This Row],[RW_A]]+Table3[[#This Row],[RW_H]]</f>
        <v>21</v>
      </c>
      <c r="AE21">
        <f>Table3[[#This Row],[RL_A]]+Table3[[#This Row],[RL_H]]</f>
        <v>25</v>
      </c>
      <c r="AF21">
        <f>Table3[[#This Row],[OTW_A]]+Table3[[#This Row],[OTW_H]]</f>
        <v>7</v>
      </c>
      <c r="AG21">
        <f>Table3[[#This Row],[OTL_A]]+Table3[[#This Row],[OTL_H]]</f>
        <v>8</v>
      </c>
      <c r="AH21">
        <f>Table3[[#This Row],[SOW_A]]+Table3[[#This Row],[SOW_H]]</f>
        <v>1</v>
      </c>
      <c r="AI21">
        <f>Table3[[#This Row],[SOL_A]]+Table3[[#This Row],[SOL_H]]</f>
        <v>3</v>
      </c>
      <c r="AJ21" s="20" t="str">
        <f>_xlfn.CONCAT(TEXT(Table3[[#This Row],[OTW]]+Table3[[#This Row],[SOW]], "0"), "-", TEXT(Table3[[#This Row],[OTL]]+Table3[[#This Row],[SOL]],"0"))</f>
        <v>8-11</v>
      </c>
      <c r="AK21">
        <f>(2*(Table3[[#This Row],[W_A]]+Table3[[#This Row],[W_H]]))+Table3[[#This Row],[OTL_A]]+Table3[[#This Row],[SOL_A]]+Table3[[#This Row],[OTL_H]]+Table3[[#This Row],[SOL_H]]</f>
        <v>69</v>
      </c>
      <c r="AL21">
        <f>(3*(Table3[[#This Row],[RW_A]]+Table3[[#This Row],[RW_H]]))+(2*(Table3[[#This Row],[OTW_A]]+Table3[[#This Row],[SOW_A]]+Table3[[#This Row],[OTW_H]]+Table3[[#This Row],[SOW_H]]))+Table3[[#This Row],[OTL_A]]+Table3[[#This Row],[SOL_A]]+Table3[[#This Row],[OTL_H]]+Table3[[#This Row],[SOL_H]]</f>
        <v>90</v>
      </c>
      <c r="AM21" s="15">
        <f>Table3[[#This Row],[PTS]]/(2*Table3[[#This Row],[GP]])</f>
        <v>0.53076923076923077</v>
      </c>
      <c r="AN21" s="15">
        <f>Table3[[#This Row],[PTS2]]/(3*Table3[[#This Row],[GP]])</f>
        <v>0.46153846153846156</v>
      </c>
      <c r="AO21">
        <f>(2*Table3[[#This Row],[GR]])+Table3[[#This Row],[PTS]]</f>
        <v>103</v>
      </c>
      <c r="AP21">
        <f>(3*Table3[[#This Row],[GR]])+Table3[[#This Row],[PTS2]]</f>
        <v>141</v>
      </c>
      <c r="AQ21">
        <f>Table3[[#This Row],[PTS]]+(2 * Table3[[#This Row],[GR]] * Table3[[#This Row],[PTS%]])</f>
        <v>87.046153846153842</v>
      </c>
      <c r="AR21">
        <f>Table3[[#This Row],[PTS2]]+(3 * Table3[[#This Row],[GR]] * Table3[[#This Row],[PTS%2]])</f>
        <v>113.53846153846155</v>
      </c>
      <c r="AS21" s="20" t="str">
        <f>_xlfn.CONCAT(TEXT(Table3[[#This Row],[W]], "0"), "-", TEXT(Table3[[#This Row],[RL]],"0"), "-", TEXT(Table3[[#This Row],[OTL]]+Table3[[#This Row],[SOL]], "0"))</f>
        <v>29-25-11</v>
      </c>
      <c r="AT21">
        <f>COUNTIFS(DataRegularSeason20242025!$D$3:$D$1315,Table3[[#This Row],[Teams]],DataRegularSeason20242025!$K$3:$K$1315,0)</f>
        <v>2</v>
      </c>
      <c r="AU21">
        <f>SUMIF(DataRegularSeason20242025!$D$3:$D$1315,$A21, DataRegularSeason20242025!$J$3:$J$1315)</f>
        <v>98</v>
      </c>
      <c r="AV21">
        <f>SUMIF(DataRegularSeason20242025!$D$3:$D$1315,$A21, DataRegularSeason20242025!$K$3:$K$1315)</f>
        <v>96</v>
      </c>
      <c r="AW21">
        <f>AU21-AV21</f>
        <v>2</v>
      </c>
      <c r="AX21">
        <f>COUNTIFS(DataRegularSeason20242025!$E$3:$E$1315,Table3[[#This Row],[Teams]],DataRegularSeason20242025!$J$3:$J$1315,0)</f>
        <v>0</v>
      </c>
      <c r="AY21">
        <f>SUMIF(DataRegularSeason20242025!$E$3:$E$1315,$A21,DataRegularSeason20242025!$K$3:$K$1315)</f>
        <v>87</v>
      </c>
      <c r="AZ21">
        <f>SUMIF(DataRegularSeason20242025!$E$3:$E$1315,$A21,DataRegularSeason20242025!$J$3:$J$1315)</f>
        <v>97</v>
      </c>
      <c r="BA21">
        <f>AY21-AZ21</f>
        <v>-10</v>
      </c>
      <c r="BB21">
        <f>AU21+AY21</f>
        <v>185</v>
      </c>
      <c r="BC21">
        <f>AV21+AZ21</f>
        <v>193</v>
      </c>
      <c r="BD21">
        <f>BB21-BC21</f>
        <v>-8</v>
      </c>
      <c r="BE21" s="17">
        <f>Table3[[#This Row],[GF]]/Table3[[#This Row],[GP]]</f>
        <v>2.8461538461538463</v>
      </c>
      <c r="BF21" s="17">
        <f>Table3[[#This Row],[GA]]/Table3[[#This Row],[GP]]</f>
        <v>2.9692307692307693</v>
      </c>
      <c r="BG21" s="17">
        <f>(Table3[[#This Row],[GF]]-Table3[[#This Row],[GA]])/Table3[[#This Row],[GP]]</f>
        <v>-0.12307692307692308</v>
      </c>
      <c r="BH21" s="49" t="str">
        <f>_xlfn.CONCAT(TEXT(Table3[[#This Row],[W_H]], "0"), "-", TEXT(Table3[[#This Row],[RL_H]],"0"), "-", TEXT(Table3[[#This Row],[OTL_H]]+Table3[[#This Row],[SOL_H]], "0"))</f>
        <v>13-13-7</v>
      </c>
      <c r="BI21" s="49" t="str">
        <f>_xlfn.CONCAT(TEXT(Table3[[#This Row],[W_A]], "0"), "-", TEXT(Table3[[#This Row],[RL_A]],"0"), "-", TEXT(Table3[[#This Row],[OTL_A]]+Table3[[#This Row],[SOL_A]], "0"))</f>
        <v>16-12-4</v>
      </c>
      <c r="BJ21" s="49">
        <f>((2*(Table3[[#This Row],[W_H]]))+Table3[[#This Row],[OTL_H]]+Table3[[#This Row],[SOL_H]])/(2*Table3[[#This Row],[GP_H]])</f>
        <v>0.5</v>
      </c>
      <c r="BK21" s="49">
        <f>((2*(Table3[[#This Row],[W_A]]))+Table3[[#This Row],[OTL_A]]+Table3[[#This Row],[SOL_A]])/(2*Table3[[#This Row],[GP_A]])</f>
        <v>0.5625</v>
      </c>
      <c r="BL21" s="21">
        <f>(Table3[[#This Row],[W]]*$CR$3)+(Table3[[#This Row],[L]]*$CR$4)+(Table3[[#This Row],[GF]]*$CR$5)+(Table3[[#This Row],[GA]]*$CR$6)</f>
        <v>72.349999999999994</v>
      </c>
      <c r="BM21" s="21">
        <f>(82*(((Table3[[#This Row],[PTS%]]*$CR$3)+((1-Table3[[#This Row],[PTS%]])*$CR$4)+(Table3[[#This Row],[GF]]*$CR$5)+(Table3[[#This Row],[GA]]*$CR$6))/Table3[[#This Row],[GP]])) + (Table3[[#This Row],[W]]*$CR$3)+(Table3[[#This Row],[L]]*$CR$4)+(Table3[[#This Row],[GF]]*$CR$5)+(Table3[[#This Row],[GA]]*$CR$6)</f>
        <v>132.21776331360945</v>
      </c>
      <c r="BN21">
        <f>COUNTIFS(Table2[AwayTeam],$A21,Table2[PredictedWinner], $A21, Table2[GameIsOver], 1)</f>
        <v>8</v>
      </c>
      <c r="BO21">
        <f>COUNTIFS(Table2[HomeTeam],$A21,Table2[PredictedWinner], $A21, Table2[GameIsOver], 1)</f>
        <v>11</v>
      </c>
      <c r="BP21">
        <f>BN21+BO21</f>
        <v>19</v>
      </c>
      <c r="BQ21">
        <f>F21-BN21</f>
        <v>24</v>
      </c>
      <c r="BR21">
        <f>H21-BO21</f>
        <v>22</v>
      </c>
      <c r="BS21">
        <f>BQ21+BR21</f>
        <v>46</v>
      </c>
      <c r="BY21" t="str">
        <f>INDEX(Table2[AwayTeam], Table3[[#This Row],[Column2]])</f>
        <v>STL</v>
      </c>
      <c r="BZ21">
        <f>LARGE((Table2[[#This Row],[AwayTeam]]=Table3[[#This Row],[Teams]]), 1)</f>
        <v>0</v>
      </c>
      <c r="CP21" s="81"/>
      <c r="CQ21" s="66">
        <v>3</v>
      </c>
      <c r="CR21" s="21">
        <f>($CQ21*$CR$5)+(CR$17*$CR$6) + IF($CQ21&gt;CR$17,$CR$3,$CR$4)</f>
        <v>0.95</v>
      </c>
      <c r="CS21" s="21">
        <f>($CQ21*$CR$5)+(CS$17*$CR$6) + IF($CQ21&gt;CS$17,$CR$3,$CR$4)</f>
        <v>1.0499999999999998</v>
      </c>
      <c r="CT21" s="21">
        <f t="shared" si="0"/>
        <v>1.1499999999999999</v>
      </c>
      <c r="CU21" s="82"/>
      <c r="CV21" s="21">
        <f t="shared" si="0"/>
        <v>1.1499999999999999</v>
      </c>
      <c r="CW21" s="21">
        <f t="shared" si="0"/>
        <v>1.25</v>
      </c>
      <c r="CX21" s="21">
        <f t="shared" si="0"/>
        <v>1.35</v>
      </c>
      <c r="CY21" s="21">
        <f t="shared" si="0"/>
        <v>1.45</v>
      </c>
      <c r="CZ21" s="21">
        <f t="shared" si="0"/>
        <v>1.55</v>
      </c>
      <c r="DA21" s="21">
        <f t="shared" si="0"/>
        <v>1.6500000000000001</v>
      </c>
      <c r="DB21" s="83">
        <f t="shared" si="0"/>
        <v>1.75</v>
      </c>
    </row>
    <row r="22" spans="1:120" x14ac:dyDescent="0.25">
      <c r="A22" t="s">
        <v>19</v>
      </c>
      <c r="B22" t="s">
        <v>97</v>
      </c>
      <c r="C22" t="s">
        <v>98</v>
      </c>
      <c r="D22">
        <f>COUNTIFS(DataRegularSeason20242025!$D$3:$D$1315,$A22,DataRegularSeason20242025!$R$3:$R$1315,1,DataRegularSeason20242025!$N$3:$N$1315,1) + COUNTIFS(DataRegularSeason20242025!$E$3:$E$1315,$A22,DataRegularSeason20242025!$R$3:$R$1315,1,DataRegularSeason20242025!$N$3:$N$1315,1)</f>
        <v>55</v>
      </c>
      <c r="E22" s="15">
        <f>Table3[[#This Row],[Watched]]/Table3[[#This Row],[GP]]</f>
        <v>0.84615384615384615</v>
      </c>
      <c r="F22">
        <f>COUNTIFS(DataRegularSeason20242025!$N$3:$N$1315,1,DataRegularSeason20242025!$D$3:$D$1315,$A22)</f>
        <v>32</v>
      </c>
      <c r="G22">
        <f>41-Table3[[#This Row],[GP_A]]</f>
        <v>9</v>
      </c>
      <c r="H22">
        <f>COUNTIFS(DataRegularSeason20242025!$E$3:$E$1315,$A22,DataRegularSeason20242025!$N$3:$N$1315,1)</f>
        <v>33</v>
      </c>
      <c r="I22">
        <f>41-Table3[[#This Row],[GP_H]]</f>
        <v>8</v>
      </c>
      <c r="J22">
        <f>F22+H22</f>
        <v>65</v>
      </c>
      <c r="K22">
        <f>82-Table3[[#This Row],[GP]]</f>
        <v>17</v>
      </c>
      <c r="L22">
        <f>COUNTIFS(DataRegularSeason20242025!$D$3:$D$1315,$A22, DataRegularSeason20242025!$L$3:$L$1315, $A22,DataRegularSeason20242025!$N$3:$N$1315,1)</f>
        <v>15</v>
      </c>
      <c r="M22">
        <f>COUNTIFS(DataRegularSeason20242025!$D$3:$D$1315,$A22, DataRegularSeason20242025!$L$3:$L$1315, $A22,DataRegularSeason20242025!$N$3:$N$1315,1,DataRegularSeason20242025!$M$3:$M$1315,"REG")</f>
        <v>15</v>
      </c>
      <c r="N22">
        <f>COUNTIFS(DataRegularSeason20242025!$D$3:$D$1315,$A22, DataRegularSeason20242025!$L$3:$L$1315, $A22,DataRegularSeason20242025!$N$3:$N$1315,1,DataRegularSeason20242025!$M$3:$M$1315,"OT")</f>
        <v>0</v>
      </c>
      <c r="O22">
        <f>COUNTIFS(DataRegularSeason20242025!$D$3:$D$1315,$A22, DataRegularSeason20242025!$L$3:$L$1315, $A22,DataRegularSeason20242025!$N$3:$N$1315,1,DataRegularSeason20242025!$M$3:$M$1315,"SO")</f>
        <v>0</v>
      </c>
      <c r="P22">
        <f>F22-L22</f>
        <v>17</v>
      </c>
      <c r="Q22">
        <f>COUNTIFS(DataRegularSeason20242025!$D$3:$D$1315,$A22, DataRegularSeason20242025!$S$3:$S$1315, $A22,DataRegularSeason20242025!$M$3:$M$1315,"REG")</f>
        <v>14</v>
      </c>
      <c r="R22">
        <f>COUNTIFS(DataRegularSeason20242025!$D$3:$D$1315,$A22, DataRegularSeason20242025!$S$3:$S$1315, $A22,DataRegularSeason20242025!$M$3:$M$1315,"OT")</f>
        <v>3</v>
      </c>
      <c r="S22">
        <f>COUNTIFS(DataRegularSeason20242025!$D$3:$D$1315,$A22, DataRegularSeason20242025!$S$3:$S$1315, $A22,DataRegularSeason20242025!$M$3:$M$1315,"SO")</f>
        <v>0</v>
      </c>
      <c r="T22">
        <f>COUNTIFS(DataRegularSeason20242025!$E$3:$E$1315,$A22, DataRegularSeason20242025!$L$3:$L$1315, $A22, DataRegularSeason20242025!$N$3:$N$1315,1)</f>
        <v>16</v>
      </c>
      <c r="U22">
        <f>COUNTIFS(DataRegularSeason20242025!$E$3:$E$1315,$A22, DataRegularSeason20242025!$L$3:$L$1315, $A22,DataRegularSeason20242025!$N$3:$N$1315,1,DataRegularSeason20242025!$M$3:$M$1315,"REG")</f>
        <v>14</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1</v>
      </c>
      <c r="X22">
        <f>H22-T22</f>
        <v>17</v>
      </c>
      <c r="Y22">
        <f>COUNTIFS(DataRegularSeason20242025!$E$3:$E$1315,$A22, DataRegularSeason20242025!$S$3:$S$1315, $A22,DataRegularSeason20242025!$M$3:$M$1315,"REG")</f>
        <v>14</v>
      </c>
      <c r="Z22">
        <f>COUNTIFS(DataRegularSeason20242025!$E$3:$E$1315,$A22, DataRegularSeason20242025!$S$3:$S$1315, $A22,DataRegularSeason20242025!$M$3:$M$1315,"OT")</f>
        <v>3</v>
      </c>
      <c r="AA22">
        <f>COUNTIFS(DataRegularSeason20242025!$E$3:$E$1315,$A22, DataRegularSeason20242025!$S$3:$S$1315, $A22,DataRegularSeason20242025!$M$3:$M$1315,"SO")</f>
        <v>0</v>
      </c>
      <c r="AB22">
        <f>Table3[[#This Row],[W_A]]+Table3[[#This Row],[W_H]]</f>
        <v>31</v>
      </c>
      <c r="AC22">
        <f>Table3[[#This Row],[L_A]]+Table3[[#This Row],[L_H]]</f>
        <v>34</v>
      </c>
      <c r="AD22">
        <f>Table3[[#This Row],[RW_A]]+Table3[[#This Row],[RW_H]]</f>
        <v>29</v>
      </c>
      <c r="AE22">
        <f>Table3[[#This Row],[RL_A]]+Table3[[#This Row],[RL_H]]</f>
        <v>28</v>
      </c>
      <c r="AF22">
        <f>Table3[[#This Row],[OTW_A]]+Table3[[#This Row],[OTW_H]]</f>
        <v>1</v>
      </c>
      <c r="AG22">
        <f>Table3[[#This Row],[OTL_A]]+Table3[[#This Row],[OTL_H]]</f>
        <v>6</v>
      </c>
      <c r="AH22">
        <f>Table3[[#This Row],[SOW_A]]+Table3[[#This Row],[SOW_H]]</f>
        <v>1</v>
      </c>
      <c r="AI22">
        <f>Table3[[#This Row],[SOL_A]]+Table3[[#This Row],[SOL_H]]</f>
        <v>0</v>
      </c>
      <c r="AJ22" s="20" t="str">
        <f>_xlfn.CONCAT(TEXT(Table3[[#This Row],[OTW]]+Table3[[#This Row],[SOW]], "0"), "-", TEXT(Table3[[#This Row],[OTL]]+Table3[[#This Row],[SOL]],"0"))</f>
        <v>2-6</v>
      </c>
      <c r="AK22">
        <f>(2*(Table3[[#This Row],[W_A]]+Table3[[#This Row],[W_H]]))+Table3[[#This Row],[OTL_A]]+Table3[[#This Row],[SOL_A]]+Table3[[#This Row],[OTL_H]]+Table3[[#This Row],[SOL_H]]</f>
        <v>68</v>
      </c>
      <c r="AL22">
        <f>(3*(Table3[[#This Row],[RW_A]]+Table3[[#This Row],[RW_H]]))+(2*(Table3[[#This Row],[OTW_A]]+Table3[[#This Row],[SOW_A]]+Table3[[#This Row],[OTW_H]]+Table3[[#This Row],[SOW_H]]))+Table3[[#This Row],[OTL_A]]+Table3[[#This Row],[SOL_A]]+Table3[[#This Row],[OTL_H]]+Table3[[#This Row],[SOL_H]]</f>
        <v>97</v>
      </c>
      <c r="AM22" s="15">
        <f>Table3[[#This Row],[PTS]]/(2*Table3[[#This Row],[GP]])</f>
        <v>0.52307692307692311</v>
      </c>
      <c r="AN22" s="15">
        <f>Table3[[#This Row],[PTS2]]/(3*Table3[[#This Row],[GP]])</f>
        <v>0.49743589743589745</v>
      </c>
      <c r="AO22">
        <f>(2*Table3[[#This Row],[GR]])+Table3[[#This Row],[PTS]]</f>
        <v>102</v>
      </c>
      <c r="AP22">
        <f>(3*Table3[[#This Row],[GR]])+Table3[[#This Row],[PTS2]]</f>
        <v>148</v>
      </c>
      <c r="AQ22">
        <f>Table3[[#This Row],[PTS]]+(2 * Table3[[#This Row],[GR]] * Table3[[#This Row],[PTS%]])</f>
        <v>85.784615384615392</v>
      </c>
      <c r="AR22">
        <f>Table3[[#This Row],[PTS2]]+(3 * Table3[[#This Row],[GR]] * Table3[[#This Row],[PTS%2]])</f>
        <v>122.36923076923077</v>
      </c>
      <c r="AS22" s="20" t="str">
        <f>_xlfn.CONCAT(TEXT(Table3[[#This Row],[W]], "0"), "-", TEXT(Table3[[#This Row],[RL]],"0"), "-", TEXT(Table3[[#This Row],[OTL]]+Table3[[#This Row],[SOL]], "0"))</f>
        <v>31-28-6</v>
      </c>
      <c r="AT22">
        <f>COUNTIFS(DataRegularSeason20242025!$D$3:$D$1315,Table3[[#This Row],[Teams]],DataRegularSeason20242025!$K$3:$K$1315,0)</f>
        <v>3</v>
      </c>
      <c r="AU22">
        <f>SUMIF(DataRegularSeason20242025!$D$3:$D$1315,$A22, DataRegularSeason20242025!$J$3:$J$1315)</f>
        <v>102</v>
      </c>
      <c r="AV22">
        <f>SUMIF(DataRegularSeason20242025!$D$3:$D$1315,$A22, DataRegularSeason20242025!$K$3:$K$1315)</f>
        <v>101</v>
      </c>
      <c r="AW22">
        <f>AU22-AV22</f>
        <v>1</v>
      </c>
      <c r="AX22">
        <f>COUNTIFS(DataRegularSeason20242025!$E$3:$E$1315,Table3[[#This Row],[Teams]],DataRegularSeason20242025!$J$3:$J$1315,0)</f>
        <v>4</v>
      </c>
      <c r="AY22">
        <f>SUMIF(DataRegularSeason20242025!$E$3:$E$1315,$A22,DataRegularSeason20242025!$K$3:$K$1315)</f>
        <v>94</v>
      </c>
      <c r="AZ22">
        <f>SUMIF(DataRegularSeason20242025!$E$3:$E$1315,$A22,DataRegularSeason20242025!$J$3:$J$1315)</f>
        <v>98</v>
      </c>
      <c r="BA22">
        <f>AY22-AZ22</f>
        <v>-4</v>
      </c>
      <c r="BB22">
        <f>AU22+AY22</f>
        <v>196</v>
      </c>
      <c r="BC22">
        <f>AV22+AZ22</f>
        <v>199</v>
      </c>
      <c r="BD22">
        <f>BB22-BC22</f>
        <v>-3</v>
      </c>
      <c r="BE22" s="17">
        <f>Table3[[#This Row],[GF]]/Table3[[#This Row],[GP]]</f>
        <v>3.0153846153846153</v>
      </c>
      <c r="BF22" s="17">
        <f>Table3[[#This Row],[GA]]/Table3[[#This Row],[GP]]</f>
        <v>3.0615384615384613</v>
      </c>
      <c r="BG22" s="17">
        <f>(Table3[[#This Row],[GF]]-Table3[[#This Row],[GA]])/Table3[[#This Row],[GP]]</f>
        <v>-4.6153846153846156E-2</v>
      </c>
      <c r="BH22" s="49" t="str">
        <f>_xlfn.CONCAT(TEXT(Table3[[#This Row],[W_H]], "0"), "-", TEXT(Table3[[#This Row],[RL_H]],"0"), "-", TEXT(Table3[[#This Row],[OTL_H]]+Table3[[#This Row],[SOL_H]], "0"))</f>
        <v>16-14-3</v>
      </c>
      <c r="BI22" s="49" t="str">
        <f>_xlfn.CONCAT(TEXT(Table3[[#This Row],[W_A]], "0"), "-", TEXT(Table3[[#This Row],[RL_A]],"0"), "-", TEXT(Table3[[#This Row],[OTL_A]]+Table3[[#This Row],[SOL_A]], "0"))</f>
        <v>15-14-3</v>
      </c>
      <c r="BJ22" s="49">
        <f>((2*(Table3[[#This Row],[W_H]]))+Table3[[#This Row],[OTL_H]]+Table3[[#This Row],[SOL_H]])/(2*Table3[[#This Row],[GP_H]])</f>
        <v>0.53030303030303028</v>
      </c>
      <c r="BK22" s="49">
        <f>((2*(Table3[[#This Row],[W_A]]))+Table3[[#This Row],[OTL_A]]+Table3[[#This Row],[SOL_A]])/(2*Table3[[#This Row],[GP_A]])</f>
        <v>0.515625</v>
      </c>
      <c r="BL22" s="21">
        <f>(Table3[[#This Row],[W]]*$CR$3)+(Table3[[#This Row],[L]]*$CR$4)+(Table3[[#This Row],[GF]]*$CR$5)+(Table3[[#This Row],[GA]]*$CR$6)</f>
        <v>75</v>
      </c>
      <c r="BM22" s="21">
        <f>(82*(((Table3[[#This Row],[PTS%]]*$CR$3)+((1-Table3[[#This Row],[PTS%]])*$CR$4)+(Table3[[#This Row],[GF]]*$CR$5)+(Table3[[#This Row],[GA]]*$CR$6))/Table3[[#This Row],[GP]])) + (Table3[[#This Row],[W]]*$CR$3)+(Table3[[#This Row],[L]]*$CR$4)+(Table3[[#This Row],[GF]]*$CR$5)+(Table3[[#This Row],[GA]]*$CR$6)</f>
        <v>137.70428402366863</v>
      </c>
      <c r="BN22">
        <f>COUNTIFS(Table2[AwayTeam],$A22,Table2[PredictedWinner], $A22, Table2[GameIsOver], 1)</f>
        <v>13</v>
      </c>
      <c r="BO22">
        <f>COUNTIFS(Table2[HomeTeam],$A22,Table2[PredictedWinner], $A22, Table2[GameIsOver], 1)</f>
        <v>20</v>
      </c>
      <c r="BP22">
        <f>BN22+BO22</f>
        <v>33</v>
      </c>
      <c r="BQ22">
        <f>F22-BN22</f>
        <v>19</v>
      </c>
      <c r="BR22">
        <f>H22-BO22</f>
        <v>13</v>
      </c>
      <c r="BS22">
        <f>BQ22+BR22</f>
        <v>32</v>
      </c>
      <c r="BV22">
        <v>1994</v>
      </c>
      <c r="BY22" t="str">
        <f>INDEX(Table2[AwayTeam], Table3[[#This Row],[Column2]])</f>
        <v>TBL</v>
      </c>
      <c r="BZ22">
        <f>LARGE((Table2[[#This Row],[AwayTeam]]=Table3[[#This Row],[Teams]]), 1)</f>
        <v>0</v>
      </c>
      <c r="CP22" s="81"/>
      <c r="CQ22" s="66">
        <v>4</v>
      </c>
      <c r="CR22" s="21">
        <f t="shared" ref="CR22:DB28" si="1">($CQ22*$CR$5)+(CR$17*$CR$6) + IF($CQ22&gt;CR$17,$CR$3,$CR$4)</f>
        <v>1.1000000000000001</v>
      </c>
      <c r="CS22" s="21">
        <f t="shared" si="1"/>
        <v>1.2</v>
      </c>
      <c r="CT22" s="21">
        <f t="shared" si="1"/>
        <v>1.3</v>
      </c>
      <c r="CU22" s="21">
        <f t="shared" si="1"/>
        <v>1.4</v>
      </c>
      <c r="CV22" s="82"/>
      <c r="CW22" s="21">
        <f t="shared" si="1"/>
        <v>1.4000000000000001</v>
      </c>
      <c r="CX22" s="21">
        <f t="shared" si="1"/>
        <v>1.5000000000000002</v>
      </c>
      <c r="CY22" s="21">
        <f t="shared" si="1"/>
        <v>1.6</v>
      </c>
      <c r="CZ22" s="21">
        <f t="shared" si="1"/>
        <v>1.7</v>
      </c>
      <c r="DA22" s="21">
        <f t="shared" si="1"/>
        <v>1.8</v>
      </c>
      <c r="DB22" s="83">
        <f t="shared" si="1"/>
        <v>1.9000000000000001</v>
      </c>
    </row>
    <row r="23" spans="1:120" x14ac:dyDescent="0.25">
      <c r="A23" t="s">
        <v>24</v>
      </c>
      <c r="B23" t="s">
        <v>96</v>
      </c>
      <c r="C23" t="s">
        <v>99</v>
      </c>
      <c r="D23">
        <f>COUNTIFS(DataRegularSeason20242025!$D$3:$D$1315,$A23,DataRegularSeason20242025!$R$3:$R$1315,1,DataRegularSeason20242025!$N$3:$N$1315,1) + COUNTIFS(DataRegularSeason20242025!$E$3:$E$1315,$A23,DataRegularSeason20242025!$R$3:$R$1315,1,DataRegularSeason20242025!$N$3:$N$1315,1)</f>
        <v>60</v>
      </c>
      <c r="E23" s="15">
        <f>Table3[[#This Row],[Watched]]/Table3[[#This Row],[GP]]</f>
        <v>0.92307692307692313</v>
      </c>
      <c r="F23">
        <f>COUNTIFS(DataRegularSeason20242025!$N$3:$N$1315,1,DataRegularSeason20242025!$D$3:$D$1315,$A23)</f>
        <v>33</v>
      </c>
      <c r="G23">
        <f>41-Table3[[#This Row],[GP_A]]</f>
        <v>8</v>
      </c>
      <c r="H23">
        <f>COUNTIFS(DataRegularSeason20242025!$E$3:$E$1315,$A23,DataRegularSeason20242025!$N$3:$N$1315,1)</f>
        <v>32</v>
      </c>
      <c r="I23">
        <f>41-Table3[[#This Row],[GP_H]]</f>
        <v>9</v>
      </c>
      <c r="J23">
        <f>F23+H23</f>
        <v>65</v>
      </c>
      <c r="K23">
        <f>82-Table3[[#This Row],[GP]]</f>
        <v>17</v>
      </c>
      <c r="L23">
        <f>COUNTIFS(DataRegularSeason20242025!$D$3:$D$1315,$A23, DataRegularSeason20242025!$L$3:$L$1315, $A23,DataRegularSeason20242025!$N$3:$N$1315,1)</f>
        <v>17</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5</v>
      </c>
      <c r="O23">
        <f>COUNTIFS(DataRegularSeason20242025!$D$3:$D$1315,$A23, DataRegularSeason20242025!$L$3:$L$1315, $A23,DataRegularSeason20242025!$N$3:$N$1315,1,DataRegularSeason20242025!$M$3:$M$1315,"SO")</f>
        <v>2</v>
      </c>
      <c r="P23">
        <f>F23-L23</f>
        <v>16</v>
      </c>
      <c r="Q23">
        <f>COUNTIFS(DataRegularSeason20242025!$D$3:$D$1315,$A23, DataRegularSeason20242025!$S$3:$S$1315, $A23,DataRegularSeason20242025!$M$3:$M$1315,"REG")</f>
        <v>12</v>
      </c>
      <c r="R23">
        <f>COUNTIFS(DataRegularSeason20242025!$D$3:$D$1315,$A23, DataRegularSeason20242025!$S$3:$S$1315, $A23,DataRegularSeason20242025!$M$3:$M$1315,"OT")</f>
        <v>4</v>
      </c>
      <c r="S23">
        <f>COUNTIFS(DataRegularSeason20242025!$D$3:$D$1315,$A23, DataRegularSeason20242025!$S$3:$S$1315, $A23,DataRegularSeason20242025!$M$3:$M$1315,"SO")</f>
        <v>0</v>
      </c>
      <c r="T23">
        <f>COUNTIFS(DataRegularSeason20242025!$E$3:$E$1315,$A23, DataRegularSeason20242025!$L$3:$L$1315, $A23, DataRegularSeason20242025!$N$3:$N$1315,1)</f>
        <v>12</v>
      </c>
      <c r="U23">
        <f>COUNTIFS(DataRegularSeason20242025!$E$3:$E$1315,$A23, DataRegularSeason20242025!$L$3:$L$1315, $A23,DataRegularSeason20242025!$N$3:$N$1315,1,DataRegularSeason20242025!$M$3:$M$1315,"REG")</f>
        <v>12</v>
      </c>
      <c r="V23">
        <f>COUNTIFS(DataRegularSeason20242025!$E$3:$E$1315,$A23, DataRegularSeason20242025!$L$3:$L$1315, $A23,DataRegularSeason20242025!$N$3:$N$1315,1,DataRegularSeason20242025!$M$3:$M$1315,"OT")</f>
        <v>0</v>
      </c>
      <c r="W23">
        <f>COUNTIFS(DataRegularSeason20242025!$E$3:$E$1315,$A23, DataRegularSeason20242025!$L$3:$L$1315, $A23,DataRegularSeason20242025!$N$3:$N$1315,1,DataRegularSeason20242025!$M$3:$M$1315,"SO")</f>
        <v>0</v>
      </c>
      <c r="X23">
        <f>H23-T23</f>
        <v>20</v>
      </c>
      <c r="Y23">
        <f>COUNTIFS(DataRegularSeason20242025!$E$3:$E$1315,$A23, DataRegularSeason20242025!$S$3:$S$1315, $A23,DataRegularSeason20242025!$M$3:$M$1315,"REG")</f>
        <v>14</v>
      </c>
      <c r="Z23">
        <f>COUNTIFS(DataRegularSeason20242025!$E$3:$E$1315,$A23, DataRegularSeason20242025!$S$3:$S$1315, $A23,DataRegularSeason20242025!$M$3:$M$1315,"OT")</f>
        <v>5</v>
      </c>
      <c r="AA23">
        <f>COUNTIFS(DataRegularSeason20242025!$E$3:$E$1315,$A23, DataRegularSeason20242025!$S$3:$S$1315, $A23,DataRegularSeason20242025!$M$3:$M$1315,"SO")</f>
        <v>1</v>
      </c>
      <c r="AB23">
        <f>Table3[[#This Row],[W_A]]+Table3[[#This Row],[W_H]]</f>
        <v>29</v>
      </c>
      <c r="AC23">
        <f>Table3[[#This Row],[L_A]]+Table3[[#This Row],[L_H]]</f>
        <v>36</v>
      </c>
      <c r="AD23">
        <f>Table3[[#This Row],[RW_A]]+Table3[[#This Row],[RW_H]]</f>
        <v>22</v>
      </c>
      <c r="AE23">
        <f>Table3[[#This Row],[RL_A]]+Table3[[#This Row],[RL_H]]</f>
        <v>26</v>
      </c>
      <c r="AF23">
        <f>Table3[[#This Row],[OTW_A]]+Table3[[#This Row],[OTW_H]]</f>
        <v>5</v>
      </c>
      <c r="AG23">
        <f>Table3[[#This Row],[OTL_A]]+Table3[[#This Row],[OTL_H]]</f>
        <v>9</v>
      </c>
      <c r="AH23">
        <f>Table3[[#This Row],[SOW_A]]+Table3[[#This Row],[SOW_H]]</f>
        <v>2</v>
      </c>
      <c r="AI23">
        <f>Table3[[#This Row],[SOL_A]]+Table3[[#This Row],[SOL_H]]</f>
        <v>1</v>
      </c>
      <c r="AJ23" s="20" t="str">
        <f>_xlfn.CONCAT(TEXT(Table3[[#This Row],[OTW]]+Table3[[#This Row],[SOW]], "0"), "-", TEXT(Table3[[#This Row],[OTL]]+Table3[[#This Row],[SOL]],"0"))</f>
        <v>7-10</v>
      </c>
      <c r="AK23">
        <f>(2*(Table3[[#This Row],[W_A]]+Table3[[#This Row],[W_H]]))+Table3[[#This Row],[OTL_A]]+Table3[[#This Row],[SOL_A]]+Table3[[#This Row],[OTL_H]]+Table3[[#This Row],[SOL_H]]</f>
        <v>68</v>
      </c>
      <c r="AL23">
        <f>(3*(Table3[[#This Row],[RW_A]]+Table3[[#This Row],[RW_H]]))+(2*(Table3[[#This Row],[OTW_A]]+Table3[[#This Row],[SOW_A]]+Table3[[#This Row],[OTW_H]]+Table3[[#This Row],[SOW_H]]))+Table3[[#This Row],[OTL_A]]+Table3[[#This Row],[SOL_A]]+Table3[[#This Row],[OTL_H]]+Table3[[#This Row],[SOL_H]]</f>
        <v>90</v>
      </c>
      <c r="AM23" s="15">
        <f>Table3[[#This Row],[PTS]]/(2*Table3[[#This Row],[GP]])</f>
        <v>0.52307692307692311</v>
      </c>
      <c r="AN23" s="15">
        <f>Table3[[#This Row],[PTS2]]/(3*Table3[[#This Row],[GP]])</f>
        <v>0.46153846153846156</v>
      </c>
      <c r="AO23">
        <f>(2*Table3[[#This Row],[GR]])+Table3[[#This Row],[PTS]]</f>
        <v>102</v>
      </c>
      <c r="AP23">
        <f>(3*Table3[[#This Row],[GR]])+Table3[[#This Row],[PTS2]]</f>
        <v>141</v>
      </c>
      <c r="AQ23">
        <f>Table3[[#This Row],[PTS]]+(2 * Table3[[#This Row],[GR]] * Table3[[#This Row],[PTS%]])</f>
        <v>85.784615384615392</v>
      </c>
      <c r="AR23">
        <f>Table3[[#This Row],[PTS2]]+(3 * Table3[[#This Row],[GR]] * Table3[[#This Row],[PTS%2]])</f>
        <v>113.53846153846155</v>
      </c>
      <c r="AS23" s="20" t="str">
        <f>_xlfn.CONCAT(TEXT(Table3[[#This Row],[W]], "0"), "-", TEXT(Table3[[#This Row],[RL]],"0"), "-", TEXT(Table3[[#This Row],[OTL]]+Table3[[#This Row],[SOL]], "0"))</f>
        <v>29-26-10</v>
      </c>
      <c r="AT23">
        <f>COUNTIFS(DataRegularSeason20242025!$D$3:$D$1315,Table3[[#This Row],[Teams]],DataRegularSeason20242025!$K$3:$K$1315,0)</f>
        <v>3</v>
      </c>
      <c r="AU23">
        <f>SUMIF(DataRegularSeason20242025!$D$3:$D$1315,$A23, DataRegularSeason20242025!$J$3:$J$1315)</f>
        <v>92</v>
      </c>
      <c r="AV23">
        <f>SUMIF(DataRegularSeason20242025!$D$3:$D$1315,$A23, DataRegularSeason20242025!$K$3:$K$1315)</f>
        <v>95</v>
      </c>
      <c r="AW23">
        <f>AU23-AV23</f>
        <v>-3</v>
      </c>
      <c r="AX23">
        <f>COUNTIFS(DataRegularSeason20242025!$E$3:$E$1315,Table3[[#This Row],[Teams]],DataRegularSeason20242025!$J$3:$J$1315,0)</f>
        <v>2</v>
      </c>
      <c r="AY23">
        <f>SUMIF(DataRegularSeason20242025!$E$3:$E$1315,$A23,DataRegularSeason20242025!$K$3:$K$1315)</f>
        <v>85</v>
      </c>
      <c r="AZ23">
        <f>SUMIF(DataRegularSeason20242025!$E$3:$E$1315,$A23,DataRegularSeason20242025!$J$3:$J$1315)</f>
        <v>104</v>
      </c>
      <c r="BA23">
        <f>AY23-AZ23</f>
        <v>-19</v>
      </c>
      <c r="BB23">
        <f>AU23+AY23</f>
        <v>177</v>
      </c>
      <c r="BC23">
        <f>AV23+AZ23</f>
        <v>199</v>
      </c>
      <c r="BD23">
        <f>BB23-BC23</f>
        <v>-22</v>
      </c>
      <c r="BE23" s="17">
        <f>Table3[[#This Row],[GF]]/Table3[[#This Row],[GP]]</f>
        <v>2.7230769230769232</v>
      </c>
      <c r="BF23" s="17">
        <f>Table3[[#This Row],[GA]]/Table3[[#This Row],[GP]]</f>
        <v>3.0615384615384613</v>
      </c>
      <c r="BG23" s="17">
        <f>(Table3[[#This Row],[GF]]-Table3[[#This Row],[GA]])/Table3[[#This Row],[GP]]</f>
        <v>-0.33846153846153848</v>
      </c>
      <c r="BH23" s="49" t="str">
        <f>_xlfn.CONCAT(TEXT(Table3[[#This Row],[W_H]], "0"), "-", TEXT(Table3[[#This Row],[RL_H]],"0"), "-", TEXT(Table3[[#This Row],[OTL_H]]+Table3[[#This Row],[SOL_H]], "0"))</f>
        <v>12-14-6</v>
      </c>
      <c r="BI23" s="49" t="str">
        <f>_xlfn.CONCAT(TEXT(Table3[[#This Row],[W_A]], "0"), "-", TEXT(Table3[[#This Row],[RL_A]],"0"), "-", TEXT(Table3[[#This Row],[OTL_A]]+Table3[[#This Row],[SOL_A]], "0"))</f>
        <v>17-12-4</v>
      </c>
      <c r="BJ23" s="49">
        <f>((2*(Table3[[#This Row],[W_H]]))+Table3[[#This Row],[OTL_H]]+Table3[[#This Row],[SOL_H]])/(2*Table3[[#This Row],[GP_H]])</f>
        <v>0.46875</v>
      </c>
      <c r="BK23" s="49">
        <f>((2*(Table3[[#This Row],[W_A]]))+Table3[[#This Row],[OTL_A]]+Table3[[#This Row],[SOL_A]])/(2*Table3[[#This Row],[GP_A]])</f>
        <v>0.5757575757575758</v>
      </c>
      <c r="BL23" s="21">
        <f>(Table3[[#This Row],[W]]*$CR$3)+(Table3[[#This Row],[L]]*$CR$4)+(Table3[[#This Row],[GF]]*$CR$5)+(Table3[[#This Row],[GA]]*$CR$6)</f>
        <v>71.75</v>
      </c>
      <c r="BM23" s="21">
        <f>(82*(((Table3[[#This Row],[PTS%]]*$CR$3)+((1-Table3[[#This Row],[PTS%]])*$CR$4)+(Table3[[#This Row],[GF]]*$CR$5)+(Table3[[#This Row],[GA]]*$CR$6))/Table3[[#This Row],[GP]])) + (Table3[[#This Row],[W]]*$CR$3)+(Table3[[#This Row],[L]]*$CR$4)+(Table3[[#This Row],[GF]]*$CR$5)+(Table3[[#This Row],[GA]]*$CR$6)</f>
        <v>130.85889940828403</v>
      </c>
      <c r="BN23">
        <f>COUNTIFS(Table2[AwayTeam],$A23,Table2[PredictedWinner], $A23, Table2[GameIsOver], 1)</f>
        <v>9</v>
      </c>
      <c r="BO23">
        <f>COUNTIFS(Table2[HomeTeam],$A23,Table2[PredictedWinner], $A23, Table2[GameIsOver], 1)</f>
        <v>14</v>
      </c>
      <c r="BP23">
        <f>BN23+BO23</f>
        <v>23</v>
      </c>
      <c r="BQ23">
        <f>F23-BN23</f>
        <v>24</v>
      </c>
      <c r="BR23">
        <f>H23-BO23</f>
        <v>18</v>
      </c>
      <c r="BS23">
        <f>BQ23+BR23</f>
        <v>42</v>
      </c>
      <c r="BY23" t="str">
        <f>INDEX(Table2[AwayTeam], Table3[[#This Row],[Column2]])</f>
        <v>CHI</v>
      </c>
      <c r="BZ23">
        <f>LARGE((Table2[[#This Row],[AwayTeam]]=Table3[[#This Row],[Teams]]), 1)</f>
        <v>0</v>
      </c>
      <c r="CP23" s="81"/>
      <c r="CQ23" s="66">
        <v>5</v>
      </c>
      <c r="CR23" s="21">
        <f t="shared" si="1"/>
        <v>1.25</v>
      </c>
      <c r="CS23" s="21">
        <f t="shared" si="1"/>
        <v>1.35</v>
      </c>
      <c r="CT23" s="21">
        <f t="shared" si="1"/>
        <v>1.45</v>
      </c>
      <c r="CU23" s="21">
        <f t="shared" si="1"/>
        <v>1.55</v>
      </c>
      <c r="CV23" s="21">
        <f t="shared" si="1"/>
        <v>1.65</v>
      </c>
      <c r="CW23" s="82"/>
      <c r="CX23" s="21">
        <f t="shared" si="1"/>
        <v>1.6500000000000001</v>
      </c>
      <c r="CY23" s="21">
        <f t="shared" si="1"/>
        <v>1.7500000000000002</v>
      </c>
      <c r="CZ23" s="21">
        <f t="shared" si="1"/>
        <v>1.85</v>
      </c>
      <c r="DA23" s="21">
        <f t="shared" si="1"/>
        <v>1.95</v>
      </c>
      <c r="DB23" s="83">
        <f t="shared" si="1"/>
        <v>2.0499999999999998</v>
      </c>
    </row>
    <row r="24" spans="1:120" x14ac:dyDescent="0.25">
      <c r="A24" t="s">
        <v>32</v>
      </c>
      <c r="B24" t="s">
        <v>97</v>
      </c>
      <c r="C24" t="s">
        <v>98</v>
      </c>
      <c r="D24">
        <f>COUNTIFS(DataRegularSeason20242025!$D$3:$D$1315,$A24,DataRegularSeason20242025!$R$3:$R$1315,1,DataRegularSeason20242025!$N$3:$N$1315,1) + COUNTIFS(DataRegularSeason20242025!$E$3:$E$1315,$A24,DataRegularSeason20242025!$R$3:$R$1315,1,DataRegularSeason20242025!$N$3:$N$1315,1)</f>
        <v>53</v>
      </c>
      <c r="E24" s="15">
        <f>Table3[[#This Row],[Watched]]/Table3[[#This Row],[GP]]</f>
        <v>0.828125</v>
      </c>
      <c r="F24">
        <f>COUNTIFS(DataRegularSeason20242025!$N$3:$N$1315,1,DataRegularSeason20242025!$D$3:$D$1315,$A24)</f>
        <v>34</v>
      </c>
      <c r="G24">
        <f>41-Table3[[#This Row],[GP_A]]</f>
        <v>7</v>
      </c>
      <c r="H24">
        <f>COUNTIFS(DataRegularSeason20242025!$E$3:$E$1315,$A24,DataRegularSeason20242025!$N$3:$N$1315,1)</f>
        <v>30</v>
      </c>
      <c r="I24">
        <f>41-Table3[[#This Row],[GP_H]]</f>
        <v>11</v>
      </c>
      <c r="J24">
        <f>F24+H24</f>
        <v>64</v>
      </c>
      <c r="K24">
        <f>82-Table3[[#This Row],[GP]]</f>
        <v>18</v>
      </c>
      <c r="L24">
        <f>COUNTIFS(DataRegularSeason20242025!$D$3:$D$1315,$A24, DataRegularSeason20242025!$L$3:$L$1315, $A24,DataRegularSeason20242025!$N$3:$N$1315,1)</f>
        <v>14</v>
      </c>
      <c r="M24">
        <f>COUNTIFS(DataRegularSeason20242025!$D$3:$D$1315,$A24, DataRegularSeason20242025!$L$3:$L$1315, $A24,DataRegularSeason20242025!$N$3:$N$1315,1,DataRegularSeason20242025!$M$3:$M$1315,"REG")</f>
        <v>11</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0</v>
      </c>
      <c r="P24">
        <f>F24-L24</f>
        <v>20</v>
      </c>
      <c r="Q24">
        <f>COUNTIFS(DataRegularSeason20242025!$D$3:$D$1315,$A24, DataRegularSeason20242025!$S$3:$S$1315, $A24,DataRegularSeason20242025!$M$3:$M$1315,"REG")</f>
        <v>15</v>
      </c>
      <c r="R24">
        <f>COUNTIFS(DataRegularSeason20242025!$D$3:$D$1315,$A24, DataRegularSeason20242025!$S$3:$S$1315, $A24,DataRegularSeason20242025!$M$3:$M$1315,"OT")</f>
        <v>4</v>
      </c>
      <c r="S24">
        <f>COUNTIFS(DataRegularSeason20242025!$D$3:$D$1315,$A24, DataRegularSeason20242025!$S$3:$S$1315, $A24,DataRegularSeason20242025!$M$3:$M$1315,"SO")</f>
        <v>1</v>
      </c>
      <c r="T24">
        <f>COUNTIFS(DataRegularSeason20242025!$E$3:$E$1315,$A24, DataRegularSeason20242025!$L$3:$L$1315, $A24, DataRegularSeason20242025!$N$3:$N$1315,1)</f>
        <v>15</v>
      </c>
      <c r="U24">
        <f>COUNTIFS(DataRegularSeason20242025!$E$3:$E$1315,$A24, DataRegularSeason20242025!$L$3:$L$1315, $A24,DataRegularSeason20242025!$N$3:$N$1315,1,DataRegularSeason20242025!$M$3:$M$1315,"REG")</f>
        <v>12</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2</v>
      </c>
      <c r="X24">
        <f>H24-T24</f>
        <v>15</v>
      </c>
      <c r="Y24">
        <f>COUNTIFS(DataRegularSeason20242025!$E$3:$E$1315,$A24, DataRegularSeason20242025!$S$3:$S$1315, $A24,DataRegularSeason20242025!$M$3:$M$1315,"REG")</f>
        <v>13</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29</v>
      </c>
      <c r="AC24">
        <f>Table3[[#This Row],[L_A]]+Table3[[#This Row],[L_H]]</f>
        <v>35</v>
      </c>
      <c r="AD24">
        <f>Table3[[#This Row],[RW_A]]+Table3[[#This Row],[RW_H]]</f>
        <v>23</v>
      </c>
      <c r="AE24">
        <f>Table3[[#This Row],[RL_A]]+Table3[[#This Row],[RL_H]]</f>
        <v>28</v>
      </c>
      <c r="AF24">
        <f>Table3[[#This Row],[OTW_A]]+Table3[[#This Row],[OTW_H]]</f>
        <v>4</v>
      </c>
      <c r="AG24">
        <f>Table3[[#This Row],[OTL_A]]+Table3[[#This Row],[OTL_H]]</f>
        <v>6</v>
      </c>
      <c r="AH24">
        <f>Table3[[#This Row],[SOW_A]]+Table3[[#This Row],[SOW_H]]</f>
        <v>2</v>
      </c>
      <c r="AI24">
        <f>Table3[[#This Row],[SOL_A]]+Table3[[#This Row],[SOL_H]]</f>
        <v>1</v>
      </c>
      <c r="AJ24" s="20" t="str">
        <f>_xlfn.CONCAT(TEXT(Table3[[#This Row],[OTW]]+Table3[[#This Row],[SOW]], "0"), "-", TEXT(Table3[[#This Row],[OTL]]+Table3[[#This Row],[SOL]],"0"))</f>
        <v>6-7</v>
      </c>
      <c r="AK24">
        <f>(2*(Table3[[#This Row],[W_A]]+Table3[[#This Row],[W_H]]))+Table3[[#This Row],[OTL_A]]+Table3[[#This Row],[SOL_A]]+Table3[[#This Row],[OTL_H]]+Table3[[#This Row],[SOL_H]]</f>
        <v>65</v>
      </c>
      <c r="AL24">
        <f>(3*(Table3[[#This Row],[RW_A]]+Table3[[#This Row],[RW_H]]))+(2*(Table3[[#This Row],[OTW_A]]+Table3[[#This Row],[SOW_A]]+Table3[[#This Row],[OTW_H]]+Table3[[#This Row],[SOW_H]]))+Table3[[#This Row],[OTL_A]]+Table3[[#This Row],[SOL_A]]+Table3[[#This Row],[OTL_H]]+Table3[[#This Row],[SOL_H]]</f>
        <v>88</v>
      </c>
      <c r="AM24" s="15">
        <f>Table3[[#This Row],[PTS]]/(2*Table3[[#This Row],[GP]])</f>
        <v>0.5078125</v>
      </c>
      <c r="AN24" s="15">
        <f>Table3[[#This Row],[PTS2]]/(3*Table3[[#This Row],[GP]])</f>
        <v>0.45833333333333331</v>
      </c>
      <c r="AO24">
        <f>(2*Table3[[#This Row],[GR]])+Table3[[#This Row],[PTS]]</f>
        <v>101</v>
      </c>
      <c r="AP24">
        <f>(3*Table3[[#This Row],[GR]])+Table3[[#This Row],[PTS2]]</f>
        <v>142</v>
      </c>
      <c r="AQ24">
        <f>Table3[[#This Row],[PTS]]+(2 * Table3[[#This Row],[GR]] * Table3[[#This Row],[PTS%]])</f>
        <v>83.28125</v>
      </c>
      <c r="AR24">
        <f>Table3[[#This Row],[PTS2]]+(3 * Table3[[#This Row],[GR]] * Table3[[#This Row],[PTS%2]])</f>
        <v>112.75</v>
      </c>
      <c r="AS24" s="20" t="str">
        <f>_xlfn.CONCAT(TEXT(Table3[[#This Row],[W]], "0"), "-", TEXT(Table3[[#This Row],[RL]],"0"), "-", TEXT(Table3[[#This Row],[OTL]]+Table3[[#This Row],[SOL]], "0"))</f>
        <v>29-28-7</v>
      </c>
      <c r="AT24">
        <f>COUNTIFS(DataRegularSeason20242025!$D$3:$D$1315,Table3[[#This Row],[Teams]],DataRegularSeason20242025!$K$3:$K$1315,0)</f>
        <v>2</v>
      </c>
      <c r="AU24">
        <f>SUMIF(DataRegularSeason20242025!$D$3:$D$1315,$A24, DataRegularSeason20242025!$J$3:$J$1315)</f>
        <v>87</v>
      </c>
      <c r="AV24">
        <f>SUMIF(DataRegularSeason20242025!$D$3:$D$1315,$A24, DataRegularSeason20242025!$K$3:$K$1315)</f>
        <v>99</v>
      </c>
      <c r="AW24">
        <f>AU24-AV24</f>
        <v>-12</v>
      </c>
      <c r="AX24">
        <f>COUNTIFS(DataRegularSeason20242025!$E$3:$E$1315,Table3[[#This Row],[Teams]],DataRegularSeason20242025!$J$3:$J$1315,0)</f>
        <v>1</v>
      </c>
      <c r="AY24">
        <f>SUMIF(DataRegularSeason20242025!$E$3:$E$1315,$A24,DataRegularSeason20242025!$K$3:$K$1315)</f>
        <v>87</v>
      </c>
      <c r="AZ24">
        <f>SUMIF(DataRegularSeason20242025!$E$3:$E$1315,$A24,DataRegularSeason20242025!$J$3:$J$1315)</f>
        <v>93</v>
      </c>
      <c r="BA24">
        <f>AY24-AZ24</f>
        <v>-6</v>
      </c>
      <c r="BB24">
        <f>AU24+AY24</f>
        <v>174</v>
      </c>
      <c r="BC24">
        <f>AV24+AZ24</f>
        <v>192</v>
      </c>
      <c r="BD24">
        <f>BB24-BC24</f>
        <v>-18</v>
      </c>
      <c r="BE24" s="17">
        <f>Table3[[#This Row],[GF]]/Table3[[#This Row],[GP]]</f>
        <v>2.71875</v>
      </c>
      <c r="BF24" s="17">
        <f>Table3[[#This Row],[GA]]/Table3[[#This Row],[GP]]</f>
        <v>3</v>
      </c>
      <c r="BG24" s="17">
        <f>(Table3[[#This Row],[GF]]-Table3[[#This Row],[GA]])/Table3[[#This Row],[GP]]</f>
        <v>-0.28125</v>
      </c>
      <c r="BH24" s="49" t="str">
        <f>_xlfn.CONCAT(TEXT(Table3[[#This Row],[W_H]], "0"), "-", TEXT(Table3[[#This Row],[RL_H]],"0"), "-", TEXT(Table3[[#This Row],[OTL_H]]+Table3[[#This Row],[SOL_H]], "0"))</f>
        <v>15-13-2</v>
      </c>
      <c r="BI24" s="49" t="str">
        <f>_xlfn.CONCAT(TEXT(Table3[[#This Row],[W_A]], "0"), "-", TEXT(Table3[[#This Row],[RL_A]],"0"), "-", TEXT(Table3[[#This Row],[OTL_A]]+Table3[[#This Row],[SOL_A]], "0"))</f>
        <v>14-15-5</v>
      </c>
      <c r="BJ24" s="49">
        <f>((2*(Table3[[#This Row],[W_H]]))+Table3[[#This Row],[OTL_H]]+Table3[[#This Row],[SOL_H]])/(2*Table3[[#This Row],[GP_H]])</f>
        <v>0.53333333333333333</v>
      </c>
      <c r="BK24" s="49">
        <f>((2*(Table3[[#This Row],[W_A]]))+Table3[[#This Row],[OTL_A]]+Table3[[#This Row],[SOL_A]])/(2*Table3[[#This Row],[GP_A]])</f>
        <v>0.48529411764705882</v>
      </c>
      <c r="BL24" s="21">
        <f>(Table3[[#This Row],[W]]*$CR$3)+(Table3[[#This Row],[L]]*$CR$4)+(Table3[[#This Row],[GF]]*$CR$5)+(Table3[[#This Row],[GA]]*$CR$6)</f>
        <v>70.3</v>
      </c>
      <c r="BM24" s="21">
        <f>(82*(((Table3[[#This Row],[PTS%]]*$CR$3)+((1-Table3[[#This Row],[PTS%]])*$CR$4)+(Table3[[#This Row],[GF]]*$CR$5)+(Table3[[#This Row],[GA]]*$CR$6))/Table3[[#This Row],[GP]])) + (Table3[[#This Row],[W]]*$CR$3)+(Table3[[#This Row],[L]]*$CR$4)+(Table3[[#This Row],[GF]]*$CR$5)+(Table3[[#This Row],[GA]]*$CR$6)</f>
        <v>128.85512695312502</v>
      </c>
      <c r="BN24">
        <f>COUNTIFS(Table2[AwayTeam],$A24,Table2[PredictedWinner], $A24, Table2[GameIsOver], 1)</f>
        <v>7</v>
      </c>
      <c r="BO24">
        <f>COUNTIFS(Table2[HomeTeam],$A24,Table2[PredictedWinner], $A24, Table2[GameIsOver], 1)</f>
        <v>11</v>
      </c>
      <c r="BP24">
        <f>BN24+BO24</f>
        <v>18</v>
      </c>
      <c r="BQ24">
        <f>F24-BN24</f>
        <v>27</v>
      </c>
      <c r="BR24">
        <f>H24-BO24</f>
        <v>19</v>
      </c>
      <c r="BS24">
        <f>BQ24+BR24</f>
        <v>46</v>
      </c>
      <c r="BV24">
        <v>1983</v>
      </c>
      <c r="BY24" t="str">
        <f>INDEX(Table2[AwayTeam], Table3[[#This Row],[Column2]])</f>
        <v>PHI</v>
      </c>
      <c r="BZ24">
        <f>LARGE((Table2[[#This Row],[AwayTeam]]=Table3[[#This Row],[Teams]]), 1)</f>
        <v>0</v>
      </c>
      <c r="CP24" s="81"/>
      <c r="CQ24" s="66">
        <v>6</v>
      </c>
      <c r="CR24" s="21">
        <f t="shared" si="1"/>
        <v>1.4</v>
      </c>
      <c r="CS24" s="21">
        <f t="shared" si="1"/>
        <v>1.5</v>
      </c>
      <c r="CT24" s="21">
        <f t="shared" si="1"/>
        <v>1.5999999999999999</v>
      </c>
      <c r="CU24" s="21">
        <f t="shared" si="1"/>
        <v>1.7</v>
      </c>
      <c r="CV24" s="21">
        <f t="shared" si="1"/>
        <v>1.7999999999999998</v>
      </c>
      <c r="CW24" s="21">
        <f t="shared" si="1"/>
        <v>1.9</v>
      </c>
      <c r="CX24" s="82"/>
      <c r="CY24" s="21">
        <f t="shared" si="1"/>
        <v>1.9000000000000001</v>
      </c>
      <c r="CZ24" s="21">
        <f t="shared" si="1"/>
        <v>2</v>
      </c>
      <c r="DA24" s="21">
        <f t="shared" si="1"/>
        <v>2.0999999999999996</v>
      </c>
      <c r="DB24" s="83">
        <f t="shared" si="1"/>
        <v>2.1999999999999997</v>
      </c>
    </row>
    <row r="25" spans="1:120" x14ac:dyDescent="0.25">
      <c r="A25" t="s">
        <v>15</v>
      </c>
      <c r="B25" t="s">
        <v>97</v>
      </c>
      <c r="C25" t="s">
        <v>80</v>
      </c>
      <c r="D25">
        <f>COUNTIFS(DataRegularSeason20242025!$D$3:$D$1315,$A25,DataRegularSeason20242025!$R$3:$R$1315,1,DataRegularSeason20242025!$N$3:$N$1315,1) + COUNTIFS(DataRegularSeason20242025!$E$3:$E$1315,$A25,DataRegularSeason20242025!$R$3:$R$1315,1,DataRegularSeason20242025!$N$3:$N$1315,1)</f>
        <v>62</v>
      </c>
      <c r="E25" s="15">
        <f>Table3[[#This Row],[Watched]]/Table3[[#This Row],[GP]]</f>
        <v>0.92537313432835822</v>
      </c>
      <c r="F25">
        <f>COUNTIFS(DataRegularSeason20242025!$N$3:$N$1315,1,DataRegularSeason20242025!$D$3:$D$1315,$A25)</f>
        <v>32</v>
      </c>
      <c r="G25">
        <f>41-Table3[[#This Row],[GP_A]]</f>
        <v>9</v>
      </c>
      <c r="H25">
        <f>COUNTIFS(DataRegularSeason20242025!$E$3:$E$1315,$A25,DataRegularSeason20242025!$N$3:$N$1315,1)</f>
        <v>35</v>
      </c>
      <c r="I25">
        <f>41-Table3[[#This Row],[GP_H]]</f>
        <v>6</v>
      </c>
      <c r="J25">
        <f>F25+H25</f>
        <v>67</v>
      </c>
      <c r="K25">
        <f>82-Table3[[#This Row],[GP]]</f>
        <v>15</v>
      </c>
      <c r="L25">
        <f>COUNTIFS(DataRegularSeason20242025!$D$3:$D$1315,$A25, DataRegularSeason20242025!$L$3:$L$1315, $A25,DataRegularSeason20242025!$N$3:$N$1315,1)</f>
        <v>11</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0</v>
      </c>
      <c r="P25">
        <f>F25-L25</f>
        <v>21</v>
      </c>
      <c r="Q25">
        <f>COUNTIFS(DataRegularSeason20242025!$D$3:$D$1315,$A25, DataRegularSeason20242025!$S$3:$S$1315, $A25,DataRegularSeason20242025!$M$3:$M$1315,"REG")</f>
        <v>18</v>
      </c>
      <c r="R25">
        <f>COUNTIFS(DataRegularSeason20242025!$D$3:$D$1315,$A25, DataRegularSeason20242025!$S$3:$S$1315, $A25,DataRegularSeason20242025!$M$3:$M$1315,"OT")</f>
        <v>2</v>
      </c>
      <c r="S25">
        <f>COUNTIFS(DataRegularSeason20242025!$D$3:$D$1315,$A25, DataRegularSeason20242025!$S$3:$S$1315, $A25,DataRegularSeason20242025!$M$3:$M$1315,"SO")</f>
        <v>1</v>
      </c>
      <c r="T25">
        <f>COUNTIFS(DataRegularSeason20242025!$E$3:$E$1315,$A25, DataRegularSeason20242025!$L$3:$L$1315, $A25, DataRegularSeason20242025!$N$3:$N$1315,1)</f>
        <v>19</v>
      </c>
      <c r="U25">
        <f>COUNTIFS(DataRegularSeason20242025!$E$3:$E$1315,$A25, DataRegularSeason20242025!$L$3:$L$1315, $A25,DataRegularSeason20242025!$N$3:$N$1315,1,DataRegularSeason20242025!$M$3:$M$1315,"REG")</f>
        <v>14</v>
      </c>
      <c r="V25">
        <f>COUNTIFS(DataRegularSeason20242025!$E$3:$E$1315,$A25, DataRegularSeason20242025!$L$3:$L$1315, $A25,DataRegularSeason20242025!$N$3:$N$1315,1,DataRegularSeason20242025!$M$3:$M$1315,"OT")</f>
        <v>5</v>
      </c>
      <c r="W25">
        <f>COUNTIFS(DataRegularSeason20242025!$E$3:$E$1315,$A25, DataRegularSeason20242025!$L$3:$L$1315, $A25,DataRegularSeason20242025!$N$3:$N$1315,1,DataRegularSeason20242025!$M$3:$M$1315,"SO")</f>
        <v>0</v>
      </c>
      <c r="X25">
        <f>H25-T25</f>
        <v>16</v>
      </c>
      <c r="Y25">
        <f>COUNTIFS(DataRegularSeason20242025!$E$3:$E$1315,$A25, DataRegularSeason20242025!$S$3:$S$1315, $A25,DataRegularSeason20242025!$M$3:$M$1315,"REG")</f>
        <v>11</v>
      </c>
      <c r="Z25">
        <f>COUNTIFS(DataRegularSeason20242025!$E$3:$E$1315,$A25, DataRegularSeason20242025!$S$3:$S$1315, $A25,DataRegularSeason20242025!$M$3:$M$1315,"OT")</f>
        <v>5</v>
      </c>
      <c r="AA25">
        <f>COUNTIFS(DataRegularSeason20242025!$E$3:$E$1315,$A25, DataRegularSeason20242025!$S$3:$S$1315, $A25,DataRegularSeason20242025!$M$3:$M$1315,"SO")</f>
        <v>0</v>
      </c>
      <c r="AB25">
        <f>Table3[[#This Row],[W_A]]+Table3[[#This Row],[W_H]]</f>
        <v>30</v>
      </c>
      <c r="AC25">
        <f>Table3[[#This Row],[L_A]]+Table3[[#This Row],[L_H]]</f>
        <v>37</v>
      </c>
      <c r="AD25">
        <f>Table3[[#This Row],[RW_A]]+Table3[[#This Row],[RW_H]]</f>
        <v>23</v>
      </c>
      <c r="AE25">
        <f>Table3[[#This Row],[RL_A]]+Table3[[#This Row],[RL_H]]</f>
        <v>29</v>
      </c>
      <c r="AF25">
        <f>Table3[[#This Row],[OTW_A]]+Table3[[#This Row],[OTW_H]]</f>
        <v>7</v>
      </c>
      <c r="AG25">
        <f>Table3[[#This Row],[OTL_A]]+Table3[[#This Row],[OTL_H]]</f>
        <v>7</v>
      </c>
      <c r="AH25">
        <f>Table3[[#This Row],[SOW_A]]+Table3[[#This Row],[SOW_H]]</f>
        <v>0</v>
      </c>
      <c r="AI25">
        <f>Table3[[#This Row],[SOL_A]]+Table3[[#This Row],[SOL_H]]</f>
        <v>1</v>
      </c>
      <c r="AJ25" s="20" t="str">
        <f>_xlfn.CONCAT(TEXT(Table3[[#This Row],[OTW]]+Table3[[#This Row],[SOW]], "0"), "-", TEXT(Table3[[#This Row],[OTL]]+Table3[[#This Row],[SOL]],"0"))</f>
        <v>7-8</v>
      </c>
      <c r="AK25">
        <f>(2*(Table3[[#This Row],[W_A]]+Table3[[#This Row],[W_H]]))+Table3[[#This Row],[OTL_A]]+Table3[[#This Row],[SOL_A]]+Table3[[#This Row],[OTL_H]]+Table3[[#This Row],[SOL_H]]</f>
        <v>68</v>
      </c>
      <c r="AL25">
        <f>(3*(Table3[[#This Row],[RW_A]]+Table3[[#This Row],[RW_H]]))+(2*(Table3[[#This Row],[OTW_A]]+Table3[[#This Row],[SOW_A]]+Table3[[#This Row],[OTW_H]]+Table3[[#This Row],[SOW_H]]))+Table3[[#This Row],[OTL_A]]+Table3[[#This Row],[SOL_A]]+Table3[[#This Row],[OTL_H]]+Table3[[#This Row],[SOL_H]]</f>
        <v>91</v>
      </c>
      <c r="AM25" s="15">
        <f>Table3[[#This Row],[PTS]]/(2*Table3[[#This Row],[GP]])</f>
        <v>0.5074626865671642</v>
      </c>
      <c r="AN25" s="15">
        <f>Table3[[#This Row],[PTS2]]/(3*Table3[[#This Row],[GP]])</f>
        <v>0.45273631840796019</v>
      </c>
      <c r="AO25">
        <f>(2*Table3[[#This Row],[GR]])+Table3[[#This Row],[PTS]]</f>
        <v>98</v>
      </c>
      <c r="AP25">
        <f>(3*Table3[[#This Row],[GR]])+Table3[[#This Row],[PTS2]]</f>
        <v>136</v>
      </c>
      <c r="AQ25">
        <f>Table3[[#This Row],[PTS]]+(2 * Table3[[#This Row],[GR]] * Table3[[#This Row],[PTS%]])</f>
        <v>83.223880597014926</v>
      </c>
      <c r="AR25">
        <f>Table3[[#This Row],[PTS2]]+(3 * Table3[[#This Row],[GR]] * Table3[[#This Row],[PTS%2]])</f>
        <v>111.3731343283582</v>
      </c>
      <c r="AS25" s="20" t="str">
        <f>_xlfn.CONCAT(TEXT(Table3[[#This Row],[W]], "0"), "-", TEXT(Table3[[#This Row],[RL]],"0"), "-", TEXT(Table3[[#This Row],[OTL]]+Table3[[#This Row],[SOL]], "0"))</f>
        <v>30-29-8</v>
      </c>
      <c r="AT25">
        <f>COUNTIFS(DataRegularSeason20242025!$D$3:$D$1315,Table3[[#This Row],[Teams]],DataRegularSeason20242025!$K$3:$K$1315,0)</f>
        <v>2</v>
      </c>
      <c r="AU25">
        <f>SUMIF(DataRegularSeason20242025!$D$3:$D$1315,$A25, DataRegularSeason20242025!$J$3:$J$1315)</f>
        <v>80</v>
      </c>
      <c r="AV25">
        <f>SUMIF(DataRegularSeason20242025!$D$3:$D$1315,$A25, DataRegularSeason20242025!$K$3:$K$1315)</f>
        <v>119</v>
      </c>
      <c r="AW25">
        <f>AU25-AV25</f>
        <v>-39</v>
      </c>
      <c r="AX25">
        <f>COUNTIFS(DataRegularSeason20242025!$E$3:$E$1315,Table3[[#This Row],[Teams]],DataRegularSeason20242025!$J$3:$J$1315,0)</f>
        <v>5</v>
      </c>
      <c r="AY25">
        <f>SUMIF(DataRegularSeason20242025!$E$3:$E$1315,$A25,DataRegularSeason20242025!$K$3:$K$1315)</f>
        <v>102</v>
      </c>
      <c r="AZ25">
        <f>SUMIF(DataRegularSeason20242025!$E$3:$E$1315,$A25,DataRegularSeason20242025!$J$3:$J$1315)</f>
        <v>93</v>
      </c>
      <c r="BA25">
        <f>AY25-AZ25</f>
        <v>9</v>
      </c>
      <c r="BB25">
        <f>AU25+AY25</f>
        <v>182</v>
      </c>
      <c r="BC25">
        <f>AV25+AZ25</f>
        <v>212</v>
      </c>
      <c r="BD25">
        <f>BB25-BC25</f>
        <v>-30</v>
      </c>
      <c r="BE25" s="17">
        <f>Table3[[#This Row],[GF]]/Table3[[#This Row],[GP]]</f>
        <v>2.716417910447761</v>
      </c>
      <c r="BF25" s="17">
        <f>Table3[[#This Row],[GA]]/Table3[[#This Row],[GP]]</f>
        <v>3.1641791044776117</v>
      </c>
      <c r="BG25" s="17">
        <f>(Table3[[#This Row],[GF]]-Table3[[#This Row],[GA]])/Table3[[#This Row],[GP]]</f>
        <v>-0.44776119402985076</v>
      </c>
      <c r="BH25" s="49" t="str">
        <f>_xlfn.CONCAT(TEXT(Table3[[#This Row],[W_H]], "0"), "-", TEXT(Table3[[#This Row],[RL_H]],"0"), "-", TEXT(Table3[[#This Row],[OTL_H]]+Table3[[#This Row],[SOL_H]], "0"))</f>
        <v>19-11-5</v>
      </c>
      <c r="BI25" s="49" t="str">
        <f>_xlfn.CONCAT(TEXT(Table3[[#This Row],[W_A]], "0"), "-", TEXT(Table3[[#This Row],[RL_A]],"0"), "-", TEXT(Table3[[#This Row],[OTL_A]]+Table3[[#This Row],[SOL_A]], "0"))</f>
        <v>11-18-3</v>
      </c>
      <c r="BJ25" s="49">
        <f>((2*(Table3[[#This Row],[W_H]]))+Table3[[#This Row],[OTL_H]]+Table3[[#This Row],[SOL_H]])/(2*Table3[[#This Row],[GP_H]])</f>
        <v>0.61428571428571432</v>
      </c>
      <c r="BK25" s="49">
        <f>((2*(Table3[[#This Row],[W_A]]))+Table3[[#This Row],[OTL_A]]+Table3[[#This Row],[SOL_A]])/(2*Table3[[#This Row],[GP_A]])</f>
        <v>0.390625</v>
      </c>
      <c r="BL25" s="21">
        <f>(Table3[[#This Row],[W]]*$CR$3)+(Table3[[#This Row],[L]]*$CR$4)+(Table3[[#This Row],[GF]]*$CR$5)+(Table3[[#This Row],[GA]]*$CR$6)</f>
        <v>74.600000000000009</v>
      </c>
      <c r="BM25" s="21">
        <f>(82*(((Table3[[#This Row],[PTS%]]*$CR$3)+((1-Table3[[#This Row],[PTS%]])*$CR$4)+(Table3[[#This Row],[GF]]*$CR$5)+(Table3[[#This Row],[GA]]*$CR$6))/Table3[[#This Row],[GP]])) + (Table3[[#This Row],[W]]*$CR$3)+(Table3[[#This Row],[L]]*$CR$4)+(Table3[[#This Row],[GF]]*$CR$5)+(Table3[[#This Row],[GA]]*$CR$6)</f>
        <v>134.44958788148807</v>
      </c>
      <c r="BN25">
        <f>COUNTIFS(Table2[AwayTeam],$A25,Table2[PredictedWinner], $A25, Table2[GameIsOver], 1)</f>
        <v>12</v>
      </c>
      <c r="BO25">
        <f>COUNTIFS(Table2[HomeTeam],$A25,Table2[PredictedWinner], $A25, Table2[GameIsOver], 1)</f>
        <v>15</v>
      </c>
      <c r="BP25">
        <f>BN25+BO25</f>
        <v>27</v>
      </c>
      <c r="BQ25">
        <f>F25-BN25</f>
        <v>20</v>
      </c>
      <c r="BR25">
        <f>H25-BO25</f>
        <v>20</v>
      </c>
      <c r="BS25">
        <f>BQ25+BR25</f>
        <v>40</v>
      </c>
      <c r="BV25">
        <v>2011</v>
      </c>
      <c r="BY25" t="str">
        <f>INDEX(Table2[AwayTeam], Table3[[#This Row],[Column2]])</f>
        <v>STL</v>
      </c>
      <c r="BZ25">
        <f>LARGE((Table2[[#This Row],[AwayTeam]]=Table3[[#This Row],[Teams]]), 1)</f>
        <v>0</v>
      </c>
      <c r="CP25" s="81"/>
      <c r="CQ25" s="66">
        <v>7</v>
      </c>
      <c r="CR25" s="21">
        <f t="shared" si="1"/>
        <v>1.55</v>
      </c>
      <c r="CS25" s="21">
        <f t="shared" si="1"/>
        <v>1.6500000000000001</v>
      </c>
      <c r="CT25" s="21">
        <f t="shared" si="1"/>
        <v>1.75</v>
      </c>
      <c r="CU25" s="21">
        <f t="shared" si="1"/>
        <v>1.85</v>
      </c>
      <c r="CV25" s="21">
        <f t="shared" si="1"/>
        <v>1.9500000000000002</v>
      </c>
      <c r="CW25" s="21">
        <f t="shared" si="1"/>
        <v>2.0499999999999998</v>
      </c>
      <c r="CX25" s="21">
        <f t="shared" si="1"/>
        <v>2.1500000000000004</v>
      </c>
      <c r="CY25" s="82"/>
      <c r="CZ25" s="21">
        <f t="shared" si="1"/>
        <v>2.15</v>
      </c>
      <c r="DA25" s="21">
        <f t="shared" si="1"/>
        <v>2.25</v>
      </c>
      <c r="DB25" s="83">
        <f t="shared" si="1"/>
        <v>2.3499999999999996</v>
      </c>
    </row>
    <row r="26" spans="1:120" x14ac:dyDescent="0.25">
      <c r="A26" t="s">
        <v>46</v>
      </c>
      <c r="B26" t="s">
        <v>96</v>
      </c>
      <c r="C26" t="s">
        <v>99</v>
      </c>
      <c r="D26">
        <f>COUNTIFS(DataRegularSeason20242025!$D$3:$D$1315,$A26,DataRegularSeason20242025!$R$3:$R$1315,1,DataRegularSeason20242025!$N$3:$N$1315,1) + COUNTIFS(DataRegularSeason20242025!$E$3:$E$1315,$A26,DataRegularSeason20242025!$R$3:$R$1315,1,DataRegularSeason20242025!$N$3:$N$1315,1)</f>
        <v>55</v>
      </c>
      <c r="E26" s="15">
        <f>Table3[[#This Row],[Watched]]/Table3[[#This Row],[GP]]</f>
        <v>0.84615384615384615</v>
      </c>
      <c r="F26">
        <f>COUNTIFS(DataRegularSeason20242025!$N$3:$N$1315,1,DataRegularSeason20242025!$D$3:$D$1315,$A26)</f>
        <v>33</v>
      </c>
      <c r="G26">
        <f>41-Table3[[#This Row],[GP_A]]</f>
        <v>8</v>
      </c>
      <c r="H26">
        <f>COUNTIFS(DataRegularSeason20242025!$E$3:$E$1315,$A26,DataRegularSeason20242025!$N$3:$N$1315,1)</f>
        <v>32</v>
      </c>
      <c r="I26">
        <f>41-Table3[[#This Row],[GP_H]]</f>
        <v>9</v>
      </c>
      <c r="J26">
        <f>F26+H26</f>
        <v>65</v>
      </c>
      <c r="K26">
        <f>82-Table3[[#This Row],[GP]]</f>
        <v>17</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7</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2</v>
      </c>
      <c r="P26">
        <f>F26-L26</f>
        <v>20</v>
      </c>
      <c r="Q26">
        <f>COUNTIFS(DataRegularSeason20242025!$D$3:$D$1315,$A26, DataRegularSeason20242025!$S$3:$S$1315, $A26,DataRegularSeason20242025!$M$3:$M$1315,"REG")</f>
        <v>15</v>
      </c>
      <c r="R26">
        <f>COUNTIFS(DataRegularSeason20242025!$D$3:$D$1315,$A26, DataRegularSeason20242025!$S$3:$S$1315, $A26,DataRegularSeason20242025!$M$3:$M$1315,"OT")</f>
        <v>3</v>
      </c>
      <c r="S26">
        <f>COUNTIFS(DataRegularSeason20242025!$D$3:$D$1315,$A26, DataRegularSeason20242025!$S$3:$S$1315, $A26,DataRegularSeason20242025!$M$3:$M$1315,"SO")</f>
        <v>2</v>
      </c>
      <c r="T26">
        <f>COUNTIFS(DataRegularSeason20242025!$E$3:$E$1315,$A26, DataRegularSeason20242025!$L$3:$L$1315, $A26, DataRegularSeason20242025!$N$3:$N$1315,1)</f>
        <v>15</v>
      </c>
      <c r="U26">
        <f>COUNTIFS(DataRegularSeason20242025!$E$3:$E$1315,$A26, DataRegularSeason20242025!$L$3:$L$1315, $A26,DataRegularSeason20242025!$N$3:$N$1315,1,DataRegularSeason20242025!$M$3:$M$1315,"REG")</f>
        <v>13</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1</v>
      </c>
      <c r="X26">
        <f>H26-T26</f>
        <v>17</v>
      </c>
      <c r="Y26">
        <f>COUNTIFS(DataRegularSeason20242025!$E$3:$E$1315,$A26, DataRegularSeason20242025!$S$3:$S$1315, $A26,DataRegularSeason20242025!$M$3:$M$1315,"REG")</f>
        <v>15</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28</v>
      </c>
      <c r="AC26">
        <f>Table3[[#This Row],[L_A]]+Table3[[#This Row],[L_H]]</f>
        <v>37</v>
      </c>
      <c r="AD26">
        <f>Table3[[#This Row],[RW_A]]+Table3[[#This Row],[RW_H]]</f>
        <v>20</v>
      </c>
      <c r="AE26">
        <f>Table3[[#This Row],[RL_A]]+Table3[[#This Row],[RL_H]]</f>
        <v>30</v>
      </c>
      <c r="AF26">
        <f>Table3[[#This Row],[OTW_A]]+Table3[[#This Row],[OTW_H]]</f>
        <v>5</v>
      </c>
      <c r="AG26">
        <f>Table3[[#This Row],[OTL_A]]+Table3[[#This Row],[OTL_H]]</f>
        <v>5</v>
      </c>
      <c r="AH26">
        <f>Table3[[#This Row],[SOW_A]]+Table3[[#This Row],[SOW_H]]</f>
        <v>3</v>
      </c>
      <c r="AI26">
        <f>Table3[[#This Row],[SOL_A]]+Table3[[#This Row],[SOL_H]]</f>
        <v>2</v>
      </c>
      <c r="AJ26" s="20" t="str">
        <f>_xlfn.CONCAT(TEXT(Table3[[#This Row],[OTW]]+Table3[[#This Row],[SOW]], "0"), "-", TEXT(Table3[[#This Row],[OTL]]+Table3[[#This Row],[SOL]],"0"))</f>
        <v>8-7</v>
      </c>
      <c r="AK26">
        <f>(2*(Table3[[#This Row],[W_A]]+Table3[[#This Row],[W_H]]))+Table3[[#This Row],[OTL_A]]+Table3[[#This Row],[SOL_A]]+Table3[[#This Row],[OTL_H]]+Table3[[#This Row],[SOL_H]]</f>
        <v>63</v>
      </c>
      <c r="AL26">
        <f>(3*(Table3[[#This Row],[RW_A]]+Table3[[#This Row],[RW_H]]))+(2*(Table3[[#This Row],[OTW_A]]+Table3[[#This Row],[SOW_A]]+Table3[[#This Row],[OTW_H]]+Table3[[#This Row],[SOW_H]]))+Table3[[#This Row],[OTL_A]]+Table3[[#This Row],[SOL_A]]+Table3[[#This Row],[OTL_H]]+Table3[[#This Row],[SOL_H]]</f>
        <v>83</v>
      </c>
      <c r="AM26" s="15">
        <f>Table3[[#This Row],[PTS]]/(2*Table3[[#This Row],[GP]])</f>
        <v>0.48461538461538461</v>
      </c>
      <c r="AN26" s="15">
        <f>Table3[[#This Row],[PTS2]]/(3*Table3[[#This Row],[GP]])</f>
        <v>0.42564102564102563</v>
      </c>
      <c r="AO26">
        <f>(2*Table3[[#This Row],[GR]])+Table3[[#This Row],[PTS]]</f>
        <v>97</v>
      </c>
      <c r="AP26">
        <f>(3*Table3[[#This Row],[GR]])+Table3[[#This Row],[PTS2]]</f>
        <v>134</v>
      </c>
      <c r="AQ26">
        <f>Table3[[#This Row],[PTS]]+(2 * Table3[[#This Row],[GR]] * Table3[[#This Row],[PTS%]])</f>
        <v>79.476923076923072</v>
      </c>
      <c r="AR26">
        <f>Table3[[#This Row],[PTS2]]+(3 * Table3[[#This Row],[GR]] * Table3[[#This Row],[PTS%2]])</f>
        <v>104.70769230769231</v>
      </c>
      <c r="AS26" s="20" t="str">
        <f>_xlfn.CONCAT(TEXT(Table3[[#This Row],[W]], "0"), "-", TEXT(Table3[[#This Row],[RL]],"0"), "-", TEXT(Table3[[#This Row],[OTL]]+Table3[[#This Row],[SOL]], "0"))</f>
        <v>28-30-7</v>
      </c>
      <c r="AT26">
        <f>COUNTIFS(DataRegularSeason20242025!$D$3:$D$1315,Table3[[#This Row],[Teams]],DataRegularSeason20242025!$K$3:$K$1315,0)</f>
        <v>1</v>
      </c>
      <c r="AU26">
        <f>SUMIF(DataRegularSeason20242025!$D$3:$D$1315,$A26, DataRegularSeason20242025!$J$3:$J$1315)</f>
        <v>82</v>
      </c>
      <c r="AV26">
        <f>SUMIF(DataRegularSeason20242025!$D$3:$D$1315,$A26, DataRegularSeason20242025!$K$3:$K$1315)</f>
        <v>102</v>
      </c>
      <c r="AW26">
        <f>AU26-AV26</f>
        <v>-20</v>
      </c>
      <c r="AX26">
        <f>COUNTIFS(DataRegularSeason20242025!$E$3:$E$1315,Table3[[#This Row],[Teams]],DataRegularSeason20242025!$J$3:$J$1315,0)</f>
        <v>0</v>
      </c>
      <c r="AY26">
        <f>SUMIF(DataRegularSeason20242025!$E$3:$E$1315,$A26,DataRegularSeason20242025!$K$3:$K$1315)</f>
        <v>93</v>
      </c>
      <c r="AZ26">
        <f>SUMIF(DataRegularSeason20242025!$E$3:$E$1315,$A26,DataRegularSeason20242025!$J$3:$J$1315)</f>
        <v>101</v>
      </c>
      <c r="BA26">
        <f>AY26-AZ26</f>
        <v>-8</v>
      </c>
      <c r="BB26">
        <f>AU26+AY26</f>
        <v>175</v>
      </c>
      <c r="BC26">
        <f>AV26+AZ26</f>
        <v>203</v>
      </c>
      <c r="BD26">
        <f>BB26-BC26</f>
        <v>-28</v>
      </c>
      <c r="BE26" s="17">
        <f>Table3[[#This Row],[GF]]/Table3[[#This Row],[GP]]</f>
        <v>2.6923076923076925</v>
      </c>
      <c r="BF26" s="17">
        <f>Table3[[#This Row],[GA]]/Table3[[#This Row],[GP]]</f>
        <v>3.1230769230769231</v>
      </c>
      <c r="BG26" s="17">
        <f>(Table3[[#This Row],[GF]]-Table3[[#This Row],[GA]])/Table3[[#This Row],[GP]]</f>
        <v>-0.43076923076923079</v>
      </c>
      <c r="BH26" s="49" t="str">
        <f>_xlfn.CONCAT(TEXT(Table3[[#This Row],[W_H]], "0"), "-", TEXT(Table3[[#This Row],[RL_H]],"0"), "-", TEXT(Table3[[#This Row],[OTL_H]]+Table3[[#This Row],[SOL_H]], "0"))</f>
        <v>15-15-2</v>
      </c>
      <c r="BI26" s="49" t="str">
        <f>_xlfn.CONCAT(TEXT(Table3[[#This Row],[W_A]], "0"), "-", TEXT(Table3[[#This Row],[RL_A]],"0"), "-", TEXT(Table3[[#This Row],[OTL_A]]+Table3[[#This Row],[SOL_A]], "0"))</f>
        <v>13-15-5</v>
      </c>
      <c r="BJ26" s="49">
        <f>((2*(Table3[[#This Row],[W_H]]))+Table3[[#This Row],[OTL_H]]+Table3[[#This Row],[SOL_H]])/(2*Table3[[#This Row],[GP_H]])</f>
        <v>0.5</v>
      </c>
      <c r="BK26" s="49">
        <f>((2*(Table3[[#This Row],[W_A]]))+Table3[[#This Row],[OTL_A]]+Table3[[#This Row],[SOL_A]])/(2*Table3[[#This Row],[GP_A]])</f>
        <v>0.46969696969696972</v>
      </c>
      <c r="BL26" s="21">
        <f>(Table3[[#This Row],[W]]*$CR$3)+(Table3[[#This Row],[L]]*$CR$4)+(Table3[[#This Row],[GF]]*$CR$5)+(Table3[[#This Row],[GA]]*$CR$6)</f>
        <v>71.650000000000006</v>
      </c>
      <c r="BM26" s="21">
        <f>(82*(((Table3[[#This Row],[PTS%]]*$CR$3)+((1-Table3[[#This Row],[PTS%]])*$CR$4)+(Table3[[#This Row],[GF]]*$CR$5)+(Table3[[#This Row],[GA]]*$CR$6))/Table3[[#This Row],[GP]])) + (Table3[[#This Row],[W]]*$CR$3)+(Table3[[#This Row],[L]]*$CR$4)+(Table3[[#This Row],[GF]]*$CR$5)+(Table3[[#This Row],[GA]]*$CR$6)</f>
        <v>130.87534911242605</v>
      </c>
      <c r="BN26">
        <f>COUNTIFS(Table2[AwayTeam],$A26,Table2[PredictedWinner], $A26, Table2[GameIsOver], 1)</f>
        <v>9</v>
      </c>
      <c r="BO26">
        <f>COUNTIFS(Table2[HomeTeam],$A26,Table2[PredictedWinner], $A26, Table2[GameIsOver], 1)</f>
        <v>11</v>
      </c>
      <c r="BP26">
        <f>BN26+BO26</f>
        <v>20</v>
      </c>
      <c r="BQ26">
        <f>F26-BN26</f>
        <v>24</v>
      </c>
      <c r="BR26">
        <f>H26-BO26</f>
        <v>21</v>
      </c>
      <c r="BS26">
        <f>BQ26+BR26</f>
        <v>45</v>
      </c>
      <c r="BT26" s="6">
        <f>(BQ26+BN26)</f>
        <v>33</v>
      </c>
      <c r="BU26" s="6"/>
      <c r="BV26">
        <v>2007</v>
      </c>
      <c r="BY26" t="str">
        <f>INDEX(Table2[AwayTeam], Table3[[#This Row],[Column2]])</f>
        <v>LAK</v>
      </c>
      <c r="BZ26">
        <f>LARGE((Table2[[#This Row],[AwayTeam]]=Table3[[#This Row],[Teams]]), 1)</f>
        <v>0</v>
      </c>
      <c r="CP26" s="81"/>
      <c r="CQ26" s="66">
        <v>8</v>
      </c>
      <c r="CR26" s="21">
        <f t="shared" si="1"/>
        <v>1.7</v>
      </c>
      <c r="CS26" s="21">
        <f t="shared" si="1"/>
        <v>1.8</v>
      </c>
      <c r="CT26" s="21">
        <f t="shared" si="1"/>
        <v>1.9</v>
      </c>
      <c r="CU26" s="21">
        <f t="shared" si="1"/>
        <v>2</v>
      </c>
      <c r="CV26" s="21">
        <f t="shared" si="1"/>
        <v>2.1</v>
      </c>
      <c r="CW26" s="21">
        <f t="shared" si="1"/>
        <v>2.2000000000000002</v>
      </c>
      <c r="CX26" s="21">
        <f t="shared" si="1"/>
        <v>2.2999999999999998</v>
      </c>
      <c r="CY26" s="21">
        <f t="shared" si="1"/>
        <v>2.4</v>
      </c>
      <c r="CZ26" s="82"/>
      <c r="DA26" s="21">
        <f t="shared" si="1"/>
        <v>2.4</v>
      </c>
      <c r="DB26" s="83">
        <f t="shared" si="1"/>
        <v>2.5</v>
      </c>
    </row>
    <row r="27" spans="1:120" x14ac:dyDescent="0.25">
      <c r="A27" t="s">
        <v>44</v>
      </c>
      <c r="B27" t="s">
        <v>97</v>
      </c>
      <c r="C27" t="s">
        <v>98</v>
      </c>
      <c r="D27">
        <f>COUNTIFS(DataRegularSeason20242025!$D$3:$D$1315,$A27,DataRegularSeason20242025!$R$3:$R$1315,1,DataRegularSeason20242025!$N$3:$N$1315,1) + COUNTIFS(DataRegularSeason20242025!$E$3:$E$1315,$A27,DataRegularSeason20242025!$R$3:$R$1315,1,DataRegularSeason20242025!$N$3:$N$1315,1)</f>
        <v>59</v>
      </c>
      <c r="E27" s="15">
        <f>Table3[[#This Row],[Watched]]/Table3[[#This Row],[GP]]</f>
        <v>0.89393939393939392</v>
      </c>
      <c r="F27">
        <f>COUNTIFS(DataRegularSeason20242025!$N$3:$N$1315,1,DataRegularSeason20242025!$D$3:$D$1315,$A27)</f>
        <v>32</v>
      </c>
      <c r="G27">
        <f>41-Table3[[#This Row],[GP_A]]</f>
        <v>9</v>
      </c>
      <c r="H27">
        <f>COUNTIFS(DataRegularSeason20242025!$E$3:$E$1315,$A27,DataRegularSeason20242025!$N$3:$N$1315,1)</f>
        <v>34</v>
      </c>
      <c r="I27">
        <f>41-Table3[[#This Row],[GP_H]]</f>
        <v>7</v>
      </c>
      <c r="J27">
        <f>F27+H27</f>
        <v>66</v>
      </c>
      <c r="K27">
        <f>82-Table3[[#This Row],[GP]]</f>
        <v>16</v>
      </c>
      <c r="L27">
        <f>COUNTIFS(DataRegularSeason20242025!$D$3:$D$1315,$A27, DataRegularSeason20242025!$L$3:$L$1315, $A27,DataRegularSeason20242025!$N$3:$N$1315,1)</f>
        <v>12</v>
      </c>
      <c r="M27">
        <f>COUNTIFS(DataRegularSeason20242025!$D$3:$D$1315,$A27, DataRegularSeason20242025!$L$3:$L$1315, $A27,DataRegularSeason20242025!$N$3:$N$1315,1,DataRegularSeason20242025!$M$3:$M$1315,"REG")</f>
        <v>6</v>
      </c>
      <c r="N27">
        <f>COUNTIFS(DataRegularSeason20242025!$D$3:$D$1315,$A27, DataRegularSeason20242025!$L$3:$L$1315, $A27,DataRegularSeason20242025!$N$3:$N$1315,1,DataRegularSeason20242025!$M$3:$M$1315,"OT")</f>
        <v>3</v>
      </c>
      <c r="O27">
        <f>COUNTIFS(DataRegularSeason20242025!$D$3:$D$1315,$A27, DataRegularSeason20242025!$L$3:$L$1315, $A27,DataRegularSeason20242025!$N$3:$N$1315,1,DataRegularSeason20242025!$M$3:$M$1315,"SO")</f>
        <v>3</v>
      </c>
      <c r="P27">
        <f>F27-L27</f>
        <v>20</v>
      </c>
      <c r="Q27">
        <f>COUNTIFS(DataRegularSeason20242025!$D$3:$D$1315,$A27, DataRegularSeason20242025!$S$3:$S$1315, $A27,DataRegularSeason20242025!$M$3:$M$1315,"REG")</f>
        <v>13</v>
      </c>
      <c r="R27">
        <f>COUNTIFS(DataRegularSeason20242025!$D$3:$D$1315,$A27, DataRegularSeason20242025!$S$3:$S$1315, $A27,DataRegularSeason20242025!$M$3:$M$1315,"OT")</f>
        <v>5</v>
      </c>
      <c r="S27">
        <f>COUNTIFS(DataRegularSeason20242025!$D$3:$D$1315,$A27, DataRegularSeason20242025!$S$3:$S$1315, $A27,DataRegularSeason20242025!$M$3:$M$1315,"SO")</f>
        <v>2</v>
      </c>
      <c r="T27">
        <f>COUNTIFS(DataRegularSeason20242025!$E$3:$E$1315,$A27, DataRegularSeason20242025!$L$3:$L$1315, $A27, DataRegularSeason20242025!$N$3:$N$1315,1)</f>
        <v>15</v>
      </c>
      <c r="U27">
        <f>COUNTIFS(DataRegularSeason20242025!$E$3:$E$1315,$A27, DataRegularSeason20242025!$L$3:$L$1315, $A27,DataRegularSeason20242025!$N$3:$N$1315,1,DataRegularSeason20242025!$M$3:$M$1315,"REG")</f>
        <v>11</v>
      </c>
      <c r="V27">
        <f>COUNTIFS(DataRegularSeason20242025!$E$3:$E$1315,$A27, DataRegularSeason20242025!$L$3:$L$1315, $A27,DataRegularSeason20242025!$N$3:$N$1315,1,DataRegularSeason20242025!$M$3:$M$1315,"OT")</f>
        <v>3</v>
      </c>
      <c r="W27">
        <f>COUNTIFS(DataRegularSeason20242025!$E$3:$E$1315,$A27, DataRegularSeason20242025!$L$3:$L$1315, $A27,DataRegularSeason20242025!$N$3:$N$1315,1,DataRegularSeason20242025!$M$3:$M$1315,"SO")</f>
        <v>1</v>
      </c>
      <c r="X27">
        <f>H27-T27</f>
        <v>19</v>
      </c>
      <c r="Y27">
        <f>COUNTIFS(DataRegularSeason20242025!$E$3:$E$1315,$A27, DataRegularSeason20242025!$S$3:$S$1315, $A27,DataRegularSeason20242025!$M$3:$M$1315,"REG")</f>
        <v>18</v>
      </c>
      <c r="Z27">
        <f>COUNTIFS(DataRegularSeason20242025!$E$3:$E$1315,$A27, DataRegularSeason20242025!$S$3:$S$1315, $A27,DataRegularSeason20242025!$M$3:$M$1315,"OT")</f>
        <v>0</v>
      </c>
      <c r="AA27">
        <f>COUNTIFS(DataRegularSeason20242025!$E$3:$E$1315,$A27, DataRegularSeason20242025!$S$3:$S$1315, $A27,DataRegularSeason20242025!$M$3:$M$1315,"SO")</f>
        <v>1</v>
      </c>
      <c r="AB27">
        <f>Table3[[#This Row],[W_A]]+Table3[[#This Row],[W_H]]</f>
        <v>27</v>
      </c>
      <c r="AC27">
        <f>Table3[[#This Row],[L_A]]+Table3[[#This Row],[L_H]]</f>
        <v>39</v>
      </c>
      <c r="AD27">
        <f>Table3[[#This Row],[RW_A]]+Table3[[#This Row],[RW_H]]</f>
        <v>17</v>
      </c>
      <c r="AE27">
        <f>Table3[[#This Row],[RL_A]]+Table3[[#This Row],[RL_H]]</f>
        <v>31</v>
      </c>
      <c r="AF27">
        <f>Table3[[#This Row],[OTW_A]]+Table3[[#This Row],[OTW_H]]</f>
        <v>6</v>
      </c>
      <c r="AG27">
        <f>Table3[[#This Row],[OTL_A]]+Table3[[#This Row],[OTL_H]]</f>
        <v>5</v>
      </c>
      <c r="AH27">
        <f>Table3[[#This Row],[SOW_A]]+Table3[[#This Row],[SOW_H]]</f>
        <v>4</v>
      </c>
      <c r="AI27">
        <f>Table3[[#This Row],[SOL_A]]+Table3[[#This Row],[SOL_H]]</f>
        <v>3</v>
      </c>
      <c r="AJ27" s="20" t="str">
        <f>_xlfn.CONCAT(TEXT(Table3[[#This Row],[OTW]]+Table3[[#This Row],[SOW]], "0"), "-", TEXT(Table3[[#This Row],[OTL]]+Table3[[#This Row],[SOL]],"0"))</f>
        <v>10-8</v>
      </c>
      <c r="AK27">
        <f>(2*(Table3[[#This Row],[W_A]]+Table3[[#This Row],[W_H]]))+Table3[[#This Row],[OTL_A]]+Table3[[#This Row],[SOL_A]]+Table3[[#This Row],[OTL_H]]+Table3[[#This Row],[SOL_H]]</f>
        <v>62</v>
      </c>
      <c r="AL27">
        <f>(3*(Table3[[#This Row],[RW_A]]+Table3[[#This Row],[RW_H]]))+(2*(Table3[[#This Row],[OTW_A]]+Table3[[#This Row],[SOW_A]]+Table3[[#This Row],[OTW_H]]+Table3[[#This Row],[SOW_H]]))+Table3[[#This Row],[OTL_A]]+Table3[[#This Row],[SOL_A]]+Table3[[#This Row],[OTL_H]]+Table3[[#This Row],[SOL_H]]</f>
        <v>79</v>
      </c>
      <c r="AM27" s="15">
        <f>Table3[[#This Row],[PTS]]/(2*Table3[[#This Row],[GP]])</f>
        <v>0.46969696969696972</v>
      </c>
      <c r="AN27" s="15">
        <f>Table3[[#This Row],[PTS2]]/(3*Table3[[#This Row],[GP]])</f>
        <v>0.39898989898989901</v>
      </c>
      <c r="AO27">
        <f>(2*Table3[[#This Row],[GR]])+Table3[[#This Row],[PTS]]</f>
        <v>94</v>
      </c>
      <c r="AP27">
        <f>(3*Table3[[#This Row],[GR]])+Table3[[#This Row],[PTS2]]</f>
        <v>127</v>
      </c>
      <c r="AQ27">
        <f>Table3[[#This Row],[PTS]]+(2 * Table3[[#This Row],[GR]] * Table3[[#This Row],[PTS%]])</f>
        <v>77.030303030303031</v>
      </c>
      <c r="AR27">
        <f>Table3[[#This Row],[PTS2]]+(3 * Table3[[#This Row],[GR]] * Table3[[#This Row],[PTS%2]])</f>
        <v>98.151515151515156</v>
      </c>
      <c r="AS27" s="20" t="str">
        <f>_xlfn.CONCAT(TEXT(Table3[[#This Row],[W]], "0"), "-", TEXT(Table3[[#This Row],[RL]],"0"), "-", TEXT(Table3[[#This Row],[OTL]]+Table3[[#This Row],[SOL]], "0"))</f>
        <v>27-31-8</v>
      </c>
      <c r="AT27">
        <f>COUNTIFS(DataRegularSeason20242025!$D$3:$D$1315,Table3[[#This Row],[Teams]],DataRegularSeason20242025!$K$3:$K$1315,0)</f>
        <v>2</v>
      </c>
      <c r="AU27">
        <f>SUMIF(DataRegularSeason20242025!$D$3:$D$1315,$A27, DataRegularSeason20242025!$J$3:$J$1315)</f>
        <v>89</v>
      </c>
      <c r="AV27">
        <f>SUMIF(DataRegularSeason20242025!$D$3:$D$1315,$A27, DataRegularSeason20242025!$K$3:$K$1315)</f>
        <v>113</v>
      </c>
      <c r="AW27">
        <f>AU27-AV27</f>
        <v>-24</v>
      </c>
      <c r="AX27">
        <f>COUNTIFS(DataRegularSeason20242025!$E$3:$E$1315,Table3[[#This Row],[Teams]],DataRegularSeason20242025!$J$3:$J$1315,0)</f>
        <v>1</v>
      </c>
      <c r="AY27">
        <f>SUMIF(DataRegularSeason20242025!$E$3:$E$1315,$A27,DataRegularSeason20242025!$K$3:$K$1315)</f>
        <v>99</v>
      </c>
      <c r="AZ27">
        <f>SUMIF(DataRegularSeason20242025!$E$3:$E$1315,$A27,DataRegularSeason20242025!$J$3:$J$1315)</f>
        <v>111</v>
      </c>
      <c r="BA27">
        <f>AY27-AZ27</f>
        <v>-12</v>
      </c>
      <c r="BB27">
        <f>AU27+AY27</f>
        <v>188</v>
      </c>
      <c r="BC27">
        <f>AV27+AZ27</f>
        <v>224</v>
      </c>
      <c r="BD27">
        <f>BB27-BC27</f>
        <v>-36</v>
      </c>
      <c r="BE27" s="17">
        <f>Table3[[#This Row],[GF]]/Table3[[#This Row],[GP]]</f>
        <v>2.8484848484848486</v>
      </c>
      <c r="BF27" s="17">
        <f>Table3[[#This Row],[GA]]/Table3[[#This Row],[GP]]</f>
        <v>3.393939393939394</v>
      </c>
      <c r="BG27" s="17">
        <f>(Table3[[#This Row],[GF]]-Table3[[#This Row],[GA]])/Table3[[#This Row],[GP]]</f>
        <v>-0.54545454545454541</v>
      </c>
      <c r="BH27" s="49" t="str">
        <f>_xlfn.CONCAT(TEXT(Table3[[#This Row],[W_H]], "0"), "-", TEXT(Table3[[#This Row],[RL_H]],"0"), "-", TEXT(Table3[[#This Row],[OTL_H]]+Table3[[#This Row],[SOL_H]], "0"))</f>
        <v>15-18-1</v>
      </c>
      <c r="BI27" s="49" t="str">
        <f>_xlfn.CONCAT(TEXT(Table3[[#This Row],[W_A]], "0"), "-", TEXT(Table3[[#This Row],[RL_A]],"0"), "-", TEXT(Table3[[#This Row],[OTL_A]]+Table3[[#This Row],[SOL_A]], "0"))</f>
        <v>12-13-7</v>
      </c>
      <c r="BJ27" s="49">
        <f>((2*(Table3[[#This Row],[W_H]]))+Table3[[#This Row],[OTL_H]]+Table3[[#This Row],[SOL_H]])/(2*Table3[[#This Row],[GP_H]])</f>
        <v>0.45588235294117646</v>
      </c>
      <c r="BK27" s="49">
        <f>((2*(Table3[[#This Row],[W_A]]))+Table3[[#This Row],[OTL_A]]+Table3[[#This Row],[SOL_A]])/(2*Table3[[#This Row],[GP_A]])</f>
        <v>0.484375</v>
      </c>
      <c r="BL27" s="21">
        <f>(Table3[[#This Row],[W]]*$CR$3)+(Table3[[#This Row],[L]]*$CR$4)+(Table3[[#This Row],[GF]]*$CR$5)+(Table3[[#This Row],[GA]]*$CR$6)</f>
        <v>75.8</v>
      </c>
      <c r="BM27" s="21">
        <f>(82*(((Table3[[#This Row],[PTS%]]*$CR$3)+((1-Table3[[#This Row],[PTS%]])*$CR$4)+(Table3[[#This Row],[GF]]*$CR$5)+(Table3[[#This Row],[GA]]*$CR$6))/Table3[[#This Row],[GP]])) + (Table3[[#This Row],[W]]*$CR$3)+(Table3[[#This Row],[L]]*$CR$4)+(Table3[[#This Row],[GF]]*$CR$5)+(Table3[[#This Row],[GA]]*$CR$6)</f>
        <v>139.15610651974291</v>
      </c>
      <c r="BN27">
        <f>COUNTIFS(Table2[AwayTeam],$A27,Table2[PredictedWinner], $A27, Table2[GameIsOver], 1)</f>
        <v>7</v>
      </c>
      <c r="BO27">
        <f>COUNTIFS(Table2[HomeTeam],$A27,Table2[PredictedWinner], $A27, Table2[GameIsOver], 1)</f>
        <v>8</v>
      </c>
      <c r="BP27">
        <f>BN27+BO27</f>
        <v>15</v>
      </c>
      <c r="BQ27">
        <f>F27-BN27</f>
        <v>25</v>
      </c>
      <c r="BR27">
        <f>H27-BO27</f>
        <v>26</v>
      </c>
      <c r="BS27">
        <f>BQ27+BR27</f>
        <v>51</v>
      </c>
      <c r="BV27">
        <v>1975</v>
      </c>
      <c r="BY27" t="str">
        <f>INDEX(Table2[AwayTeam], Table3[[#This Row],[Column2]])</f>
        <v>FLA</v>
      </c>
      <c r="BZ27">
        <f>LARGE((Table2[[#This Row],[AwayTeam]]=Table3[[#This Row],[Teams]]), 1)</f>
        <v>0</v>
      </c>
      <c r="CP27" s="81"/>
      <c r="CQ27" s="66">
        <v>9</v>
      </c>
      <c r="CR27" s="21">
        <f t="shared" si="1"/>
        <v>1.8499999999999999</v>
      </c>
      <c r="CS27" s="21">
        <f t="shared" si="1"/>
        <v>1.95</v>
      </c>
      <c r="CT27" s="21">
        <f t="shared" si="1"/>
        <v>2.0499999999999998</v>
      </c>
      <c r="CU27" s="21">
        <f t="shared" si="1"/>
        <v>2.15</v>
      </c>
      <c r="CV27" s="21">
        <f t="shared" si="1"/>
        <v>2.25</v>
      </c>
      <c r="CW27" s="21">
        <f t="shared" si="1"/>
        <v>2.3499999999999996</v>
      </c>
      <c r="CX27" s="21">
        <f t="shared" si="1"/>
        <v>2.4500000000000002</v>
      </c>
      <c r="CY27" s="21">
        <f t="shared" si="1"/>
        <v>2.5499999999999998</v>
      </c>
      <c r="CZ27" s="21">
        <f t="shared" si="1"/>
        <v>2.65</v>
      </c>
      <c r="DA27" s="82"/>
      <c r="DB27" s="83">
        <f t="shared" si="1"/>
        <v>2.6499999999999995</v>
      </c>
    </row>
    <row r="28" spans="1:120" ht="15.75" thickBot="1" x14ac:dyDescent="0.3">
      <c r="A28" t="s">
        <v>20</v>
      </c>
      <c r="B28" t="s">
        <v>97</v>
      </c>
      <c r="C28" t="s">
        <v>98</v>
      </c>
      <c r="D28">
        <f>COUNTIFS(DataRegularSeason20242025!$D$3:$D$1315,$A28,DataRegularSeason20242025!$R$3:$R$1315,1,DataRegularSeason20242025!$N$3:$N$1315,1) + COUNTIFS(DataRegularSeason20242025!$E$3:$E$1315,$A28,DataRegularSeason20242025!$R$3:$R$1315,1,DataRegularSeason20242025!$N$3:$N$1315,1)</f>
        <v>62</v>
      </c>
      <c r="E28" s="15">
        <f>Table3[[#This Row],[Watched]]/Table3[[#This Row],[GP]]</f>
        <v>0.92537313432835822</v>
      </c>
      <c r="F28">
        <f>COUNTIFS(DataRegularSeason20242025!$N$3:$N$1315,1,DataRegularSeason20242025!$D$3:$D$1315,$A28)</f>
        <v>34</v>
      </c>
      <c r="G28">
        <f>41-Table3[[#This Row],[GP_A]]</f>
        <v>7</v>
      </c>
      <c r="H28">
        <f>COUNTIFS(DataRegularSeason20242025!$E$3:$E$1315,$A28,DataRegularSeason20242025!$N$3:$N$1315,1)</f>
        <v>33</v>
      </c>
      <c r="I28">
        <f>41-Table3[[#This Row],[GP_H]]</f>
        <v>8</v>
      </c>
      <c r="J28">
        <f>F28+H28</f>
        <v>67</v>
      </c>
      <c r="K28">
        <f>82-Table3[[#This Row],[GP]]</f>
        <v>15</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9</v>
      </c>
      <c r="N28">
        <f>COUNTIFS(DataRegularSeason20242025!$D$3:$D$1315,$A28, DataRegularSeason20242025!$L$3:$L$1315, $A28,DataRegularSeason20242025!$N$3:$N$1315,1,DataRegularSeason20242025!$M$3:$M$1315,"OT")</f>
        <v>2</v>
      </c>
      <c r="O28">
        <f>COUNTIFS(DataRegularSeason20242025!$D$3:$D$1315,$A28, DataRegularSeason20242025!$L$3:$L$1315, $A28,DataRegularSeason20242025!$N$3:$N$1315,1,DataRegularSeason20242025!$M$3:$M$1315,"SO")</f>
        <v>0</v>
      </c>
      <c r="P28">
        <f>F28-L28</f>
        <v>23</v>
      </c>
      <c r="Q28">
        <f>COUNTIFS(DataRegularSeason20242025!$D$3:$D$1315,$A28, DataRegularSeason20242025!$S$3:$S$1315, $A28,DataRegularSeason20242025!$M$3:$M$1315,"REG")</f>
        <v>18</v>
      </c>
      <c r="R28">
        <f>COUNTIFS(DataRegularSeason20242025!$D$3:$D$1315,$A28, DataRegularSeason20242025!$S$3:$S$1315, $A28,DataRegularSeason20242025!$M$3:$M$1315,"OT")</f>
        <v>2</v>
      </c>
      <c r="S28">
        <f>COUNTIFS(DataRegularSeason20242025!$D$3:$D$1315,$A28, DataRegularSeason20242025!$S$3:$S$1315, $A28,DataRegularSeason20242025!$M$3:$M$1315,"SO")</f>
        <v>3</v>
      </c>
      <c r="T28">
        <f>COUNTIFS(DataRegularSeason20242025!$E$3:$E$1315,$A28, DataRegularSeason20242025!$L$3:$L$1315, $A28, DataRegularSeason20242025!$N$3:$N$1315,1)</f>
        <v>15</v>
      </c>
      <c r="U28">
        <f>COUNTIFS(DataRegularSeason20242025!$E$3:$E$1315,$A28, DataRegularSeason20242025!$L$3:$L$1315, $A28,DataRegularSeason20242025!$N$3:$N$1315,1,DataRegularSeason20242025!$M$3:$M$1315,"REG")</f>
        <v>8</v>
      </c>
      <c r="V28">
        <f>COUNTIFS(DataRegularSeason20242025!$E$3:$E$1315,$A28, DataRegularSeason20242025!$L$3:$L$1315, $A28,DataRegularSeason20242025!$N$3:$N$1315,1,DataRegularSeason20242025!$M$3:$M$1315,"OT")</f>
        <v>6</v>
      </c>
      <c r="W28">
        <f>COUNTIFS(DataRegularSeason20242025!$E$3:$E$1315,$A28, DataRegularSeason20242025!$L$3:$L$1315, $A28,DataRegularSeason20242025!$N$3:$N$1315,1,DataRegularSeason20242025!$M$3:$M$1315,"SO")</f>
        <v>1</v>
      </c>
      <c r="X28">
        <f>H28-T28</f>
        <v>18</v>
      </c>
      <c r="Y28">
        <f>COUNTIFS(DataRegularSeason20242025!$E$3:$E$1315,$A28, DataRegularSeason20242025!$S$3:$S$1315, $A28,DataRegularSeason20242025!$M$3:$M$1315,"REG")</f>
        <v>13</v>
      </c>
      <c r="Z28">
        <f>COUNTIFS(DataRegularSeason20242025!$E$3:$E$1315,$A28, DataRegularSeason20242025!$S$3:$S$1315, $A28,DataRegularSeason20242025!$M$3:$M$1315,"OT")</f>
        <v>3</v>
      </c>
      <c r="AA28">
        <f>COUNTIFS(DataRegularSeason20242025!$E$3:$E$1315,$A28, DataRegularSeason20242025!$S$3:$S$1315, $A28,DataRegularSeason20242025!$M$3:$M$1315,"SO")</f>
        <v>2</v>
      </c>
      <c r="AB28">
        <f>Table3[[#This Row],[W_A]]+Table3[[#This Row],[W_H]]</f>
        <v>26</v>
      </c>
      <c r="AC28">
        <f>Table3[[#This Row],[L_A]]+Table3[[#This Row],[L_H]]</f>
        <v>41</v>
      </c>
      <c r="AD28">
        <f>Table3[[#This Row],[RW_A]]+Table3[[#This Row],[RW_H]]</f>
        <v>17</v>
      </c>
      <c r="AE28">
        <f>Table3[[#This Row],[RL_A]]+Table3[[#This Row],[RL_H]]</f>
        <v>31</v>
      </c>
      <c r="AF28">
        <f>Table3[[#This Row],[OTW_A]]+Table3[[#This Row],[OTW_H]]</f>
        <v>8</v>
      </c>
      <c r="AG28">
        <f>Table3[[#This Row],[OTL_A]]+Table3[[#This Row],[OTL_H]]</f>
        <v>5</v>
      </c>
      <c r="AH28">
        <f>Table3[[#This Row],[SOW_A]]+Table3[[#This Row],[SOW_H]]</f>
        <v>1</v>
      </c>
      <c r="AI28">
        <f>Table3[[#This Row],[SOL_A]]+Table3[[#This Row],[SOL_H]]</f>
        <v>5</v>
      </c>
      <c r="AJ28" s="20" t="str">
        <f>_xlfn.CONCAT(TEXT(Table3[[#This Row],[OTW]]+Table3[[#This Row],[SOW]], "0"), "-", TEXT(Table3[[#This Row],[OTL]]+Table3[[#This Row],[SOL]],"0"))</f>
        <v>9-10</v>
      </c>
      <c r="AK28">
        <f>(2*(Table3[[#This Row],[W_A]]+Table3[[#This Row],[W_H]]))+Table3[[#This Row],[OTL_A]]+Table3[[#This Row],[SOL_A]]+Table3[[#This Row],[OTL_H]]+Table3[[#This Row],[SOL_H]]</f>
        <v>62</v>
      </c>
      <c r="AL28">
        <f>(3*(Table3[[#This Row],[RW_A]]+Table3[[#This Row],[RW_H]]))+(2*(Table3[[#This Row],[OTW_A]]+Table3[[#This Row],[SOW_A]]+Table3[[#This Row],[OTW_H]]+Table3[[#This Row],[SOW_H]]))+Table3[[#This Row],[OTL_A]]+Table3[[#This Row],[SOL_A]]+Table3[[#This Row],[OTL_H]]+Table3[[#This Row],[SOL_H]]</f>
        <v>79</v>
      </c>
      <c r="AM28" s="15">
        <f>Table3[[#This Row],[PTS]]/(2*Table3[[#This Row],[GP]])</f>
        <v>0.46268656716417911</v>
      </c>
      <c r="AN28" s="15">
        <f>Table3[[#This Row],[PTS2]]/(3*Table3[[#This Row],[GP]])</f>
        <v>0.39303482587064675</v>
      </c>
      <c r="AO28">
        <f>(2*Table3[[#This Row],[GR]])+Table3[[#This Row],[PTS]]</f>
        <v>92</v>
      </c>
      <c r="AP28">
        <f>(3*Table3[[#This Row],[GR]])+Table3[[#This Row],[PTS2]]</f>
        <v>124</v>
      </c>
      <c r="AQ28">
        <f>Table3[[#This Row],[PTS]]+(2 * Table3[[#This Row],[GR]] * Table3[[#This Row],[PTS%]])</f>
        <v>75.880597014925371</v>
      </c>
      <c r="AR28">
        <f>Table3[[#This Row],[PTS2]]+(3 * Table3[[#This Row],[GR]] * Table3[[#This Row],[PTS%2]])</f>
        <v>96.68656716417911</v>
      </c>
      <c r="AS28" s="20" t="str">
        <f>_xlfn.CONCAT(TEXT(Table3[[#This Row],[W]], "0"), "-", TEXT(Table3[[#This Row],[RL]],"0"), "-", TEXT(Table3[[#This Row],[OTL]]+Table3[[#This Row],[SOL]], "0"))</f>
        <v>26-31-10</v>
      </c>
      <c r="AT28">
        <f>COUNTIFS(DataRegularSeason20242025!$D$3:$D$1315,Table3[[#This Row],[Teams]],DataRegularSeason20242025!$K$3:$K$1315,0)</f>
        <v>0</v>
      </c>
      <c r="AU28">
        <f>SUMIF(DataRegularSeason20242025!$D$3:$D$1315,$A28, DataRegularSeason20242025!$J$3:$J$1315)</f>
        <v>90</v>
      </c>
      <c r="AV28">
        <f>SUMIF(DataRegularSeason20242025!$D$3:$D$1315,$A28, DataRegularSeason20242025!$K$3:$K$1315)</f>
        <v>119</v>
      </c>
      <c r="AW28">
        <f>AU28-AV28</f>
        <v>-29</v>
      </c>
      <c r="AX28">
        <f>COUNTIFS(DataRegularSeason20242025!$E$3:$E$1315,Table3[[#This Row],[Teams]],DataRegularSeason20242025!$J$3:$J$1315,0)</f>
        <v>1</v>
      </c>
      <c r="AY28">
        <f>SUMIF(DataRegularSeason20242025!$E$3:$E$1315,$A28,DataRegularSeason20242025!$K$3:$K$1315)</f>
        <v>100</v>
      </c>
      <c r="AZ28">
        <f>SUMIF(DataRegularSeason20242025!$E$3:$E$1315,$A28,DataRegularSeason20242025!$J$3:$J$1315)</f>
        <v>125</v>
      </c>
      <c r="BA28">
        <f>AY28-AZ28</f>
        <v>-25</v>
      </c>
      <c r="BB28">
        <f>AU28+AY28</f>
        <v>190</v>
      </c>
      <c r="BC28">
        <f>AV28+AZ28</f>
        <v>244</v>
      </c>
      <c r="BD28">
        <f>BB28-BC28</f>
        <v>-54</v>
      </c>
      <c r="BE28" s="17">
        <f>Table3[[#This Row],[GF]]/Table3[[#This Row],[GP]]</f>
        <v>2.8358208955223883</v>
      </c>
      <c r="BF28" s="17">
        <f>Table3[[#This Row],[GA]]/Table3[[#This Row],[GP]]</f>
        <v>3.6417910447761193</v>
      </c>
      <c r="BG28" s="17">
        <f>(Table3[[#This Row],[GF]]-Table3[[#This Row],[GA]])/Table3[[#This Row],[GP]]</f>
        <v>-0.80597014925373134</v>
      </c>
      <c r="BH28" s="49" t="str">
        <f>_xlfn.CONCAT(TEXT(Table3[[#This Row],[W_H]], "0"), "-", TEXT(Table3[[#This Row],[RL_H]],"0"), "-", TEXT(Table3[[#This Row],[OTL_H]]+Table3[[#This Row],[SOL_H]], "0"))</f>
        <v>15-13-5</v>
      </c>
      <c r="BI28" s="49" t="str">
        <f>_xlfn.CONCAT(TEXT(Table3[[#This Row],[W_A]], "0"), "-", TEXT(Table3[[#This Row],[RL_A]],"0"), "-", TEXT(Table3[[#This Row],[OTL_A]]+Table3[[#This Row],[SOL_A]], "0"))</f>
        <v>11-18-5</v>
      </c>
      <c r="BJ28" s="49">
        <f>((2*(Table3[[#This Row],[W_H]]))+Table3[[#This Row],[OTL_H]]+Table3[[#This Row],[SOL_H]])/(2*Table3[[#This Row],[GP_H]])</f>
        <v>0.53030303030303028</v>
      </c>
      <c r="BK28" s="49">
        <f>((2*(Table3[[#This Row],[W_A]]))+Table3[[#This Row],[OTL_A]]+Table3[[#This Row],[SOL_A]])/(2*Table3[[#This Row],[GP_A]])</f>
        <v>0.39705882352941174</v>
      </c>
      <c r="BL28" s="21">
        <f>(Table3[[#This Row],[W]]*$CR$3)+(Table3[[#This Row],[L]]*$CR$4)+(Table3[[#This Row],[GF]]*$CR$5)+(Table3[[#This Row],[GA]]*$CR$6)</f>
        <v>78.2</v>
      </c>
      <c r="BM28" s="21">
        <f>(82*(((Table3[[#This Row],[PTS%]]*$CR$3)+((1-Table3[[#This Row],[PTS%]])*$CR$4)+(Table3[[#This Row],[GF]]*$CR$5)+(Table3[[#This Row],[GA]]*$CR$6))/Table3[[#This Row],[GP]])) + (Table3[[#This Row],[W]]*$CR$3)+(Table3[[#This Row],[L]]*$CR$4)+(Table3[[#This Row],[GF]]*$CR$5)+(Table3[[#This Row],[GA]]*$CR$6)</f>
        <v>143.42370238360436</v>
      </c>
      <c r="BN28">
        <f>COUNTIFS(Table2[AwayTeam],$A28,Table2[PredictedWinner], $A28, Table2[GameIsOver], 1)</f>
        <v>17</v>
      </c>
      <c r="BO28">
        <f>COUNTIFS(Table2[HomeTeam],$A28,Table2[PredictedWinner], $A28, Table2[GameIsOver], 1)</f>
        <v>13</v>
      </c>
      <c r="BP28">
        <f>BN28+BO28</f>
        <v>30</v>
      </c>
      <c r="BQ28">
        <f>F28-BN28</f>
        <v>17</v>
      </c>
      <c r="BR28">
        <f>H28-BO28</f>
        <v>20</v>
      </c>
      <c r="BS28">
        <f>BQ28+BR28</f>
        <v>37</v>
      </c>
      <c r="BV28">
        <v>2017</v>
      </c>
      <c r="BY28" t="str">
        <f>INDEX(Table2[AwayTeam], Table3[[#This Row],[Column2]])</f>
        <v>NJD</v>
      </c>
      <c r="BZ28">
        <f>LARGE((Table2[[#This Row],[AwayTeam]]=Table3[[#This Row],[Teams]]), 1)</f>
        <v>1</v>
      </c>
      <c r="CP28" s="84"/>
      <c r="CQ28" s="88">
        <v>10</v>
      </c>
      <c r="CR28" s="85">
        <f t="shared" si="1"/>
        <v>2</v>
      </c>
      <c r="CS28" s="85">
        <f t="shared" si="1"/>
        <v>2.1</v>
      </c>
      <c r="CT28" s="85">
        <f t="shared" si="1"/>
        <v>2.2000000000000002</v>
      </c>
      <c r="CU28" s="85">
        <f t="shared" si="1"/>
        <v>2.2999999999999998</v>
      </c>
      <c r="CV28" s="85">
        <f t="shared" si="1"/>
        <v>2.4</v>
      </c>
      <c r="CW28" s="85">
        <f t="shared" si="1"/>
        <v>2.5</v>
      </c>
      <c r="CX28" s="85">
        <f t="shared" si="1"/>
        <v>2.6</v>
      </c>
      <c r="CY28" s="85">
        <f t="shared" si="1"/>
        <v>2.7</v>
      </c>
      <c r="CZ28" s="85">
        <f t="shared" si="1"/>
        <v>2.8</v>
      </c>
      <c r="DA28" s="85">
        <f t="shared" si="1"/>
        <v>2.9</v>
      </c>
      <c r="DB28" s="86"/>
    </row>
    <row r="29" spans="1:120" ht="15.75" thickBot="1" x14ac:dyDescent="0.3">
      <c r="A29" t="s">
        <v>11</v>
      </c>
      <c r="B29" t="s">
        <v>96</v>
      </c>
      <c r="C29" t="s">
        <v>99</v>
      </c>
      <c r="D29">
        <f>COUNTIFS(DataRegularSeason20242025!$D$3:$D$1315,$A29,DataRegularSeason20242025!$R$3:$R$1315,1,DataRegularSeason20242025!$N$3:$N$1315,1) + COUNTIFS(DataRegularSeason20242025!$E$3:$E$1315,$A29,DataRegularSeason20242025!$R$3:$R$1315,1,DataRegularSeason20242025!$N$3:$N$1315,1)</f>
        <v>56</v>
      </c>
      <c r="E29" s="15">
        <f>Table3[[#This Row],[Watched]]/Table3[[#This Row],[GP]]</f>
        <v>0.84848484848484851</v>
      </c>
      <c r="F29">
        <f>COUNTIFS(DataRegularSeason20242025!$N$3:$N$1315,1,DataRegularSeason20242025!$D$3:$D$1315,$A29)</f>
        <v>32</v>
      </c>
      <c r="G29">
        <f>41-Table3[[#This Row],[GP_A]]</f>
        <v>9</v>
      </c>
      <c r="H29">
        <f>COUNTIFS(DataRegularSeason20242025!$E$3:$E$1315,$A29,DataRegularSeason20242025!$N$3:$N$1315,1)</f>
        <v>34</v>
      </c>
      <c r="I29">
        <f>41-Table3[[#This Row],[GP_H]]</f>
        <v>7</v>
      </c>
      <c r="J29">
        <f>F29+H29</f>
        <v>66</v>
      </c>
      <c r="K29">
        <f>82-Table3[[#This Row],[GP]]</f>
        <v>16</v>
      </c>
      <c r="L29">
        <f>COUNTIFS(DataRegularSeason20242025!$D$3:$D$1315,$A29, DataRegularSeason20242025!$L$3:$L$1315, $A29,DataRegularSeason20242025!$N$3:$N$1315,1)</f>
        <v>13</v>
      </c>
      <c r="M29">
        <f>COUNTIFS(DataRegularSeason20242025!$D$3:$D$1315,$A29, DataRegularSeason20242025!$L$3:$L$1315, $A29,DataRegularSeason20242025!$N$3:$N$1315,1,DataRegularSeason20242025!$M$3:$M$1315,"REG")</f>
        <v>10</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19</v>
      </c>
      <c r="Q29">
        <f>COUNTIFS(DataRegularSeason20242025!$D$3:$D$1315,$A29, DataRegularSeason20242025!$S$3:$S$1315, $A29,DataRegularSeason20242025!$M$3:$M$1315,"REG")</f>
        <v>19</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15</v>
      </c>
      <c r="U29">
        <f>COUNTIFS(DataRegularSeason20242025!$E$3:$E$1315,$A29, DataRegularSeason20242025!$L$3:$L$1315, $A29,DataRegularSeason20242025!$N$3:$N$1315,1,DataRegularSeason20242025!$M$3:$M$1315,"REG")</f>
        <v>12</v>
      </c>
      <c r="V29">
        <f>COUNTIFS(DataRegularSeason20242025!$E$3:$E$1315,$A29, DataRegularSeason20242025!$L$3:$L$1315, $A29,DataRegularSeason20242025!$N$3:$N$1315,1,DataRegularSeason20242025!$M$3:$M$1315,"OT")</f>
        <v>3</v>
      </c>
      <c r="W29">
        <f>COUNTIFS(DataRegularSeason20242025!$E$3:$E$1315,$A29, DataRegularSeason20242025!$L$3:$L$1315, $A29,DataRegularSeason20242025!$N$3:$N$1315,1,DataRegularSeason20242025!$M$3:$M$1315,"SO")</f>
        <v>0</v>
      </c>
      <c r="X29">
        <f>H29-T29</f>
        <v>19</v>
      </c>
      <c r="Y29">
        <f>COUNTIFS(DataRegularSeason20242025!$E$3:$E$1315,$A29, DataRegularSeason20242025!$S$3:$S$1315, $A29,DataRegularSeason20242025!$M$3:$M$1315,"REG")</f>
        <v>15</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28</v>
      </c>
      <c r="AC29">
        <f>Table3[[#This Row],[L_A]]+Table3[[#This Row],[L_H]]</f>
        <v>38</v>
      </c>
      <c r="AD29">
        <f>Table3[[#This Row],[RW_A]]+Table3[[#This Row],[RW_H]]</f>
        <v>22</v>
      </c>
      <c r="AE29">
        <f>Table3[[#This Row],[RL_A]]+Table3[[#This Row],[RL_H]]</f>
        <v>34</v>
      </c>
      <c r="AF29">
        <f>Table3[[#This Row],[OTW_A]]+Table3[[#This Row],[OTW_H]]</f>
        <v>5</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6-4</v>
      </c>
      <c r="AK29">
        <f>(2*(Table3[[#This Row],[W_A]]+Table3[[#This Row],[W_H]]))+Table3[[#This Row],[OTL_A]]+Table3[[#This Row],[SOL_A]]+Table3[[#This Row],[OTL_H]]+Table3[[#This Row],[SOL_H]]</f>
        <v>60</v>
      </c>
      <c r="AL29">
        <f>(3*(Table3[[#This Row],[RW_A]]+Table3[[#This Row],[RW_H]]))+(2*(Table3[[#This Row],[OTW_A]]+Table3[[#This Row],[SOW_A]]+Table3[[#This Row],[OTW_H]]+Table3[[#This Row],[SOW_H]]))+Table3[[#This Row],[OTL_A]]+Table3[[#This Row],[SOL_A]]+Table3[[#This Row],[OTL_H]]+Table3[[#This Row],[SOL_H]]</f>
        <v>82</v>
      </c>
      <c r="AM29" s="15">
        <f>Table3[[#This Row],[PTS]]/(2*Table3[[#This Row],[GP]])</f>
        <v>0.45454545454545453</v>
      </c>
      <c r="AN29" s="15">
        <f>Table3[[#This Row],[PTS2]]/(3*Table3[[#This Row],[GP]])</f>
        <v>0.41414141414141414</v>
      </c>
      <c r="AO29">
        <f>(2*Table3[[#This Row],[GR]])+Table3[[#This Row],[PTS]]</f>
        <v>92</v>
      </c>
      <c r="AP29">
        <f>(3*Table3[[#This Row],[GR]])+Table3[[#This Row],[PTS2]]</f>
        <v>130</v>
      </c>
      <c r="AQ29">
        <f>Table3[[#This Row],[PTS]]+(2 * Table3[[#This Row],[GR]] * Table3[[#This Row],[PTS%]])</f>
        <v>74.545454545454547</v>
      </c>
      <c r="AR29">
        <f>Table3[[#This Row],[PTS2]]+(3 * Table3[[#This Row],[GR]] * Table3[[#This Row],[PTS%2]])</f>
        <v>101.87878787878788</v>
      </c>
      <c r="AS29" s="20" t="str">
        <f>_xlfn.CONCAT(TEXT(Table3[[#This Row],[W]], "0"), "-", TEXT(Table3[[#This Row],[RL]],"0"), "-", TEXT(Table3[[#This Row],[OTL]]+Table3[[#This Row],[SOL]], "0"))</f>
        <v>28-34-4</v>
      </c>
      <c r="AT29">
        <f>COUNTIFS(DataRegularSeason20242025!$D$3:$D$1315,Table3[[#This Row],[Teams]],DataRegularSeason20242025!$K$3:$K$1315,0)</f>
        <v>0</v>
      </c>
      <c r="AU29">
        <f>SUMIF(DataRegularSeason20242025!$D$3:$D$1315,$A29, DataRegularSeason20242025!$J$3:$J$1315)</f>
        <v>95</v>
      </c>
      <c r="AV29">
        <f>SUMIF(DataRegularSeason20242025!$D$3:$D$1315,$A29, DataRegularSeason20242025!$K$3:$K$1315)</f>
        <v>114</v>
      </c>
      <c r="AW29">
        <f>AU29-AV29</f>
        <v>-19</v>
      </c>
      <c r="AX29">
        <f>COUNTIFS(DataRegularSeason20242025!$E$3:$E$1315,Table3[[#This Row],[Teams]],DataRegularSeason20242025!$J$3:$J$1315,0)</f>
        <v>1</v>
      </c>
      <c r="AY29">
        <f>SUMIF(DataRegularSeason20242025!$E$3:$E$1315,$A29,DataRegularSeason20242025!$K$3:$K$1315)</f>
        <v>102</v>
      </c>
      <c r="AZ29">
        <f>SUMIF(DataRegularSeason20242025!$E$3:$E$1315,$A29,DataRegularSeason20242025!$J$3:$J$1315)</f>
        <v>102</v>
      </c>
      <c r="BA29">
        <f>AY29-AZ29</f>
        <v>0</v>
      </c>
      <c r="BB29">
        <f>AU29+AY29</f>
        <v>197</v>
      </c>
      <c r="BC29">
        <f>AV29+AZ29</f>
        <v>216</v>
      </c>
      <c r="BD29">
        <f>BB29-BC29</f>
        <v>-19</v>
      </c>
      <c r="BE29" s="17">
        <f>Table3[[#This Row],[GF]]/Table3[[#This Row],[GP]]</f>
        <v>2.9848484848484849</v>
      </c>
      <c r="BF29" s="17">
        <f>Table3[[#This Row],[GA]]/Table3[[#This Row],[GP]]</f>
        <v>3.2727272727272729</v>
      </c>
      <c r="BG29" s="17">
        <f>(Table3[[#This Row],[GF]]-Table3[[#This Row],[GA]])/Table3[[#This Row],[GP]]</f>
        <v>-0.2878787878787879</v>
      </c>
      <c r="BH29" s="49" t="str">
        <f>_xlfn.CONCAT(TEXT(Table3[[#This Row],[W_H]], "0"), "-", TEXT(Table3[[#This Row],[RL_H]],"0"), "-", TEXT(Table3[[#This Row],[OTL_H]]+Table3[[#This Row],[SOL_H]], "0"))</f>
        <v>15-15-4</v>
      </c>
      <c r="BI29" s="49" t="str">
        <f>_xlfn.CONCAT(TEXT(Table3[[#This Row],[W_A]], "0"), "-", TEXT(Table3[[#This Row],[RL_A]],"0"), "-", TEXT(Table3[[#This Row],[OTL_A]]+Table3[[#This Row],[SOL_A]], "0"))</f>
        <v>13-19-0</v>
      </c>
      <c r="BJ29" s="49">
        <f>((2*(Table3[[#This Row],[W_H]]))+Table3[[#This Row],[OTL_H]]+Table3[[#This Row],[SOL_H]])/(2*Table3[[#This Row],[GP_H]])</f>
        <v>0.5</v>
      </c>
      <c r="BK29" s="49">
        <f>((2*(Table3[[#This Row],[W_A]]))+Table3[[#This Row],[OTL_A]]+Table3[[#This Row],[SOL_A]])/(2*Table3[[#This Row],[GP_A]])</f>
        <v>0.40625</v>
      </c>
      <c r="BL29" s="21">
        <f>(Table3[[#This Row],[W]]*$CR$3)+(Table3[[#This Row],[L]]*$CR$4)+(Table3[[#This Row],[GF]]*$CR$5)+(Table3[[#This Row],[GA]]*$CR$6)</f>
        <v>76.55</v>
      </c>
      <c r="BM29" s="21">
        <f>(82*(((Table3[[#This Row],[PTS%]]*$CR$3)+((1-Table3[[#This Row],[PTS%]])*$CR$4)+(Table3[[#This Row],[GF]]*$CR$5)+(Table3[[#This Row],[GA]]*$CR$6))/Table3[[#This Row],[GP]])) + (Table3[[#This Row],[W]]*$CR$3)+(Table3[[#This Row],[L]]*$CR$4)+(Table3[[#This Row],[GF]]*$CR$5)+(Table3[[#This Row],[GA]]*$CR$6)</f>
        <v>140.58567493112949</v>
      </c>
      <c r="BN29">
        <f>COUNTIFS(Table2[AwayTeam],$A29,Table2[PredictedWinner], $A29, Table2[GameIsOver], 1)</f>
        <v>8</v>
      </c>
      <c r="BO29">
        <f>COUNTIFS(Table2[HomeTeam],$A29,Table2[PredictedWinner], $A29, Table2[GameIsOver], 1)</f>
        <v>13</v>
      </c>
      <c r="BP29">
        <f>BN29+BO29</f>
        <v>21</v>
      </c>
      <c r="BQ29">
        <f>F29-BN29</f>
        <v>24</v>
      </c>
      <c r="BR29">
        <f>H29-BO29</f>
        <v>21</v>
      </c>
      <c r="BS29">
        <f>BQ29+BR29</f>
        <v>45</v>
      </c>
      <c r="BY29" t="str">
        <f>INDEX(Table2[AwayTeam], Table3[[#This Row],[Column2]])</f>
        <v>OTT</v>
      </c>
      <c r="BZ29">
        <f>LARGE((Table2[[#This Row],[AwayTeam]]=Table3[[#This Row],[Teams]]), 1)</f>
        <v>0</v>
      </c>
      <c r="CP29" s="96"/>
      <c r="CQ29" s="96"/>
      <c r="CR29" s="96"/>
      <c r="CS29" s="96"/>
      <c r="CT29" s="96"/>
      <c r="CU29" s="96"/>
      <c r="CV29" s="96"/>
      <c r="CW29" s="96"/>
      <c r="CX29" s="96"/>
      <c r="CY29" s="96"/>
      <c r="CZ29" s="96"/>
      <c r="DA29" s="96"/>
      <c r="DB29" s="96"/>
    </row>
    <row r="30" spans="1:120" ht="15.75" thickTop="1" x14ac:dyDescent="0.25">
      <c r="A30" t="s">
        <v>34</v>
      </c>
      <c r="B30" t="s">
        <v>96</v>
      </c>
      <c r="C30" t="s">
        <v>94</v>
      </c>
      <c r="D30">
        <f>COUNTIFS(DataRegularSeason20242025!$D$3:$D$1315,$A30,DataRegularSeason20242025!$R$3:$R$1315,1,DataRegularSeason20242025!$N$3:$N$1315,1) + COUNTIFS(DataRegularSeason20242025!$E$3:$E$1315,$A30,DataRegularSeason20242025!$R$3:$R$1315,1,DataRegularSeason20242025!$N$3:$N$1315,1)</f>
        <v>59</v>
      </c>
      <c r="E30" s="15">
        <f>Table3[[#This Row],[Watched]]/Table3[[#This Row],[GP]]</f>
        <v>0.921875</v>
      </c>
      <c r="F30">
        <f>COUNTIFS(DataRegularSeason20242025!$N$3:$N$1315,1,DataRegularSeason20242025!$D$3:$D$1315,$A30)</f>
        <v>32</v>
      </c>
      <c r="G30">
        <f>41-Table3[[#This Row],[GP_A]]</f>
        <v>9</v>
      </c>
      <c r="H30">
        <f>COUNTIFS(DataRegularSeason20242025!$E$3:$E$1315,$A30,DataRegularSeason20242025!$N$3:$N$1315,1)</f>
        <v>32</v>
      </c>
      <c r="I30">
        <f>41-Table3[[#This Row],[GP_H]]</f>
        <v>9</v>
      </c>
      <c r="J30">
        <f>F30+H30</f>
        <v>64</v>
      </c>
      <c r="K30">
        <f>82-Table3[[#This Row],[GP]]</f>
        <v>18</v>
      </c>
      <c r="L30">
        <f>COUNTIFS(DataRegularSeason20242025!$D$3:$D$1315,$A30, DataRegularSeason20242025!$L$3:$L$1315, $A30,DataRegularSeason20242025!$N$3:$N$1315,1)</f>
        <v>8</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0</v>
      </c>
      <c r="O30">
        <f>COUNTIFS(DataRegularSeason20242025!$D$3:$D$1315,$A30, DataRegularSeason20242025!$L$3:$L$1315, $A30,DataRegularSeason20242025!$N$3:$N$1315,1,DataRegularSeason20242025!$M$3:$M$1315,"SO")</f>
        <v>0</v>
      </c>
      <c r="P30">
        <f>F30-L30</f>
        <v>24</v>
      </c>
      <c r="Q30">
        <f>COUNTIFS(DataRegularSeason20242025!$D$3:$D$1315,$A30, DataRegularSeason20242025!$S$3:$S$1315, $A30,DataRegularSeason20242025!$M$3:$M$1315,"REG")</f>
        <v>20</v>
      </c>
      <c r="R30">
        <f>COUNTIFS(DataRegularSeason20242025!$D$3:$D$1315,$A30, DataRegularSeason20242025!$S$3:$S$1315, $A30,DataRegularSeason20242025!$M$3:$M$1315,"OT")</f>
        <v>4</v>
      </c>
      <c r="S30">
        <f>COUNTIFS(DataRegularSeason20242025!$D$3:$D$1315,$A30, DataRegularSeason20242025!$S$3:$S$1315, $A30,DataRegularSeason20242025!$M$3:$M$1315,"SO")</f>
        <v>0</v>
      </c>
      <c r="T30">
        <f>COUNTIFS(DataRegularSeason20242025!$E$3:$E$1315,$A30, DataRegularSeason20242025!$L$3:$L$1315, $A30, DataRegularSeason20242025!$N$3:$N$1315,1)</f>
        <v>17</v>
      </c>
      <c r="U30">
        <f>COUNTIFS(DataRegularSeason20242025!$E$3:$E$1315,$A30, DataRegularSeason20242025!$L$3:$L$1315, $A30,DataRegularSeason20242025!$N$3:$N$1315,1,DataRegularSeason20242025!$M$3:$M$1315,"REG")</f>
        <v>13</v>
      </c>
      <c r="V30">
        <f>COUNTIFS(DataRegularSeason20242025!$E$3:$E$1315,$A30, DataRegularSeason20242025!$L$3:$L$1315, $A30,DataRegularSeason20242025!$N$3:$N$1315,1,DataRegularSeason20242025!$M$3:$M$1315,"OT")</f>
        <v>3</v>
      </c>
      <c r="W30">
        <f>COUNTIFS(DataRegularSeason20242025!$E$3:$E$1315,$A30, DataRegularSeason20242025!$L$3:$L$1315, $A30,DataRegularSeason20242025!$N$3:$N$1315,1,DataRegularSeason20242025!$M$3:$M$1315,"SO")</f>
        <v>1</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3</v>
      </c>
      <c r="AA30">
        <f>COUNTIFS(DataRegularSeason20242025!$E$3:$E$1315,$A30, DataRegularSeason20242025!$S$3:$S$1315, $A30,DataRegularSeason20242025!$M$3:$M$1315,"SO")</f>
        <v>0</v>
      </c>
      <c r="AB30">
        <f>Table3[[#This Row],[W_A]]+Table3[[#This Row],[W_H]]</f>
        <v>25</v>
      </c>
      <c r="AC30">
        <f>Table3[[#This Row],[L_A]]+Table3[[#This Row],[L_H]]</f>
        <v>39</v>
      </c>
      <c r="AD30">
        <f>Table3[[#This Row],[RW_A]]+Table3[[#This Row],[RW_H]]</f>
        <v>21</v>
      </c>
      <c r="AE30">
        <f>Table3[[#This Row],[RL_A]]+Table3[[#This Row],[RL_H]]</f>
        <v>32</v>
      </c>
      <c r="AF30">
        <f>Table3[[#This Row],[OTW_A]]+Table3[[#This Row],[OTW_H]]</f>
        <v>3</v>
      </c>
      <c r="AG30">
        <f>Table3[[#This Row],[OTL_A]]+Table3[[#This Row],[OTL_H]]</f>
        <v>7</v>
      </c>
      <c r="AH30">
        <f>Table3[[#This Row],[SOW_A]]+Table3[[#This Row],[SOW_H]]</f>
        <v>1</v>
      </c>
      <c r="AI30">
        <f>Table3[[#This Row],[SOL_A]]+Table3[[#This Row],[SOL_H]]</f>
        <v>0</v>
      </c>
      <c r="AJ30" s="20" t="str">
        <f>_xlfn.CONCAT(TEXT(Table3[[#This Row],[OTW]]+Table3[[#This Row],[SOW]], "0"), "-", TEXT(Table3[[#This Row],[OTL]]+Table3[[#This Row],[SOL]],"0"))</f>
        <v>4-7</v>
      </c>
      <c r="AK30">
        <f>(2*(Table3[[#This Row],[W_A]]+Table3[[#This Row],[W_H]]))+Table3[[#This Row],[OTL_A]]+Table3[[#This Row],[SOL_A]]+Table3[[#This Row],[OTL_H]]+Table3[[#This Row],[SOL_H]]</f>
        <v>57</v>
      </c>
      <c r="AL30">
        <f>(3*(Table3[[#This Row],[RW_A]]+Table3[[#This Row],[RW_H]]))+(2*(Table3[[#This Row],[OTW_A]]+Table3[[#This Row],[SOW_A]]+Table3[[#This Row],[OTW_H]]+Table3[[#This Row],[SOW_H]]))+Table3[[#This Row],[OTL_A]]+Table3[[#This Row],[SOL_A]]+Table3[[#This Row],[OTL_H]]+Table3[[#This Row],[SOL_H]]</f>
        <v>78</v>
      </c>
      <c r="AM30" s="15">
        <f>Table3[[#This Row],[PTS]]/(2*Table3[[#This Row],[GP]])</f>
        <v>0.4453125</v>
      </c>
      <c r="AN30" s="15">
        <f>Table3[[#This Row],[PTS2]]/(3*Table3[[#This Row],[GP]])</f>
        <v>0.40625</v>
      </c>
      <c r="AO30">
        <f>(2*Table3[[#This Row],[GR]])+Table3[[#This Row],[PTS]]</f>
        <v>93</v>
      </c>
      <c r="AP30">
        <f>(3*Table3[[#This Row],[GR]])+Table3[[#This Row],[PTS2]]</f>
        <v>132</v>
      </c>
      <c r="AQ30">
        <f>Table3[[#This Row],[PTS]]+(2 * Table3[[#This Row],[GR]] * Table3[[#This Row],[PTS%]])</f>
        <v>73.03125</v>
      </c>
      <c r="AR30">
        <f>Table3[[#This Row],[PTS2]]+(3 * Table3[[#This Row],[GR]] * Table3[[#This Row],[PTS%2]])</f>
        <v>99.9375</v>
      </c>
      <c r="AS30" s="20" t="str">
        <f>_xlfn.CONCAT(TEXT(Table3[[#This Row],[W]], "0"), "-", TEXT(Table3[[#This Row],[RL]],"0"), "-", TEXT(Table3[[#This Row],[OTL]]+Table3[[#This Row],[SOL]], "0"))</f>
        <v>25-32-7</v>
      </c>
      <c r="AT30">
        <f>COUNTIFS(DataRegularSeason20242025!$D$3:$D$1315,Table3[[#This Row],[Teams]],DataRegularSeason20242025!$K$3:$K$1315,0)</f>
        <v>1</v>
      </c>
      <c r="AU30">
        <f>SUMIF(DataRegularSeason20242025!$D$3:$D$1315,$A30, DataRegularSeason20242025!$J$3:$J$1315)</f>
        <v>73</v>
      </c>
      <c r="AV30">
        <f>SUMIF(DataRegularSeason20242025!$D$3:$D$1315,$A30, DataRegularSeason20242025!$K$3:$K$1315)</f>
        <v>114</v>
      </c>
      <c r="AW30">
        <f>AU30-AV30</f>
        <v>-41</v>
      </c>
      <c r="AX30">
        <f>COUNTIFS(DataRegularSeason20242025!$E$3:$E$1315,Table3[[#This Row],[Teams]],DataRegularSeason20242025!$J$3:$J$1315,0)</f>
        <v>3</v>
      </c>
      <c r="AY30">
        <f>SUMIF(DataRegularSeason20242025!$E$3:$E$1315,$A30,DataRegularSeason20242025!$K$3:$K$1315)</f>
        <v>97</v>
      </c>
      <c r="AZ30">
        <f>SUMIF(DataRegularSeason20242025!$E$3:$E$1315,$A30,DataRegularSeason20242025!$J$3:$J$1315)</f>
        <v>97</v>
      </c>
      <c r="BA30">
        <f>AY30-AZ30</f>
        <v>0</v>
      </c>
      <c r="BB30">
        <f>AU30+AY30</f>
        <v>170</v>
      </c>
      <c r="BC30">
        <f>AV30+AZ30</f>
        <v>211</v>
      </c>
      <c r="BD30">
        <f>BB30-BC30</f>
        <v>-41</v>
      </c>
      <c r="BE30" s="17">
        <f>Table3[[#This Row],[GF]]/Table3[[#This Row],[GP]]</f>
        <v>2.65625</v>
      </c>
      <c r="BF30" s="17">
        <f>Table3[[#This Row],[GA]]/Table3[[#This Row],[GP]]</f>
        <v>3.296875</v>
      </c>
      <c r="BG30" s="17">
        <f>(Table3[[#This Row],[GF]]-Table3[[#This Row],[GA]])/Table3[[#This Row],[GP]]</f>
        <v>-0.640625</v>
      </c>
      <c r="BH30" s="49" t="str">
        <f>_xlfn.CONCAT(TEXT(Table3[[#This Row],[W_H]], "0"), "-", TEXT(Table3[[#This Row],[RL_H]],"0"), "-", TEXT(Table3[[#This Row],[OTL_H]]+Table3[[#This Row],[SOL_H]], "0"))</f>
        <v>17-12-3</v>
      </c>
      <c r="BI30" s="49" t="str">
        <f>_xlfn.CONCAT(TEXT(Table3[[#This Row],[W_A]], "0"), "-", TEXT(Table3[[#This Row],[RL_A]],"0"), "-", TEXT(Table3[[#This Row],[OTL_A]]+Table3[[#This Row],[SOL_A]], "0"))</f>
        <v>8-20-4</v>
      </c>
      <c r="BJ30" s="49">
        <f>((2*(Table3[[#This Row],[W_H]]))+Table3[[#This Row],[OTL_H]]+Table3[[#This Row],[SOL_H]])/(2*Table3[[#This Row],[GP_H]])</f>
        <v>0.578125</v>
      </c>
      <c r="BK30" s="49">
        <f>((2*(Table3[[#This Row],[W_A]]))+Table3[[#This Row],[OTL_A]]+Table3[[#This Row],[SOL_A]])/(2*Table3[[#This Row],[GP_A]])</f>
        <v>0.3125</v>
      </c>
      <c r="BL30" s="21">
        <f>(Table3[[#This Row],[W]]*$CR$3)+(Table3[[#This Row],[L]]*$CR$4)+(Table3[[#This Row],[GF]]*$CR$5)+(Table3[[#This Row],[GA]]*$CR$6)</f>
        <v>70.800000000000011</v>
      </c>
      <c r="BM30" s="21">
        <f>(82*(((Table3[[#This Row],[PTS%]]*$CR$3)+((1-Table3[[#This Row],[PTS%]])*$CR$4)+(Table3[[#This Row],[GF]]*$CR$5)+(Table3[[#This Row],[GA]]*$CR$6))/Table3[[#This Row],[GP]])) + (Table3[[#This Row],[W]]*$CR$3)+(Table3[[#This Row],[L]]*$CR$4)+(Table3[[#This Row],[GF]]*$CR$5)+(Table3[[#This Row],[GA]]*$CR$6)</f>
        <v>131.00473632812501</v>
      </c>
      <c r="BN30">
        <f>COUNTIFS(Table2[AwayTeam],$A30,Table2[PredictedWinner], $A30, Table2[GameIsOver], 1)</f>
        <v>8</v>
      </c>
      <c r="BO30">
        <f>COUNTIFS(Table2[HomeTeam],$A30,Table2[PredictedWinner], $A30, Table2[GameIsOver], 1)</f>
        <v>17</v>
      </c>
      <c r="BP30">
        <f>BN30+BO30</f>
        <v>25</v>
      </c>
      <c r="BQ30">
        <f>F30-BN30</f>
        <v>24</v>
      </c>
      <c r="BR30">
        <f>H30-BO30</f>
        <v>15</v>
      </c>
      <c r="BS30">
        <f>BQ30+BR30</f>
        <v>39</v>
      </c>
      <c r="BY30" t="str">
        <f>INDEX(Table2[AwayTeam], Table3[[#This Row],[Column2]])</f>
        <v>NJD</v>
      </c>
      <c r="BZ30">
        <f>LARGE((Table2[[#This Row],[AwayTeam]]=Table3[[#This Row],[Teams]]), 1)</f>
        <v>1</v>
      </c>
      <c r="CO30" s="66"/>
      <c r="CP30" s="176" t="s">
        <v>23</v>
      </c>
      <c r="CQ30" s="177"/>
      <c r="CR30" s="92"/>
      <c r="CS30" s="92"/>
      <c r="CT30" s="92"/>
      <c r="CU30" s="92"/>
      <c r="CV30" s="92"/>
      <c r="CW30" s="92"/>
      <c r="CX30" s="92"/>
      <c r="CY30" s="92"/>
      <c r="CZ30" s="92"/>
      <c r="DA30" s="92"/>
      <c r="DB30" s="93"/>
      <c r="DD30" s="176" t="s">
        <v>1888</v>
      </c>
      <c r="DE30" s="177"/>
      <c r="DF30" s="92" t="s">
        <v>1890</v>
      </c>
      <c r="DG30" s="92"/>
      <c r="DH30" s="92"/>
      <c r="DI30" s="92"/>
      <c r="DJ30" s="92"/>
      <c r="DK30" s="92"/>
      <c r="DL30" s="92"/>
      <c r="DM30" s="92"/>
      <c r="DN30" s="92"/>
      <c r="DO30" s="92"/>
      <c r="DP30" s="93"/>
    </row>
    <row r="31" spans="1:120" ht="15.75" thickBot="1" x14ac:dyDescent="0.3">
      <c r="A31" t="s">
        <v>28</v>
      </c>
      <c r="B31" t="s">
        <v>97</v>
      </c>
      <c r="C31" t="s">
        <v>80</v>
      </c>
      <c r="D31">
        <f>COUNTIFS(DataRegularSeason20242025!$D$3:$D$1315,$A31,DataRegularSeason20242025!$R$3:$R$1315,1,DataRegularSeason20242025!$N$3:$N$1315,1) + COUNTIFS(DataRegularSeason20242025!$E$3:$E$1315,$A31,DataRegularSeason20242025!$R$3:$R$1315,1,DataRegularSeason20242025!$N$3:$N$1315,1)</f>
        <v>51</v>
      </c>
      <c r="E31" s="15">
        <f>Table3[[#This Row],[Watched]]/Table3[[#This Row],[GP]]</f>
        <v>0.796875</v>
      </c>
      <c r="F31">
        <f>COUNTIFS(DataRegularSeason20242025!$N$3:$N$1315,1,DataRegularSeason20242025!$D$3:$D$1315,$A31)</f>
        <v>31</v>
      </c>
      <c r="G31">
        <f>41-Table3[[#This Row],[GP_A]]</f>
        <v>10</v>
      </c>
      <c r="H31">
        <f>COUNTIFS(DataRegularSeason20242025!$E$3:$E$1315,$A31,DataRegularSeason20242025!$N$3:$N$1315,1)</f>
        <v>33</v>
      </c>
      <c r="I31">
        <f>41-Table3[[#This Row],[GP_H]]</f>
        <v>8</v>
      </c>
      <c r="J31">
        <f>F31+H31</f>
        <v>64</v>
      </c>
      <c r="K31">
        <f>82-Table3[[#This Row],[GP]]</f>
        <v>18</v>
      </c>
      <c r="L31">
        <f>COUNTIFS(DataRegularSeason20242025!$D$3:$D$1315,$A31, DataRegularSeason20242025!$L$3:$L$1315, $A31,DataRegularSeason20242025!$N$3:$N$1315,1)</f>
        <v>9</v>
      </c>
      <c r="M31">
        <f>COUNTIFS(DataRegularSeason20242025!$D$3:$D$1315,$A31, DataRegularSeason20242025!$L$3:$L$1315, $A31,DataRegularSeason20242025!$N$3:$N$1315,1,DataRegularSeason20242025!$M$3:$M$1315,"REG")</f>
        <v>8</v>
      </c>
      <c r="N31">
        <f>COUNTIFS(DataRegularSeason20242025!$D$3:$D$1315,$A31, DataRegularSeason20242025!$L$3:$L$1315, $A31,DataRegularSeason20242025!$N$3:$N$1315,1,DataRegularSeason20242025!$M$3:$M$1315,"OT")</f>
        <v>1</v>
      </c>
      <c r="O31">
        <f>COUNTIFS(DataRegularSeason20242025!$D$3:$D$1315,$A31, DataRegularSeason20242025!$L$3:$L$1315, $A31,DataRegularSeason20242025!$N$3:$N$1315,1,DataRegularSeason20242025!$M$3:$M$1315,"SO")</f>
        <v>0</v>
      </c>
      <c r="P31">
        <f>F31-L31</f>
        <v>22</v>
      </c>
      <c r="Q31">
        <f>COUNTIFS(DataRegularSeason20242025!$D$3:$D$1315,$A31, DataRegularSeason20242025!$S$3:$S$1315, $A31,DataRegularSeason20242025!$M$3:$M$1315,"REG")</f>
        <v>19</v>
      </c>
      <c r="R31">
        <f>COUNTIFS(DataRegularSeason20242025!$D$3:$D$1315,$A31, DataRegularSeason20242025!$S$3:$S$1315, $A31,DataRegularSeason20242025!$M$3:$M$1315,"OT")</f>
        <v>3</v>
      </c>
      <c r="S31">
        <f>COUNTIFS(DataRegularSeason20242025!$D$3:$D$1315,$A31, DataRegularSeason20242025!$S$3:$S$1315, $A31,DataRegularSeason20242025!$M$3:$M$1315,"SO")</f>
        <v>0</v>
      </c>
      <c r="T31">
        <f>COUNTIFS(DataRegularSeason20242025!$E$3:$E$1315,$A31, DataRegularSeason20242025!$L$3:$L$1315, $A31, DataRegularSeason20242025!$N$3:$N$1315,1)</f>
        <v>16</v>
      </c>
      <c r="U31">
        <f>COUNTIFS(DataRegularSeason20242025!$E$3:$E$1315,$A31, DataRegularSeason20242025!$L$3:$L$1315, $A31,DataRegularSeason20242025!$N$3:$N$1315,1,DataRegularSeason20242025!$M$3:$M$1315,"REG")</f>
        <v>13</v>
      </c>
      <c r="V31">
        <f>COUNTIFS(DataRegularSeason20242025!$E$3:$E$1315,$A31, DataRegularSeason20242025!$L$3:$L$1315, $A31,DataRegularSeason20242025!$N$3:$N$1315,1,DataRegularSeason20242025!$M$3:$M$1315,"OT")</f>
        <v>1</v>
      </c>
      <c r="W31">
        <f>COUNTIFS(DataRegularSeason20242025!$E$3:$E$1315,$A31, DataRegularSeason20242025!$L$3:$L$1315, $A31,DataRegularSeason20242025!$N$3:$N$1315,1,DataRegularSeason20242025!$M$3:$M$1315,"SO")</f>
        <v>2</v>
      </c>
      <c r="X31">
        <f>H31-T31</f>
        <v>17</v>
      </c>
      <c r="Y31">
        <f>COUNTIFS(DataRegularSeason20242025!$E$3:$E$1315,$A31, DataRegularSeason20242025!$S$3:$S$1315, $A31,DataRegularSeason20242025!$M$3:$M$1315,"REG")</f>
        <v>14</v>
      </c>
      <c r="Z31">
        <f>COUNTIFS(DataRegularSeason20242025!$E$3:$E$1315,$A31, DataRegularSeason20242025!$S$3:$S$1315, $A31,DataRegularSeason20242025!$M$3:$M$1315,"OT")</f>
        <v>2</v>
      </c>
      <c r="AA31">
        <f>COUNTIFS(DataRegularSeason20242025!$E$3:$E$1315,$A31, DataRegularSeason20242025!$S$3:$S$1315, $A31,DataRegularSeason20242025!$M$3:$M$1315,"SO")</f>
        <v>1</v>
      </c>
      <c r="AB31">
        <f>Table3[[#This Row],[W_A]]+Table3[[#This Row],[W_H]]</f>
        <v>25</v>
      </c>
      <c r="AC31">
        <f>Table3[[#This Row],[L_A]]+Table3[[#This Row],[L_H]]</f>
        <v>39</v>
      </c>
      <c r="AD31">
        <f>Table3[[#This Row],[RW_A]]+Table3[[#This Row],[RW_H]]</f>
        <v>21</v>
      </c>
      <c r="AE31">
        <f>Table3[[#This Row],[RL_A]]+Table3[[#This Row],[RL_H]]</f>
        <v>33</v>
      </c>
      <c r="AF31">
        <f>Table3[[#This Row],[OTW_A]]+Table3[[#This Row],[OTW_H]]</f>
        <v>2</v>
      </c>
      <c r="AG31">
        <f>Table3[[#This Row],[OTL_A]]+Table3[[#This Row],[OTL_H]]</f>
        <v>5</v>
      </c>
      <c r="AH31">
        <f>Table3[[#This Row],[SOW_A]]+Table3[[#This Row],[SOW_H]]</f>
        <v>2</v>
      </c>
      <c r="AI31">
        <f>Table3[[#This Row],[SOL_A]]+Table3[[#This Row],[SOL_H]]</f>
        <v>1</v>
      </c>
      <c r="AJ31" s="20" t="str">
        <f>_xlfn.CONCAT(TEXT(Table3[[#This Row],[OTW]]+Table3[[#This Row],[SOW]], "0"), "-", TEXT(Table3[[#This Row],[OTL]]+Table3[[#This Row],[SOL]],"0"))</f>
        <v>4-6</v>
      </c>
      <c r="AK31">
        <f>(2*(Table3[[#This Row],[W_A]]+Table3[[#This Row],[W_H]]))+Table3[[#This Row],[OTL_A]]+Table3[[#This Row],[SOL_A]]+Table3[[#This Row],[OTL_H]]+Table3[[#This Row],[SOL_H]]</f>
        <v>56</v>
      </c>
      <c r="AL31">
        <f>(3*(Table3[[#This Row],[RW_A]]+Table3[[#This Row],[RW_H]]))+(2*(Table3[[#This Row],[OTW_A]]+Table3[[#This Row],[SOW_A]]+Table3[[#This Row],[OTW_H]]+Table3[[#This Row],[SOW_H]]))+Table3[[#This Row],[OTL_A]]+Table3[[#This Row],[SOL_A]]+Table3[[#This Row],[OTL_H]]+Table3[[#This Row],[SOL_H]]</f>
        <v>77</v>
      </c>
      <c r="AM31" s="15">
        <f>Table3[[#This Row],[PTS]]/(2*Table3[[#This Row],[GP]])</f>
        <v>0.4375</v>
      </c>
      <c r="AN31" s="15">
        <f>Table3[[#This Row],[PTS2]]/(3*Table3[[#This Row],[GP]])</f>
        <v>0.40104166666666669</v>
      </c>
      <c r="AO31">
        <f>(2*Table3[[#This Row],[GR]])+Table3[[#This Row],[PTS]]</f>
        <v>92</v>
      </c>
      <c r="AP31">
        <f>(3*Table3[[#This Row],[GR]])+Table3[[#This Row],[PTS2]]</f>
        <v>131</v>
      </c>
      <c r="AQ31">
        <f>Table3[[#This Row],[PTS]]+(2 * Table3[[#This Row],[GR]] * Table3[[#This Row],[PTS%]])</f>
        <v>71.75</v>
      </c>
      <c r="AR31">
        <f>Table3[[#This Row],[PTS2]]+(3 * Table3[[#This Row],[GR]] * Table3[[#This Row],[PTS%2]])</f>
        <v>98.65625</v>
      </c>
      <c r="AS31" s="20" t="str">
        <f>_xlfn.CONCAT(TEXT(Table3[[#This Row],[W]], "0"), "-", TEXT(Table3[[#This Row],[RL]],"0"), "-", TEXT(Table3[[#This Row],[OTL]]+Table3[[#This Row],[SOL]], "0"))</f>
        <v>25-33-6</v>
      </c>
      <c r="AT31">
        <f>COUNTIFS(DataRegularSeason20242025!$D$3:$D$1315,Table3[[#This Row],[Teams]],DataRegularSeason20242025!$K$3:$K$1315,0)</f>
        <v>2</v>
      </c>
      <c r="AU31">
        <f>SUMIF(DataRegularSeason20242025!$D$3:$D$1315,$A31, DataRegularSeason20242025!$J$3:$J$1315)</f>
        <v>89</v>
      </c>
      <c r="AV31">
        <f>SUMIF(DataRegularSeason20242025!$D$3:$D$1315,$A31, DataRegularSeason20242025!$K$3:$K$1315)</f>
        <v>114</v>
      </c>
      <c r="AW31">
        <f>AU31-AV31</f>
        <v>-25</v>
      </c>
      <c r="AX31">
        <f>COUNTIFS(DataRegularSeason20242025!$E$3:$E$1315,Table3[[#This Row],[Teams]],DataRegularSeason20242025!$J$3:$J$1315,0)</f>
        <v>0</v>
      </c>
      <c r="AY31">
        <f>SUMIF(DataRegularSeason20242025!$E$3:$E$1315,$A31,DataRegularSeason20242025!$K$3:$K$1315)</f>
        <v>113</v>
      </c>
      <c r="AZ31">
        <f>SUMIF(DataRegularSeason20242025!$E$3:$E$1315,$A31,DataRegularSeason20242025!$J$3:$J$1315)</f>
        <v>113</v>
      </c>
      <c r="BA31">
        <f>AY31-AZ31</f>
        <v>0</v>
      </c>
      <c r="BB31">
        <f>AU31+AY31</f>
        <v>202</v>
      </c>
      <c r="BC31">
        <f>AV31+AZ31</f>
        <v>227</v>
      </c>
      <c r="BD31">
        <f>BB31-BC31</f>
        <v>-25</v>
      </c>
      <c r="BE31" s="17">
        <f>Table3[[#This Row],[GF]]/Table3[[#This Row],[GP]]</f>
        <v>3.15625</v>
      </c>
      <c r="BF31" s="17">
        <f>Table3[[#This Row],[GA]]/Table3[[#This Row],[GP]]</f>
        <v>3.546875</v>
      </c>
      <c r="BG31" s="17">
        <f>(Table3[[#This Row],[GF]]-Table3[[#This Row],[GA]])/Table3[[#This Row],[GP]]</f>
        <v>-0.390625</v>
      </c>
      <c r="BH31" s="49" t="str">
        <f>_xlfn.CONCAT(TEXT(Table3[[#This Row],[W_H]], "0"), "-", TEXT(Table3[[#This Row],[RL_H]],"0"), "-", TEXT(Table3[[#This Row],[OTL_H]]+Table3[[#This Row],[SOL_H]], "0"))</f>
        <v>16-14-3</v>
      </c>
      <c r="BI31" s="49" t="str">
        <f>_xlfn.CONCAT(TEXT(Table3[[#This Row],[W_A]], "0"), "-", TEXT(Table3[[#This Row],[RL_A]],"0"), "-", TEXT(Table3[[#This Row],[OTL_A]]+Table3[[#This Row],[SOL_A]], "0"))</f>
        <v>9-19-3</v>
      </c>
      <c r="BJ31" s="49">
        <f>((2*(Table3[[#This Row],[W_H]]))+Table3[[#This Row],[OTL_H]]+Table3[[#This Row],[SOL_H]])/(2*Table3[[#This Row],[GP_H]])</f>
        <v>0.53030303030303028</v>
      </c>
      <c r="BK31" s="49">
        <f>((2*(Table3[[#This Row],[W_A]]))+Table3[[#This Row],[OTL_A]]+Table3[[#This Row],[SOL_A]])/(2*Table3[[#This Row],[GP_A]])</f>
        <v>0.33870967741935482</v>
      </c>
      <c r="BL31" s="21">
        <f>(Table3[[#This Row],[W]]*$CR$3)+(Table3[[#This Row],[L]]*$CR$4)+(Table3[[#This Row],[GF]]*$CR$5)+(Table3[[#This Row],[GA]]*$CR$6)</f>
        <v>77.2</v>
      </c>
      <c r="BM31" s="21">
        <f>(82*(((Table3[[#This Row],[PTS%]]*$CR$3)+((1-Table3[[#This Row],[PTS%]])*$CR$4)+(Table3[[#This Row],[GF]]*$CR$5)+(Table3[[#This Row],[GA]]*$CR$6))/Table3[[#This Row],[GP]])) + (Table3[[#This Row],[W]]*$CR$3)+(Table3[[#This Row],[L]]*$CR$4)+(Table3[[#This Row],[GF]]*$CR$5)+(Table3[[#This Row],[GA]]*$CR$6)</f>
        <v>145.60273437500001</v>
      </c>
      <c r="BN31">
        <f>COUNTIFS(Table2[AwayTeam],$A31,Table2[PredictedWinner], $A31, Table2[GameIsOver], 1)</f>
        <v>10</v>
      </c>
      <c r="BO31">
        <f>COUNTIFS(Table2[HomeTeam],$A31,Table2[PredictedWinner], $A31, Table2[GameIsOver], 1)</f>
        <v>14</v>
      </c>
      <c r="BP31">
        <f>BN31+BO31</f>
        <v>24</v>
      </c>
      <c r="BQ31">
        <f>F31-BN31</f>
        <v>21</v>
      </c>
      <c r="BR31">
        <f>H31-BO31</f>
        <v>19</v>
      </c>
      <c r="BS31">
        <f>BQ31+BR31</f>
        <v>40</v>
      </c>
      <c r="BY31" t="str">
        <f>INDEX(Table2[AwayTeam], Table3[[#This Row],[Column2]])</f>
        <v>CAR</v>
      </c>
      <c r="BZ31">
        <f>LARGE((Table2[[#This Row],[AwayTeam]]=Table3[[#This Row],[Teams]]), 1)</f>
        <v>0</v>
      </c>
      <c r="CP31" s="178"/>
      <c r="CQ31" s="179"/>
      <c r="CR31" s="67">
        <v>0</v>
      </c>
      <c r="CS31" s="67">
        <v>1</v>
      </c>
      <c r="CT31" s="67">
        <v>2</v>
      </c>
      <c r="CU31" s="67">
        <v>3</v>
      </c>
      <c r="CV31" s="67">
        <v>4</v>
      </c>
      <c r="CW31" s="67">
        <v>5</v>
      </c>
      <c r="CX31" s="67">
        <v>6</v>
      </c>
      <c r="CY31" s="67">
        <v>7</v>
      </c>
      <c r="CZ31" s="67">
        <v>8</v>
      </c>
      <c r="DA31" s="67">
        <v>9</v>
      </c>
      <c r="DB31" s="68">
        <v>10</v>
      </c>
      <c r="DD31" s="178"/>
      <c r="DE31" s="179"/>
      <c r="DF31" s="67">
        <v>0</v>
      </c>
      <c r="DG31" s="67">
        <v>1</v>
      </c>
      <c r="DH31" s="67">
        <v>2</v>
      </c>
      <c r="DI31" s="67">
        <v>3</v>
      </c>
      <c r="DJ31" s="67">
        <v>4</v>
      </c>
      <c r="DK31" s="67">
        <v>5</v>
      </c>
      <c r="DL31" s="67">
        <v>6</v>
      </c>
      <c r="DM31" s="67">
        <v>7</v>
      </c>
      <c r="DN31" s="67">
        <v>8</v>
      </c>
      <c r="DO31" s="67">
        <v>9</v>
      </c>
      <c r="DP31" s="68">
        <v>10</v>
      </c>
    </row>
    <row r="32" spans="1:120" ht="15.75" thickTop="1" x14ac:dyDescent="0.25">
      <c r="A32" t="s">
        <v>16</v>
      </c>
      <c r="B32" t="s">
        <v>96</v>
      </c>
      <c r="C32" t="s">
        <v>94</v>
      </c>
      <c r="D32">
        <f>COUNTIFS(DataRegularSeason20242025!$D$3:$D$1315,$A32,DataRegularSeason20242025!$R$3:$R$1315,1,DataRegularSeason20242025!$N$3:$N$1315,1) + COUNTIFS(DataRegularSeason20242025!$E$3:$E$1315,$A32,DataRegularSeason20242025!$R$3:$R$1315,1,DataRegularSeason20242025!$N$3:$N$1315,1)</f>
        <v>59</v>
      </c>
      <c r="E32" s="15">
        <f>Table3[[#This Row],[Watched]]/Table3[[#This Row],[GP]]</f>
        <v>0.90769230769230769</v>
      </c>
      <c r="F32">
        <f>COUNTIFS(DataRegularSeason20242025!$N$3:$N$1315,1,DataRegularSeason20242025!$D$3:$D$1315,$A32)</f>
        <v>33</v>
      </c>
      <c r="G32">
        <f>41-Table3[[#This Row],[GP_A]]</f>
        <v>8</v>
      </c>
      <c r="H32">
        <f>COUNTIFS(DataRegularSeason20242025!$E$3:$E$1315,$A32,DataRegularSeason20242025!$N$3:$N$1315,1)</f>
        <v>32</v>
      </c>
      <c r="I32">
        <f>41-Table3[[#This Row],[GP_H]]</f>
        <v>9</v>
      </c>
      <c r="J32">
        <f>F32+H32</f>
        <v>65</v>
      </c>
      <c r="K32">
        <f>82-Table3[[#This Row],[GP]]</f>
        <v>17</v>
      </c>
      <c r="L32">
        <f>COUNTIFS(DataRegularSeason20242025!$D$3:$D$1315,$A32, DataRegularSeason20242025!$L$3:$L$1315, $A32,DataRegularSeason20242025!$N$3:$N$1315,1)</f>
        <v>7</v>
      </c>
      <c r="M32">
        <f>COUNTIFS(DataRegularSeason20242025!$D$3:$D$1315,$A32, DataRegularSeason20242025!$L$3:$L$1315, $A32,DataRegularSeason20242025!$N$3:$N$1315,1,DataRegularSeason20242025!$M$3:$M$1315,"REG")</f>
        <v>6</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26</v>
      </c>
      <c r="Q32">
        <f>COUNTIFS(DataRegularSeason20242025!$D$3:$D$1315,$A32, DataRegularSeason20242025!$S$3:$S$1315, $A32,DataRegularSeason20242025!$M$3:$M$1315,"REG")</f>
        <v>21</v>
      </c>
      <c r="R32">
        <f>COUNTIFS(DataRegularSeason20242025!$D$3:$D$1315,$A32, DataRegularSeason20242025!$S$3:$S$1315, $A32,DataRegularSeason20242025!$M$3:$M$1315,"OT")</f>
        <v>3</v>
      </c>
      <c r="S32">
        <f>COUNTIFS(DataRegularSeason20242025!$D$3:$D$1315,$A32, DataRegularSeason20242025!$S$3:$S$1315, $A32,DataRegularSeason20242025!$M$3:$M$1315,"SO")</f>
        <v>2</v>
      </c>
      <c r="T32">
        <f>COUNTIFS(DataRegularSeason20242025!$E$3:$E$1315,$A32, DataRegularSeason20242025!$L$3:$L$1315, $A32, DataRegularSeason20242025!$N$3:$N$1315,1)</f>
        <v>13</v>
      </c>
      <c r="U32">
        <f>COUNTIFS(DataRegularSeason20242025!$E$3:$E$1315,$A32, DataRegularSeason20242025!$L$3:$L$1315, $A32,DataRegularSeason20242025!$N$3:$N$1315,1,DataRegularSeason20242025!$M$3:$M$1315,"REG")</f>
        <v>11</v>
      </c>
      <c r="V32">
        <f>COUNTIFS(DataRegularSeason20242025!$E$3:$E$1315,$A32, DataRegularSeason20242025!$L$3:$L$1315, $A32,DataRegularSeason20242025!$N$3:$N$1315,1,DataRegularSeason20242025!$M$3:$M$1315,"OT")</f>
        <v>2</v>
      </c>
      <c r="W32">
        <f>COUNTIFS(DataRegularSeason20242025!$E$3:$E$1315,$A32, DataRegularSeason20242025!$L$3:$L$1315, $A32,DataRegularSeason20242025!$N$3:$N$1315,1,DataRegularSeason20242025!$M$3:$M$1315,"SO")</f>
        <v>0</v>
      </c>
      <c r="X32">
        <f>H32-T32</f>
        <v>19</v>
      </c>
      <c r="Y32">
        <f>COUNTIFS(DataRegularSeason20242025!$E$3:$E$1315,$A32, DataRegularSeason20242025!$S$3:$S$1315, $A32,DataRegularSeason20242025!$M$3:$M$1315,"REG")</f>
        <v>15</v>
      </c>
      <c r="Z32">
        <f>COUNTIFS(DataRegularSeason20242025!$E$3:$E$1315,$A32, DataRegularSeason20242025!$S$3:$S$1315, $A32,DataRegularSeason20242025!$M$3:$M$1315,"OT")</f>
        <v>4</v>
      </c>
      <c r="AA32">
        <f>COUNTIFS(DataRegularSeason20242025!$E$3:$E$1315,$A32, DataRegularSeason20242025!$S$3:$S$1315, $A32,DataRegularSeason20242025!$M$3:$M$1315,"SO")</f>
        <v>0</v>
      </c>
      <c r="AB32">
        <f>Table3[[#This Row],[W_A]]+Table3[[#This Row],[W_H]]</f>
        <v>20</v>
      </c>
      <c r="AC32">
        <f>Table3[[#This Row],[L_A]]+Table3[[#This Row],[L_H]]</f>
        <v>45</v>
      </c>
      <c r="AD32">
        <f>Table3[[#This Row],[RW_A]]+Table3[[#This Row],[RW_H]]</f>
        <v>17</v>
      </c>
      <c r="AE32">
        <f>Table3[[#This Row],[RL_A]]+Table3[[#This Row],[RL_H]]</f>
        <v>36</v>
      </c>
      <c r="AF32">
        <f>Table3[[#This Row],[OTW_A]]+Table3[[#This Row],[OTW_H]]</f>
        <v>2</v>
      </c>
      <c r="AG32">
        <f>Table3[[#This Row],[OTL_A]]+Table3[[#This Row],[OTL_H]]</f>
        <v>7</v>
      </c>
      <c r="AH32">
        <f>Table3[[#This Row],[SOW_A]]+Table3[[#This Row],[SOW_H]]</f>
        <v>1</v>
      </c>
      <c r="AI32">
        <f>Table3[[#This Row],[SOL_A]]+Table3[[#This Row],[SOL_H]]</f>
        <v>2</v>
      </c>
      <c r="AJ32" s="20" t="str">
        <f>_xlfn.CONCAT(TEXT(Table3[[#This Row],[OTW]]+Table3[[#This Row],[SOW]], "0"), "-", TEXT(Table3[[#This Row],[OTL]]+Table3[[#This Row],[SOL]],"0"))</f>
        <v>3-9</v>
      </c>
      <c r="AK32">
        <f>(2*(Table3[[#This Row],[W_A]]+Table3[[#This Row],[W_H]]))+Table3[[#This Row],[OTL_A]]+Table3[[#This Row],[SOL_A]]+Table3[[#This Row],[OTL_H]]+Table3[[#This Row],[SOL_H]]</f>
        <v>49</v>
      </c>
      <c r="AL32">
        <f>(3*(Table3[[#This Row],[RW_A]]+Table3[[#This Row],[RW_H]]))+(2*(Table3[[#This Row],[OTW_A]]+Table3[[#This Row],[SOW_A]]+Table3[[#This Row],[OTW_H]]+Table3[[#This Row],[SOW_H]]))+Table3[[#This Row],[OTL_A]]+Table3[[#This Row],[SOL_A]]+Table3[[#This Row],[OTL_H]]+Table3[[#This Row],[SOL_H]]</f>
        <v>66</v>
      </c>
      <c r="AM32" s="15">
        <f>Table3[[#This Row],[PTS]]/(2*Table3[[#This Row],[GP]])</f>
        <v>0.37692307692307692</v>
      </c>
      <c r="AN32" s="15">
        <f>Table3[[#This Row],[PTS2]]/(3*Table3[[#This Row],[GP]])</f>
        <v>0.33846153846153848</v>
      </c>
      <c r="AO32">
        <f>(2*Table3[[#This Row],[GR]])+Table3[[#This Row],[PTS]]</f>
        <v>83</v>
      </c>
      <c r="AP32">
        <f>(3*Table3[[#This Row],[GR]])+Table3[[#This Row],[PTS2]]</f>
        <v>117</v>
      </c>
      <c r="AQ32">
        <f>Table3[[#This Row],[PTS]]+(2 * Table3[[#This Row],[GR]] * Table3[[#This Row],[PTS%]])</f>
        <v>61.815384615384616</v>
      </c>
      <c r="AR32">
        <f>Table3[[#This Row],[PTS2]]+(3 * Table3[[#This Row],[GR]] * Table3[[#This Row],[PTS%2]])</f>
        <v>83.261538461538464</v>
      </c>
      <c r="AS32" s="20" t="str">
        <f>_xlfn.CONCAT(TEXT(Table3[[#This Row],[W]], "0"), "-", TEXT(Table3[[#This Row],[RL]],"0"), "-", TEXT(Table3[[#This Row],[OTL]]+Table3[[#This Row],[SOL]], "0"))</f>
        <v>20-36-9</v>
      </c>
      <c r="AT32">
        <f>COUNTIFS(DataRegularSeason20242025!$D$3:$D$1315,Table3[[#This Row],[Teams]],DataRegularSeason20242025!$K$3:$K$1315,0)</f>
        <v>0</v>
      </c>
      <c r="AU32">
        <f>SUMIF(DataRegularSeason20242025!$D$3:$D$1315,$A32, DataRegularSeason20242025!$J$3:$J$1315)</f>
        <v>82</v>
      </c>
      <c r="AV32">
        <f>SUMIF(DataRegularSeason20242025!$D$3:$D$1315,$A32, DataRegularSeason20242025!$K$3:$K$1315)</f>
        <v>118</v>
      </c>
      <c r="AW32">
        <f>AU32-AV32</f>
        <v>-36</v>
      </c>
      <c r="AX32">
        <f>COUNTIFS(DataRegularSeason20242025!$E$3:$E$1315,Table3[[#This Row],[Teams]],DataRegularSeason20242025!$J$3:$J$1315,0)</f>
        <v>0</v>
      </c>
      <c r="AY32">
        <f>SUMIF(DataRegularSeason20242025!$E$3:$E$1315,$A32,DataRegularSeason20242025!$K$3:$K$1315)</f>
        <v>96</v>
      </c>
      <c r="AZ32">
        <f>SUMIF(DataRegularSeason20242025!$E$3:$E$1315,$A32,DataRegularSeason20242025!$J$3:$J$1315)</f>
        <v>109</v>
      </c>
      <c r="BA32">
        <f>AY32-AZ32</f>
        <v>-13</v>
      </c>
      <c r="BB32">
        <f>AU32+AY32</f>
        <v>178</v>
      </c>
      <c r="BC32">
        <f>AV32+AZ32</f>
        <v>227</v>
      </c>
      <c r="BD32">
        <f>BB32-BC32</f>
        <v>-49</v>
      </c>
      <c r="BE32" s="17">
        <f>Table3[[#This Row],[GF]]/Table3[[#This Row],[GP]]</f>
        <v>2.7384615384615385</v>
      </c>
      <c r="BF32" s="17">
        <f>Table3[[#This Row],[GA]]/Table3[[#This Row],[GP]]</f>
        <v>3.4923076923076923</v>
      </c>
      <c r="BG32" s="17">
        <f>(Table3[[#This Row],[GF]]-Table3[[#This Row],[GA]])/Table3[[#This Row],[GP]]</f>
        <v>-0.75384615384615383</v>
      </c>
      <c r="BH32" s="49" t="str">
        <f>_xlfn.CONCAT(TEXT(Table3[[#This Row],[W_H]], "0"), "-", TEXT(Table3[[#This Row],[RL_H]],"0"), "-", TEXT(Table3[[#This Row],[OTL_H]]+Table3[[#This Row],[SOL_H]], "0"))</f>
        <v>13-15-4</v>
      </c>
      <c r="BI32" s="49" t="str">
        <f>_xlfn.CONCAT(TEXT(Table3[[#This Row],[W_A]], "0"), "-", TEXT(Table3[[#This Row],[RL_A]],"0"), "-", TEXT(Table3[[#This Row],[OTL_A]]+Table3[[#This Row],[SOL_A]], "0"))</f>
        <v>7-21-5</v>
      </c>
      <c r="BJ32" s="49">
        <f>((2*(Table3[[#This Row],[W_H]]))+Table3[[#This Row],[OTL_H]]+Table3[[#This Row],[SOL_H]])/(2*Table3[[#This Row],[GP_H]])</f>
        <v>0.46875</v>
      </c>
      <c r="BK32" s="49">
        <f>((2*(Table3[[#This Row],[W_A]]))+Table3[[#This Row],[OTL_A]]+Table3[[#This Row],[SOL_A]])/(2*Table3[[#This Row],[GP_A]])</f>
        <v>0.2878787878787879</v>
      </c>
      <c r="BL32" s="21">
        <f>(Table3[[#This Row],[W]]*$CR$3)+(Table3[[#This Row],[L]]*$CR$4)+(Table3[[#This Row],[GF]]*$CR$5)+(Table3[[#This Row],[GA]]*$CR$6)</f>
        <v>72.900000000000006</v>
      </c>
      <c r="BM32" s="21">
        <f>(82*(((Table3[[#This Row],[PTS%]]*$CR$3)+((1-Table3[[#This Row],[PTS%]])*$CR$4)+(Table3[[#This Row],[GF]]*$CR$5)+(Table3[[#This Row],[GA]]*$CR$6))/Table3[[#This Row],[GP]])) + (Table3[[#This Row],[W]]*$CR$3)+(Table3[[#This Row],[L]]*$CR$4)+(Table3[[#This Row],[GF]]*$CR$5)+(Table3[[#This Row],[GA]]*$CR$6)</f>
        <v>135.69356213017753</v>
      </c>
      <c r="BN32">
        <f>COUNTIFS(Table2[AwayTeam],$A32,Table2[PredictedWinner], $A32, Table2[GameIsOver], 1)</f>
        <v>2</v>
      </c>
      <c r="BO32">
        <f>COUNTIFS(Table2[HomeTeam],$A32,Table2[PredictedWinner], $A32, Table2[GameIsOver], 1)</f>
        <v>8</v>
      </c>
      <c r="BP32">
        <f>BN32+BO32</f>
        <v>10</v>
      </c>
      <c r="BQ32">
        <f>F32-BN32</f>
        <v>31</v>
      </c>
      <c r="BR32">
        <f>H32-BO32</f>
        <v>24</v>
      </c>
      <c r="BS32">
        <f>BQ32+BR32</f>
        <v>55</v>
      </c>
      <c r="BV32">
        <v>2015</v>
      </c>
      <c r="BY32" t="str">
        <f>INDEX(Table2[AwayTeam], Table3[[#This Row],[Column2]])</f>
        <v>UTA</v>
      </c>
      <c r="BZ32">
        <f>LARGE((Table2[[#This Row],[AwayTeam]]=Table3[[#This Row],[Teams]]), 1)</f>
        <v>0</v>
      </c>
      <c r="CP32" s="94"/>
      <c r="CQ32" s="66">
        <v>0</v>
      </c>
      <c r="CR32" s="137"/>
      <c r="CS32" s="19">
        <f>(COUNTIFS(Table2[AwayTeam],$CP$30, Table2[ActualAwayScore],$CQ32, Table2[ActualHomeScore],CS$31)+COUNTIFS(Table2[HomeTeam],$CP$30, Table2[ActualAwayScore],CS$31, Table2[ActualHomeScore],$CQ32))*-1</f>
        <v>0</v>
      </c>
      <c r="CT32" s="19">
        <f>(COUNTIFS(Table2[AwayTeam],$CP$30, Table2[ActualAwayScore],$CQ32, Table2[ActualHomeScore],CT$31)+COUNTIFS(Table2[HomeTeam],$CP$30, Table2[ActualAwayScore],CT$31, Table2[ActualHomeScore],$CQ32))*-1</f>
        <v>0</v>
      </c>
      <c r="CU32" s="19">
        <f>(COUNTIFS(Table2[AwayTeam],$CP$30, Table2[ActualAwayScore],$CQ32, Table2[ActualHomeScore],CU$31)+COUNTIFS(Table2[HomeTeam],$CP$30, Table2[ActualAwayScore],CU$31, Table2[ActualHomeScore],$CQ32))*-1</f>
        <v>-3</v>
      </c>
      <c r="CV32" s="19">
        <f>(COUNTIFS(Table2[AwayTeam],$CP$30, Table2[ActualAwayScore],$CQ32, Table2[ActualHomeScore],CV$31)+COUNTIFS(Table2[HomeTeam],$CP$30, Table2[ActualAwayScore],CV$31, Table2[ActualHomeScore],$CQ32))*-1</f>
        <v>0</v>
      </c>
      <c r="CW32" s="19">
        <f>(COUNTIFS(Table2[AwayTeam],$CP$30, Table2[ActualAwayScore],$CQ32, Table2[ActualHomeScore],CW$31)+COUNTIFS(Table2[HomeTeam],$CP$30, Table2[ActualAwayScore],CW$31, Table2[ActualHomeScore],$CQ32))*-1</f>
        <v>-1</v>
      </c>
      <c r="CX32" s="19">
        <f>(COUNTIFS(Table2[AwayTeam],$CP$30, Table2[ActualAwayScore],$CQ32, Table2[ActualHomeScore],CX$31)+COUNTIFS(Table2[HomeTeam],$CP$30, Table2[ActualAwayScore],CX$31, Table2[ActualHomeScore],$CQ32))*-1</f>
        <v>0</v>
      </c>
      <c r="CY32" s="19">
        <f>(COUNTIFS(Table2[AwayTeam],$CP$30, Table2[ActualAwayScore],$CQ32, Table2[ActualHomeScore],CY$31)+COUNTIFS(Table2[HomeTeam],$CP$30, Table2[ActualAwayScore],CY$31, Table2[ActualHomeScore],$CQ32))*-1</f>
        <v>0</v>
      </c>
      <c r="CZ32" s="19">
        <f>(COUNTIFS(Table2[AwayTeam],$CP$30, Table2[ActualAwayScore],$CQ32, Table2[ActualHomeScore],CZ$31)+COUNTIFS(Table2[HomeTeam],$CP$30, Table2[ActualAwayScore],CZ$31, Table2[ActualHomeScore],$CQ32))*-1</f>
        <v>0</v>
      </c>
      <c r="DA32" s="19">
        <f>(COUNTIFS(Table2[AwayTeam],$CP$30, Table2[ActualAwayScore],$CQ32, Table2[ActualHomeScore],DA$31)+COUNTIFS(Table2[HomeTeam],$CP$30, Table2[ActualAwayScore],DA$31, Table2[ActualHomeScore],$CQ32))*-1</f>
        <v>0</v>
      </c>
      <c r="DB32" s="138">
        <f>(COUNTIFS(Table2[AwayTeam],$CP$30, Table2[ActualAwayScore],$CQ32, Table2[ActualHomeScore],DB$31)+COUNTIFS(Table2[HomeTeam],$CP$30, Table2[ActualAwayScore],DB$31, Table2[ActualHomeScore],$CQ32))*-1</f>
        <v>0</v>
      </c>
      <c r="DC32" s="19"/>
      <c r="DD32" s="139" t="s">
        <v>1889</v>
      </c>
      <c r="DE32" s="138">
        <v>0</v>
      </c>
      <c r="DF32" s="140"/>
      <c r="DG32" s="19">
        <f>COUNTIFS(Table2[[ActualHomeScore]:[ActualHomeScore]],$DE32, Table2[[ActualAwayScore]:[ActualAwayScore]],DG$31)</f>
        <v>5</v>
      </c>
      <c r="DH32" s="19">
        <f>COUNTIFS(Table2[[ActualHomeScore]:[ActualHomeScore]],$DE32, Table2[[ActualAwayScore]:[ActualAwayScore]],DH$31)</f>
        <v>6</v>
      </c>
      <c r="DI32" s="19">
        <f>COUNTIFS(Table2[[ActualHomeScore]:[ActualHomeScore]],$DE32, Table2[[ActualAwayScore]:[ActualAwayScore]],DI$31)</f>
        <v>12</v>
      </c>
      <c r="DJ32" s="19">
        <f>COUNTIFS(Table2[[ActualHomeScore]:[ActualHomeScore]],$DE32, Table2[[ActualAwayScore]:[ActualAwayScore]],DJ$31)</f>
        <v>16</v>
      </c>
      <c r="DK32" s="19">
        <f>COUNTIFS(Table2[[ActualHomeScore]:[ActualHomeScore]],$DE32, Table2[[ActualAwayScore]:[ActualAwayScore]],DK$31)</f>
        <v>2</v>
      </c>
      <c r="DL32" s="19">
        <f>COUNTIFS(Table2[[ActualHomeScore]:[ActualHomeScore]],$DE32, Table2[[ActualAwayScore]:[ActualAwayScore]],DL$31)</f>
        <v>4</v>
      </c>
      <c r="DM32" s="19">
        <f>COUNTIFS(Table2[[ActualHomeScore]:[ActualHomeScore]],$DE32, Table2[[ActualAwayScore]:[ActualAwayScore]],DM$31)</f>
        <v>0</v>
      </c>
      <c r="DN32" s="19">
        <f>COUNTIFS(Table2[[ActualHomeScore]:[ActualHomeScore]],$DE32, Table2[[ActualAwayScore]:[ActualAwayScore]],DN$31)</f>
        <v>0</v>
      </c>
      <c r="DO32" s="19">
        <f>COUNTIFS(Table2[[ActualHomeScore]:[ActualHomeScore]],$DE32, Table2[[ActualAwayScore]:[ActualAwayScore]],DO$31)</f>
        <v>0</v>
      </c>
      <c r="DP32" s="19">
        <f>COUNTIFS(Table2[[ActualHomeScore]:[ActualHomeScore]],$DE32, Table2[[ActualAwayScore]:[ActualAwayScore]],DP$31)</f>
        <v>0</v>
      </c>
    </row>
    <row r="33" spans="1:120" x14ac:dyDescent="0.25">
      <c r="A33" t="s">
        <v>37</v>
      </c>
      <c r="B33" t="s">
        <v>96</v>
      </c>
      <c r="C33" t="s">
        <v>99</v>
      </c>
      <c r="D33">
        <f>COUNTIFS(DataRegularSeason20242025!$D$3:$D$1315,$A33,DataRegularSeason20242025!$R$3:$R$1315,1,DataRegularSeason20242025!$N$3:$N$1315,1) + COUNTIFS(DataRegularSeason20242025!$E$3:$E$1315,$A33,DataRegularSeason20242025!$R$3:$R$1315,1,DataRegularSeason20242025!$N$3:$N$1315,1)</f>
        <v>55</v>
      </c>
      <c r="E33" s="15">
        <f>Table3[[#This Row],[Watched]]/Table3[[#This Row],[GP]]</f>
        <v>0.83333333333333337</v>
      </c>
      <c r="F33">
        <f>COUNTIFS(DataRegularSeason20242025!$N$3:$N$1315,1,DataRegularSeason20242025!$D$3:$D$1315,$A33)</f>
        <v>35</v>
      </c>
      <c r="G33">
        <f>41-Table3[[#This Row],[GP_A]]</f>
        <v>6</v>
      </c>
      <c r="H33">
        <f>COUNTIFS(DataRegularSeason20242025!$E$3:$E$1315,$A33,DataRegularSeason20242025!$N$3:$N$1315,1)</f>
        <v>31</v>
      </c>
      <c r="I33">
        <f>41-Table3[[#This Row],[GP_H]]</f>
        <v>10</v>
      </c>
      <c r="J33">
        <f>F33+H33</f>
        <v>66</v>
      </c>
      <c r="K33">
        <f>82-Table3[[#This Row],[GP]]</f>
        <v>16</v>
      </c>
      <c r="L33">
        <f>COUNTIFS(DataRegularSeason20242025!$D$3:$D$1315,$A33, DataRegularSeason20242025!$L$3:$L$1315, $A33,DataRegularSeason20242025!$N$3:$N$1315,1)</f>
        <v>8</v>
      </c>
      <c r="M33">
        <f>COUNTIFS(DataRegularSeason20242025!$D$3:$D$1315,$A33, DataRegularSeason20242025!$L$3:$L$1315, $A33,DataRegularSeason20242025!$N$3:$N$1315,1,DataRegularSeason20242025!$M$3:$M$1315,"REG")</f>
        <v>5</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1</v>
      </c>
      <c r="P33">
        <f>F33-L33</f>
        <v>27</v>
      </c>
      <c r="Q33">
        <f>COUNTIFS(DataRegularSeason20242025!$D$3:$D$1315,$A33, DataRegularSeason20242025!$S$3:$S$1315, $A33,DataRegularSeason20242025!$M$3:$M$1315,"REG")</f>
        <v>20</v>
      </c>
      <c r="R33">
        <f>COUNTIFS(DataRegularSeason20242025!$D$3:$D$1315,$A33, DataRegularSeason20242025!$S$3:$S$1315, $A33,DataRegularSeason20242025!$M$3:$M$1315,"OT")</f>
        <v>3</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22</v>
      </c>
      <c r="Y33">
        <f>COUNTIFS(DataRegularSeason20242025!$E$3:$E$1315,$A33, DataRegularSeason20242025!$S$3:$S$1315, $A33,DataRegularSeason20242025!$M$3:$M$1315,"REG")</f>
        <v>20</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17</v>
      </c>
      <c r="AC33">
        <f>Table3[[#This Row],[L_A]]+Table3[[#This Row],[L_H]]</f>
        <v>49</v>
      </c>
      <c r="AD33">
        <f>Table3[[#This Row],[RW_A]]+Table3[[#This Row],[RW_H]]</f>
        <v>12</v>
      </c>
      <c r="AE33">
        <f>Table3[[#This Row],[RL_A]]+Table3[[#This Row],[RL_H]]</f>
        <v>40</v>
      </c>
      <c r="AF33">
        <f>Table3[[#This Row],[OTW_A]]+Table3[[#This Row],[OTW_H]]</f>
        <v>4</v>
      </c>
      <c r="AG33">
        <f>Table3[[#This Row],[OTL_A]]+Table3[[#This Row],[OTL_H]]</f>
        <v>5</v>
      </c>
      <c r="AH33">
        <f>Table3[[#This Row],[SOW_A]]+Table3[[#This Row],[SOW_H]]</f>
        <v>1</v>
      </c>
      <c r="AI33">
        <f>Table3[[#This Row],[SOL_A]]+Table3[[#This Row],[SOL_H]]</f>
        <v>4</v>
      </c>
      <c r="AJ33" s="20" t="str">
        <f>_xlfn.CONCAT(TEXT(Table3[[#This Row],[OTW]]+Table3[[#This Row],[SOW]], "0"), "-", TEXT(Table3[[#This Row],[OTL]]+Table3[[#This Row],[SOL]],"0"))</f>
        <v>5-9</v>
      </c>
      <c r="AK33">
        <f>(2*(Table3[[#This Row],[W_A]]+Table3[[#This Row],[W_H]]))+Table3[[#This Row],[OTL_A]]+Table3[[#This Row],[SOL_A]]+Table3[[#This Row],[OTL_H]]+Table3[[#This Row],[SOL_H]]</f>
        <v>43</v>
      </c>
      <c r="AL33">
        <f>(3*(Table3[[#This Row],[RW_A]]+Table3[[#This Row],[RW_H]]))+(2*(Table3[[#This Row],[OTW_A]]+Table3[[#This Row],[SOW_A]]+Table3[[#This Row],[OTW_H]]+Table3[[#This Row],[SOW_H]]))+Table3[[#This Row],[OTL_A]]+Table3[[#This Row],[SOL_A]]+Table3[[#This Row],[OTL_H]]+Table3[[#This Row],[SOL_H]]</f>
        <v>55</v>
      </c>
      <c r="AM33" s="15">
        <f>Table3[[#This Row],[PTS]]/(2*Table3[[#This Row],[GP]])</f>
        <v>0.32575757575757575</v>
      </c>
      <c r="AN33" s="15">
        <f>Table3[[#This Row],[PTS2]]/(3*Table3[[#This Row],[GP]])</f>
        <v>0.27777777777777779</v>
      </c>
      <c r="AO33">
        <f>(2*Table3[[#This Row],[GR]])+Table3[[#This Row],[PTS]]</f>
        <v>75</v>
      </c>
      <c r="AP33">
        <f>(3*Table3[[#This Row],[GR]])+Table3[[#This Row],[PTS2]]</f>
        <v>103</v>
      </c>
      <c r="AQ33">
        <f>Table3[[#This Row],[PTS]]+(2 * Table3[[#This Row],[GR]] * Table3[[#This Row],[PTS%]])</f>
        <v>53.424242424242422</v>
      </c>
      <c r="AR33">
        <f>Table3[[#This Row],[PTS2]]+(3 * Table3[[#This Row],[GR]] * Table3[[#This Row],[PTS%2]])</f>
        <v>68.333333333333329</v>
      </c>
      <c r="AS33" s="20" t="str">
        <f>_xlfn.CONCAT(TEXT(Table3[[#This Row],[W]], "0"), "-", TEXT(Table3[[#This Row],[RL]],"0"), "-", TEXT(Table3[[#This Row],[OTL]]+Table3[[#This Row],[SOL]], "0"))</f>
        <v>17-40-9</v>
      </c>
      <c r="AT33">
        <f>COUNTIFS(DataRegularSeason20242025!$D$3:$D$1315,Table3[[#This Row],[Teams]],DataRegularSeason20242025!$K$3:$K$1315,0)</f>
        <v>1</v>
      </c>
      <c r="AU33">
        <f>SUMIF(DataRegularSeason20242025!$D$3:$D$1315,$A33, DataRegularSeason20242025!$J$3:$J$1315)</f>
        <v>90</v>
      </c>
      <c r="AV33">
        <f>SUMIF(DataRegularSeason20242025!$D$3:$D$1315,$A33, DataRegularSeason20242025!$K$3:$K$1315)</f>
        <v>135</v>
      </c>
      <c r="AW33">
        <f>AU33-AV33</f>
        <v>-45</v>
      </c>
      <c r="AX33">
        <f>COUNTIFS(DataRegularSeason20242025!$E$3:$E$1315,Table3[[#This Row],[Teams]],DataRegularSeason20242025!$J$3:$J$1315,0)</f>
        <v>0</v>
      </c>
      <c r="AY33">
        <f>SUMIF(DataRegularSeason20242025!$E$3:$E$1315,$A33,DataRegularSeason20242025!$K$3:$K$1315)</f>
        <v>83</v>
      </c>
      <c r="AZ33">
        <f>SUMIF(DataRegularSeason20242025!$E$3:$E$1315,$A33,DataRegularSeason20242025!$J$3:$J$1315)</f>
        <v>113</v>
      </c>
      <c r="BA33">
        <f>AY33-AZ33</f>
        <v>-30</v>
      </c>
      <c r="BB33">
        <f>AU33+AY33</f>
        <v>173</v>
      </c>
      <c r="BC33">
        <f>AV33+AZ33</f>
        <v>248</v>
      </c>
      <c r="BD33">
        <f>BB33-BC33</f>
        <v>-75</v>
      </c>
      <c r="BE33" s="17">
        <f>Table3[[#This Row],[GF]]/Table3[[#This Row],[GP]]</f>
        <v>2.6212121212121211</v>
      </c>
      <c r="BF33" s="17">
        <f>Table3[[#This Row],[GA]]/Table3[[#This Row],[GP]]</f>
        <v>3.7575757575757578</v>
      </c>
      <c r="BG33" s="17">
        <f>(Table3[[#This Row],[GF]]-Table3[[#This Row],[GA]])/Table3[[#This Row],[GP]]</f>
        <v>-1.1363636363636365</v>
      </c>
      <c r="BH33" s="49" t="str">
        <f>_xlfn.CONCAT(TEXT(Table3[[#This Row],[W_H]], "0"), "-", TEXT(Table3[[#This Row],[RL_H]],"0"), "-", TEXT(Table3[[#This Row],[OTL_H]]+Table3[[#This Row],[SOL_H]], "0"))</f>
        <v>9-20-2</v>
      </c>
      <c r="BI33" s="49" t="str">
        <f>_xlfn.CONCAT(TEXT(Table3[[#This Row],[W_A]], "0"), "-", TEXT(Table3[[#This Row],[RL_A]],"0"), "-", TEXT(Table3[[#This Row],[OTL_A]]+Table3[[#This Row],[SOL_A]], "0"))</f>
        <v>8-20-7</v>
      </c>
      <c r="BJ33" s="49">
        <f>((2*(Table3[[#This Row],[W_H]]))+Table3[[#This Row],[OTL_H]]+Table3[[#This Row],[SOL_H]])/(2*Table3[[#This Row],[GP_H]])</f>
        <v>0.32258064516129031</v>
      </c>
      <c r="BK33" s="49">
        <f>((2*(Table3[[#This Row],[W_A]]))+Table3[[#This Row],[OTL_A]]+Table3[[#This Row],[SOL_A]])/(2*Table3[[#This Row],[GP_A]])</f>
        <v>0.32857142857142857</v>
      </c>
      <c r="BL33" s="21">
        <f>(Table3[[#This Row],[W]]*$CR$3)+(Table3[[#This Row],[L]]*$CR$4)+(Table3[[#This Row],[GF]]*$CR$5)+(Table3[[#This Row],[GA]]*$CR$6)</f>
        <v>73.95</v>
      </c>
      <c r="BM33" s="21">
        <f>(82*(((Table3[[#This Row],[PTS%]]*$CR$3)+((1-Table3[[#This Row],[PTS%]])*$CR$4)+(Table3[[#This Row],[GF]]*$CR$5)+(Table3[[#This Row],[GA]]*$CR$6))/Table3[[#This Row],[GP]])) + (Table3[[#This Row],[W]]*$CR$3)+(Table3[[#This Row],[L]]*$CR$4)+(Table3[[#This Row],[GF]]*$CR$5)+(Table3[[#This Row],[GA]]*$CR$6)</f>
        <v>137.4567033976125</v>
      </c>
      <c r="BN33">
        <f>COUNTIFS(Table2[AwayTeam],$A33,Table2[PredictedWinner], $A33, Table2[GameIsOver], 1)</f>
        <v>5</v>
      </c>
      <c r="BO33">
        <f>COUNTIFS(Table2[HomeTeam],$A33,Table2[PredictedWinner], $A33, Table2[GameIsOver], 1)</f>
        <v>7</v>
      </c>
      <c r="BP33">
        <f>BN33+BO33</f>
        <v>12</v>
      </c>
      <c r="BQ33">
        <f>F33-BN33</f>
        <v>30</v>
      </c>
      <c r="BR33">
        <f>H33-BO33</f>
        <v>24</v>
      </c>
      <c r="BS33">
        <f>BQ33+BR33</f>
        <v>54</v>
      </c>
      <c r="BW33" s="1">
        <v>45733</v>
      </c>
      <c r="BY33" t="str">
        <f>INDEX(Table2[AwayTeam], Table3[[#This Row],[Column2]])</f>
        <v>NJD</v>
      </c>
      <c r="BZ33">
        <f>LARGE((Table2[[#This Row],[AwayTeam]]=Table3[[#This Row],[Teams]]), 1)</f>
        <v>0</v>
      </c>
      <c r="CP33" s="94"/>
      <c r="CQ33" s="66">
        <v>1</v>
      </c>
      <c r="CR33" s="19">
        <f>COUNTIFS(Table2[AwayTeam],$CP$30, Table2[ActualAwayScore],$CQ33, Table2[ActualHomeScore],CR$31)+COUNTIFS(Table2[HomeTeam],$CP$30, Table2[ActualAwayScore],CR$31, Table2[ActualHomeScore],$CQ33)</f>
        <v>1</v>
      </c>
      <c r="CS33" s="137"/>
      <c r="CT33" s="19">
        <f>(COUNTIFS(Table2[AwayTeam],$CP$30, Table2[ActualAwayScore],$CQ33, Table2[ActualHomeScore],CT$31)+COUNTIFS(Table2[HomeTeam],$CP$30, Table2[ActualAwayScore],CT$31, Table2[ActualHomeScore],$CQ33))*-1</f>
        <v>-4</v>
      </c>
      <c r="CU33" s="19">
        <f>(COUNTIFS(Table2[AwayTeam],$CP$30, Table2[ActualAwayScore],$CQ33, Table2[ActualHomeScore],CU$31)+COUNTIFS(Table2[HomeTeam],$CP$30, Table2[ActualAwayScore],CU$31, Table2[ActualHomeScore],$CQ33))*-1</f>
        <v>-3</v>
      </c>
      <c r="CV33" s="19">
        <f>(COUNTIFS(Table2[AwayTeam],$CP$30, Table2[ActualAwayScore],$CQ33, Table2[ActualHomeScore],CV$31)+COUNTIFS(Table2[HomeTeam],$CP$30, Table2[ActualAwayScore],CV$31, Table2[ActualHomeScore],$CQ33))*-1</f>
        <v>-2</v>
      </c>
      <c r="CW33" s="19">
        <f>(COUNTIFS(Table2[AwayTeam],$CP$30, Table2[ActualAwayScore],$CQ33, Table2[ActualHomeScore],CW$31)+COUNTIFS(Table2[HomeTeam],$CP$30, Table2[ActualAwayScore],CW$31, Table2[ActualHomeScore],$CQ33))*-1</f>
        <v>-1</v>
      </c>
      <c r="CX33" s="19">
        <f>(COUNTIFS(Table2[AwayTeam],$CP$30, Table2[ActualAwayScore],$CQ33, Table2[ActualHomeScore],CX$31)+COUNTIFS(Table2[HomeTeam],$CP$30, Table2[ActualAwayScore],CX$31, Table2[ActualHomeScore],$CQ33))*-1</f>
        <v>0</v>
      </c>
      <c r="CY33" s="19">
        <f>(COUNTIFS(Table2[AwayTeam],$CP$30, Table2[ActualAwayScore],$CQ33, Table2[ActualHomeScore],CY$31)+COUNTIFS(Table2[HomeTeam],$CP$30, Table2[ActualAwayScore],CY$31, Table2[ActualHomeScore],$CQ33))*-1</f>
        <v>0</v>
      </c>
      <c r="CZ33" s="19">
        <f>(COUNTIFS(Table2[AwayTeam],$CP$30, Table2[ActualAwayScore],$CQ33, Table2[ActualHomeScore],CZ$31)+COUNTIFS(Table2[HomeTeam],$CP$30, Table2[ActualAwayScore],CZ$31, Table2[ActualHomeScore],$CQ33))*-1</f>
        <v>0</v>
      </c>
      <c r="DA33" s="19">
        <f>(COUNTIFS(Table2[AwayTeam],$CP$30, Table2[ActualAwayScore],$CQ33, Table2[ActualHomeScore],DA$31)+COUNTIFS(Table2[HomeTeam],$CP$30, Table2[ActualAwayScore],DA$31, Table2[ActualHomeScore],$CQ33))*-1</f>
        <v>0</v>
      </c>
      <c r="DB33" s="138">
        <f>(COUNTIFS(Table2[AwayTeam],$CP$30, Table2[ActualAwayScore],$CQ33, Table2[ActualHomeScore],DB$31)+COUNTIFS(Table2[HomeTeam],$CP$30, Table2[ActualAwayScore],DB$31, Table2[ActualHomeScore],$CQ33))*-1</f>
        <v>0</v>
      </c>
      <c r="DC33" s="19"/>
      <c r="DD33" s="139"/>
      <c r="DE33" s="138">
        <v>1</v>
      </c>
      <c r="DF33" s="19">
        <f>COUNTIFS(Table2[[ActualHomeScore]:[ActualHomeScore]],$DE33, Table2[[ActualAwayScore]:[ActualAwayScore]],DF$31)</f>
        <v>9</v>
      </c>
      <c r="DG33" s="140"/>
      <c r="DH33" s="19">
        <f>COUNTIFS(Table2[[ActualHomeScore]:[ActualHomeScore]],$DE33, Table2[[ActualAwayScore]:[ActualAwayScore]],DH$31)</f>
        <v>33</v>
      </c>
      <c r="DI33" s="19">
        <f>COUNTIFS(Table2[[ActualHomeScore]:[ActualHomeScore]],$DE33, Table2[[ActualAwayScore]:[ActualAwayScore]],DI$31)</f>
        <v>30</v>
      </c>
      <c r="DJ33" s="19">
        <f>COUNTIFS(Table2[[ActualHomeScore]:[ActualHomeScore]],$DE33, Table2[[ActualAwayScore]:[ActualAwayScore]],DJ$31)</f>
        <v>37</v>
      </c>
      <c r="DK33" s="19">
        <f>COUNTIFS(Table2[[ActualHomeScore]:[ActualHomeScore]],$DE33, Table2[[ActualAwayScore]:[ActualAwayScore]],DK$31)</f>
        <v>17</v>
      </c>
      <c r="DL33" s="19">
        <f>COUNTIFS(Table2[[ActualHomeScore]:[ActualHomeScore]],$DE33, Table2[[ActualAwayScore]:[ActualAwayScore]],DL$31)</f>
        <v>5</v>
      </c>
      <c r="DM33" s="19">
        <f>COUNTIFS(Table2[[ActualHomeScore]:[ActualHomeScore]],$DE33, Table2[[ActualAwayScore]:[ActualAwayScore]],DM$31)</f>
        <v>3</v>
      </c>
      <c r="DN33" s="19">
        <f>COUNTIFS(Table2[[ActualHomeScore]:[ActualHomeScore]],$DE33, Table2[[ActualAwayScore]:[ActualAwayScore]],DN$31)</f>
        <v>1</v>
      </c>
      <c r="DO33" s="19">
        <f>COUNTIFS(Table2[[ActualHomeScore]:[ActualHomeScore]],$DE33, Table2[[ActualAwayScore]:[ActualAwayScore]],DO$31)</f>
        <v>0</v>
      </c>
      <c r="DP33" s="19">
        <f>COUNTIFS(Table2[[ActualHomeScore]:[ActualHomeScore]],$DE33, Table2[[ActualAwayScore]:[ActualAwayScore]],DP$31)</f>
        <v>0</v>
      </c>
    </row>
    <row r="34" spans="1:120" x14ac:dyDescent="0.25">
      <c r="CL34" t="str">
        <f t="array" ref="CL34:CL66">IF(DataRegularSeason20242025!$D$3:$D$1315="CGY",DataRegularSeason20242025!$D$3:$D$1315,"")</f>
        <v/>
      </c>
      <c r="CP34" s="94"/>
      <c r="CQ34" s="66">
        <v>2</v>
      </c>
      <c r="CR34" s="19">
        <f>COUNTIFS(Table2[AwayTeam],$CP$30, Table2[ActualAwayScore],$CQ34, Table2[ActualHomeScore],CR$31)+COUNTIFS(Table2[HomeTeam],$CP$30, Table2[ActualAwayScore],CR$31, Table2[ActualHomeScore],$CQ34)</f>
        <v>1</v>
      </c>
      <c r="CS34" s="19">
        <f>COUNTIFS(Table2[AwayTeam],"CGY", Table2[ActualAwayScore],$CQ34, Table2[ActualHomeScore],CS$31)+COUNTIFS(Table2[HomeTeam],"CGY", Table2[ActualAwayScore],CS$31, Table2[ActualHomeScore],$CQ34)</f>
        <v>2</v>
      </c>
      <c r="CT34" s="137"/>
      <c r="CU34" s="19">
        <f>(COUNTIFS(Table2[AwayTeam],$CP$30, Table2[ActualAwayScore],$CQ34, Table2[ActualHomeScore],CU$31)+COUNTIFS(Table2[HomeTeam],$CP$30, Table2[ActualAwayScore],CU$31, Table2[ActualHomeScore],$CQ34))*-1</f>
        <v>-4</v>
      </c>
      <c r="CV34" s="19">
        <f>(COUNTIFS(Table2[AwayTeam],$CP$30, Table2[ActualAwayScore],$CQ34, Table2[ActualHomeScore],CV$31)+COUNTIFS(Table2[HomeTeam],$CP$30, Table2[ActualAwayScore],CV$31, Table2[ActualHomeScore],$CQ34))*-1</f>
        <v>-3</v>
      </c>
      <c r="CW34" s="19">
        <f>(COUNTIFS(Table2[AwayTeam],$CP$30, Table2[ActualAwayScore],$CQ34, Table2[ActualHomeScore],CW$31)+COUNTIFS(Table2[HomeTeam],$CP$30, Table2[ActualAwayScore],CW$31, Table2[ActualHomeScore],$CQ34))*-1</f>
        <v>-2</v>
      </c>
      <c r="CX34" s="19">
        <f>(COUNTIFS(Table2[AwayTeam],$CP$30, Table2[ActualAwayScore],$CQ34, Table2[ActualHomeScore],CX$31)+COUNTIFS(Table2[HomeTeam],$CP$30, Table2[ActualAwayScore],CX$31, Table2[ActualHomeScore],$CQ34))*-1</f>
        <v>-2</v>
      </c>
      <c r="CY34" s="19">
        <f>(COUNTIFS(Table2[AwayTeam],$CP$30, Table2[ActualAwayScore],$CQ34, Table2[ActualHomeScore],CY$31)+COUNTIFS(Table2[HomeTeam],$CP$30, Table2[ActualAwayScore],CY$31, Table2[ActualHomeScore],$CQ34))*-1</f>
        <v>0</v>
      </c>
      <c r="CZ34" s="19">
        <f>(COUNTIFS(Table2[AwayTeam],$CP$30, Table2[ActualAwayScore],$CQ34, Table2[ActualHomeScore],CZ$31)+COUNTIFS(Table2[HomeTeam],$CP$30, Table2[ActualAwayScore],CZ$31, Table2[ActualHomeScore],$CQ34))*-1</f>
        <v>0</v>
      </c>
      <c r="DA34" s="19">
        <f>(COUNTIFS(Table2[AwayTeam],$CP$30, Table2[ActualAwayScore],$CQ34, Table2[ActualHomeScore],DA$31)+COUNTIFS(Table2[HomeTeam],$CP$30, Table2[ActualAwayScore],DA$31, Table2[ActualHomeScore],$CQ34))*-1</f>
        <v>0</v>
      </c>
      <c r="DB34" s="138">
        <f>(COUNTIFS(Table2[AwayTeam],$CP$30, Table2[ActualAwayScore],$CQ34, Table2[ActualHomeScore],DB$31)+COUNTIFS(Table2[HomeTeam],$CP$30, Table2[ActualAwayScore],DB$31, Table2[ActualHomeScore],$CQ34))*-1</f>
        <v>0</v>
      </c>
      <c r="DC34" s="19"/>
      <c r="DD34" s="139"/>
      <c r="DE34" s="138">
        <v>2</v>
      </c>
      <c r="DF34" s="19">
        <f>COUNTIFS(Table2[[ActualHomeScore]:[ActualHomeScore]],$DE34, Table2[[ActualAwayScore]:[ActualAwayScore]],DF$31)</f>
        <v>10</v>
      </c>
      <c r="DG34" s="19">
        <f>COUNTIFS(Table2[[ActualHomeScore]:[ActualHomeScore]],$DE34, Table2[[ActualAwayScore]:[ActualAwayScore]],DG$31)</f>
        <v>50</v>
      </c>
      <c r="DH34" s="140"/>
      <c r="DI34" s="19">
        <f>COUNTIFS(Table2[[ActualHomeScore]:[ActualHomeScore]],$DE34, Table2[[ActualAwayScore]:[ActualAwayScore]],DI$31)</f>
        <v>63</v>
      </c>
      <c r="DJ34" s="19">
        <f>COUNTIFS(Table2[[ActualHomeScore]:[ActualHomeScore]],$DE34, Table2[[ActualAwayScore]:[ActualAwayScore]],DJ$31)</f>
        <v>43</v>
      </c>
      <c r="DK34" s="19">
        <f>COUNTIFS(Table2[[ActualHomeScore]:[ActualHomeScore]],$DE34, Table2[[ActualAwayScore]:[ActualAwayScore]],DK$31)</f>
        <v>35</v>
      </c>
      <c r="DL34" s="19">
        <f>COUNTIFS(Table2[[ActualHomeScore]:[ActualHomeScore]],$DE34, Table2[[ActualAwayScore]:[ActualAwayScore]],DL$31)</f>
        <v>13</v>
      </c>
      <c r="DM34" s="19">
        <f>COUNTIFS(Table2[[ActualHomeScore]:[ActualHomeScore]],$DE34, Table2[[ActualAwayScore]:[ActualAwayScore]],DM$31)</f>
        <v>2</v>
      </c>
      <c r="DN34" s="19">
        <f>COUNTIFS(Table2[[ActualHomeScore]:[ActualHomeScore]],$DE34, Table2[[ActualAwayScore]:[ActualAwayScore]],DN$31)</f>
        <v>1</v>
      </c>
      <c r="DO34" s="19">
        <f>COUNTIFS(Table2[[ActualHomeScore]:[ActualHomeScore]],$DE34, Table2[[ActualAwayScore]:[ActualAwayScore]],DO$31)</f>
        <v>1</v>
      </c>
      <c r="DP34" s="19">
        <f>COUNTIFS(Table2[[ActualHomeScore]:[ActualHomeScore]],$DE34, Table2[[ActualAwayScore]:[ActualAwayScore]],DP$31)</f>
        <v>0</v>
      </c>
    </row>
    <row r="35" spans="1:120" x14ac:dyDescent="0.25">
      <c r="A35" t="s">
        <v>1759</v>
      </c>
      <c r="D35">
        <f>SUM(D$2:D$33)</f>
        <v>1758</v>
      </c>
      <c r="E35">
        <f t="shared" ref="E35:BU35" si="2">SUM(E$2:E$33)</f>
        <v>27.069333584119033</v>
      </c>
      <c r="F35">
        <f t="shared" si="2"/>
        <v>1039</v>
      </c>
      <c r="G35">
        <f t="shared" si="2"/>
        <v>273</v>
      </c>
      <c r="H35">
        <f t="shared" si="2"/>
        <v>1039</v>
      </c>
      <c r="I35">
        <f t="shared" si="2"/>
        <v>273</v>
      </c>
      <c r="J35">
        <f t="shared" si="2"/>
        <v>2078</v>
      </c>
      <c r="K35">
        <f t="shared" si="2"/>
        <v>546</v>
      </c>
      <c r="L35">
        <f t="shared" si="2"/>
        <v>466</v>
      </c>
      <c r="M35">
        <f t="shared" si="2"/>
        <v>365</v>
      </c>
      <c r="N35">
        <f t="shared" si="2"/>
        <v>74</v>
      </c>
      <c r="O35">
        <f t="shared" si="2"/>
        <v>27</v>
      </c>
      <c r="P35">
        <f t="shared" si="2"/>
        <v>573</v>
      </c>
      <c r="Q35">
        <f t="shared" si="2"/>
        <v>467</v>
      </c>
      <c r="R35">
        <f t="shared" si="2"/>
        <v>79</v>
      </c>
      <c r="S35">
        <f t="shared" si="2"/>
        <v>27</v>
      </c>
      <c r="T35">
        <f t="shared" si="2"/>
        <v>573</v>
      </c>
      <c r="U35">
        <f t="shared" si="2"/>
        <v>467</v>
      </c>
      <c r="V35">
        <f t="shared" si="2"/>
        <v>79</v>
      </c>
      <c r="W35">
        <f t="shared" si="2"/>
        <v>27</v>
      </c>
      <c r="X35">
        <f t="shared" si="2"/>
        <v>466</v>
      </c>
      <c r="Y35">
        <f t="shared" si="2"/>
        <v>365</v>
      </c>
      <c r="Z35">
        <f t="shared" si="2"/>
        <v>74</v>
      </c>
      <c r="AA35">
        <f t="shared" si="2"/>
        <v>27</v>
      </c>
      <c r="AB35">
        <f t="shared" si="2"/>
        <v>1039</v>
      </c>
      <c r="AC35">
        <f t="shared" si="2"/>
        <v>1039</v>
      </c>
      <c r="AD35">
        <f t="shared" si="2"/>
        <v>832</v>
      </c>
      <c r="AE35">
        <f t="shared" si="2"/>
        <v>832</v>
      </c>
      <c r="AF35">
        <f t="shared" si="2"/>
        <v>153</v>
      </c>
      <c r="AG35">
        <f t="shared" si="2"/>
        <v>153</v>
      </c>
      <c r="AH35">
        <f t="shared" si="2"/>
        <v>54</v>
      </c>
      <c r="AI35">
        <f t="shared" si="2"/>
        <v>54</v>
      </c>
      <c r="AK35">
        <f t="shared" si="2"/>
        <v>2285</v>
      </c>
      <c r="AL35">
        <f t="shared" si="2"/>
        <v>3117</v>
      </c>
      <c r="AM35">
        <f t="shared" si="2"/>
        <v>17.604770708665296</v>
      </c>
      <c r="AN35">
        <f t="shared" si="2"/>
        <v>16.0119281354356</v>
      </c>
      <c r="AO35">
        <f t="shared" si="2"/>
        <v>3377</v>
      </c>
      <c r="AP35">
        <f t="shared" si="2"/>
        <v>4755</v>
      </c>
      <c r="AQ35">
        <f t="shared" si="2"/>
        <v>2887.1823962211092</v>
      </c>
      <c r="AR35">
        <f t="shared" si="2"/>
        <v>3938.9343213171574</v>
      </c>
      <c r="AT35">
        <f t="shared" si="2"/>
        <v>45</v>
      </c>
      <c r="AU35">
        <f t="shared" si="2"/>
        <v>3008</v>
      </c>
      <c r="AV35">
        <f t="shared" si="2"/>
        <v>3273</v>
      </c>
      <c r="AW35">
        <f t="shared" si="2"/>
        <v>-265</v>
      </c>
      <c r="AX35">
        <f t="shared" si="2"/>
        <v>76</v>
      </c>
      <c r="AY35">
        <f t="shared" si="2"/>
        <v>3273</v>
      </c>
      <c r="AZ35">
        <f t="shared" si="2"/>
        <v>3008</v>
      </c>
      <c r="BA35">
        <f t="shared" si="2"/>
        <v>265</v>
      </c>
      <c r="BB35">
        <f t="shared" si="2"/>
        <v>6281</v>
      </c>
      <c r="BC35">
        <f t="shared" si="2"/>
        <v>6281</v>
      </c>
      <c r="BD35">
        <f t="shared" si="2"/>
        <v>0</v>
      </c>
      <c r="BE35">
        <f t="shared" si="2"/>
        <v>96.749424259405586</v>
      </c>
      <c r="BF35">
        <f t="shared" si="2"/>
        <v>96.686441067224649</v>
      </c>
      <c r="BG35">
        <f t="shared" si="2"/>
        <v>6.2983192180953163E-2</v>
      </c>
      <c r="BL35">
        <f t="shared" si="2"/>
        <v>2401.4499999999998</v>
      </c>
      <c r="BN35">
        <f t="shared" si="2"/>
        <v>464</v>
      </c>
      <c r="BO35">
        <f t="shared" si="2"/>
        <v>575</v>
      </c>
      <c r="BP35">
        <f t="shared" si="2"/>
        <v>1039</v>
      </c>
      <c r="BQ35">
        <f t="shared" si="2"/>
        <v>575</v>
      </c>
      <c r="BR35">
        <f t="shared" si="2"/>
        <v>464</v>
      </c>
      <c r="BS35">
        <f t="shared" si="2"/>
        <v>1039</v>
      </c>
      <c r="BT35">
        <f t="shared" si="2"/>
        <v>33</v>
      </c>
      <c r="BU35">
        <f t="shared" si="2"/>
        <v>0</v>
      </c>
      <c r="CL35" t="str">
        <v/>
      </c>
      <c r="CP35" s="94"/>
      <c r="CQ35" s="66">
        <v>3</v>
      </c>
      <c r="CR35" s="19">
        <f>COUNTIFS(Table2[AwayTeam],$CP$30, Table2[ActualAwayScore],$CQ35, Table2[ActualHomeScore],CR$31)+COUNTIFS(Table2[HomeTeam],$CP$30, Table2[ActualAwayScore],CR$31, Table2[ActualHomeScore],$CQ35)</f>
        <v>3</v>
      </c>
      <c r="CS35" s="19">
        <f>COUNTIFS(Table2[AwayTeam],"CGY", Table2[ActualAwayScore],$CQ35, Table2[ActualHomeScore],CS$31)+COUNTIFS(Table2[HomeTeam],"CGY", Table2[ActualAwayScore],CS$31, Table2[ActualHomeScore],$CQ35)</f>
        <v>6</v>
      </c>
      <c r="CT35" s="19">
        <f>COUNTIFS(Table2[AwayTeam],$CP$30, Table2[ActualAwayScore],$CQ35, Table2[ActualHomeScore],CT$31)+COUNTIFS(Table2[HomeTeam],$CP$30, Table2[ActualAwayScore],CT$31, Table2[ActualHomeScore],$CQ35)</f>
        <v>5</v>
      </c>
      <c r="CU35" s="137"/>
      <c r="CV35" s="19">
        <f>(COUNTIFS(Table2[AwayTeam],$CP$30, Table2[ActualAwayScore],$CQ35, Table2[ActualHomeScore],CV$31)+COUNTIFS(Table2[HomeTeam],$CP$30, Table2[ActualAwayScore],CV$31, Table2[ActualHomeScore],$CQ35))*-1</f>
        <v>-5</v>
      </c>
      <c r="CW35" s="19">
        <f>(COUNTIFS(Table2[AwayTeam],$CP$30, Table2[ActualAwayScore],$CQ35, Table2[ActualHomeScore],CW$31)+COUNTIFS(Table2[HomeTeam],$CP$30, Table2[ActualAwayScore],CW$31, Table2[ActualHomeScore],$CQ35))*-1</f>
        <v>-2</v>
      </c>
      <c r="CX35" s="19">
        <f>(COUNTIFS(Table2[AwayTeam],$CP$30, Table2[ActualAwayScore],$CQ35, Table2[ActualHomeScore],CX$31)+COUNTIFS(Table2[HomeTeam],$CP$30, Table2[ActualAwayScore],CX$31, Table2[ActualHomeScore],$CQ35))*-1</f>
        <v>-1</v>
      </c>
      <c r="CY35" s="19">
        <f>(COUNTIFS(Table2[AwayTeam],$CP$30, Table2[ActualAwayScore],$CQ35, Table2[ActualHomeScore],CY$31)+COUNTIFS(Table2[HomeTeam],$CP$30, Table2[ActualAwayScore],CY$31, Table2[ActualHomeScore],$CQ35))*-1</f>
        <v>0</v>
      </c>
      <c r="CZ35" s="19">
        <f>(COUNTIFS(Table2[AwayTeam],$CP$30, Table2[ActualAwayScore],$CQ35, Table2[ActualHomeScore],CZ$31)+COUNTIFS(Table2[HomeTeam],$CP$30, Table2[ActualAwayScore],CZ$31, Table2[ActualHomeScore],$CQ35))*-1</f>
        <v>-1</v>
      </c>
      <c r="DA35" s="19">
        <f>(COUNTIFS(Table2[AwayTeam],$CP$30, Table2[ActualAwayScore],$CQ35, Table2[ActualHomeScore],DA$31)+COUNTIFS(Table2[HomeTeam],$CP$30, Table2[ActualAwayScore],DA$31, Table2[ActualHomeScore],$CQ35))*-1</f>
        <v>0</v>
      </c>
      <c r="DB35" s="138">
        <f>(COUNTIFS(Table2[AwayTeam],$CP$30, Table2[ActualAwayScore],$CQ35, Table2[ActualHomeScore],DB$31)+COUNTIFS(Table2[HomeTeam],$CP$30, Table2[ActualAwayScore],DB$31, Table2[ActualHomeScore],$CQ35))*-1</f>
        <v>0</v>
      </c>
      <c r="DC35" s="19"/>
      <c r="DD35" s="139"/>
      <c r="DE35" s="138">
        <v>3</v>
      </c>
      <c r="DF35" s="19">
        <f>COUNTIFS(Table2[[ActualHomeScore]:[ActualHomeScore]],$DE35, Table2[[ActualAwayScore]:[ActualAwayScore]],DF$31)</f>
        <v>32</v>
      </c>
      <c r="DG35" s="19">
        <f>COUNTIFS(Table2[[ActualHomeScore]:[ActualHomeScore]],$DE35, Table2[[ActualAwayScore]:[ActualAwayScore]],DG$31)</f>
        <v>41</v>
      </c>
      <c r="DH35" s="19">
        <f>COUNTIFS(Table2[[ActualHomeScore]:[ActualHomeScore]],$DE35, Table2[[ActualAwayScore]:[ActualAwayScore]],DH$31)</f>
        <v>77</v>
      </c>
      <c r="DI35" s="140"/>
      <c r="DJ35" s="19">
        <f>COUNTIFS(Table2[[ActualHomeScore]:[ActualHomeScore]],$DE35, Table2[[ActualAwayScore]:[ActualAwayScore]],DJ$31)</f>
        <v>51</v>
      </c>
      <c r="DK35" s="19">
        <f>COUNTIFS(Table2[[ActualHomeScore]:[ActualHomeScore]],$DE35, Table2[[ActualAwayScore]:[ActualAwayScore]],DK$31)</f>
        <v>16</v>
      </c>
      <c r="DL35" s="19">
        <f>COUNTIFS(Table2[[ActualHomeScore]:[ActualHomeScore]],$DE35, Table2[[ActualAwayScore]:[ActualAwayScore]],DL$31)</f>
        <v>17</v>
      </c>
      <c r="DM35" s="19">
        <f>COUNTIFS(Table2[[ActualHomeScore]:[ActualHomeScore]],$DE35, Table2[[ActualAwayScore]:[ActualAwayScore]],DM$31)</f>
        <v>5</v>
      </c>
      <c r="DN35" s="19">
        <f>COUNTIFS(Table2[[ActualHomeScore]:[ActualHomeScore]],$DE35, Table2[[ActualAwayScore]:[ActualAwayScore]],DN$31)</f>
        <v>3</v>
      </c>
      <c r="DO35" s="19">
        <f>COUNTIFS(Table2[[ActualHomeScore]:[ActualHomeScore]],$DE35, Table2[[ActualAwayScore]:[ActualAwayScore]],DO$31)</f>
        <v>0</v>
      </c>
      <c r="DP35" s="19">
        <f>COUNTIFS(Table2[[ActualHomeScore]:[ActualHomeScore]],$DE35, Table2[[ActualAwayScore]:[ActualAwayScore]],DP$31)</f>
        <v>0</v>
      </c>
    </row>
    <row r="36" spans="1:120" x14ac:dyDescent="0.25">
      <c r="A36" t="s">
        <v>1806</v>
      </c>
      <c r="D36">
        <f>AVERAGE(D$2:D$33)</f>
        <v>54.9375</v>
      </c>
      <c r="E36">
        <f t="shared" ref="E36:BU36" si="3">AVERAGE(E$2:E$33)</f>
        <v>0.84591667450371977</v>
      </c>
      <c r="F36">
        <f t="shared" si="3"/>
        <v>32.46875</v>
      </c>
      <c r="G36">
        <f t="shared" si="3"/>
        <v>8.53125</v>
      </c>
      <c r="H36">
        <f t="shared" si="3"/>
        <v>32.46875</v>
      </c>
      <c r="I36">
        <f t="shared" si="3"/>
        <v>8.53125</v>
      </c>
      <c r="J36">
        <f t="shared" si="3"/>
        <v>64.9375</v>
      </c>
      <c r="K36">
        <f t="shared" si="3"/>
        <v>17.0625</v>
      </c>
      <c r="L36">
        <f t="shared" si="3"/>
        <v>14.5625</v>
      </c>
      <c r="M36">
        <f t="shared" si="3"/>
        <v>11.40625</v>
      </c>
      <c r="N36">
        <f t="shared" si="3"/>
        <v>2.3125</v>
      </c>
      <c r="O36">
        <f t="shared" si="3"/>
        <v>0.84375</v>
      </c>
      <c r="P36">
        <f t="shared" si="3"/>
        <v>17.90625</v>
      </c>
      <c r="Q36">
        <f t="shared" si="3"/>
        <v>14.59375</v>
      </c>
      <c r="R36">
        <f t="shared" si="3"/>
        <v>2.46875</v>
      </c>
      <c r="S36">
        <f t="shared" si="3"/>
        <v>0.84375</v>
      </c>
      <c r="T36">
        <f t="shared" si="3"/>
        <v>17.90625</v>
      </c>
      <c r="U36">
        <f t="shared" si="3"/>
        <v>14.59375</v>
      </c>
      <c r="V36">
        <f t="shared" si="3"/>
        <v>2.46875</v>
      </c>
      <c r="W36">
        <f t="shared" si="3"/>
        <v>0.84375</v>
      </c>
      <c r="X36">
        <f t="shared" si="3"/>
        <v>14.5625</v>
      </c>
      <c r="Y36">
        <f t="shared" si="3"/>
        <v>11.40625</v>
      </c>
      <c r="Z36">
        <f t="shared" si="3"/>
        <v>2.3125</v>
      </c>
      <c r="AA36">
        <f t="shared" si="3"/>
        <v>0.84375</v>
      </c>
      <c r="AB36">
        <f t="shared" si="3"/>
        <v>32.46875</v>
      </c>
      <c r="AC36">
        <f t="shared" si="3"/>
        <v>32.46875</v>
      </c>
      <c r="AD36">
        <f t="shared" si="3"/>
        <v>26</v>
      </c>
      <c r="AE36">
        <f t="shared" si="3"/>
        <v>26</v>
      </c>
      <c r="AF36">
        <f t="shared" si="3"/>
        <v>4.78125</v>
      </c>
      <c r="AG36">
        <f t="shared" si="3"/>
        <v>4.78125</v>
      </c>
      <c r="AH36">
        <f t="shared" si="3"/>
        <v>1.6875</v>
      </c>
      <c r="AI36">
        <f t="shared" si="3"/>
        <v>1.6875</v>
      </c>
      <c r="AK36">
        <f t="shared" si="3"/>
        <v>71.40625</v>
      </c>
      <c r="AL36">
        <f t="shared" si="3"/>
        <v>97.40625</v>
      </c>
      <c r="AM36">
        <f t="shared" si="3"/>
        <v>0.55014908464579049</v>
      </c>
      <c r="AN36">
        <f t="shared" si="3"/>
        <v>0.50037275423236249</v>
      </c>
      <c r="AO36">
        <f t="shared" si="3"/>
        <v>105.53125</v>
      </c>
      <c r="AP36">
        <f t="shared" si="3"/>
        <v>148.59375</v>
      </c>
      <c r="AQ36">
        <f t="shared" si="3"/>
        <v>90.224449881909663</v>
      </c>
      <c r="AR36">
        <f t="shared" si="3"/>
        <v>123.09169754116117</v>
      </c>
      <c r="AT36">
        <f t="shared" si="3"/>
        <v>1.40625</v>
      </c>
      <c r="AU36">
        <f t="shared" si="3"/>
        <v>94</v>
      </c>
      <c r="AV36">
        <f t="shared" si="3"/>
        <v>102.28125</v>
      </c>
      <c r="AW36">
        <f t="shared" si="3"/>
        <v>-8.28125</v>
      </c>
      <c r="AX36">
        <f t="shared" si="3"/>
        <v>2.375</v>
      </c>
      <c r="AY36">
        <f t="shared" si="3"/>
        <v>102.28125</v>
      </c>
      <c r="AZ36">
        <f t="shared" si="3"/>
        <v>94</v>
      </c>
      <c r="BA36">
        <f t="shared" si="3"/>
        <v>8.28125</v>
      </c>
      <c r="BB36">
        <f t="shared" si="3"/>
        <v>196.28125</v>
      </c>
      <c r="BC36">
        <f t="shared" si="3"/>
        <v>196.28125</v>
      </c>
      <c r="BD36">
        <f t="shared" si="3"/>
        <v>0</v>
      </c>
      <c r="BE36">
        <f t="shared" si="3"/>
        <v>3.0234195081064246</v>
      </c>
      <c r="BF36">
        <f t="shared" si="3"/>
        <v>3.0214512833507703</v>
      </c>
      <c r="BG36">
        <f t="shared" si="3"/>
        <v>1.9682247556547863E-3</v>
      </c>
      <c r="BL36">
        <f t="shared" si="3"/>
        <v>75.045312499999994</v>
      </c>
      <c r="BN36">
        <f t="shared" si="3"/>
        <v>14.5</v>
      </c>
      <c r="BO36">
        <f t="shared" si="3"/>
        <v>17.96875</v>
      </c>
      <c r="BP36">
        <f t="shared" si="3"/>
        <v>32.46875</v>
      </c>
      <c r="BQ36">
        <f t="shared" si="3"/>
        <v>17.96875</v>
      </c>
      <c r="BR36">
        <f t="shared" si="3"/>
        <v>14.5</v>
      </c>
      <c r="BS36">
        <f t="shared" si="3"/>
        <v>32.46875</v>
      </c>
      <c r="BT36">
        <f t="shared" si="3"/>
        <v>33</v>
      </c>
      <c r="BU36" t="e">
        <f t="shared" si="3"/>
        <v>#DIV/0!</v>
      </c>
      <c r="CL36" t="str">
        <v/>
      </c>
      <c r="CP36" s="94"/>
      <c r="CQ36" s="66">
        <v>4</v>
      </c>
      <c r="CR36" s="19">
        <f>COUNTIFS(Table2[AwayTeam],$CP$30, Table2[ActualAwayScore],$CQ36, Table2[ActualHomeScore],CR$31)+COUNTIFS(Table2[HomeTeam],$CP$30, Table2[ActualAwayScore],CR$31, Table2[ActualHomeScore],$CQ36)</f>
        <v>0</v>
      </c>
      <c r="CS36" s="19">
        <f>COUNTIFS(Table2[AwayTeam],"CGY", Table2[ActualAwayScore],$CQ36, Table2[ActualHomeScore],CS$31)+COUNTIFS(Table2[HomeTeam],"CGY", Table2[ActualAwayScore],CS$31, Table2[ActualHomeScore],$CQ36)</f>
        <v>2</v>
      </c>
      <c r="CT36" s="19">
        <f>COUNTIFS(Table2[AwayTeam],$CP$30, Table2[ActualAwayScore],$CQ36, Table2[ActualHomeScore],CT$31)+COUNTIFS(Table2[HomeTeam],$CP$30, Table2[ActualAwayScore],CT$31, Table2[ActualHomeScore],$CQ36)</f>
        <v>0</v>
      </c>
      <c r="CU36" s="19">
        <f>COUNTIFS(Table2[AwayTeam],$CP$30, Table2[ActualAwayScore],$CQ36, Table2[ActualHomeScore],CU$31)+COUNTIFS(Table2[HomeTeam],$CP$30, Table2[ActualAwayScore],CU$31, Table2[ActualHomeScore],$CQ36)</f>
        <v>3</v>
      </c>
      <c r="CV36" s="137"/>
      <c r="CW36" s="19">
        <f>(COUNTIFS(Table2[AwayTeam],$CP$30, Table2[ActualAwayScore],$CQ36, Table2[ActualHomeScore],CW$31)+COUNTIFS(Table2[HomeTeam],$CP$30, Table2[ActualAwayScore],CW$31, Table2[ActualHomeScore],$CQ36))*-1</f>
        <v>0</v>
      </c>
      <c r="CX36" s="19">
        <f>(COUNTIFS(Table2[AwayTeam],$CP$30, Table2[ActualAwayScore],$CQ36, Table2[ActualHomeScore],CX$31)+COUNTIFS(Table2[HomeTeam],$CP$30, Table2[ActualAwayScore],CX$31, Table2[ActualHomeScore],$CQ36))*-1</f>
        <v>0</v>
      </c>
      <c r="CY36" s="19">
        <f>(COUNTIFS(Table2[AwayTeam],$CP$30, Table2[ActualAwayScore],$CQ36, Table2[ActualHomeScore],CY$31)+COUNTIFS(Table2[HomeTeam],$CP$30, Table2[ActualAwayScore],CY$31, Table2[ActualHomeScore],$CQ36))*-1</f>
        <v>0</v>
      </c>
      <c r="CZ36" s="19">
        <f>(COUNTIFS(Table2[AwayTeam],$CP$30, Table2[ActualAwayScore],$CQ36, Table2[ActualHomeScore],CZ$31)+COUNTIFS(Table2[HomeTeam],$CP$30, Table2[ActualAwayScore],CZ$31, Table2[ActualHomeScore],$CQ36))*-1</f>
        <v>0</v>
      </c>
      <c r="DA36" s="19">
        <f>(COUNTIFS(Table2[AwayTeam],$CP$30, Table2[ActualAwayScore],$CQ36, Table2[ActualHomeScore],DA$31)+COUNTIFS(Table2[HomeTeam],$CP$30, Table2[ActualAwayScore],DA$31, Table2[ActualHomeScore],$CQ36))*-1</f>
        <v>0</v>
      </c>
      <c r="DB36" s="138">
        <f>(COUNTIFS(Table2[AwayTeam],$CP$30, Table2[ActualAwayScore],$CQ36, Table2[ActualHomeScore],DB$31)+COUNTIFS(Table2[HomeTeam],$CP$30, Table2[ActualAwayScore],DB$31, Table2[ActualHomeScore],$CQ36))*-1</f>
        <v>0</v>
      </c>
      <c r="DC36" s="19"/>
      <c r="DD36" s="139"/>
      <c r="DE36" s="138">
        <v>4</v>
      </c>
      <c r="DF36" s="19">
        <f>COUNTIFS(Table2[[ActualHomeScore]:[ActualHomeScore]],$DE36, Table2[[ActualAwayScore]:[ActualAwayScore]],DF$31)</f>
        <v>15</v>
      </c>
      <c r="DG36" s="19">
        <f>COUNTIFS(Table2[[ActualHomeScore]:[ActualHomeScore]],$DE36, Table2[[ActualAwayScore]:[ActualAwayScore]],DG$31)</f>
        <v>40</v>
      </c>
      <c r="DH36" s="19">
        <f>COUNTIFS(Table2[[ActualHomeScore]:[ActualHomeScore]],$DE36, Table2[[ActualAwayScore]:[ActualAwayScore]],DH$31)</f>
        <v>35</v>
      </c>
      <c r="DI36" s="19">
        <f>COUNTIFS(Table2[[ActualHomeScore]:[ActualHomeScore]],$DE36, Table2[[ActualAwayScore]:[ActualAwayScore]],DI$31)</f>
        <v>49</v>
      </c>
      <c r="DJ36" s="140"/>
      <c r="DK36" s="19">
        <f>COUNTIFS(Table2[[ActualHomeScore]:[ActualHomeScore]],$DE36, Table2[[ActualAwayScore]:[ActualAwayScore]],DK$31)</f>
        <v>26</v>
      </c>
      <c r="DL36" s="19">
        <f>COUNTIFS(Table2[[ActualHomeScore]:[ActualHomeScore]],$DE36, Table2[[ActualAwayScore]:[ActualAwayScore]],DL$31)</f>
        <v>4</v>
      </c>
      <c r="DM36" s="19">
        <f>COUNTIFS(Table2[[ActualHomeScore]:[ActualHomeScore]],$DE36, Table2[[ActualAwayScore]:[ActualAwayScore]],DM$31)</f>
        <v>2</v>
      </c>
      <c r="DN36" s="19">
        <f>COUNTIFS(Table2[[ActualHomeScore]:[ActualHomeScore]],$DE36, Table2[[ActualAwayScore]:[ActualAwayScore]],DN$31)</f>
        <v>0</v>
      </c>
      <c r="DO36" s="19">
        <f>COUNTIFS(Table2[[ActualHomeScore]:[ActualHomeScore]],$DE36, Table2[[ActualAwayScore]:[ActualAwayScore]],DO$31)</f>
        <v>0</v>
      </c>
      <c r="DP36" s="19">
        <f>COUNTIFS(Table2[[ActualHomeScore]:[ActualHomeScore]],$DE36, Table2[[ActualAwayScore]:[ActualAwayScore]],DP$31)</f>
        <v>0</v>
      </c>
    </row>
    <row r="37" spans="1:120" x14ac:dyDescent="0.25">
      <c r="A37" t="s">
        <v>1807</v>
      </c>
      <c r="D37">
        <f>_xlfn.STDEV.P(D$2:D$33)</f>
        <v>9.243029468199266</v>
      </c>
      <c r="E37">
        <f t="shared" ref="E37:BU37" si="4">_xlfn.STDEV.P(E$2:E$33)</f>
        <v>0.1410663351294924</v>
      </c>
      <c r="F37">
        <f t="shared" si="4"/>
        <v>1.4358006259575178</v>
      </c>
      <c r="G37">
        <f t="shared" si="4"/>
        <v>1.4358006259575178</v>
      </c>
      <c r="H37">
        <f t="shared" si="4"/>
        <v>1.560936717967772</v>
      </c>
      <c r="I37">
        <f t="shared" si="4"/>
        <v>1.560936717967772</v>
      </c>
      <c r="J37">
        <f t="shared" si="4"/>
        <v>0.9333240326917549</v>
      </c>
      <c r="K37">
        <f t="shared" si="4"/>
        <v>0.9333240326917549</v>
      </c>
      <c r="L37">
        <f t="shared" si="4"/>
        <v>3.88858505757557</v>
      </c>
      <c r="M37">
        <f t="shared" si="4"/>
        <v>3.5519305930015017</v>
      </c>
      <c r="N37">
        <f t="shared" si="4"/>
        <v>1.4456291882775472</v>
      </c>
      <c r="O37">
        <f t="shared" si="4"/>
        <v>0.90517177237251489</v>
      </c>
      <c r="P37">
        <f t="shared" si="4"/>
        <v>4.1785118089458599</v>
      </c>
      <c r="Q37">
        <f t="shared" si="4"/>
        <v>3.2963936259949298</v>
      </c>
      <c r="R37">
        <f t="shared" si="4"/>
        <v>1.4574029770451273</v>
      </c>
      <c r="S37">
        <f t="shared" si="4"/>
        <v>1.0034121473751452</v>
      </c>
      <c r="T37">
        <f t="shared" si="4"/>
        <v>3.9793166420253616</v>
      </c>
      <c r="U37">
        <f t="shared" si="4"/>
        <v>4.0686251900980013</v>
      </c>
      <c r="V37">
        <f t="shared" si="4"/>
        <v>1.5407866294526313</v>
      </c>
      <c r="W37">
        <f t="shared" si="4"/>
        <v>0.86996318169219089</v>
      </c>
      <c r="X37">
        <f t="shared" si="4"/>
        <v>3.9444383313724147</v>
      </c>
      <c r="Y37">
        <f t="shared" si="4"/>
        <v>3.7321188268194248</v>
      </c>
      <c r="Z37">
        <f t="shared" si="4"/>
        <v>1.3792547806696194</v>
      </c>
      <c r="AA37">
        <f t="shared" si="4"/>
        <v>0.90517177237251489</v>
      </c>
      <c r="AB37">
        <f t="shared" si="4"/>
        <v>6.4225402635950832</v>
      </c>
      <c r="AC37">
        <f t="shared" si="4"/>
        <v>6.6519939444876224</v>
      </c>
      <c r="AD37">
        <f t="shared" si="4"/>
        <v>6.4565857850724786</v>
      </c>
      <c r="AE37">
        <f t="shared" si="4"/>
        <v>5.4486236794258422</v>
      </c>
      <c r="AF37">
        <f t="shared" si="4"/>
        <v>2.0726549248488038</v>
      </c>
      <c r="AG37">
        <f t="shared" si="4"/>
        <v>2.2041774968227945</v>
      </c>
      <c r="AH37">
        <f t="shared" si="4"/>
        <v>1.184205957593526</v>
      </c>
      <c r="AI37">
        <f t="shared" si="4"/>
        <v>1.1575161985907585</v>
      </c>
      <c r="AK37">
        <f t="shared" si="4"/>
        <v>11.428744941484171</v>
      </c>
      <c r="AL37">
        <f t="shared" si="4"/>
        <v>17.581701025142589</v>
      </c>
      <c r="AM37">
        <f t="shared" si="4"/>
        <v>8.9457284676735249E-2</v>
      </c>
      <c r="AN37">
        <f t="shared" si="4"/>
        <v>9.1655365191102595E-2</v>
      </c>
      <c r="AO37">
        <f t="shared" si="4"/>
        <v>11.911088255801818</v>
      </c>
      <c r="AP37">
        <f t="shared" si="4"/>
        <v>18.37433565975924</v>
      </c>
      <c r="AQ37">
        <f t="shared" si="4"/>
        <v>14.670994686984354</v>
      </c>
      <c r="AR37">
        <f t="shared" si="4"/>
        <v>22.547219837011205</v>
      </c>
      <c r="AT37">
        <f t="shared" si="4"/>
        <v>1.3195495206698382</v>
      </c>
      <c r="AU37">
        <f t="shared" si="4"/>
        <v>10.974402033823985</v>
      </c>
      <c r="AV37">
        <f t="shared" si="4"/>
        <v>12.225062308123423</v>
      </c>
      <c r="AW37">
        <f t="shared" si="4"/>
        <v>19.934634394377539</v>
      </c>
      <c r="AX37">
        <f t="shared" si="4"/>
        <v>1.8498310733685928</v>
      </c>
      <c r="AY37">
        <f t="shared" si="4"/>
        <v>13.549064485694206</v>
      </c>
      <c r="AZ37">
        <f t="shared" si="4"/>
        <v>13.908181045701124</v>
      </c>
      <c r="BA37">
        <f t="shared" si="4"/>
        <v>21.853538579312506</v>
      </c>
      <c r="BB37">
        <f t="shared" si="4"/>
        <v>18.621617771759251</v>
      </c>
      <c r="BC37">
        <f t="shared" si="4"/>
        <v>22.541953075044319</v>
      </c>
      <c r="BD37">
        <f t="shared" si="4"/>
        <v>35.614252764869292</v>
      </c>
      <c r="BE37">
        <f t="shared" si="4"/>
        <v>0.29245948467227773</v>
      </c>
      <c r="BF37">
        <f t="shared" si="4"/>
        <v>0.33172439139654586</v>
      </c>
      <c r="BG37">
        <f t="shared" si="4"/>
        <v>0.54572991391942516</v>
      </c>
      <c r="BL37">
        <f t="shared" si="4"/>
        <v>3.0145055402741847</v>
      </c>
      <c r="BN37">
        <f t="shared" si="4"/>
        <v>6.9282032302755088</v>
      </c>
      <c r="BO37">
        <f t="shared" si="4"/>
        <v>6.4878943762595274</v>
      </c>
      <c r="BP37">
        <f t="shared" si="4"/>
        <v>13.069488262265665</v>
      </c>
      <c r="BQ37">
        <f t="shared" si="4"/>
        <v>7.3207085338442477</v>
      </c>
      <c r="BR37">
        <f t="shared" si="4"/>
        <v>6.4031242374328485</v>
      </c>
      <c r="BS37">
        <f t="shared" si="4"/>
        <v>13.271172647415149</v>
      </c>
      <c r="BT37">
        <f t="shared" si="4"/>
        <v>0</v>
      </c>
      <c r="BU37" t="e">
        <f t="shared" si="4"/>
        <v>#DIV/0!</v>
      </c>
      <c r="CL37" t="str">
        <v/>
      </c>
      <c r="CP37" s="94"/>
      <c r="CQ37" s="66">
        <v>5</v>
      </c>
      <c r="CR37" s="19">
        <f>COUNTIFS(Table2[AwayTeam],$CP$30, Table2[ActualAwayScore],$CQ37, Table2[ActualHomeScore],CR$31)+COUNTIFS(Table2[HomeTeam],$CP$30, Table2[ActualAwayScore],CR$31, Table2[ActualHomeScore],$CQ37)</f>
        <v>0</v>
      </c>
      <c r="CS37" s="19">
        <f>COUNTIFS(Table2[AwayTeam],"CGY", Table2[ActualAwayScore],$CQ37, Table2[ActualHomeScore],CS$31)+COUNTIFS(Table2[HomeTeam],"CGY", Table2[ActualAwayScore],CS$31, Table2[ActualHomeScore],$CQ37)</f>
        <v>0</v>
      </c>
      <c r="CT37" s="19">
        <f>COUNTIFS(Table2[AwayTeam],$CP$30, Table2[ActualAwayScore],$CQ37, Table2[ActualHomeScore],CT$31)+COUNTIFS(Table2[HomeTeam],$CP$30, Table2[ActualAwayScore],CT$31, Table2[ActualHomeScore],$CQ37)</f>
        <v>2</v>
      </c>
      <c r="CU37" s="19">
        <f>COUNTIFS(Table2[AwayTeam],$CP$30, Table2[ActualAwayScore],$CQ37, Table2[ActualHomeScore],CU$31)+COUNTIFS(Table2[HomeTeam],$CP$30, Table2[ActualAwayScore],CU$31, Table2[ActualHomeScore],$CQ37)</f>
        <v>0</v>
      </c>
      <c r="CV37" s="19">
        <f>COUNTIFS(Table2[AwayTeam],$CP$30, Table2[ActualAwayScore],$CQ37, Table2[ActualHomeScore],CV$31)+COUNTIFS(Table2[HomeTeam],$CP$30, Table2[ActualAwayScore],CV$31, Table2[ActualHomeScore],$CQ37)</f>
        <v>1</v>
      </c>
      <c r="CW37" s="137"/>
      <c r="CX37" s="19">
        <f>(COUNTIFS(Table2[AwayTeam],$CP$30, Table2[ActualAwayScore],$CQ37, Table2[ActualHomeScore],CX$31)+COUNTIFS(Table2[HomeTeam],$CP$30, Table2[ActualAwayScore],CX$31, Table2[ActualHomeScore],$CQ37))*-1</f>
        <v>0</v>
      </c>
      <c r="CY37" s="19">
        <f>(COUNTIFS(Table2[AwayTeam],$CP$30, Table2[ActualAwayScore],$CQ37, Table2[ActualHomeScore],CY$31)+COUNTIFS(Table2[HomeTeam],$CP$30, Table2[ActualAwayScore],CY$31, Table2[ActualHomeScore],$CQ37))*-1</f>
        <v>0</v>
      </c>
      <c r="CZ37" s="19">
        <f>(COUNTIFS(Table2[AwayTeam],$CP$30, Table2[ActualAwayScore],$CQ37, Table2[ActualHomeScore],CZ$31)+COUNTIFS(Table2[HomeTeam],$CP$30, Table2[ActualAwayScore],CZ$31, Table2[ActualHomeScore],$CQ37))*-1</f>
        <v>0</v>
      </c>
      <c r="DA37" s="19">
        <f>(COUNTIFS(Table2[AwayTeam],$CP$30, Table2[ActualAwayScore],$CQ37, Table2[ActualHomeScore],DA$31)+COUNTIFS(Table2[HomeTeam],$CP$30, Table2[ActualAwayScore],DA$31, Table2[ActualHomeScore],$CQ37))*-1</f>
        <v>0</v>
      </c>
      <c r="DB37" s="138">
        <f>(COUNTIFS(Table2[AwayTeam],$CP$30, Table2[ActualAwayScore],$CQ37, Table2[ActualHomeScore],DB$31)+COUNTIFS(Table2[HomeTeam],$CP$30, Table2[ActualAwayScore],DB$31, Table2[ActualHomeScore],$CQ37))*-1</f>
        <v>0</v>
      </c>
      <c r="DC37" s="19"/>
      <c r="DD37" s="139"/>
      <c r="DE37" s="138">
        <v>5</v>
      </c>
      <c r="DF37" s="19">
        <f>COUNTIFS(Table2[[ActualHomeScore]:[ActualHomeScore]],$DE37, Table2[[ActualAwayScore]:[ActualAwayScore]],DF$31)</f>
        <v>7</v>
      </c>
      <c r="DG37" s="19">
        <f>COUNTIFS(Table2[[ActualHomeScore]:[ActualHomeScore]],$DE37, Table2[[ActualAwayScore]:[ActualAwayScore]],DG$31)</f>
        <v>17</v>
      </c>
      <c r="DH37" s="19">
        <f>COUNTIFS(Table2[[ActualHomeScore]:[ActualHomeScore]],$DE37, Table2[[ActualAwayScore]:[ActualAwayScore]],DH$31)</f>
        <v>35</v>
      </c>
      <c r="DI37" s="19">
        <f>COUNTIFS(Table2[[ActualHomeScore]:[ActualHomeScore]],$DE37, Table2[[ActualAwayScore]:[ActualAwayScore]],DI$31)</f>
        <v>25</v>
      </c>
      <c r="DJ37" s="19">
        <f>COUNTIFS(Table2[[ActualHomeScore]:[ActualHomeScore]],$DE37, Table2[[ActualAwayScore]:[ActualAwayScore]],DJ$31)</f>
        <v>21</v>
      </c>
      <c r="DK37" s="140"/>
      <c r="DL37" s="19">
        <f>COUNTIFS(Table2[[ActualHomeScore]:[ActualHomeScore]],$DE37, Table2[[ActualAwayScore]:[ActualAwayScore]],DL$31)</f>
        <v>9</v>
      </c>
      <c r="DM37" s="19">
        <f>COUNTIFS(Table2[[ActualHomeScore]:[ActualHomeScore]],$DE37, Table2[[ActualAwayScore]:[ActualAwayScore]],DM$31)</f>
        <v>3</v>
      </c>
      <c r="DN37" s="19">
        <f>COUNTIFS(Table2[[ActualHomeScore]:[ActualHomeScore]],$DE37, Table2[[ActualAwayScore]:[ActualAwayScore]],DN$31)</f>
        <v>1</v>
      </c>
      <c r="DO37" s="19">
        <f>COUNTIFS(Table2[[ActualHomeScore]:[ActualHomeScore]],$DE37, Table2[[ActualAwayScore]:[ActualAwayScore]],DO$31)</f>
        <v>0</v>
      </c>
      <c r="DP37" s="19">
        <f>COUNTIFS(Table2[[ActualHomeScore]:[ActualHomeScore]],$DE37, Table2[[ActualAwayScore]:[ActualAwayScore]],DP$31)</f>
        <v>0</v>
      </c>
    </row>
    <row r="38" spans="1:120" x14ac:dyDescent="0.25">
      <c r="CL38" t="str">
        <v/>
      </c>
      <c r="CP38" s="94"/>
      <c r="CQ38" s="66">
        <v>6</v>
      </c>
      <c r="CR38" s="19">
        <f>COUNTIFS(Table2[AwayTeam],$CP$30, Table2[ActualAwayScore],$CQ38, Table2[ActualHomeScore],CR$31)+COUNTIFS(Table2[HomeTeam],$CP$30, Table2[ActualAwayScore],CR$31, Table2[ActualHomeScore],$CQ38)</f>
        <v>0</v>
      </c>
      <c r="CS38" s="19">
        <f>COUNTIFS(Table2[AwayTeam],"CGY", Table2[ActualAwayScore],$CQ38, Table2[ActualHomeScore],CS$31)+COUNTIFS(Table2[HomeTeam],"CGY", Table2[ActualAwayScore],CS$31, Table2[ActualHomeScore],$CQ38)</f>
        <v>0</v>
      </c>
      <c r="CT38" s="19">
        <f>COUNTIFS(Table2[AwayTeam],$CP$30, Table2[ActualAwayScore],$CQ38, Table2[ActualHomeScore],CT$31)+COUNTIFS(Table2[HomeTeam],$CP$30, Table2[ActualAwayScore],CT$31, Table2[ActualHomeScore],$CQ38)</f>
        <v>0</v>
      </c>
      <c r="CU38" s="19">
        <f>COUNTIFS(Table2[AwayTeam],$CP$30, Table2[ActualAwayScore],$CQ38, Table2[ActualHomeScore],CU$31)+COUNTIFS(Table2[HomeTeam],$CP$30, Table2[ActualAwayScore],CU$31, Table2[ActualHomeScore],$CQ38)</f>
        <v>2</v>
      </c>
      <c r="CV38" s="19">
        <f>COUNTIFS(Table2[AwayTeam],$CP$30, Table2[ActualAwayScore],$CQ38, Table2[ActualHomeScore],CV$31)+COUNTIFS(Table2[HomeTeam],$CP$30, Table2[ActualAwayScore],CV$31, Table2[ActualHomeScore],$CQ38)</f>
        <v>1</v>
      </c>
      <c r="CW38" s="19">
        <f>COUNTIFS(Table2[AwayTeam],$CP$30, Table2[ActualAwayScore],$CQ38, Table2[ActualHomeScore],CW$31)+COUNTIFS(Table2[HomeTeam],$CP$30, Table2[ActualAwayScore],CW$31, Table2[ActualHomeScore],$CQ38)</f>
        <v>1</v>
      </c>
      <c r="CX38" s="137"/>
      <c r="CY38" s="19">
        <f>(COUNTIFS(Table2[AwayTeam],$CP$30, Table2[ActualAwayScore],$CQ38, Table2[ActualHomeScore],CY$31)+COUNTIFS(Table2[HomeTeam],$CP$30, Table2[ActualAwayScore],CY$31, Table2[ActualHomeScore],$CQ38))*-1</f>
        <v>0</v>
      </c>
      <c r="CZ38" s="19">
        <f>(COUNTIFS(Table2[AwayTeam],$CP$30, Table2[ActualAwayScore],$CQ38, Table2[ActualHomeScore],CZ$31)+COUNTIFS(Table2[HomeTeam],$CP$30, Table2[ActualAwayScore],CZ$31, Table2[ActualHomeScore],$CQ38))*-1</f>
        <v>0</v>
      </c>
      <c r="DA38" s="19">
        <f>(COUNTIFS(Table2[AwayTeam],$CP$30, Table2[ActualAwayScore],$CQ38, Table2[ActualHomeScore],DA$31)+COUNTIFS(Table2[HomeTeam],$CP$30, Table2[ActualAwayScore],DA$31, Table2[ActualHomeScore],$CQ38))*-1</f>
        <v>0</v>
      </c>
      <c r="DB38" s="138">
        <f>(COUNTIFS(Table2[AwayTeam],$CP$30, Table2[ActualAwayScore],$CQ38, Table2[ActualHomeScore],DB$31)+COUNTIFS(Table2[HomeTeam],$CP$30, Table2[ActualAwayScore],DB$31, Table2[ActualHomeScore],$CQ38))*-1</f>
        <v>0</v>
      </c>
      <c r="DC38" s="19"/>
      <c r="DD38" s="139"/>
      <c r="DE38" s="138">
        <v>6</v>
      </c>
      <c r="DF38" s="19">
        <f>COUNTIFS(Table2[[ActualHomeScore]:[ActualHomeScore]],$DE38, Table2[[ActualAwayScore]:[ActualAwayScore]],DF$31)</f>
        <v>3</v>
      </c>
      <c r="DG38" s="19">
        <f>COUNTIFS(Table2[[ActualHomeScore]:[ActualHomeScore]],$DE38, Table2[[ActualAwayScore]:[ActualAwayScore]],DG$31)</f>
        <v>7</v>
      </c>
      <c r="DH38" s="19">
        <f>COUNTIFS(Table2[[ActualHomeScore]:[ActualHomeScore]],$DE38, Table2[[ActualAwayScore]:[ActualAwayScore]],DH$31)</f>
        <v>23</v>
      </c>
      <c r="DI38" s="19">
        <f>COUNTIFS(Table2[[ActualHomeScore]:[ActualHomeScore]],$DE38, Table2[[ActualAwayScore]:[ActualAwayScore]],DI$31)</f>
        <v>24</v>
      </c>
      <c r="DJ38" s="19">
        <f>COUNTIFS(Table2[[ActualHomeScore]:[ActualHomeScore]],$DE38, Table2[[ActualAwayScore]:[ActualAwayScore]],DJ$31)</f>
        <v>17</v>
      </c>
      <c r="DK38" s="19">
        <f>COUNTIFS(Table2[[ActualHomeScore]:[ActualHomeScore]],$DE38, Table2[[ActualAwayScore]:[ActualAwayScore]],DK$31)</f>
        <v>5</v>
      </c>
      <c r="DL38" s="140"/>
      <c r="DM38" s="19">
        <f>COUNTIFS(Table2[[ActualHomeScore]:[ActualHomeScore]],$DE38, Table2[[ActualAwayScore]:[ActualAwayScore]],DM$31)</f>
        <v>0</v>
      </c>
      <c r="DN38" s="19">
        <f>COUNTIFS(Table2[[ActualHomeScore]:[ActualHomeScore]],$DE38, Table2[[ActualAwayScore]:[ActualAwayScore]],DN$31)</f>
        <v>0</v>
      </c>
      <c r="DO38" s="19">
        <f>COUNTIFS(Table2[[ActualHomeScore]:[ActualHomeScore]],$DE38, Table2[[ActualAwayScore]:[ActualAwayScore]],DO$31)</f>
        <v>0</v>
      </c>
      <c r="DP38" s="19">
        <f>COUNTIFS(Table2[[ActualHomeScore]:[ActualHomeScore]],$DE38, Table2[[ActualAwayScore]:[ActualAwayScore]],DP$31)</f>
        <v>0</v>
      </c>
    </row>
    <row r="39" spans="1:120" x14ac:dyDescent="0.25">
      <c r="CL39" t="str">
        <v/>
      </c>
      <c r="CP39" s="94"/>
      <c r="CQ39" s="66">
        <v>7</v>
      </c>
      <c r="CR39" s="19">
        <f>COUNTIFS(Table2[AwayTeam],$CP$30, Table2[ActualAwayScore],$CQ39, Table2[ActualHomeScore],CR$31)+COUNTIFS(Table2[HomeTeam],$CP$30, Table2[ActualAwayScore],CR$31, Table2[ActualHomeScore],$CQ39)</f>
        <v>0</v>
      </c>
      <c r="CS39" s="19">
        <f>COUNTIFS(Table2[AwayTeam],"CGY", Table2[ActualAwayScore],$CQ39, Table2[ActualHomeScore],CS$31)+COUNTIFS(Table2[HomeTeam],"CGY", Table2[ActualAwayScore],CS$31, Table2[ActualHomeScore],$CQ39)</f>
        <v>0</v>
      </c>
      <c r="CT39" s="19">
        <f>COUNTIFS(Table2[AwayTeam],$CP$30, Table2[ActualAwayScore],$CQ39, Table2[ActualHomeScore],CT$31)+COUNTIFS(Table2[HomeTeam],$CP$30, Table2[ActualAwayScore],CT$31, Table2[ActualHomeScore],$CQ39)</f>
        <v>0</v>
      </c>
      <c r="CU39" s="19">
        <f>COUNTIFS(Table2[AwayTeam],$CP$30, Table2[ActualAwayScore],$CQ39, Table2[ActualHomeScore],CU$31)+COUNTIFS(Table2[HomeTeam],$CP$30, Table2[ActualAwayScore],CU$31, Table2[ActualHomeScore],$CQ39)</f>
        <v>0</v>
      </c>
      <c r="CV39" s="19">
        <f>COUNTIFS(Table2[AwayTeam],$CP$30, Table2[ActualAwayScore],$CQ39, Table2[ActualHomeScore],CV$31)+COUNTIFS(Table2[HomeTeam],$CP$30, Table2[ActualAwayScore],CV$31, Table2[ActualHomeScore],$CQ39)</f>
        <v>0</v>
      </c>
      <c r="CW39" s="19">
        <f>COUNTIFS(Table2[AwayTeam],$CP$30, Table2[ActualAwayScore],$CQ39, Table2[ActualHomeScore],CW$31)+COUNTIFS(Table2[HomeTeam],$CP$30, Table2[ActualAwayScore],CW$31, Table2[ActualHomeScore],$CQ39)</f>
        <v>0</v>
      </c>
      <c r="CX39" s="19">
        <f>COUNTIFS(Table2[AwayTeam],$CP$30, Table2[ActualAwayScore],$CQ39, Table2[ActualHomeScore],CX$31)+COUNTIFS(Table2[HomeTeam],$CP$30, Table2[ActualAwayScore],CX$31, Table2[ActualHomeScore],$CQ39)</f>
        <v>0</v>
      </c>
      <c r="CY39" s="137"/>
      <c r="CZ39" s="19">
        <f>(COUNTIFS(Table2[AwayTeam],$CP$30, Table2[ActualAwayScore],$CQ39, Table2[ActualHomeScore],CZ$31)+COUNTIFS(Table2[HomeTeam],$CP$30, Table2[ActualAwayScore],CZ$31, Table2[ActualHomeScore],$CQ39))*-1</f>
        <v>0</v>
      </c>
      <c r="DA39" s="19">
        <f>(COUNTIFS(Table2[AwayTeam],$CP$30, Table2[ActualAwayScore],$CQ39, Table2[ActualHomeScore],DA$31)+COUNTIFS(Table2[HomeTeam],$CP$30, Table2[ActualAwayScore],DA$31, Table2[ActualHomeScore],$CQ39))*-1</f>
        <v>0</v>
      </c>
      <c r="DB39" s="138">
        <f>(COUNTIFS(Table2[AwayTeam],$CP$30, Table2[ActualAwayScore],$CQ39, Table2[ActualHomeScore],DB$31)+COUNTIFS(Table2[HomeTeam],$CP$30, Table2[ActualAwayScore],DB$31, Table2[ActualHomeScore],$CQ39))*-1</f>
        <v>0</v>
      </c>
      <c r="DC39" s="19"/>
      <c r="DD39" s="139"/>
      <c r="DE39" s="138">
        <v>7</v>
      </c>
      <c r="DF39" s="19">
        <f>COUNTIFS(Table2[[ActualHomeScore]:[ActualHomeScore]],$DE39, Table2[[ActualAwayScore]:[ActualAwayScore]],DF$31)</f>
        <v>0</v>
      </c>
      <c r="DG39" s="19">
        <f>COUNTIFS(Table2[[ActualHomeScore]:[ActualHomeScore]],$DE39, Table2[[ActualAwayScore]:[ActualAwayScore]],DG$31)</f>
        <v>0</v>
      </c>
      <c r="DH39" s="19">
        <f>COUNTIFS(Table2[[ActualHomeScore]:[ActualHomeScore]],$DE39, Table2[[ActualAwayScore]:[ActualAwayScore]],DH$31)</f>
        <v>5</v>
      </c>
      <c r="DI39" s="19">
        <f>COUNTIFS(Table2[[ActualHomeScore]:[ActualHomeScore]],$DE39, Table2[[ActualAwayScore]:[ActualAwayScore]],DI$31)</f>
        <v>6</v>
      </c>
      <c r="DJ39" s="19">
        <f>COUNTIFS(Table2[[ActualHomeScore]:[ActualHomeScore]],$DE39, Table2[[ActualAwayScore]:[ActualAwayScore]],DJ$31)</f>
        <v>6</v>
      </c>
      <c r="DK39" s="19">
        <f>COUNTIFS(Table2[[ActualHomeScore]:[ActualHomeScore]],$DE39, Table2[[ActualAwayScore]:[ActualAwayScore]],DK$31)</f>
        <v>3</v>
      </c>
      <c r="DL39" s="19">
        <f>COUNTIFS(Table2[[ActualHomeScore]:[ActualHomeScore]],$DE39, Table2[[ActualAwayScore]:[ActualAwayScore]],DL$31)</f>
        <v>1</v>
      </c>
      <c r="DM39" s="140"/>
      <c r="DN39" s="19">
        <f>COUNTIFS(Table2[[ActualHomeScore]:[ActualHomeScore]],$DE39, Table2[[ActualAwayScore]:[ActualAwayScore]],DN$31)</f>
        <v>0</v>
      </c>
      <c r="DO39" s="19">
        <f>COUNTIFS(Table2[[ActualHomeScore]:[ActualHomeScore]],$DE39, Table2[[ActualAwayScore]:[ActualAwayScore]],DO$31)</f>
        <v>0</v>
      </c>
      <c r="DP39" s="19">
        <f>COUNTIFS(Table2[[ActualHomeScore]:[ActualHomeScore]],$DE39, Table2[[ActualAwayScore]:[ActualAwayScore]],DP$31)</f>
        <v>0</v>
      </c>
    </row>
    <row r="40" spans="1:120" x14ac:dyDescent="0.25">
      <c r="CL40" t="str">
        <v/>
      </c>
      <c r="CP40" s="94"/>
      <c r="CQ40" s="66">
        <v>8</v>
      </c>
      <c r="CR40" s="19">
        <f>COUNTIFS(Table2[AwayTeam],$CP$30, Table2[ActualAwayScore],$CQ40, Table2[ActualHomeScore],CR$31)+COUNTIFS(Table2[HomeTeam],$CP$30, Table2[ActualAwayScore],CR$31, Table2[ActualHomeScore],$CQ40)</f>
        <v>0</v>
      </c>
      <c r="CS40" s="19">
        <f>COUNTIFS(Table2[AwayTeam],"CGY", Table2[ActualAwayScore],$CQ40, Table2[ActualHomeScore],CS$31)+COUNTIFS(Table2[HomeTeam],"CGY", Table2[ActualAwayScore],CS$31, Table2[ActualHomeScore],$CQ40)</f>
        <v>0</v>
      </c>
      <c r="CT40" s="19">
        <f>COUNTIFS(Table2[AwayTeam],$CP$30, Table2[ActualAwayScore],$CQ40, Table2[ActualHomeScore],CT$31)+COUNTIFS(Table2[HomeTeam],$CP$30, Table2[ActualAwayScore],CT$31, Table2[ActualHomeScore],$CQ40)</f>
        <v>0</v>
      </c>
      <c r="CU40" s="19">
        <f>COUNTIFS(Table2[AwayTeam],$CP$30, Table2[ActualAwayScore],$CQ40, Table2[ActualHomeScore],CU$31)+COUNTIFS(Table2[HomeTeam],$CP$30, Table2[ActualAwayScore],CU$31, Table2[ActualHomeScore],$CQ40)</f>
        <v>0</v>
      </c>
      <c r="CV40" s="19">
        <f>COUNTIFS(Table2[AwayTeam],$CP$30, Table2[ActualAwayScore],$CQ40, Table2[ActualHomeScore],CV$31)+COUNTIFS(Table2[HomeTeam],$CP$30, Table2[ActualAwayScore],CV$31, Table2[ActualHomeScore],$CQ40)</f>
        <v>0</v>
      </c>
      <c r="CW40" s="19">
        <f>COUNTIFS(Table2[AwayTeam],$CP$30, Table2[ActualAwayScore],$CQ40, Table2[ActualHomeScore],CW$31)+COUNTIFS(Table2[HomeTeam],$CP$30, Table2[ActualAwayScore],CW$31, Table2[ActualHomeScore],$CQ40)</f>
        <v>0</v>
      </c>
      <c r="CX40" s="19">
        <f>COUNTIFS(Table2[AwayTeam],$CP$30, Table2[ActualAwayScore],$CQ40, Table2[ActualHomeScore],CX$31)+COUNTIFS(Table2[HomeTeam],$CP$30, Table2[ActualAwayScore],CX$31, Table2[ActualHomeScore],$CQ40)</f>
        <v>0</v>
      </c>
      <c r="CY40" s="19">
        <f>COUNTIFS(Table2[AwayTeam],$CP$30, Table2[ActualAwayScore],$CQ40, Table2[ActualHomeScore],CY$31)+COUNTIFS(Table2[HomeTeam],$CP$30, Table2[ActualAwayScore],CY$31, Table2[ActualHomeScore],$CQ40)</f>
        <v>0</v>
      </c>
      <c r="CZ40" s="137"/>
      <c r="DA40" s="19">
        <f>(COUNTIFS(Table2[AwayTeam],$CP$30, Table2[ActualAwayScore],$CQ40, Table2[ActualHomeScore],DA$31)+COUNTIFS(Table2[HomeTeam],$CP$30, Table2[ActualAwayScore],DA$31, Table2[ActualHomeScore],$CQ40))*-1</f>
        <v>0</v>
      </c>
      <c r="DB40" s="138">
        <f>(COUNTIFS(Table2[AwayTeam],$CP$30, Table2[ActualAwayScore],$CQ40, Table2[ActualHomeScore],DB$31)+COUNTIFS(Table2[HomeTeam],$CP$30, Table2[ActualAwayScore],DB$31, Table2[ActualHomeScore],$CQ40))*-1</f>
        <v>0</v>
      </c>
      <c r="DC40" s="19"/>
      <c r="DD40" s="139"/>
      <c r="DE40" s="138">
        <v>8</v>
      </c>
      <c r="DF40" s="19">
        <f>COUNTIFS(Table2[[ActualHomeScore]:[ActualHomeScore]],$DE40, Table2[[ActualAwayScore]:[ActualAwayScore]],DF$31)</f>
        <v>0</v>
      </c>
      <c r="DG40" s="19">
        <f>COUNTIFS(Table2[[ActualHomeScore]:[ActualHomeScore]],$DE40, Table2[[ActualAwayScore]:[ActualAwayScore]],DG$31)</f>
        <v>3</v>
      </c>
      <c r="DH40" s="19">
        <f>COUNTIFS(Table2[[ActualHomeScore]:[ActualHomeScore]],$DE40, Table2[[ActualAwayScore]:[ActualAwayScore]],DH$31)</f>
        <v>3</v>
      </c>
      <c r="DI40" s="19">
        <f>COUNTIFS(Table2[[ActualHomeScore]:[ActualHomeScore]],$DE40, Table2[[ActualAwayScore]:[ActualAwayScore]],DI$31)</f>
        <v>1</v>
      </c>
      <c r="DJ40" s="19">
        <f>COUNTIFS(Table2[[ActualHomeScore]:[ActualHomeScore]],$DE40, Table2[[ActualAwayScore]:[ActualAwayScore]],DJ$31)</f>
        <v>1</v>
      </c>
      <c r="DK40" s="19">
        <f>COUNTIFS(Table2[[ActualHomeScore]:[ActualHomeScore]],$DE40, Table2[[ActualAwayScore]:[ActualAwayScore]],DK$31)</f>
        <v>1</v>
      </c>
      <c r="DL40" s="19">
        <f>COUNTIFS(Table2[[ActualHomeScore]:[ActualHomeScore]],$DE40, Table2[[ActualAwayScore]:[ActualAwayScore]],DL$31)</f>
        <v>0</v>
      </c>
      <c r="DM40" s="19">
        <f>COUNTIFS(Table2[[ActualHomeScore]:[ActualHomeScore]],$DE40, Table2[[ActualAwayScore]:[ActualAwayScore]],DM$31)</f>
        <v>1</v>
      </c>
      <c r="DN40" s="140"/>
      <c r="DO40" s="19">
        <f>COUNTIFS(Table2[[ActualHomeScore]:[ActualHomeScore]],$DE40, Table2[[ActualAwayScore]:[ActualAwayScore]],DO$31)</f>
        <v>0</v>
      </c>
      <c r="DP40" s="19">
        <f>COUNTIFS(Table2[[ActualHomeScore]:[ActualHomeScore]],$DE40, Table2[[ActualAwayScore]:[ActualAwayScore]],DP$31)</f>
        <v>0</v>
      </c>
    </row>
    <row r="41" spans="1:120" x14ac:dyDescent="0.25">
      <c r="CL41" t="str">
        <v/>
      </c>
      <c r="CP41" s="94"/>
      <c r="CQ41" s="66">
        <v>9</v>
      </c>
      <c r="CR41" s="19">
        <f>COUNTIFS(Table2[AwayTeam],$CP$30, Table2[ActualAwayScore],$CQ41, Table2[ActualHomeScore],CR$31)+COUNTIFS(Table2[HomeTeam],$CP$30, Table2[ActualAwayScore],CR$31, Table2[ActualHomeScore],$CQ41)</f>
        <v>0</v>
      </c>
      <c r="CS41" s="19">
        <f>COUNTIFS(Table2[AwayTeam],"CGY", Table2[ActualAwayScore],$CQ41, Table2[ActualHomeScore],CS$31)+COUNTIFS(Table2[HomeTeam],"CGY", Table2[ActualAwayScore],CS$31, Table2[ActualHomeScore],$CQ41)</f>
        <v>0</v>
      </c>
      <c r="CT41" s="19">
        <f>COUNTIFS(Table2[AwayTeam],$CP$30, Table2[ActualAwayScore],$CQ41, Table2[ActualHomeScore],CT$31)+COUNTIFS(Table2[HomeTeam],$CP$30, Table2[ActualAwayScore],CT$31, Table2[ActualHomeScore],$CQ41)</f>
        <v>0</v>
      </c>
      <c r="CU41" s="19">
        <f>COUNTIFS(Table2[AwayTeam],$CP$30, Table2[ActualAwayScore],$CQ41, Table2[ActualHomeScore],CU$31)+COUNTIFS(Table2[HomeTeam],$CP$30, Table2[ActualAwayScore],CU$31, Table2[ActualHomeScore],$CQ41)</f>
        <v>0</v>
      </c>
      <c r="CV41" s="19">
        <f>COUNTIFS(Table2[AwayTeam],$CP$30, Table2[ActualAwayScore],$CQ41, Table2[ActualHomeScore],CV$31)+COUNTIFS(Table2[HomeTeam],$CP$30, Table2[ActualAwayScore],CV$31, Table2[ActualHomeScore],$CQ41)</f>
        <v>0</v>
      </c>
      <c r="CW41" s="19">
        <f>COUNTIFS(Table2[AwayTeam],$CP$30, Table2[ActualAwayScore],$CQ41, Table2[ActualHomeScore],CW$31)+COUNTIFS(Table2[HomeTeam],$CP$30, Table2[ActualAwayScore],CW$31, Table2[ActualHomeScore],$CQ41)</f>
        <v>0</v>
      </c>
      <c r="CX41" s="19">
        <f>COUNTIFS(Table2[AwayTeam],$CP$30, Table2[ActualAwayScore],$CQ41, Table2[ActualHomeScore],CX$31)+COUNTIFS(Table2[HomeTeam],$CP$30, Table2[ActualAwayScore],CX$31, Table2[ActualHomeScore],$CQ41)</f>
        <v>0</v>
      </c>
      <c r="CY41" s="19">
        <f>COUNTIFS(Table2[AwayTeam],$CP$30, Table2[ActualAwayScore],$CQ41, Table2[ActualHomeScore],CY$31)+COUNTIFS(Table2[HomeTeam],$CP$30, Table2[ActualAwayScore],CY$31, Table2[ActualHomeScore],$CQ41)</f>
        <v>0</v>
      </c>
      <c r="CZ41" s="19">
        <f>COUNTIFS(Table2[AwayTeam],$CP$30, Table2[ActualAwayScore],$CQ41, Table2[ActualHomeScore],CZ$31)+COUNTIFS(Table2[HomeTeam],$CP$30, Table2[ActualAwayScore],CZ$31, Table2[ActualHomeScore],$CQ41)</f>
        <v>0</v>
      </c>
      <c r="DA41" s="137"/>
      <c r="DB41" s="138">
        <f>(COUNTIFS(Table2[AwayTeam],$CP$30, Table2[ActualAwayScore],$CQ41, Table2[ActualHomeScore],DB$31)+COUNTIFS(Table2[HomeTeam],$CP$30, Table2[ActualAwayScore],DB$31, Table2[ActualHomeScore],$CQ41))*-1</f>
        <v>0</v>
      </c>
      <c r="DC41" s="19"/>
      <c r="DD41" s="139"/>
      <c r="DE41" s="138">
        <v>9</v>
      </c>
      <c r="DF41" s="19">
        <f>COUNTIFS(Table2[[ActualHomeScore]:[ActualHomeScore]],$DE41, Table2[[ActualAwayScore]:[ActualAwayScore]],DF$31)</f>
        <v>0</v>
      </c>
      <c r="DG41" s="19">
        <f>COUNTIFS(Table2[[ActualHomeScore]:[ActualHomeScore]],$DE41, Table2[[ActualAwayScore]:[ActualAwayScore]],DG$31)</f>
        <v>0</v>
      </c>
      <c r="DH41" s="19">
        <f>COUNTIFS(Table2[[ActualHomeScore]:[ActualHomeScore]],$DE41, Table2[[ActualAwayScore]:[ActualAwayScore]],DH$31)</f>
        <v>0</v>
      </c>
      <c r="DI41" s="19">
        <f>COUNTIFS(Table2[[ActualHomeScore]:[ActualHomeScore]],$DE41, Table2[[ActualAwayScore]:[ActualAwayScore]],DI$31)</f>
        <v>0</v>
      </c>
      <c r="DJ41" s="19">
        <f>COUNTIFS(Table2[[ActualHomeScore]:[ActualHomeScore]],$DE41, Table2[[ActualAwayScore]:[ActualAwayScore]],DJ$31)</f>
        <v>0</v>
      </c>
      <c r="DK41" s="19">
        <f>COUNTIFS(Table2[[ActualHomeScore]:[ActualHomeScore]],$DE41, Table2[[ActualAwayScore]:[ActualAwayScore]],DK$31)</f>
        <v>0</v>
      </c>
      <c r="DL41" s="19">
        <f>COUNTIFS(Table2[[ActualHomeScore]:[ActualHomeScore]],$DE41, Table2[[ActualAwayScore]:[ActualAwayScore]],DL$31)</f>
        <v>0</v>
      </c>
      <c r="DM41" s="19">
        <f>COUNTIFS(Table2[[ActualHomeScore]:[ActualHomeScore]],$DE41, Table2[[ActualAwayScore]:[ActualAwayScore]],DM$31)</f>
        <v>0</v>
      </c>
      <c r="DN41" s="19">
        <f>COUNTIFS(Table2[[ActualHomeScore]:[ActualHomeScore]],$DE41, Table2[[ActualAwayScore]:[ActualAwayScore]],DN$31)</f>
        <v>0</v>
      </c>
      <c r="DO41" s="140"/>
      <c r="DP41" s="19">
        <f>COUNTIFS(Table2[[ActualHomeScore]:[ActualHomeScore]],$DE41, Table2[[ActualAwayScore]:[ActualAwayScore]],DP$31)</f>
        <v>0</v>
      </c>
    </row>
    <row r="42" spans="1:120" ht="15.75" thickBot="1" x14ac:dyDescent="0.3">
      <c r="CL42" t="str">
        <v>CGY</v>
      </c>
      <c r="CP42" s="95"/>
      <c r="CQ42" s="68">
        <v>10</v>
      </c>
      <c r="CR42" s="141">
        <f>COUNTIFS(Table2[AwayTeam],$CP$30, Table2[ActualAwayScore],$CQ42, Table2[ActualHomeScore],CR$31)+COUNTIFS(Table2[HomeTeam],$CP$30, Table2[ActualAwayScore],CR$31, Table2[ActualHomeScore],$CQ42)</f>
        <v>0</v>
      </c>
      <c r="CS42" s="141">
        <f>COUNTIFS(Table2[AwayTeam],"CGY", Table2[ActualAwayScore],$CQ42, Table2[ActualHomeScore],CS$31)+COUNTIFS(Table2[HomeTeam],"CGY", Table2[ActualAwayScore],CS$31, Table2[ActualHomeScore],$CQ42)</f>
        <v>0</v>
      </c>
      <c r="CT42" s="141">
        <f>COUNTIFS(Table2[AwayTeam],$CP$30, Table2[ActualAwayScore],$CQ42, Table2[ActualHomeScore],CT$31)+COUNTIFS(Table2[HomeTeam],$CP$30, Table2[ActualAwayScore],CT$31, Table2[ActualHomeScore],$CQ42)</f>
        <v>0</v>
      </c>
      <c r="CU42" s="141">
        <f>COUNTIFS(Table2[AwayTeam],$CP$30, Table2[ActualAwayScore],$CQ42, Table2[ActualHomeScore],CU$31)+COUNTIFS(Table2[HomeTeam],$CP$30, Table2[ActualAwayScore],CU$31, Table2[ActualHomeScore],$CQ42)</f>
        <v>0</v>
      </c>
      <c r="CV42" s="141">
        <f>COUNTIFS(Table2[AwayTeam],$CP$30, Table2[ActualAwayScore],$CQ42, Table2[ActualHomeScore],CV$31)+COUNTIFS(Table2[HomeTeam],$CP$30, Table2[ActualAwayScore],CV$31, Table2[ActualHomeScore],$CQ42)</f>
        <v>0</v>
      </c>
      <c r="CW42" s="141">
        <f>COUNTIFS(Table2[AwayTeam],$CP$30, Table2[ActualAwayScore],$CQ42, Table2[ActualHomeScore],CW$31)+COUNTIFS(Table2[HomeTeam],$CP$30, Table2[ActualAwayScore],CW$31, Table2[ActualHomeScore],$CQ42)</f>
        <v>0</v>
      </c>
      <c r="CX42" s="141">
        <f>COUNTIFS(Table2[AwayTeam],$CP$30, Table2[ActualAwayScore],$CQ42, Table2[ActualHomeScore],CX$31)+COUNTIFS(Table2[HomeTeam],$CP$30, Table2[ActualAwayScore],CX$31, Table2[ActualHomeScore],$CQ42)</f>
        <v>0</v>
      </c>
      <c r="CY42" s="141">
        <f>COUNTIFS(Table2[AwayTeam],$CP$30, Table2[ActualAwayScore],$CQ42, Table2[ActualHomeScore],CY$31)+COUNTIFS(Table2[HomeTeam],$CP$30, Table2[ActualAwayScore],CY$31, Table2[ActualHomeScore],$CQ42)</f>
        <v>0</v>
      </c>
      <c r="CZ42" s="141">
        <f>COUNTIFS(Table2[AwayTeam],$CP$30, Table2[ActualAwayScore],$CQ42, Table2[ActualHomeScore],CZ$31)+COUNTIFS(Table2[HomeTeam],$CP$30, Table2[ActualAwayScore],CZ$31, Table2[ActualHomeScore],$CQ42)</f>
        <v>0</v>
      </c>
      <c r="DA42" s="141">
        <f>COUNTIFS(Table2[AwayTeam],$CP$30, Table2[ActualAwayScore],$CQ42, Table2[ActualHomeScore],DA$31)+COUNTIFS(Table2[HomeTeam],$CP$30, Table2[ActualAwayScore],DA$31, Table2[ActualHomeScore],$CQ42)</f>
        <v>0</v>
      </c>
      <c r="DB42" s="142"/>
      <c r="DC42" s="19"/>
      <c r="DD42" s="135"/>
      <c r="DE42" s="136">
        <v>10</v>
      </c>
      <c r="DF42" s="19">
        <f>COUNTIFS(Table2[[ActualHomeScore]:[ActualHomeScore]],$DE42, Table2[[ActualAwayScore]:[ActualAwayScore]],DF$31)</f>
        <v>0</v>
      </c>
      <c r="DG42" s="19">
        <f>COUNTIFS(Table2[[ActualHomeScore]:[ActualHomeScore]],$DE42, Table2[[ActualAwayScore]:[ActualAwayScore]],DG$31)</f>
        <v>0</v>
      </c>
      <c r="DH42" s="19">
        <f>COUNTIFS(Table2[[ActualHomeScore]:[ActualHomeScore]],$DE42, Table2[[ActualAwayScore]:[ActualAwayScore]],DH$31)</f>
        <v>0</v>
      </c>
      <c r="DI42" s="19">
        <f>COUNTIFS(Table2[[ActualHomeScore]:[ActualHomeScore]],$DE42, Table2[[ActualAwayScore]:[ActualAwayScore]],DI$31)</f>
        <v>0</v>
      </c>
      <c r="DJ42" s="19">
        <f>COUNTIFS(Table2[[ActualHomeScore]:[ActualHomeScore]],$DE42, Table2[[ActualAwayScore]:[ActualAwayScore]],DJ$31)</f>
        <v>0</v>
      </c>
      <c r="DK42" s="19">
        <f>COUNTIFS(Table2[[ActualHomeScore]:[ActualHomeScore]],$DE42, Table2[[ActualAwayScore]:[ActualAwayScore]],DK$31)</f>
        <v>0</v>
      </c>
      <c r="DL42" s="19">
        <f>COUNTIFS(Table2[[ActualHomeScore]:[ActualHomeScore]],$DE42, Table2[[ActualAwayScore]:[ActualAwayScore]],DL$31)</f>
        <v>0</v>
      </c>
      <c r="DM42" s="19">
        <f>COUNTIFS(Table2[[ActualHomeScore]:[ActualHomeScore]],$DE42, Table2[[ActualAwayScore]:[ActualAwayScore]],DM$31)</f>
        <v>0</v>
      </c>
      <c r="DN42" s="19">
        <f>COUNTIFS(Table2[[ActualHomeScore]:[ActualHomeScore]],$DE42, Table2[[ActualAwayScore]:[ActualAwayScore]],DN$31)</f>
        <v>0</v>
      </c>
      <c r="DO42" s="19">
        <f>COUNTIFS(Table2[[ActualHomeScore]:[ActualHomeScore]],$DE42, Table2[[ActualAwayScore]:[ActualAwayScore]],DO$31)</f>
        <v>0</v>
      </c>
      <c r="DP42" s="140"/>
    </row>
    <row r="43" spans="1:120" ht="16.5" thickTop="1" thickBot="1" x14ac:dyDescent="0.3">
      <c r="CL43" t="str">
        <v/>
      </c>
      <c r="CR43" s="19"/>
      <c r="CS43" s="19"/>
      <c r="CT43" s="19"/>
      <c r="CU43" s="19"/>
      <c r="CV43" s="19"/>
      <c r="CW43" s="19"/>
      <c r="CX43" s="19"/>
      <c r="CY43" s="19"/>
      <c r="CZ43" s="19"/>
      <c r="DA43" s="19"/>
      <c r="DB43" s="19"/>
      <c r="DC43" s="19"/>
      <c r="DD43" s="19"/>
      <c r="DE43" s="19"/>
      <c r="DF43" s="19"/>
      <c r="DG43" s="19"/>
      <c r="DH43" s="19"/>
      <c r="DI43" s="19"/>
      <c r="DJ43" s="19"/>
      <c r="DK43" s="19"/>
      <c r="DL43" s="19"/>
      <c r="DM43" s="19"/>
      <c r="DN43" s="19"/>
      <c r="DO43" s="19"/>
      <c r="DP43" s="19"/>
    </row>
    <row r="44" spans="1:120" ht="15.75" thickTop="1" x14ac:dyDescent="0.25">
      <c r="CL44" t="str">
        <v/>
      </c>
      <c r="CP44" s="91"/>
      <c r="CQ44" s="93"/>
      <c r="CR44" s="143"/>
      <c r="CS44" s="143"/>
      <c r="CT44" s="143"/>
      <c r="CU44" s="143"/>
      <c r="CV44" s="143"/>
      <c r="CW44" s="143"/>
      <c r="CX44" s="143"/>
      <c r="CY44" s="143"/>
      <c r="CZ44" s="143"/>
      <c r="DA44" s="143"/>
      <c r="DB44" s="134"/>
      <c r="DC44" s="19"/>
      <c r="DD44" s="133"/>
      <c r="DE44" s="134"/>
      <c r="DF44" s="143"/>
      <c r="DG44" s="143"/>
      <c r="DH44" s="143"/>
      <c r="DI44" s="143"/>
      <c r="DJ44" s="143"/>
      <c r="DK44" s="143"/>
      <c r="DL44" s="143"/>
      <c r="DM44" s="143"/>
      <c r="DN44" s="143"/>
      <c r="DO44" s="143"/>
      <c r="DP44" s="134"/>
    </row>
    <row r="45" spans="1:120" ht="15.75" thickBot="1" x14ac:dyDescent="0.3">
      <c r="CL45" t="str">
        <v/>
      </c>
      <c r="CP45" s="95"/>
      <c r="CQ45" s="68"/>
      <c r="CR45" s="141">
        <v>0</v>
      </c>
      <c r="CS45" s="141">
        <v>1</v>
      </c>
      <c r="CT45" s="141">
        <v>2</v>
      </c>
      <c r="CU45" s="141">
        <v>3</v>
      </c>
      <c r="CV45" s="141">
        <v>4</v>
      </c>
      <c r="CW45" s="141">
        <v>5</v>
      </c>
      <c r="CX45" s="141">
        <v>6</v>
      </c>
      <c r="CY45" s="141">
        <v>7</v>
      </c>
      <c r="CZ45" s="141">
        <v>8</v>
      </c>
      <c r="DA45" s="141">
        <v>9</v>
      </c>
      <c r="DB45" s="136">
        <v>10</v>
      </c>
      <c r="DC45" s="19"/>
      <c r="DD45" s="135"/>
      <c r="DE45" s="136"/>
      <c r="DF45" s="141">
        <v>0</v>
      </c>
      <c r="DG45" s="141">
        <v>1</v>
      </c>
      <c r="DH45" s="141">
        <v>2</v>
      </c>
      <c r="DI45" s="141">
        <v>3</v>
      </c>
      <c r="DJ45" s="141">
        <v>4</v>
      </c>
      <c r="DK45" s="141">
        <v>5</v>
      </c>
      <c r="DL45" s="141">
        <v>6</v>
      </c>
      <c r="DM45" s="141">
        <v>7</v>
      </c>
      <c r="DN45" s="141">
        <v>8</v>
      </c>
      <c r="DO45" s="141">
        <v>9</v>
      </c>
      <c r="DP45" s="136">
        <v>10</v>
      </c>
    </row>
    <row r="46" spans="1:120" ht="15.75" thickTop="1" x14ac:dyDescent="0.25">
      <c r="CL46" t="str">
        <v/>
      </c>
      <c r="CP46" s="94"/>
      <c r="CQ46" s="66">
        <v>0</v>
      </c>
      <c r="CR46" s="140"/>
      <c r="CS46" s="144">
        <f t="shared" ref="CS46:DB46" si="5">ABS(CS32*CS18)</f>
        <v>0</v>
      </c>
      <c r="CT46" s="144">
        <f t="shared" si="5"/>
        <v>0</v>
      </c>
      <c r="CU46" s="144">
        <f t="shared" si="5"/>
        <v>1.8000000000000003</v>
      </c>
      <c r="CV46" s="144">
        <f t="shared" si="5"/>
        <v>0</v>
      </c>
      <c r="CW46" s="144">
        <f t="shared" si="5"/>
        <v>0.8</v>
      </c>
      <c r="CX46" s="144">
        <f t="shared" si="5"/>
        <v>0</v>
      </c>
      <c r="CY46" s="144">
        <f t="shared" si="5"/>
        <v>0</v>
      </c>
      <c r="CZ46" s="144">
        <f t="shared" si="5"/>
        <v>0</v>
      </c>
      <c r="DA46" s="144">
        <f t="shared" si="5"/>
        <v>0</v>
      </c>
      <c r="DB46" s="145">
        <f t="shared" si="5"/>
        <v>0</v>
      </c>
      <c r="DC46" s="19"/>
      <c r="DD46" s="139"/>
      <c r="DE46" s="138">
        <v>0</v>
      </c>
      <c r="DF46" s="140"/>
      <c r="DG46" s="144">
        <f t="shared" ref="DG46:DP46" si="6">ABS(DG32*CS18)</f>
        <v>2</v>
      </c>
      <c r="DH46" s="144">
        <f t="shared" si="6"/>
        <v>3</v>
      </c>
      <c r="DI46" s="144">
        <f t="shared" si="6"/>
        <v>7.2000000000000011</v>
      </c>
      <c r="DJ46" s="144">
        <f t="shared" si="6"/>
        <v>11.2</v>
      </c>
      <c r="DK46" s="144">
        <f t="shared" si="6"/>
        <v>1.6</v>
      </c>
      <c r="DL46" s="144">
        <f t="shared" si="6"/>
        <v>3.6000000000000005</v>
      </c>
      <c r="DM46" s="144">
        <f t="shared" si="6"/>
        <v>0</v>
      </c>
      <c r="DN46" s="144">
        <f t="shared" si="6"/>
        <v>0</v>
      </c>
      <c r="DO46" s="144">
        <f t="shared" si="6"/>
        <v>0</v>
      </c>
      <c r="DP46" s="145">
        <f t="shared" si="6"/>
        <v>0</v>
      </c>
    </row>
    <row r="47" spans="1:120" x14ac:dyDescent="0.25">
      <c r="CL47" t="str">
        <v/>
      </c>
      <c r="CP47" s="94"/>
      <c r="CQ47" s="66">
        <v>1</v>
      </c>
      <c r="CR47" s="144">
        <f t="shared" ref="CR47:DB47" si="7">ABS(CR33*CR19)</f>
        <v>0.65</v>
      </c>
      <c r="CS47" s="140"/>
      <c r="CT47" s="144">
        <f t="shared" si="7"/>
        <v>2.5999999999999996</v>
      </c>
      <c r="CU47" s="144">
        <f t="shared" si="7"/>
        <v>2.25</v>
      </c>
      <c r="CV47" s="144">
        <f t="shared" si="7"/>
        <v>1.7000000000000002</v>
      </c>
      <c r="CW47" s="144">
        <f t="shared" si="7"/>
        <v>0.95</v>
      </c>
      <c r="CX47" s="144">
        <f t="shared" si="7"/>
        <v>0</v>
      </c>
      <c r="CY47" s="144">
        <f t="shared" si="7"/>
        <v>0</v>
      </c>
      <c r="CZ47" s="144">
        <f t="shared" si="7"/>
        <v>0</v>
      </c>
      <c r="DA47" s="144">
        <f t="shared" si="7"/>
        <v>0</v>
      </c>
      <c r="DB47" s="145">
        <f t="shared" si="7"/>
        <v>0</v>
      </c>
      <c r="DC47" s="19"/>
      <c r="DD47" s="139"/>
      <c r="DE47" s="138">
        <v>1</v>
      </c>
      <c r="DF47" s="144">
        <f t="shared" ref="DF47:DP47" si="8">ABS(DF33*CR19)</f>
        <v>5.8500000000000005</v>
      </c>
      <c r="DG47" s="140"/>
      <c r="DH47" s="144">
        <f t="shared" si="8"/>
        <v>21.449999999999996</v>
      </c>
      <c r="DI47" s="144">
        <f t="shared" si="8"/>
        <v>22.5</v>
      </c>
      <c r="DJ47" s="144">
        <f t="shared" si="8"/>
        <v>31.450000000000003</v>
      </c>
      <c r="DK47" s="144">
        <f t="shared" si="8"/>
        <v>16.149999999999999</v>
      </c>
      <c r="DL47" s="144">
        <f t="shared" si="8"/>
        <v>5.25</v>
      </c>
      <c r="DM47" s="144">
        <f t="shared" si="8"/>
        <v>3.45</v>
      </c>
      <c r="DN47" s="144">
        <f t="shared" si="8"/>
        <v>1.25</v>
      </c>
      <c r="DO47" s="144">
        <f t="shared" si="8"/>
        <v>0</v>
      </c>
      <c r="DP47" s="145">
        <f t="shared" si="8"/>
        <v>0</v>
      </c>
    </row>
    <row r="48" spans="1:120" x14ac:dyDescent="0.25">
      <c r="CL48" t="str">
        <v/>
      </c>
      <c r="CP48" s="94"/>
      <c r="CQ48" s="66">
        <v>2</v>
      </c>
      <c r="CR48" s="144">
        <f t="shared" ref="CR48:DB48" si="9">ABS(CR34*CR20)</f>
        <v>0.8</v>
      </c>
      <c r="CS48" s="144">
        <f t="shared" si="9"/>
        <v>1.8</v>
      </c>
      <c r="CT48" s="140"/>
      <c r="CU48" s="144">
        <f t="shared" si="9"/>
        <v>3.6000000000000005</v>
      </c>
      <c r="CV48" s="144">
        <f t="shared" si="9"/>
        <v>3</v>
      </c>
      <c r="CW48" s="144">
        <f t="shared" si="9"/>
        <v>2.2000000000000002</v>
      </c>
      <c r="CX48" s="144">
        <f t="shared" si="9"/>
        <v>2.4000000000000004</v>
      </c>
      <c r="CY48" s="144">
        <f t="shared" si="9"/>
        <v>0</v>
      </c>
      <c r="CZ48" s="144">
        <f t="shared" si="9"/>
        <v>0</v>
      </c>
      <c r="DA48" s="144">
        <f t="shared" si="9"/>
        <v>0</v>
      </c>
      <c r="DB48" s="145">
        <f t="shared" si="9"/>
        <v>0</v>
      </c>
      <c r="DC48" s="19"/>
      <c r="DD48" s="139"/>
      <c r="DE48" s="138">
        <v>2</v>
      </c>
      <c r="DF48" s="144">
        <f t="shared" ref="DF48:DP48" si="10">ABS(DF34*CR20)</f>
        <v>8</v>
      </c>
      <c r="DG48" s="144">
        <f t="shared" si="10"/>
        <v>45</v>
      </c>
      <c r="DH48" s="140"/>
      <c r="DI48" s="144">
        <f t="shared" si="10"/>
        <v>56.70000000000001</v>
      </c>
      <c r="DJ48" s="144">
        <f t="shared" si="10"/>
        <v>43</v>
      </c>
      <c r="DK48" s="144">
        <f t="shared" si="10"/>
        <v>38.5</v>
      </c>
      <c r="DL48" s="144">
        <f t="shared" si="10"/>
        <v>15.600000000000001</v>
      </c>
      <c r="DM48" s="144">
        <f t="shared" si="10"/>
        <v>2.6</v>
      </c>
      <c r="DN48" s="144">
        <f t="shared" si="10"/>
        <v>1.4000000000000001</v>
      </c>
      <c r="DO48" s="144">
        <f t="shared" si="10"/>
        <v>1.5</v>
      </c>
      <c r="DP48" s="145">
        <f t="shared" si="10"/>
        <v>0</v>
      </c>
    </row>
    <row r="49" spans="90:121" x14ac:dyDescent="0.25">
      <c r="CL49" t="str">
        <v/>
      </c>
      <c r="CP49" s="94"/>
      <c r="CQ49" s="66">
        <v>3</v>
      </c>
      <c r="CR49" s="144">
        <f t="shared" ref="CR49:DB49" si="11">ABS(CR35*CR21)</f>
        <v>2.8499999999999996</v>
      </c>
      <c r="CS49" s="144">
        <f t="shared" si="11"/>
        <v>6.2999999999999989</v>
      </c>
      <c r="CT49" s="144">
        <f t="shared" si="11"/>
        <v>5.75</v>
      </c>
      <c r="CU49" s="140"/>
      <c r="CV49" s="144">
        <f t="shared" si="11"/>
        <v>5.75</v>
      </c>
      <c r="CW49" s="144">
        <f t="shared" si="11"/>
        <v>2.5</v>
      </c>
      <c r="CX49" s="144">
        <f t="shared" si="11"/>
        <v>1.35</v>
      </c>
      <c r="CY49" s="144">
        <f t="shared" si="11"/>
        <v>0</v>
      </c>
      <c r="CZ49" s="144">
        <f t="shared" si="11"/>
        <v>1.55</v>
      </c>
      <c r="DA49" s="144">
        <f t="shared" si="11"/>
        <v>0</v>
      </c>
      <c r="DB49" s="145">
        <f t="shared" si="11"/>
        <v>0</v>
      </c>
      <c r="DC49" s="19"/>
      <c r="DD49" s="139"/>
      <c r="DE49" s="138">
        <v>3</v>
      </c>
      <c r="DF49" s="144">
        <f t="shared" ref="DF49:DP49" si="12">ABS(DF35*CR21)</f>
        <v>30.4</v>
      </c>
      <c r="DG49" s="144">
        <f t="shared" si="12"/>
        <v>43.04999999999999</v>
      </c>
      <c r="DH49" s="144">
        <f t="shared" si="12"/>
        <v>88.55</v>
      </c>
      <c r="DI49" s="140"/>
      <c r="DJ49" s="144">
        <f t="shared" si="12"/>
        <v>58.65</v>
      </c>
      <c r="DK49" s="144">
        <f t="shared" si="12"/>
        <v>20</v>
      </c>
      <c r="DL49" s="144">
        <f t="shared" si="12"/>
        <v>22.950000000000003</v>
      </c>
      <c r="DM49" s="144">
        <f t="shared" si="12"/>
        <v>7.25</v>
      </c>
      <c r="DN49" s="144">
        <f t="shared" si="12"/>
        <v>4.6500000000000004</v>
      </c>
      <c r="DO49" s="144">
        <f t="shared" si="12"/>
        <v>0</v>
      </c>
      <c r="DP49" s="145">
        <f t="shared" si="12"/>
        <v>0</v>
      </c>
    </row>
    <row r="50" spans="90:121" x14ac:dyDescent="0.25">
      <c r="CL50" t="str">
        <v/>
      </c>
      <c r="CP50" s="94"/>
      <c r="CQ50" s="66">
        <v>4</v>
      </c>
      <c r="CR50" s="144">
        <f t="shared" ref="CR50:DB50" si="13">ABS(CR36*CR22)</f>
        <v>0</v>
      </c>
      <c r="CS50" s="144">
        <f t="shared" si="13"/>
        <v>2.4</v>
      </c>
      <c r="CT50" s="144">
        <f t="shared" si="13"/>
        <v>0</v>
      </c>
      <c r="CU50" s="144">
        <f t="shared" si="13"/>
        <v>4.1999999999999993</v>
      </c>
      <c r="CV50" s="140"/>
      <c r="CW50" s="144">
        <f t="shared" si="13"/>
        <v>0</v>
      </c>
      <c r="CX50" s="144">
        <f t="shared" si="13"/>
        <v>0</v>
      </c>
      <c r="CY50" s="144">
        <f t="shared" si="13"/>
        <v>0</v>
      </c>
      <c r="CZ50" s="144">
        <f t="shared" si="13"/>
        <v>0</v>
      </c>
      <c r="DA50" s="144">
        <f t="shared" si="13"/>
        <v>0</v>
      </c>
      <c r="DB50" s="145">
        <f t="shared" si="13"/>
        <v>0</v>
      </c>
      <c r="DC50" s="19"/>
      <c r="DD50" s="139"/>
      <c r="DE50" s="138">
        <v>4</v>
      </c>
      <c r="DF50" s="144">
        <f t="shared" ref="DF50:DP50" si="14">ABS(DF36*CR22)</f>
        <v>16.5</v>
      </c>
      <c r="DG50" s="144">
        <f t="shared" si="14"/>
        <v>48</v>
      </c>
      <c r="DH50" s="144">
        <f t="shared" si="14"/>
        <v>45.5</v>
      </c>
      <c r="DI50" s="144">
        <f t="shared" si="14"/>
        <v>68.599999999999994</v>
      </c>
      <c r="DJ50" s="140"/>
      <c r="DK50" s="144">
        <f t="shared" si="14"/>
        <v>36.400000000000006</v>
      </c>
      <c r="DL50" s="144">
        <f t="shared" si="14"/>
        <v>6.0000000000000009</v>
      </c>
      <c r="DM50" s="144">
        <f t="shared" si="14"/>
        <v>3.2</v>
      </c>
      <c r="DN50" s="144">
        <f t="shared" si="14"/>
        <v>0</v>
      </c>
      <c r="DO50" s="144">
        <f t="shared" si="14"/>
        <v>0</v>
      </c>
      <c r="DP50" s="145">
        <f t="shared" si="14"/>
        <v>0</v>
      </c>
    </row>
    <row r="51" spans="90:121" x14ac:dyDescent="0.25">
      <c r="CL51" t="str">
        <v/>
      </c>
      <c r="CP51" s="94"/>
      <c r="CQ51" s="66">
        <v>5</v>
      </c>
      <c r="CR51" s="144">
        <f t="shared" ref="CR51:DB51" si="15">ABS(CR37*CR23)</f>
        <v>0</v>
      </c>
      <c r="CS51" s="144">
        <f t="shared" si="15"/>
        <v>0</v>
      </c>
      <c r="CT51" s="144">
        <f t="shared" si="15"/>
        <v>2.9</v>
      </c>
      <c r="CU51" s="144">
        <f t="shared" si="15"/>
        <v>0</v>
      </c>
      <c r="CV51" s="144">
        <f t="shared" si="15"/>
        <v>1.65</v>
      </c>
      <c r="CW51" s="140"/>
      <c r="CX51" s="144">
        <f t="shared" si="15"/>
        <v>0</v>
      </c>
      <c r="CY51" s="144">
        <f t="shared" si="15"/>
        <v>0</v>
      </c>
      <c r="CZ51" s="144">
        <f t="shared" si="15"/>
        <v>0</v>
      </c>
      <c r="DA51" s="144">
        <f t="shared" si="15"/>
        <v>0</v>
      </c>
      <c r="DB51" s="145">
        <f t="shared" si="15"/>
        <v>0</v>
      </c>
      <c r="DC51" s="19"/>
      <c r="DD51" s="139"/>
      <c r="DE51" s="138">
        <v>5</v>
      </c>
      <c r="DF51" s="144">
        <f t="shared" ref="DF51:DP51" si="16">ABS(DF37*CR23)</f>
        <v>8.75</v>
      </c>
      <c r="DG51" s="144">
        <f t="shared" si="16"/>
        <v>22.950000000000003</v>
      </c>
      <c r="DH51" s="144">
        <f t="shared" si="16"/>
        <v>50.75</v>
      </c>
      <c r="DI51" s="144">
        <f t="shared" si="16"/>
        <v>38.75</v>
      </c>
      <c r="DJ51" s="144">
        <f t="shared" si="16"/>
        <v>34.65</v>
      </c>
      <c r="DK51" s="140"/>
      <c r="DL51" s="144">
        <f t="shared" si="16"/>
        <v>14.850000000000001</v>
      </c>
      <c r="DM51" s="144">
        <f t="shared" si="16"/>
        <v>5.2500000000000009</v>
      </c>
      <c r="DN51" s="144">
        <f t="shared" si="16"/>
        <v>1.85</v>
      </c>
      <c r="DO51" s="144">
        <f t="shared" si="16"/>
        <v>0</v>
      </c>
      <c r="DP51" s="145">
        <f t="shared" si="16"/>
        <v>0</v>
      </c>
    </row>
    <row r="52" spans="90:121" x14ac:dyDescent="0.25">
      <c r="CL52" t="str">
        <v/>
      </c>
      <c r="CP52" s="94"/>
      <c r="CQ52" s="66">
        <v>6</v>
      </c>
      <c r="CR52" s="144">
        <f t="shared" ref="CR52:DB52" si="17">ABS(CR38*CR24)</f>
        <v>0</v>
      </c>
      <c r="CS52" s="144">
        <f t="shared" si="17"/>
        <v>0</v>
      </c>
      <c r="CT52" s="144">
        <f t="shared" si="17"/>
        <v>0</v>
      </c>
      <c r="CU52" s="144">
        <f t="shared" si="17"/>
        <v>3.4</v>
      </c>
      <c r="CV52" s="144">
        <f t="shared" si="17"/>
        <v>1.7999999999999998</v>
      </c>
      <c r="CW52" s="144">
        <f t="shared" si="17"/>
        <v>1.9</v>
      </c>
      <c r="CX52" s="140"/>
      <c r="CY52" s="144">
        <f t="shared" si="17"/>
        <v>0</v>
      </c>
      <c r="CZ52" s="144">
        <f t="shared" si="17"/>
        <v>0</v>
      </c>
      <c r="DA52" s="144">
        <f t="shared" si="17"/>
        <v>0</v>
      </c>
      <c r="DB52" s="145">
        <f t="shared" si="17"/>
        <v>0</v>
      </c>
      <c r="DC52" s="19"/>
      <c r="DD52" s="139"/>
      <c r="DE52" s="138">
        <v>6</v>
      </c>
      <c r="DF52" s="144">
        <f t="shared" ref="DF52:DP52" si="18">ABS(DF38*CR24)</f>
        <v>4.1999999999999993</v>
      </c>
      <c r="DG52" s="144">
        <f t="shared" si="18"/>
        <v>10.5</v>
      </c>
      <c r="DH52" s="144">
        <f t="shared" si="18"/>
        <v>36.799999999999997</v>
      </c>
      <c r="DI52" s="144">
        <f t="shared" si="18"/>
        <v>40.799999999999997</v>
      </c>
      <c r="DJ52" s="144">
        <f t="shared" si="18"/>
        <v>30.599999999999998</v>
      </c>
      <c r="DK52" s="144">
        <f t="shared" si="18"/>
        <v>9.5</v>
      </c>
      <c r="DL52" s="140"/>
      <c r="DM52" s="144">
        <f t="shared" si="18"/>
        <v>0</v>
      </c>
      <c r="DN52" s="144">
        <f t="shared" si="18"/>
        <v>0</v>
      </c>
      <c r="DO52" s="144">
        <f t="shared" si="18"/>
        <v>0</v>
      </c>
      <c r="DP52" s="145">
        <f t="shared" si="18"/>
        <v>0</v>
      </c>
    </row>
    <row r="53" spans="90:121" x14ac:dyDescent="0.25">
      <c r="CL53" t="str">
        <v/>
      </c>
      <c r="CP53" s="94"/>
      <c r="CQ53" s="66">
        <v>7</v>
      </c>
      <c r="CR53" s="144">
        <f t="shared" ref="CR53:DB53" si="19">ABS(CR39*CR25)</f>
        <v>0</v>
      </c>
      <c r="CS53" s="144">
        <f t="shared" si="19"/>
        <v>0</v>
      </c>
      <c r="CT53" s="144">
        <f t="shared" si="19"/>
        <v>0</v>
      </c>
      <c r="CU53" s="144">
        <f t="shared" si="19"/>
        <v>0</v>
      </c>
      <c r="CV53" s="144">
        <f t="shared" si="19"/>
        <v>0</v>
      </c>
      <c r="CW53" s="144">
        <f t="shared" si="19"/>
        <v>0</v>
      </c>
      <c r="CX53" s="144">
        <f t="shared" si="19"/>
        <v>0</v>
      </c>
      <c r="CY53" s="140"/>
      <c r="CZ53" s="144">
        <f t="shared" si="19"/>
        <v>0</v>
      </c>
      <c r="DA53" s="144">
        <f t="shared" si="19"/>
        <v>0</v>
      </c>
      <c r="DB53" s="145">
        <f t="shared" si="19"/>
        <v>0</v>
      </c>
      <c r="DC53" s="19"/>
      <c r="DD53" s="139"/>
      <c r="DE53" s="138">
        <v>7</v>
      </c>
      <c r="DF53" s="144">
        <f t="shared" ref="DF53:DP53" si="20">ABS(DF39*CR25)</f>
        <v>0</v>
      </c>
      <c r="DG53" s="144">
        <f t="shared" si="20"/>
        <v>0</v>
      </c>
      <c r="DH53" s="144">
        <f t="shared" si="20"/>
        <v>8.75</v>
      </c>
      <c r="DI53" s="144">
        <f t="shared" si="20"/>
        <v>11.100000000000001</v>
      </c>
      <c r="DJ53" s="144">
        <f t="shared" si="20"/>
        <v>11.700000000000001</v>
      </c>
      <c r="DK53" s="144">
        <f t="shared" si="20"/>
        <v>6.1499999999999995</v>
      </c>
      <c r="DL53" s="144">
        <f t="shared" si="20"/>
        <v>2.1500000000000004</v>
      </c>
      <c r="DM53" s="140"/>
      <c r="DN53" s="144">
        <f t="shared" si="20"/>
        <v>0</v>
      </c>
      <c r="DO53" s="144">
        <f t="shared" si="20"/>
        <v>0</v>
      </c>
      <c r="DP53" s="145">
        <f t="shared" si="20"/>
        <v>0</v>
      </c>
    </row>
    <row r="54" spans="90:121" x14ac:dyDescent="0.25">
      <c r="CL54" t="str">
        <v/>
      </c>
      <c r="CP54" s="94"/>
      <c r="CQ54" s="66">
        <v>8</v>
      </c>
      <c r="CR54" s="144">
        <f t="shared" ref="CR54:DB54" si="21">ABS(CR40*CR26)</f>
        <v>0</v>
      </c>
      <c r="CS54" s="144">
        <f t="shared" si="21"/>
        <v>0</v>
      </c>
      <c r="CT54" s="144">
        <f t="shared" si="21"/>
        <v>0</v>
      </c>
      <c r="CU54" s="144">
        <f t="shared" si="21"/>
        <v>0</v>
      </c>
      <c r="CV54" s="144">
        <f t="shared" si="21"/>
        <v>0</v>
      </c>
      <c r="CW54" s="144">
        <f t="shared" si="21"/>
        <v>0</v>
      </c>
      <c r="CX54" s="144">
        <f t="shared" si="21"/>
        <v>0</v>
      </c>
      <c r="CY54" s="144">
        <f t="shared" si="21"/>
        <v>0</v>
      </c>
      <c r="CZ54" s="140"/>
      <c r="DA54" s="144">
        <f t="shared" si="21"/>
        <v>0</v>
      </c>
      <c r="DB54" s="145">
        <f t="shared" si="21"/>
        <v>0</v>
      </c>
      <c r="DC54" s="19"/>
      <c r="DD54" s="139"/>
      <c r="DE54" s="138">
        <v>8</v>
      </c>
      <c r="DF54" s="144">
        <f t="shared" ref="DF54:DP54" si="22">ABS(DF40*CR26)</f>
        <v>0</v>
      </c>
      <c r="DG54" s="144">
        <f t="shared" si="22"/>
        <v>5.4</v>
      </c>
      <c r="DH54" s="144">
        <f t="shared" si="22"/>
        <v>5.6999999999999993</v>
      </c>
      <c r="DI54" s="144">
        <f t="shared" si="22"/>
        <v>2</v>
      </c>
      <c r="DJ54" s="144">
        <f t="shared" si="22"/>
        <v>2.1</v>
      </c>
      <c r="DK54" s="144">
        <f t="shared" si="22"/>
        <v>2.2000000000000002</v>
      </c>
      <c r="DL54" s="144">
        <f t="shared" si="22"/>
        <v>0</v>
      </c>
      <c r="DM54" s="144">
        <f t="shared" si="22"/>
        <v>2.4</v>
      </c>
      <c r="DN54" s="140"/>
      <c r="DO54" s="144">
        <f t="shared" si="22"/>
        <v>0</v>
      </c>
      <c r="DP54" s="145">
        <f t="shared" si="22"/>
        <v>0</v>
      </c>
    </row>
    <row r="55" spans="90:121" x14ac:dyDescent="0.25">
      <c r="CL55" t="str">
        <v/>
      </c>
      <c r="CP55" s="94"/>
      <c r="CQ55" s="66">
        <v>9</v>
      </c>
      <c r="CR55" s="144">
        <f t="shared" ref="CR55:DB55" si="23">ABS(CR41*CR27)</f>
        <v>0</v>
      </c>
      <c r="CS55" s="144">
        <f t="shared" si="23"/>
        <v>0</v>
      </c>
      <c r="CT55" s="144">
        <f t="shared" si="23"/>
        <v>0</v>
      </c>
      <c r="CU55" s="144">
        <f t="shared" si="23"/>
        <v>0</v>
      </c>
      <c r="CV55" s="144">
        <f t="shared" si="23"/>
        <v>0</v>
      </c>
      <c r="CW55" s="144">
        <f t="shared" si="23"/>
        <v>0</v>
      </c>
      <c r="CX55" s="144">
        <f t="shared" si="23"/>
        <v>0</v>
      </c>
      <c r="CY55" s="144">
        <f t="shared" si="23"/>
        <v>0</v>
      </c>
      <c r="CZ55" s="144">
        <f t="shared" si="23"/>
        <v>0</v>
      </c>
      <c r="DA55" s="140"/>
      <c r="DB55" s="145">
        <f t="shared" si="23"/>
        <v>0</v>
      </c>
      <c r="DC55" s="19"/>
      <c r="DD55" s="139"/>
      <c r="DE55" s="138">
        <v>9</v>
      </c>
      <c r="DF55" s="144">
        <f t="shared" ref="DF55:DP55" si="24">ABS(DF41*CR27)</f>
        <v>0</v>
      </c>
      <c r="DG55" s="144">
        <f t="shared" si="24"/>
        <v>0</v>
      </c>
      <c r="DH55" s="144">
        <f t="shared" si="24"/>
        <v>0</v>
      </c>
      <c r="DI55" s="144">
        <f t="shared" si="24"/>
        <v>0</v>
      </c>
      <c r="DJ55" s="144">
        <f t="shared" si="24"/>
        <v>0</v>
      </c>
      <c r="DK55" s="144">
        <f t="shared" si="24"/>
        <v>0</v>
      </c>
      <c r="DL55" s="144">
        <f t="shared" si="24"/>
        <v>0</v>
      </c>
      <c r="DM55" s="144">
        <f t="shared" si="24"/>
        <v>0</v>
      </c>
      <c r="DN55" s="144">
        <f t="shared" si="24"/>
        <v>0</v>
      </c>
      <c r="DO55" s="140"/>
      <c r="DP55" s="145">
        <f t="shared" si="24"/>
        <v>0</v>
      </c>
    </row>
    <row r="56" spans="90:121" ht="15.75" thickBot="1" x14ac:dyDescent="0.3">
      <c r="CL56" t="str">
        <v/>
      </c>
      <c r="CP56" s="95"/>
      <c r="CQ56" s="68">
        <v>10</v>
      </c>
      <c r="CR56" s="146">
        <f t="shared" ref="CR56:DA56" si="25">ABS(CR42*CR28)</f>
        <v>0</v>
      </c>
      <c r="CS56" s="146">
        <f t="shared" si="25"/>
        <v>0</v>
      </c>
      <c r="CT56" s="146">
        <f t="shared" si="25"/>
        <v>0</v>
      </c>
      <c r="CU56" s="146">
        <f t="shared" si="25"/>
        <v>0</v>
      </c>
      <c r="CV56" s="146">
        <f t="shared" si="25"/>
        <v>0</v>
      </c>
      <c r="CW56" s="146">
        <f t="shared" si="25"/>
        <v>0</v>
      </c>
      <c r="CX56" s="146">
        <f t="shared" si="25"/>
        <v>0</v>
      </c>
      <c r="CY56" s="146">
        <f t="shared" si="25"/>
        <v>0</v>
      </c>
      <c r="CZ56" s="146">
        <f t="shared" si="25"/>
        <v>0</v>
      </c>
      <c r="DA56" s="146">
        <f t="shared" si="25"/>
        <v>0</v>
      </c>
      <c r="DB56" s="147"/>
      <c r="DC56" s="19"/>
      <c r="DD56" s="135"/>
      <c r="DE56" s="136">
        <v>10</v>
      </c>
      <c r="DF56" s="144">
        <f t="shared" ref="DF56:DO56" si="26">ABS(DF42*CR28)</f>
        <v>0</v>
      </c>
      <c r="DG56" s="144">
        <f t="shared" si="26"/>
        <v>0</v>
      </c>
      <c r="DH56" s="144">
        <f t="shared" si="26"/>
        <v>0</v>
      </c>
      <c r="DI56" s="144">
        <f t="shared" si="26"/>
        <v>0</v>
      </c>
      <c r="DJ56" s="144">
        <f t="shared" si="26"/>
        <v>0</v>
      </c>
      <c r="DK56" s="144">
        <f t="shared" si="26"/>
        <v>0</v>
      </c>
      <c r="DL56" s="144">
        <f t="shared" si="26"/>
        <v>0</v>
      </c>
      <c r="DM56" s="144">
        <f t="shared" si="26"/>
        <v>0</v>
      </c>
      <c r="DN56" s="144">
        <f t="shared" si="26"/>
        <v>0</v>
      </c>
      <c r="DO56" s="144">
        <f t="shared" si="26"/>
        <v>0</v>
      </c>
      <c r="DP56" s="140"/>
    </row>
    <row r="57" spans="90:121" ht="16.5" thickTop="1" thickBot="1" x14ac:dyDescent="0.3">
      <c r="CL57" t="str">
        <v/>
      </c>
      <c r="DC57" s="97">
        <f>SUM(CR46:DB56)</f>
        <v>68.850000000000009</v>
      </c>
      <c r="DQ57" s="97">
        <f>SUM(DF46:DP56)</f>
        <v>1217.8000000000002</v>
      </c>
    </row>
    <row r="58" spans="90:121" ht="15.75" thickTop="1" x14ac:dyDescent="0.25">
      <c r="CL58" t="str">
        <v/>
      </c>
    </row>
    <row r="59" spans="90:121" x14ac:dyDescent="0.25">
      <c r="CL59" t="str">
        <v/>
      </c>
    </row>
    <row r="60" spans="90:121" x14ac:dyDescent="0.25">
      <c r="CL60" t="str">
        <v/>
      </c>
    </row>
    <row r="61" spans="90:121" x14ac:dyDescent="0.25">
      <c r="CL61" t="str">
        <v/>
      </c>
    </row>
    <row r="62" spans="90:121" x14ac:dyDescent="0.25">
      <c r="CL62" t="str">
        <v/>
      </c>
    </row>
    <row r="63" spans="90:121" x14ac:dyDescent="0.25">
      <c r="CL63" t="str">
        <v/>
      </c>
    </row>
    <row r="64" spans="90:121" x14ac:dyDescent="0.25">
      <c r="CL64" t="str">
        <v/>
      </c>
    </row>
    <row r="65" spans="90:90" x14ac:dyDescent="0.25">
      <c r="CL65" t="str">
        <v/>
      </c>
    </row>
    <row r="66" spans="90:90" x14ac:dyDescent="0.25">
      <c r="CL66" t="str">
        <v/>
      </c>
    </row>
    <row r="99" spans="110:110" x14ac:dyDescent="0.25">
      <c r="DF99">
        <v>1</v>
      </c>
    </row>
  </sheetData>
  <mergeCells count="2">
    <mergeCell ref="CP30:CQ31"/>
    <mergeCell ref="DD30:DE31"/>
  </mergeCells>
  <phoneticPr fontId="1" type="noConversion"/>
  <conditionalFormatting sqref="D2:D33">
    <cfRule type="colorScale" priority="37">
      <colorScale>
        <cfvo type="min"/>
        <cfvo type="percentile" val="50"/>
        <cfvo type="max"/>
        <color rgb="FFF8696B"/>
        <color rgb="FFFFEB84"/>
        <color rgb="FF63BE7B"/>
      </colorScale>
    </cfRule>
  </conditionalFormatting>
  <conditionalFormatting sqref="D1:E34 D38:E1048576">
    <cfRule type="colorScale" priority="62">
      <colorScale>
        <cfvo type="min"/>
        <cfvo type="percentile" val="50"/>
        <cfvo type="max"/>
        <color rgb="FFF8696B"/>
        <color rgb="FFFFEB84"/>
        <color rgb="FF63BE7B"/>
      </colorScale>
    </cfRule>
  </conditionalFormatting>
  <conditionalFormatting sqref="E1:E34 E38:E1048576">
    <cfRule type="colorScale" priority="52">
      <colorScale>
        <cfvo type="min"/>
        <cfvo type="percentile" val="50"/>
        <cfvo type="max"/>
        <color rgb="FFF8696B"/>
        <color rgb="FFFFEB84"/>
        <color rgb="FF63BE7B"/>
      </colorScale>
    </cfRule>
  </conditionalFormatting>
  <conditionalFormatting sqref="AK1:AK34 AK38:AK1048576">
    <cfRule type="colorScale" priority="61">
      <colorScale>
        <cfvo type="min"/>
        <cfvo type="percentile" val="50"/>
        <cfvo type="max"/>
        <color rgb="FFF8696B"/>
        <color rgb="FFFFEB84"/>
        <color rgb="FF63BE7B"/>
      </colorScale>
    </cfRule>
  </conditionalFormatting>
  <conditionalFormatting sqref="AL1:AL34 AL38:AL1048576">
    <cfRule type="colorScale" priority="90">
      <colorScale>
        <cfvo type="min"/>
        <cfvo type="percentile" val="50"/>
        <cfvo type="max"/>
        <color rgb="FFF8696B"/>
        <color rgb="FFFFEB84"/>
        <color rgb="FF63BE7B"/>
      </colorScale>
    </cfRule>
  </conditionalFormatting>
  <conditionalFormatting sqref="AM1:AN34 AM38:AN1048576">
    <cfRule type="colorScale" priority="59">
      <colorScale>
        <cfvo type="min"/>
        <cfvo type="percentile" val="50"/>
        <cfvo type="max"/>
        <color rgb="FFF8696B"/>
        <color rgb="FFFCFCFF"/>
        <color rgb="FF5A8AC6"/>
      </colorScale>
    </cfRule>
  </conditionalFormatting>
  <conditionalFormatting sqref="AO2:AO33">
    <cfRule type="colorScale" priority="34">
      <colorScale>
        <cfvo type="min"/>
        <cfvo type="percentile" val="50"/>
        <cfvo type="max"/>
        <color rgb="FFF8696B"/>
        <color rgb="FFFFEB84"/>
        <color rgb="FF63BE7B"/>
      </colorScale>
    </cfRule>
  </conditionalFormatting>
  <conditionalFormatting sqref="AP2:AP33">
    <cfRule type="colorScale" priority="33">
      <colorScale>
        <cfvo type="min"/>
        <cfvo type="percentile" val="50"/>
        <cfvo type="max"/>
        <color rgb="FFF8696B"/>
        <color rgb="FFFFEB84"/>
        <color rgb="FF63BE7B"/>
      </colorScale>
    </cfRule>
  </conditionalFormatting>
  <conditionalFormatting sqref="AQ1:AQ34 AQ38:AQ1048576">
    <cfRule type="colorScale" priority="39">
      <colorScale>
        <cfvo type="min"/>
        <cfvo type="percentile" val="50"/>
        <cfvo type="max"/>
        <color rgb="FFF8696B"/>
        <color rgb="FFFFEB84"/>
        <color rgb="FF63BE7B"/>
      </colorScale>
    </cfRule>
  </conditionalFormatting>
  <conditionalFormatting sqref="AR1:AR34 AR38:AR1048576">
    <cfRule type="colorScale" priority="38">
      <colorScale>
        <cfvo type="min"/>
        <cfvo type="percentile" val="50"/>
        <cfvo type="max"/>
        <color rgb="FFF8696B"/>
        <color rgb="FFFFEB84"/>
        <color rgb="FF63BE7B"/>
      </colorScale>
    </cfRule>
  </conditionalFormatting>
  <conditionalFormatting sqref="BB1:BB34 BB38:BB1048576">
    <cfRule type="colorScale" priority="57">
      <colorScale>
        <cfvo type="min"/>
        <cfvo type="max"/>
        <color rgb="FFFCFCFF"/>
        <color rgb="FF63BE7B"/>
      </colorScale>
    </cfRule>
  </conditionalFormatting>
  <conditionalFormatting sqref="BC1:BC34 BC38:BC1048576">
    <cfRule type="colorScale" priority="56">
      <colorScale>
        <cfvo type="min"/>
        <cfvo type="max"/>
        <color rgb="FFFCFCFF"/>
        <color rgb="FFF8696B"/>
      </colorScale>
    </cfRule>
  </conditionalFormatting>
  <conditionalFormatting sqref="BD1:BD34 BD38:BD1048576">
    <cfRule type="colorScale" priority="58">
      <colorScale>
        <cfvo type="min"/>
        <cfvo type="percentile" val="50"/>
        <cfvo type="max"/>
        <color rgb="FFF8696B"/>
        <color rgb="FFFFEB84"/>
        <color rgb="FF63BE7B"/>
      </colorScale>
    </cfRule>
  </conditionalFormatting>
  <conditionalFormatting sqref="BE1:BE34 BE38:BE1048576">
    <cfRule type="colorScale" priority="55">
      <colorScale>
        <cfvo type="min"/>
        <cfvo type="max"/>
        <color rgb="FFFCFCFF"/>
        <color rgb="FF63BE7B"/>
      </colorScale>
    </cfRule>
  </conditionalFormatting>
  <conditionalFormatting sqref="BF1:BF34 BF38:BF1048576">
    <cfRule type="colorScale" priority="54">
      <colorScale>
        <cfvo type="min"/>
        <cfvo type="max"/>
        <color rgb="FFFCFCFF"/>
        <color rgb="FFF8696B"/>
      </colorScale>
    </cfRule>
  </conditionalFormatting>
  <conditionalFormatting sqref="BG1:BM1 BG38:BM1048576 BG34:BM34 BG2:BK33">
    <cfRule type="colorScale" priority="53">
      <colorScale>
        <cfvo type="min"/>
        <cfvo type="percentile" val="50"/>
        <cfvo type="max"/>
        <color rgb="FFF8696B"/>
        <color rgb="FFFCFCFF"/>
        <color rgb="FF63BE7B"/>
      </colorScale>
    </cfRule>
  </conditionalFormatting>
  <conditionalFormatting sqref="BJ2:BJ33">
    <cfRule type="colorScale" priority="36">
      <colorScale>
        <cfvo type="min"/>
        <cfvo type="percentile" val="50"/>
        <cfvo type="max"/>
        <color rgb="FFF8696B"/>
        <color rgb="FFFCFCFF"/>
        <color rgb="FF5A8AC6"/>
      </colorScale>
    </cfRule>
  </conditionalFormatting>
  <conditionalFormatting sqref="BK2:BK33">
    <cfRule type="colorScale" priority="35">
      <colorScale>
        <cfvo type="min"/>
        <cfvo type="percentile" val="50"/>
        <cfvo type="max"/>
        <color rgb="FFF8696B"/>
        <color rgb="FFFCFCFF"/>
        <color rgb="FF5A8AC6"/>
      </colorScale>
    </cfRule>
  </conditionalFormatting>
  <conditionalFormatting sqref="CR18:DB28">
    <cfRule type="colorScale" priority="32">
      <colorScale>
        <cfvo type="min"/>
        <cfvo type="percentile" val="50"/>
        <cfvo type="max"/>
        <color rgb="FFF8696B"/>
        <color rgb="FFFFEB84"/>
        <color rgb="FF63BE7B"/>
      </colorScale>
    </cfRule>
  </conditionalFormatting>
  <conditionalFormatting sqref="CR32:DB42">
    <cfRule type="colorScale" priority="29">
      <colorScale>
        <cfvo type="min"/>
        <cfvo type="percentile" val="50"/>
        <cfvo type="max"/>
        <color rgb="FFF8696B"/>
        <color rgb="FFFCFCFF"/>
        <color rgb="FF63BE7B"/>
      </colorScale>
    </cfRule>
  </conditionalFormatting>
  <conditionalFormatting sqref="CR46:DB56">
    <cfRule type="colorScale" priority="28">
      <colorScale>
        <cfvo type="min"/>
        <cfvo type="percentile" val="50"/>
        <cfvo type="max"/>
        <color rgb="FFF8696B"/>
        <color rgb="FFFFEB84"/>
        <color rgb="FF63BE7B"/>
      </colorScale>
    </cfRule>
  </conditionalFormatting>
  <conditionalFormatting sqref="DF32">
    <cfRule type="colorScale" priority="14">
      <colorScale>
        <cfvo type="min"/>
        <cfvo type="percentile" val="50"/>
        <cfvo type="max"/>
        <color rgb="FFF8696B"/>
        <color rgb="FFFFEB84"/>
        <color rgb="FF63BE7B"/>
      </colorScale>
    </cfRule>
  </conditionalFormatting>
  <conditionalFormatting sqref="DF46">
    <cfRule type="colorScale" priority="1">
      <colorScale>
        <cfvo type="min"/>
        <cfvo type="percentile" val="50"/>
        <cfvo type="max"/>
        <color rgb="FFF8696B"/>
        <color rgb="FFFFEB84"/>
        <color rgb="FF63BE7B"/>
      </colorScale>
    </cfRule>
  </conditionalFormatting>
  <conditionalFormatting sqref="DG33">
    <cfRule type="colorScale" priority="15">
      <colorScale>
        <cfvo type="min"/>
        <cfvo type="percentile" val="50"/>
        <cfvo type="max"/>
        <color rgb="FFF8696B"/>
        <color rgb="FFFFEB84"/>
        <color rgb="FF63BE7B"/>
      </colorScale>
    </cfRule>
  </conditionalFormatting>
  <conditionalFormatting sqref="DG47">
    <cfRule type="colorScale" priority="2">
      <colorScale>
        <cfvo type="min"/>
        <cfvo type="percentile" val="50"/>
        <cfvo type="max"/>
        <color rgb="FFF8696B"/>
        <color rgb="FFFFEB84"/>
        <color rgb="FF63BE7B"/>
      </colorScale>
    </cfRule>
  </conditionalFormatting>
  <conditionalFormatting sqref="DG32:DP32 DF42:DO42 DF41:DN41 DP41 DF40:DM40 DO40:DP40 DF39:DL39 DN39:DP39 DF38:DK38 DM38:DP38 DF37:DJ37 DL37:DP37 DF36:DI36 DK36:DP36 DF35:DH35 DJ35:DP35 DF34:DG34 DI34:DP34 DF33 DH33:DP33">
    <cfRule type="colorScale" priority="25">
      <colorScale>
        <cfvo type="min"/>
        <cfvo type="percentile" val="50"/>
        <cfvo type="max"/>
        <color rgb="FFF8696B"/>
        <color rgb="FFFCFCFF"/>
        <color rgb="FF63BE7B"/>
      </colorScale>
    </cfRule>
  </conditionalFormatting>
  <conditionalFormatting sqref="DG46:DP46 DF56:DO56 DF55:DN55 DP55 DF54:DM54 DO54:DP54 DF53:DL53 DN53:DP53 DF52:DK52 DM52:DP52 DF51:DJ51 DL51:DP51 DF50:DI50 DK50:DP50 DF49:DH49 DJ49:DP49 DF48:DG48 DI48:DP48 DF47 DH47:DP47">
    <cfRule type="colorScale" priority="12">
      <colorScale>
        <cfvo type="min"/>
        <cfvo type="percentile" val="50"/>
        <cfvo type="max"/>
        <color rgb="FFF8696B"/>
        <color rgb="FFFFEB84"/>
        <color rgb="FF63BE7B"/>
      </colorScale>
    </cfRule>
  </conditionalFormatting>
  <conditionalFormatting sqref="DH34">
    <cfRule type="colorScale" priority="16">
      <colorScale>
        <cfvo type="min"/>
        <cfvo type="percentile" val="50"/>
        <cfvo type="max"/>
        <color rgb="FFF8696B"/>
        <color rgb="FFFFEB84"/>
        <color rgb="FF63BE7B"/>
      </colorScale>
    </cfRule>
  </conditionalFormatting>
  <conditionalFormatting sqref="DH48">
    <cfRule type="colorScale" priority="3">
      <colorScale>
        <cfvo type="min"/>
        <cfvo type="percentile" val="50"/>
        <cfvo type="max"/>
        <color rgb="FFF8696B"/>
        <color rgb="FFFFEB84"/>
        <color rgb="FF63BE7B"/>
      </colorScale>
    </cfRule>
  </conditionalFormatting>
  <conditionalFormatting sqref="DI35">
    <cfRule type="colorScale" priority="17">
      <colorScale>
        <cfvo type="min"/>
        <cfvo type="percentile" val="50"/>
        <cfvo type="max"/>
        <color rgb="FFF8696B"/>
        <color rgb="FFFFEB84"/>
        <color rgb="FF63BE7B"/>
      </colorScale>
    </cfRule>
  </conditionalFormatting>
  <conditionalFormatting sqref="DI49">
    <cfRule type="colorScale" priority="4">
      <colorScale>
        <cfvo type="min"/>
        <cfvo type="percentile" val="50"/>
        <cfvo type="max"/>
        <color rgb="FFF8696B"/>
        <color rgb="FFFFEB84"/>
        <color rgb="FF63BE7B"/>
      </colorScale>
    </cfRule>
  </conditionalFormatting>
  <conditionalFormatting sqref="DJ36">
    <cfRule type="colorScale" priority="18">
      <colorScale>
        <cfvo type="min"/>
        <cfvo type="percentile" val="50"/>
        <cfvo type="max"/>
        <color rgb="FFF8696B"/>
        <color rgb="FFFFEB84"/>
        <color rgb="FF63BE7B"/>
      </colorScale>
    </cfRule>
  </conditionalFormatting>
  <conditionalFormatting sqref="DJ50">
    <cfRule type="colorScale" priority="5">
      <colorScale>
        <cfvo type="min"/>
        <cfvo type="percentile" val="50"/>
        <cfvo type="max"/>
        <color rgb="FFF8696B"/>
        <color rgb="FFFFEB84"/>
        <color rgb="FF63BE7B"/>
      </colorScale>
    </cfRule>
  </conditionalFormatting>
  <conditionalFormatting sqref="DK37">
    <cfRule type="colorScale" priority="19">
      <colorScale>
        <cfvo type="min"/>
        <cfvo type="percentile" val="50"/>
        <cfvo type="max"/>
        <color rgb="FFF8696B"/>
        <color rgb="FFFFEB84"/>
        <color rgb="FF63BE7B"/>
      </colorScale>
    </cfRule>
  </conditionalFormatting>
  <conditionalFormatting sqref="DK51">
    <cfRule type="colorScale" priority="6">
      <colorScale>
        <cfvo type="min"/>
        <cfvo type="percentile" val="50"/>
        <cfvo type="max"/>
        <color rgb="FFF8696B"/>
        <color rgb="FFFFEB84"/>
        <color rgb="FF63BE7B"/>
      </colorScale>
    </cfRule>
  </conditionalFormatting>
  <conditionalFormatting sqref="DL38">
    <cfRule type="colorScale" priority="20">
      <colorScale>
        <cfvo type="min"/>
        <cfvo type="percentile" val="50"/>
        <cfvo type="max"/>
        <color rgb="FFF8696B"/>
        <color rgb="FFFFEB84"/>
        <color rgb="FF63BE7B"/>
      </colorScale>
    </cfRule>
  </conditionalFormatting>
  <conditionalFormatting sqref="DL52">
    <cfRule type="colorScale" priority="7">
      <colorScale>
        <cfvo type="min"/>
        <cfvo type="percentile" val="50"/>
        <cfvo type="max"/>
        <color rgb="FFF8696B"/>
        <color rgb="FFFFEB84"/>
        <color rgb="FF63BE7B"/>
      </colorScale>
    </cfRule>
  </conditionalFormatting>
  <conditionalFormatting sqref="DM39">
    <cfRule type="colorScale" priority="21">
      <colorScale>
        <cfvo type="min"/>
        <cfvo type="percentile" val="50"/>
        <cfvo type="max"/>
        <color rgb="FFF8696B"/>
        <color rgb="FFFFEB84"/>
        <color rgb="FF63BE7B"/>
      </colorScale>
    </cfRule>
  </conditionalFormatting>
  <conditionalFormatting sqref="DM53">
    <cfRule type="colorScale" priority="8">
      <colorScale>
        <cfvo type="min"/>
        <cfvo type="percentile" val="50"/>
        <cfvo type="max"/>
        <color rgb="FFF8696B"/>
        <color rgb="FFFFEB84"/>
        <color rgb="FF63BE7B"/>
      </colorScale>
    </cfRule>
  </conditionalFormatting>
  <conditionalFormatting sqref="DN40">
    <cfRule type="colorScale" priority="22">
      <colorScale>
        <cfvo type="min"/>
        <cfvo type="percentile" val="50"/>
        <cfvo type="max"/>
        <color rgb="FFF8696B"/>
        <color rgb="FFFFEB84"/>
        <color rgb="FF63BE7B"/>
      </colorScale>
    </cfRule>
  </conditionalFormatting>
  <conditionalFormatting sqref="DN54">
    <cfRule type="colorScale" priority="9">
      <colorScale>
        <cfvo type="min"/>
        <cfvo type="percentile" val="50"/>
        <cfvo type="max"/>
        <color rgb="FFF8696B"/>
        <color rgb="FFFFEB84"/>
        <color rgb="FF63BE7B"/>
      </colorScale>
    </cfRule>
  </conditionalFormatting>
  <conditionalFormatting sqref="DO41">
    <cfRule type="colorScale" priority="23">
      <colorScale>
        <cfvo type="min"/>
        <cfvo type="percentile" val="50"/>
        <cfvo type="max"/>
        <color rgb="FFF8696B"/>
        <color rgb="FFFFEB84"/>
        <color rgb="FF63BE7B"/>
      </colorScale>
    </cfRule>
  </conditionalFormatting>
  <conditionalFormatting sqref="DO55">
    <cfRule type="colorScale" priority="10">
      <colorScale>
        <cfvo type="min"/>
        <cfvo type="percentile" val="50"/>
        <cfvo type="max"/>
        <color rgb="FFF8696B"/>
        <color rgb="FFFFEB84"/>
        <color rgb="FF63BE7B"/>
      </colorScale>
    </cfRule>
  </conditionalFormatting>
  <conditionalFormatting sqref="DP42">
    <cfRule type="colorScale" priority="24">
      <colorScale>
        <cfvo type="min"/>
        <cfvo type="percentile" val="50"/>
        <cfvo type="max"/>
        <color rgb="FFF8696B"/>
        <color rgb="FFFFEB84"/>
        <color rgb="FF63BE7B"/>
      </colorScale>
    </cfRule>
  </conditionalFormatting>
  <conditionalFormatting sqref="DP56">
    <cfRule type="colorScale" priority="1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BA93"/>
  <sheetViews>
    <sheetView topLeftCell="M7" workbookViewId="0">
      <selection activeCell="U28" sqref="U28"/>
    </sheetView>
  </sheetViews>
  <sheetFormatPr defaultRowHeight="15" x14ac:dyDescent="0.25"/>
  <cols>
    <col min="19" max="19" width="6.28515625" customWidth="1"/>
    <col min="20" max="20" width="6.85546875" customWidth="1"/>
    <col min="21" max="21" width="8" customWidth="1"/>
    <col min="22" max="53" width="5.7109375" customWidth="1"/>
    <col min="54" max="54" width="7.85546875" bestFit="1" customWidth="1"/>
    <col min="55" max="55" width="4.85546875" bestFit="1" customWidth="1"/>
    <col min="56" max="56" width="3" bestFit="1" customWidth="1"/>
    <col min="57" max="57" width="7.85546875" bestFit="1" customWidth="1"/>
    <col min="58" max="58" width="4.85546875" bestFit="1" customWidth="1"/>
    <col min="59" max="59" width="7.85546875" bestFit="1" customWidth="1"/>
    <col min="60" max="60" width="4.85546875" bestFit="1" customWidth="1"/>
    <col min="61" max="61" width="7.85546875" bestFit="1" customWidth="1"/>
    <col min="62" max="62" width="4.85546875" bestFit="1" customWidth="1"/>
    <col min="63" max="63" width="3" bestFit="1" customWidth="1"/>
    <col min="64" max="64" width="7.85546875" bestFit="1" customWidth="1"/>
    <col min="65" max="65" width="4.85546875" bestFit="1" customWidth="1"/>
    <col min="66" max="66" width="7.85546875" bestFit="1" customWidth="1"/>
    <col min="67" max="67" width="4.85546875" bestFit="1" customWidth="1"/>
    <col min="68" max="68" width="7.85546875" bestFit="1" customWidth="1"/>
    <col min="69" max="69" width="11.28515625" bestFit="1" customWidth="1"/>
  </cols>
  <sheetData>
    <row r="1" spans="1:53" ht="48" x14ac:dyDescent="0.25">
      <c r="A1" s="128" t="s">
        <v>41</v>
      </c>
      <c r="B1" s="128" t="s">
        <v>94</v>
      </c>
      <c r="C1" s="128" t="s">
        <v>95</v>
      </c>
      <c r="D1" s="128" t="s">
        <v>109</v>
      </c>
      <c r="E1" s="128" t="s">
        <v>1849</v>
      </c>
      <c r="S1" t="s">
        <v>1874</v>
      </c>
      <c r="T1" t="s">
        <v>41</v>
      </c>
      <c r="U1" t="s">
        <v>1873</v>
      </c>
      <c r="V1" t="s">
        <v>46</v>
      </c>
      <c r="W1" t="s">
        <v>23</v>
      </c>
      <c r="X1" t="s">
        <v>22</v>
      </c>
      <c r="Y1" t="s">
        <v>27</v>
      </c>
      <c r="Z1" t="s">
        <v>11</v>
      </c>
      <c r="AA1" t="s">
        <v>37</v>
      </c>
      <c r="AB1" t="s">
        <v>24</v>
      </c>
      <c r="AC1" t="s">
        <v>26</v>
      </c>
      <c r="AD1" t="s">
        <v>16</v>
      </c>
      <c r="AE1" t="s">
        <v>25</v>
      </c>
      <c r="AF1" t="s">
        <v>33</v>
      </c>
      <c r="AG1" t="s">
        <v>36</v>
      </c>
      <c r="AH1" t="s">
        <v>34</v>
      </c>
      <c r="AI1" t="s">
        <v>12</v>
      </c>
      <c r="AJ1" t="s">
        <v>14</v>
      </c>
      <c r="AK1" t="s">
        <v>21</v>
      </c>
      <c r="AL1" t="s">
        <v>43</v>
      </c>
      <c r="AM1" t="s">
        <v>35</v>
      </c>
      <c r="AN1" t="s">
        <v>31</v>
      </c>
      <c r="AO1" t="s">
        <v>32</v>
      </c>
      <c r="AP1" t="s">
        <v>19</v>
      </c>
      <c r="AQ1" t="s">
        <v>44</v>
      </c>
      <c r="AR1" t="s">
        <v>20</v>
      </c>
      <c r="AS1" t="s">
        <v>45</v>
      </c>
      <c r="AT1" t="s">
        <v>15</v>
      </c>
      <c r="AU1" t="s">
        <v>28</v>
      </c>
      <c r="AV1" t="s">
        <v>30</v>
      </c>
      <c r="AW1" t="s">
        <v>13</v>
      </c>
      <c r="AX1" t="s">
        <v>18</v>
      </c>
      <c r="AY1" t="s">
        <v>29</v>
      </c>
      <c r="AZ1" t="s">
        <v>42</v>
      </c>
      <c r="BA1" t="s">
        <v>17</v>
      </c>
    </row>
    <row r="2" spans="1:53" x14ac:dyDescent="0.25">
      <c r="A2" s="70" t="s">
        <v>46</v>
      </c>
      <c r="B2" s="70" t="s">
        <v>96</v>
      </c>
      <c r="C2" s="70" t="s">
        <v>99</v>
      </c>
      <c r="D2" s="130">
        <f>INDEX(Table3[PTS], MATCH(Table6[[#This Row],[Teams]], Table3[Teams],0))</f>
        <v>63</v>
      </c>
      <c r="E2" s="130"/>
      <c r="O2" t="str" cm="1">
        <f t="array" aca="1" ref="O2" ca="1">INDIRECT("A"&amp;6)</f>
        <v>CBJ</v>
      </c>
      <c r="S2">
        <v>8</v>
      </c>
      <c r="T2" t="str" cm="1">
        <f t="array" ref="T2">INDEX(Table6[Teams], SMALL(IF(Table6[D]="P", ROW(Table6[Teams])-ROW(Table6[#Headers])), Table7[[#This Row],[PAC]]))</f>
        <v>VGK</v>
      </c>
      <c r="U2">
        <f>INDEX(Table6[PTS], MATCH($T2, Table6[Teams], 0))</f>
        <v>83</v>
      </c>
      <c r="V2">
        <f>(2*(SUMIFS(Table2[[AwayWon]:[AwayWon]], Table2[[GameIsOver]:[GameIsOver]],1,Table2[[AwayTeam]:[AwayTeam]],$T2, Table2[[HomeTeam]:[HomeTeam]], V$1) + SUMIFS(Table2[[HomeWon_]:[HomeWon_]], Table2[[GameIsOver]:[GameIsOver]],1,Table2[[HomeTeam]:[HomeTeam]],$T2, Table2[[AwayTeam]:[AwayTeam]], V$1))) + (0*(SUMIFS(Table2[[HomeWon_]:[HomeWon_]], Table2[[GameIsOver]:[GameIsOver]],1,Table2[[AwayTeam]:[AwayTeam]],$T2, Table2[[HomeTeam]:[HomeTeam]], V$1, Table2[[ActualResult]:[ActualResult]], "REG") + SUMIFS(Table2[[AwayWon]:[AwayWon]], Table2[[GameIsOver]:[GameIsOver]],1,Table2[[HomeTeam]:[HomeTeam]],$T2, Table2[[AwayTeam]:[AwayTeam]], V$1, Table2[[ActualResult]:[ActualResult]], "REG"))) + (1*(SUMIFS(Table2[[HomeWon_]:[HomeWon_]], Table2[[GameIsOver]:[GameIsOver]],1,Table2[[AwayTeam]:[AwayTeam]],$T2, Table2[[HomeTeam]:[HomeTeam]], V$1, Table2[[ActualResult]:[ActualResult]], "OT") + SUMIFS(Table2[[AwayWon]:[AwayWon]], Table2[[GameIsOver]:[GameIsOver]],1,Table2[[HomeTeam]:[HomeTeam]],$T2, Table2[[AwayTeam]:[AwayTeam]], V$1, Table2[[ActualResult]:[ActualResult]], "OT") + SUMIFS(Table2[[HomeWon_]:[HomeWon_]], Table2[[GameIsOver]:[GameIsOver]],1,Table2[[AwayTeam]:[AwayTeam]],$T2, Table2[[HomeTeam]:[HomeTeam]], V$1, Table2[[ActualResult]:[ActualResult]], "SO") + SUMIFS(Table2[[AwayWon]:[AwayWon]], Table2[[GameIsOver]:[GameIsOver]],1,Table2[[HomeTeam]:[HomeTeam]],$T2, Table2[[AwayTeam]:[AwayTeam]], V$1, Table2[[ActualResult]:[ActualResult]], "SO")))</f>
        <v>8</v>
      </c>
      <c r="W2">
        <f>(2*(SUMIFS(Table2[[AwayWon]:[AwayWon]], Table2[[GameIsOver]:[GameIsOver]],1,Table2[[AwayTeam]:[AwayTeam]],$T2, Table2[[HomeTeam]:[HomeTeam]], W$1) + SUMIFS(Table2[[HomeWon_]:[HomeWon_]], Table2[[GameIsOver]:[GameIsOver]],1,Table2[[HomeTeam]:[HomeTeam]],$T2, Table2[[AwayTeam]:[AwayTeam]], W$1))) + (0*(SUMIFS(Table2[[HomeWon_]:[HomeWon_]], Table2[[GameIsOver]:[GameIsOver]],1,Table2[[AwayTeam]:[AwayTeam]],$T2, Table2[[HomeTeam]:[HomeTeam]], W$1, Table2[[ActualResult]:[ActualResult]], "REG") + SUMIFS(Table2[[AwayWon]:[AwayWon]], Table2[[GameIsOver]:[GameIsOver]],1,Table2[[HomeTeam]:[HomeTeam]],$T2, Table2[[AwayTeam]:[AwayTeam]], W$1, Table2[[ActualResult]:[ActualResult]], "REG"))) + (1*(SUMIFS(Table2[[HomeWon_]:[HomeWon_]], Table2[[GameIsOver]:[GameIsOver]],1,Table2[[AwayTeam]:[AwayTeam]],$T2, Table2[[HomeTeam]:[HomeTeam]], W$1, Table2[[ActualResult]:[ActualResult]], "OT") + SUMIFS(Table2[[AwayWon]:[AwayWon]], Table2[[GameIsOver]:[GameIsOver]],1,Table2[[HomeTeam]:[HomeTeam]],$T2, Table2[[AwayTeam]:[AwayTeam]], W$1, Table2[[ActualResult]:[ActualResult]], "OT") + SUMIFS(Table2[[HomeWon_]:[HomeWon_]], Table2[[GameIsOver]:[GameIsOver]],1,Table2[[AwayTeam]:[AwayTeam]],$T2, Table2[[HomeTeam]:[HomeTeam]], W$1, Table2[[ActualResult]:[ActualResult]], "SO") + SUMIFS(Table2[[AwayWon]:[AwayWon]], Table2[[GameIsOver]:[GameIsOver]],1,Table2[[HomeTeam]:[HomeTeam]],$T2, Table2[[AwayTeam]:[AwayTeam]], W$1, Table2[[ActualResult]:[ActualResult]], "SO")))</f>
        <v>4</v>
      </c>
      <c r="X2">
        <f>(2*(SUMIFS(Table2[[AwayWon]:[AwayWon]], Table2[[GameIsOver]:[GameIsOver]],1,Table2[[AwayTeam]:[AwayTeam]],$T2, Table2[[HomeTeam]:[HomeTeam]], X$1) + SUMIFS(Table2[[HomeWon_]:[HomeWon_]], Table2[[GameIsOver]:[GameIsOver]],1,Table2[[HomeTeam]:[HomeTeam]],$T2, Table2[[AwayTeam]:[AwayTeam]], X$1))) + (0*(SUMIFS(Table2[[HomeWon_]:[HomeWon_]], Table2[[GameIsOver]:[GameIsOver]],1,Table2[[AwayTeam]:[AwayTeam]],$T2, Table2[[HomeTeam]:[HomeTeam]], X$1, Table2[[ActualResult]:[ActualResult]], "REG") + SUMIFS(Table2[[AwayWon]:[AwayWon]], Table2[[GameIsOver]:[GameIsOver]],1,Table2[[HomeTeam]:[HomeTeam]],$T2, Table2[[AwayTeam]:[AwayTeam]], X$1, Table2[[ActualResult]:[ActualResult]], "REG"))) + (1*(SUMIFS(Table2[[HomeWon_]:[HomeWon_]], Table2[[GameIsOver]:[GameIsOver]],1,Table2[[AwayTeam]:[AwayTeam]],$T2, Table2[[HomeTeam]:[HomeTeam]], X$1, Table2[[ActualResult]:[ActualResult]], "OT") + SUMIFS(Table2[[AwayWon]:[AwayWon]], Table2[[GameIsOver]:[GameIsOver]],1,Table2[[HomeTeam]:[HomeTeam]],$T2, Table2[[AwayTeam]:[AwayTeam]], X$1, Table2[[ActualResult]:[ActualResult]], "OT") + SUMIFS(Table2[[HomeWon_]:[HomeWon_]], Table2[[GameIsOver]:[GameIsOver]],1,Table2[[AwayTeam]:[AwayTeam]],$T2, Table2[[HomeTeam]:[HomeTeam]], X$1, Table2[[ActualResult]:[ActualResult]], "SO") + SUMIFS(Table2[[AwayWon]:[AwayWon]], Table2[[GameIsOver]:[GameIsOver]],1,Table2[[HomeTeam]:[HomeTeam]],$T2, Table2[[AwayTeam]:[AwayTeam]], X$1, Table2[[ActualResult]:[ActualResult]], "SO")))</f>
        <v>4</v>
      </c>
      <c r="Y2">
        <f>(2*(SUMIFS(Table2[[AwayWon]:[AwayWon]], Table2[[GameIsOver]:[GameIsOver]],1,Table2[[AwayTeam]:[AwayTeam]],$T2, Table2[[HomeTeam]:[HomeTeam]], Y$1) + SUMIFS(Table2[[HomeWon_]:[HomeWon_]], Table2[[GameIsOver]:[GameIsOver]],1,Table2[[HomeTeam]:[HomeTeam]],$T2, Table2[[AwayTeam]:[AwayTeam]], Y$1))) + (0*(SUMIFS(Table2[[HomeWon_]:[HomeWon_]], Table2[[GameIsOver]:[GameIsOver]],1,Table2[[AwayTeam]:[AwayTeam]],$T2, Table2[[HomeTeam]:[HomeTeam]], Y$1, Table2[[ActualResult]:[ActualResult]], "REG") + SUMIFS(Table2[[AwayWon]:[AwayWon]], Table2[[GameIsOver]:[GameIsOver]],1,Table2[[HomeTeam]:[HomeTeam]],$T2, Table2[[AwayTeam]:[AwayTeam]], Y$1, Table2[[ActualResult]:[ActualResult]], "REG"))) + (1*(SUMIFS(Table2[[HomeWon_]:[HomeWon_]], Table2[[GameIsOver]:[GameIsOver]],1,Table2[[AwayTeam]:[AwayTeam]],$T2, Table2[[HomeTeam]:[HomeTeam]], Y$1, Table2[[ActualResult]:[ActualResult]], "OT") + SUMIFS(Table2[[AwayWon]:[AwayWon]], Table2[[GameIsOver]:[GameIsOver]],1,Table2[[HomeTeam]:[HomeTeam]],$T2, Table2[[AwayTeam]:[AwayTeam]], Y$1, Table2[[ActualResult]:[ActualResult]], "OT") + SUMIFS(Table2[[HomeWon_]:[HomeWon_]], Table2[[GameIsOver]:[GameIsOver]],1,Table2[[AwayTeam]:[AwayTeam]],$T2, Table2[[HomeTeam]:[HomeTeam]], Y$1, Table2[[ActualResult]:[ActualResult]], "SO") + SUMIFS(Table2[[AwayWon]:[AwayWon]], Table2[[GameIsOver]:[GameIsOver]],1,Table2[[HomeTeam]:[HomeTeam]],$T2, Table2[[AwayTeam]:[AwayTeam]], Y$1, Table2[[ActualResult]:[ActualResult]], "SO")))</f>
        <v>2</v>
      </c>
      <c r="Z2">
        <f>(2*(SUMIFS(Table2[[AwayWon]:[AwayWon]], Table2[[GameIsOver]:[GameIsOver]],1,Table2[[AwayTeam]:[AwayTeam]],$T2, Table2[[HomeTeam]:[HomeTeam]], Z$1) + SUMIFS(Table2[[HomeWon_]:[HomeWon_]], Table2[[GameIsOver]:[GameIsOver]],1,Table2[[HomeTeam]:[HomeTeam]],$T2, Table2[[AwayTeam]:[AwayTeam]], Z$1))) + (0*(SUMIFS(Table2[[HomeWon_]:[HomeWon_]], Table2[[GameIsOver]:[GameIsOver]],1,Table2[[AwayTeam]:[AwayTeam]],$T2, Table2[[HomeTeam]:[HomeTeam]], Z$1, Table2[[ActualResult]:[ActualResult]], "REG") + SUMIFS(Table2[[AwayWon]:[AwayWon]], Table2[[GameIsOver]:[GameIsOver]],1,Table2[[HomeTeam]:[HomeTeam]],$T2, Table2[[AwayTeam]:[AwayTeam]], Z$1, Table2[[ActualResult]:[ActualResult]], "REG"))) + (1*(SUMIFS(Table2[[HomeWon_]:[HomeWon_]], Table2[[GameIsOver]:[GameIsOver]],1,Table2[[AwayTeam]:[AwayTeam]],$T2, Table2[[HomeTeam]:[HomeTeam]], Z$1, Table2[[ActualResult]:[ActualResult]], "OT") + SUMIFS(Table2[[AwayWon]:[AwayWon]], Table2[[GameIsOver]:[GameIsOver]],1,Table2[[HomeTeam]:[HomeTeam]],$T2, Table2[[AwayTeam]:[AwayTeam]], Z$1, Table2[[ActualResult]:[ActualResult]], "OT") + SUMIFS(Table2[[HomeWon_]:[HomeWon_]], Table2[[GameIsOver]:[GameIsOver]],1,Table2[[AwayTeam]:[AwayTeam]],$T2, Table2[[HomeTeam]:[HomeTeam]], Z$1, Table2[[ActualResult]:[ActualResult]], "SO") + SUMIFS(Table2[[AwayWon]:[AwayWon]], Table2[[GameIsOver]:[GameIsOver]],1,Table2[[HomeTeam]:[HomeTeam]],$T2, Table2[[AwayTeam]:[AwayTeam]], Z$1, Table2[[ActualResult]:[ActualResult]], "SO")))</f>
        <v>3</v>
      </c>
      <c r="AA2">
        <f>(2*(SUMIFS(Table2[[AwayWon]:[AwayWon]], Table2[[GameIsOver]:[GameIsOver]],1,Table2[[AwayTeam]:[AwayTeam]],$T2, Table2[[HomeTeam]:[HomeTeam]], AA$1) + SUMIFS(Table2[[HomeWon_]:[HomeWon_]], Table2[[GameIsOver]:[GameIsOver]],1,Table2[[HomeTeam]:[HomeTeam]],$T2, Table2[[AwayTeam]:[AwayTeam]], AA$1))) + (0*(SUMIFS(Table2[[HomeWon_]:[HomeWon_]], Table2[[GameIsOver]:[GameIsOver]],1,Table2[[AwayTeam]:[AwayTeam]],$T2, Table2[[HomeTeam]:[HomeTeam]], AA$1, Table2[[ActualResult]:[ActualResult]], "REG") + SUMIFS(Table2[[AwayWon]:[AwayWon]], Table2[[GameIsOver]:[GameIsOver]],1,Table2[[HomeTeam]:[HomeTeam]],$T2, Table2[[AwayTeam]:[AwayTeam]], AA$1, Table2[[ActualResult]:[ActualResult]], "REG"))) + (1*(SUMIFS(Table2[[HomeWon_]:[HomeWon_]], Table2[[GameIsOver]:[GameIsOver]],1,Table2[[AwayTeam]:[AwayTeam]],$T2, Table2[[HomeTeam]:[HomeTeam]], AA$1, Table2[[ActualResult]:[ActualResult]], "OT") + SUMIFS(Table2[[AwayWon]:[AwayWon]], Table2[[GameIsOver]:[GameIsOver]],1,Table2[[HomeTeam]:[HomeTeam]],$T2, Table2[[AwayTeam]:[AwayTeam]], AA$1, Table2[[ActualResult]:[ActualResult]], "OT") + SUMIFS(Table2[[HomeWon_]:[HomeWon_]], Table2[[GameIsOver]:[GameIsOver]],1,Table2[[AwayTeam]:[AwayTeam]],$T2, Table2[[HomeTeam]:[HomeTeam]], AA$1, Table2[[ActualResult]:[ActualResult]], "SO") + SUMIFS(Table2[[AwayWon]:[AwayWon]], Table2[[GameIsOver]:[GameIsOver]],1,Table2[[HomeTeam]:[HomeTeam]],$T2, Table2[[AwayTeam]:[AwayTeam]], AA$1, Table2[[ActualResult]:[ActualResult]], "SO")))</f>
        <v>6</v>
      </c>
      <c r="AB2">
        <f>(2*(SUMIFS(Table2[[AwayWon]:[AwayWon]], Table2[[GameIsOver]:[GameIsOver]],1,Table2[[AwayTeam]:[AwayTeam]],$T2, Table2[[HomeTeam]:[HomeTeam]], AB$1) + SUMIFS(Table2[[HomeWon_]:[HomeWon_]], Table2[[GameIsOver]:[GameIsOver]],1,Table2[[HomeTeam]:[HomeTeam]],$T2, Table2[[AwayTeam]:[AwayTeam]], AB$1))) + (0*(SUMIFS(Table2[[HomeWon_]:[HomeWon_]], Table2[[GameIsOver]:[GameIsOver]],1,Table2[[AwayTeam]:[AwayTeam]],$T2, Table2[[HomeTeam]:[HomeTeam]], AB$1, Table2[[ActualResult]:[ActualResult]], "REG") + SUMIFS(Table2[[AwayWon]:[AwayWon]], Table2[[GameIsOver]:[GameIsOver]],1,Table2[[HomeTeam]:[HomeTeam]],$T2, Table2[[AwayTeam]:[AwayTeam]], AB$1, Table2[[ActualResult]:[ActualResult]], "REG"))) + (1*(SUMIFS(Table2[[HomeWon_]:[HomeWon_]], Table2[[GameIsOver]:[GameIsOver]],1,Table2[[AwayTeam]:[AwayTeam]],$T2, Table2[[HomeTeam]:[HomeTeam]], AB$1, Table2[[ActualResult]:[ActualResult]], "OT") + SUMIFS(Table2[[AwayWon]:[AwayWon]], Table2[[GameIsOver]:[GameIsOver]],1,Table2[[HomeTeam]:[HomeTeam]],$T2, Table2[[AwayTeam]:[AwayTeam]], AB$1, Table2[[ActualResult]:[ActualResult]], "OT") + SUMIFS(Table2[[HomeWon_]:[HomeWon_]], Table2[[GameIsOver]:[GameIsOver]],1,Table2[[AwayTeam]:[AwayTeam]],$T2, Table2[[HomeTeam]:[HomeTeam]], AB$1, Table2[[ActualResult]:[ActualResult]], "SO") + SUMIFS(Table2[[AwayWon]:[AwayWon]], Table2[[GameIsOver]:[GameIsOver]],1,Table2[[HomeTeam]:[HomeTeam]],$T2, Table2[[AwayTeam]:[AwayTeam]], AB$1, Table2[[ActualResult]:[ActualResult]], "SO")))</f>
        <v>4</v>
      </c>
      <c r="AC2">
        <f>(2*(SUMIFS(Table2[[AwayWon]:[AwayWon]], Table2[[GameIsOver]:[GameIsOver]],1,Table2[[AwayTeam]:[AwayTeam]],$T2, Table2[[HomeTeam]:[HomeTeam]], AC$1) + SUMIFS(Table2[[HomeWon_]:[HomeWon_]], Table2[[GameIsOver]:[GameIsOver]],1,Table2[[HomeTeam]:[HomeTeam]],$T2, Table2[[AwayTeam]:[AwayTeam]], AC$1))) + (0*(SUMIFS(Table2[[HomeWon_]:[HomeWon_]], Table2[[GameIsOver]:[GameIsOver]],1,Table2[[AwayTeam]:[AwayTeam]],$T2, Table2[[HomeTeam]:[HomeTeam]], AC$1, Table2[[ActualResult]:[ActualResult]], "REG") + SUMIFS(Table2[[AwayWon]:[AwayWon]], Table2[[GameIsOver]:[GameIsOver]],1,Table2[[HomeTeam]:[HomeTeam]],$T2, Table2[[AwayTeam]:[AwayTeam]], AC$1, Table2[[ActualResult]:[ActualResult]], "REG"))) + (1*(SUMIFS(Table2[[HomeWon_]:[HomeWon_]], Table2[[GameIsOver]:[GameIsOver]],1,Table2[[AwayTeam]:[AwayTeam]],$T2, Table2[[HomeTeam]:[HomeTeam]], AC$1, Table2[[ActualResult]:[ActualResult]], "OT") + SUMIFS(Table2[[AwayWon]:[AwayWon]], Table2[[GameIsOver]:[GameIsOver]],1,Table2[[HomeTeam]:[HomeTeam]],$T2, Table2[[AwayTeam]:[AwayTeam]], AC$1, Table2[[ActualResult]:[ActualResult]], "OT") + SUMIFS(Table2[[HomeWon_]:[HomeWon_]], Table2[[GameIsOver]:[GameIsOver]],1,Table2[[AwayTeam]:[AwayTeam]],$T2, Table2[[HomeTeam]:[HomeTeam]], AC$1, Table2[[ActualResult]:[ActualResult]], "SO") + SUMIFS(Table2[[AwayWon]:[AwayWon]], Table2[[GameIsOver]:[GameIsOver]],1,Table2[[HomeTeam]:[HomeTeam]],$T2, Table2[[AwayTeam]:[AwayTeam]], AC$1, Table2[[ActualResult]:[ActualResult]], "SO")))</f>
        <v>0</v>
      </c>
      <c r="AD2">
        <f>(2*(SUMIFS(Table2[[AwayWon]:[AwayWon]], Table2[[GameIsOver]:[GameIsOver]],1,Table2[[AwayTeam]:[AwayTeam]],$T2, Table2[[HomeTeam]:[HomeTeam]], AD$1) + SUMIFS(Table2[[HomeWon_]:[HomeWon_]], Table2[[GameIsOver]:[GameIsOver]],1,Table2[[HomeTeam]:[HomeTeam]],$T2, Table2[[AwayTeam]:[AwayTeam]], AD$1))) + (0*(SUMIFS(Table2[[HomeWon_]:[HomeWon_]], Table2[[GameIsOver]:[GameIsOver]],1,Table2[[AwayTeam]:[AwayTeam]],$T2, Table2[[HomeTeam]:[HomeTeam]], AD$1, Table2[[ActualResult]:[ActualResult]], "REG") + SUMIFS(Table2[[AwayWon]:[AwayWon]], Table2[[GameIsOver]:[GameIsOver]],1,Table2[[HomeTeam]:[HomeTeam]],$T2, Table2[[AwayTeam]:[AwayTeam]], AD$1, Table2[[ActualResult]:[ActualResult]], "REG"))) + (1*(SUMIFS(Table2[[HomeWon_]:[HomeWon_]], Table2[[GameIsOver]:[GameIsOver]],1,Table2[[AwayTeam]:[AwayTeam]],$T2, Table2[[HomeTeam]:[HomeTeam]], AD$1, Table2[[ActualResult]:[ActualResult]], "OT") + SUMIFS(Table2[[AwayWon]:[AwayWon]], Table2[[GameIsOver]:[GameIsOver]],1,Table2[[HomeTeam]:[HomeTeam]],$T2, Table2[[AwayTeam]:[AwayTeam]], AD$1, Table2[[ActualResult]:[ActualResult]], "OT") + SUMIFS(Table2[[HomeWon_]:[HomeWon_]], Table2[[GameIsOver]:[GameIsOver]],1,Table2[[AwayTeam]:[AwayTeam]],$T2, Table2[[HomeTeam]:[HomeTeam]], AD$1, Table2[[ActualResult]:[ActualResult]], "SO") + SUMIFS(Table2[[AwayWon]:[AwayWon]], Table2[[GameIsOver]:[GameIsOver]],1,Table2[[HomeTeam]:[HomeTeam]],$T2, Table2[[AwayTeam]:[AwayTeam]], AD$1, Table2[[ActualResult]:[ActualResult]], "SO")))</f>
        <v>2</v>
      </c>
      <c r="AE2">
        <f>(2*(SUMIFS(Table2[[AwayWon]:[AwayWon]], Table2[[GameIsOver]:[GameIsOver]],1,Table2[[AwayTeam]:[AwayTeam]],$T2, Table2[[HomeTeam]:[HomeTeam]], AE$1) + SUMIFS(Table2[[HomeWon_]:[HomeWon_]], Table2[[GameIsOver]:[GameIsOver]],1,Table2[[HomeTeam]:[HomeTeam]],$T2, Table2[[AwayTeam]:[AwayTeam]], AE$1))) + (0*(SUMIFS(Table2[[HomeWon_]:[HomeWon_]], Table2[[GameIsOver]:[GameIsOver]],1,Table2[[AwayTeam]:[AwayTeam]],$T2, Table2[[HomeTeam]:[HomeTeam]], AE$1, Table2[[ActualResult]:[ActualResult]], "REG") + SUMIFS(Table2[[AwayWon]:[AwayWon]], Table2[[GameIsOver]:[GameIsOver]],1,Table2[[HomeTeam]:[HomeTeam]],$T2, Table2[[AwayTeam]:[AwayTeam]], AE$1, Table2[[ActualResult]:[ActualResult]], "REG"))) + (1*(SUMIFS(Table2[[HomeWon_]:[HomeWon_]], Table2[[GameIsOver]:[GameIsOver]],1,Table2[[AwayTeam]:[AwayTeam]],$T2, Table2[[HomeTeam]:[HomeTeam]], AE$1, Table2[[ActualResult]:[ActualResult]], "OT") + SUMIFS(Table2[[AwayWon]:[AwayWon]], Table2[[GameIsOver]:[GameIsOver]],1,Table2[[HomeTeam]:[HomeTeam]],$T2, Table2[[AwayTeam]:[AwayTeam]], AE$1, Table2[[ActualResult]:[ActualResult]], "OT") + SUMIFS(Table2[[HomeWon_]:[HomeWon_]], Table2[[GameIsOver]:[GameIsOver]],1,Table2[[AwayTeam]:[AwayTeam]],$T2, Table2[[HomeTeam]:[HomeTeam]], AE$1, Table2[[ActualResult]:[ActualResult]], "SO") + SUMIFS(Table2[[AwayWon]:[AwayWon]], Table2[[GameIsOver]:[GameIsOver]],1,Table2[[HomeTeam]:[HomeTeam]],$T2, Table2[[AwayTeam]:[AwayTeam]], AE$1, Table2[[ActualResult]:[ActualResult]], "SO")))</f>
        <v>3</v>
      </c>
      <c r="AF2">
        <f>(2*(SUMIFS(Table2[[AwayWon]:[AwayWon]], Table2[[GameIsOver]:[GameIsOver]],1,Table2[[AwayTeam]:[AwayTeam]],$T2, Table2[[HomeTeam]:[HomeTeam]], AF$1) + SUMIFS(Table2[[HomeWon_]:[HomeWon_]], Table2[[GameIsOver]:[GameIsOver]],1,Table2[[HomeTeam]:[HomeTeam]],$T2, Table2[[AwayTeam]:[AwayTeam]], AF$1))) + (0*(SUMIFS(Table2[[HomeWon_]:[HomeWon_]], Table2[[GameIsOver]:[GameIsOver]],1,Table2[[AwayTeam]:[AwayTeam]],$T2, Table2[[HomeTeam]:[HomeTeam]], AF$1, Table2[[ActualResult]:[ActualResult]], "REG") + SUMIFS(Table2[[AwayWon]:[AwayWon]], Table2[[GameIsOver]:[GameIsOver]],1,Table2[[HomeTeam]:[HomeTeam]],$T2, Table2[[AwayTeam]:[AwayTeam]], AF$1, Table2[[ActualResult]:[ActualResult]], "REG"))) + (1*(SUMIFS(Table2[[HomeWon_]:[HomeWon_]], Table2[[GameIsOver]:[GameIsOver]],1,Table2[[AwayTeam]:[AwayTeam]],$T2, Table2[[HomeTeam]:[HomeTeam]], AF$1, Table2[[ActualResult]:[ActualResult]], "OT") + SUMIFS(Table2[[AwayWon]:[AwayWon]], Table2[[GameIsOver]:[GameIsOver]],1,Table2[[HomeTeam]:[HomeTeam]],$T2, Table2[[AwayTeam]:[AwayTeam]], AF$1, Table2[[ActualResult]:[ActualResult]], "OT") + SUMIFS(Table2[[HomeWon_]:[HomeWon_]], Table2[[GameIsOver]:[GameIsOver]],1,Table2[[AwayTeam]:[AwayTeam]],$T2, Table2[[HomeTeam]:[HomeTeam]], AF$1, Table2[[ActualResult]:[ActualResult]], "SO") + SUMIFS(Table2[[AwayWon]:[AwayWon]], Table2[[GameIsOver]:[GameIsOver]],1,Table2[[HomeTeam]:[HomeTeam]],$T2, Table2[[AwayTeam]:[AwayTeam]], AF$1, Table2[[ActualResult]:[ActualResult]], "SO")))</f>
        <v>3</v>
      </c>
      <c r="AG2">
        <f>(2*(SUMIFS(Table2[[AwayWon]:[AwayWon]], Table2[[GameIsOver]:[GameIsOver]],1,Table2[[AwayTeam]:[AwayTeam]],$T2, Table2[[HomeTeam]:[HomeTeam]], AG$1) + SUMIFS(Table2[[HomeWon_]:[HomeWon_]], Table2[[GameIsOver]:[GameIsOver]],1,Table2[[HomeTeam]:[HomeTeam]],$T2, Table2[[AwayTeam]:[AwayTeam]], AG$1))) + (0*(SUMIFS(Table2[[HomeWon_]:[HomeWon_]], Table2[[GameIsOver]:[GameIsOver]],1,Table2[[AwayTeam]:[AwayTeam]],$T2, Table2[[HomeTeam]:[HomeTeam]], AG$1, Table2[[ActualResult]:[ActualResult]], "REG") + SUMIFS(Table2[[AwayWon]:[AwayWon]], Table2[[GameIsOver]:[GameIsOver]],1,Table2[[HomeTeam]:[HomeTeam]],$T2, Table2[[AwayTeam]:[AwayTeam]], AG$1, Table2[[ActualResult]:[ActualResult]], "REG"))) + (1*(SUMIFS(Table2[[HomeWon_]:[HomeWon_]], Table2[[GameIsOver]:[GameIsOver]],1,Table2[[AwayTeam]:[AwayTeam]],$T2, Table2[[HomeTeam]:[HomeTeam]], AG$1, Table2[[ActualResult]:[ActualResult]], "OT") + SUMIFS(Table2[[AwayWon]:[AwayWon]], Table2[[GameIsOver]:[GameIsOver]],1,Table2[[HomeTeam]:[HomeTeam]],$T2, Table2[[AwayTeam]:[AwayTeam]], AG$1, Table2[[ActualResult]:[ActualResult]], "OT") + SUMIFS(Table2[[HomeWon_]:[HomeWon_]], Table2[[GameIsOver]:[GameIsOver]],1,Table2[[AwayTeam]:[AwayTeam]],$T2, Table2[[HomeTeam]:[HomeTeam]], AG$1, Table2[[ActualResult]:[ActualResult]], "SO") + SUMIFS(Table2[[AwayWon]:[AwayWon]], Table2[[GameIsOver]:[GameIsOver]],1,Table2[[HomeTeam]:[HomeTeam]],$T2, Table2[[AwayTeam]:[AwayTeam]], AG$1, Table2[[ActualResult]:[ActualResult]], "SO")))</f>
        <v>4</v>
      </c>
      <c r="AH2">
        <f>(2*(SUMIFS(Table2[[AwayWon]:[AwayWon]], Table2[[GameIsOver]:[GameIsOver]],1,Table2[[AwayTeam]:[AwayTeam]],$T2, Table2[[HomeTeam]:[HomeTeam]], AH$1) + SUMIFS(Table2[[HomeWon_]:[HomeWon_]], Table2[[GameIsOver]:[GameIsOver]],1,Table2[[HomeTeam]:[HomeTeam]],$T2, Table2[[AwayTeam]:[AwayTeam]], AH$1))) + (0*(SUMIFS(Table2[[HomeWon_]:[HomeWon_]], Table2[[GameIsOver]:[GameIsOver]],1,Table2[[AwayTeam]:[AwayTeam]],$T2, Table2[[HomeTeam]:[HomeTeam]], AH$1, Table2[[ActualResult]:[ActualResult]], "REG") + SUMIFS(Table2[[AwayWon]:[AwayWon]], Table2[[GameIsOver]:[GameIsOver]],1,Table2[[HomeTeam]:[HomeTeam]],$T2, Table2[[AwayTeam]:[AwayTeam]], AH$1, Table2[[ActualResult]:[ActualResult]], "REG"))) + (1*(SUMIFS(Table2[[HomeWon_]:[HomeWon_]], Table2[[GameIsOver]:[GameIsOver]],1,Table2[[AwayTeam]:[AwayTeam]],$T2, Table2[[HomeTeam]:[HomeTeam]], AH$1, Table2[[ActualResult]:[ActualResult]], "OT") + SUMIFS(Table2[[AwayWon]:[AwayWon]], Table2[[GameIsOver]:[GameIsOver]],1,Table2[[HomeTeam]:[HomeTeam]],$T2, Table2[[AwayTeam]:[AwayTeam]], AH$1, Table2[[ActualResult]:[ActualResult]], "OT") + SUMIFS(Table2[[HomeWon_]:[HomeWon_]], Table2[[GameIsOver]:[GameIsOver]],1,Table2[[AwayTeam]:[AwayTeam]],$T2, Table2[[HomeTeam]:[HomeTeam]], AH$1, Table2[[ActualResult]:[ActualResult]], "SO") + SUMIFS(Table2[[AwayWon]:[AwayWon]], Table2[[GameIsOver]:[GameIsOver]],1,Table2[[HomeTeam]:[HomeTeam]],$T2, Table2[[AwayTeam]:[AwayTeam]], AH$1, Table2[[ActualResult]:[ActualResult]], "SO")))</f>
        <v>0</v>
      </c>
      <c r="AI2">
        <f>(2*(SUMIFS(Table2[[AwayWon]:[AwayWon]], Table2[[GameIsOver]:[GameIsOver]],1,Table2[[AwayTeam]:[AwayTeam]],$T2, Table2[[HomeTeam]:[HomeTeam]], AI$1) + SUMIFS(Table2[[HomeWon_]:[HomeWon_]], Table2[[GameIsOver]:[GameIsOver]],1,Table2[[HomeTeam]:[HomeTeam]],$T2, Table2[[AwayTeam]:[AwayTeam]], AI$1))) + (0*(SUMIFS(Table2[[HomeWon_]:[HomeWon_]], Table2[[GameIsOver]:[GameIsOver]],1,Table2[[AwayTeam]:[AwayTeam]],$T2, Table2[[HomeTeam]:[HomeTeam]], AI$1, Table2[[ActualResult]:[ActualResult]], "REG") + SUMIFS(Table2[[AwayWon]:[AwayWon]], Table2[[GameIsOver]:[GameIsOver]],1,Table2[[HomeTeam]:[HomeTeam]],$T2, Table2[[AwayTeam]:[AwayTeam]], AI$1, Table2[[ActualResult]:[ActualResult]], "REG"))) + (1*(SUMIFS(Table2[[HomeWon_]:[HomeWon_]], Table2[[GameIsOver]:[GameIsOver]],1,Table2[[AwayTeam]:[AwayTeam]],$T2, Table2[[HomeTeam]:[HomeTeam]], AI$1, Table2[[ActualResult]:[ActualResult]], "OT") + SUMIFS(Table2[[AwayWon]:[AwayWon]], Table2[[GameIsOver]:[GameIsOver]],1,Table2[[HomeTeam]:[HomeTeam]],$T2, Table2[[AwayTeam]:[AwayTeam]], AI$1, Table2[[ActualResult]:[ActualResult]], "OT") + SUMIFS(Table2[[HomeWon_]:[HomeWon_]], Table2[[GameIsOver]:[GameIsOver]],1,Table2[[AwayTeam]:[AwayTeam]],$T2, Table2[[HomeTeam]:[HomeTeam]], AI$1, Table2[[ActualResult]:[ActualResult]], "SO") + SUMIFS(Table2[[AwayWon]:[AwayWon]], Table2[[GameIsOver]:[GameIsOver]],1,Table2[[HomeTeam]:[HomeTeam]],$T2, Table2[[AwayTeam]:[AwayTeam]], AI$1, Table2[[ActualResult]:[ActualResult]], "SO")))</f>
        <v>5</v>
      </c>
      <c r="AJ2">
        <f>(2*(SUMIFS(Table2[[AwayWon]:[AwayWon]], Table2[[GameIsOver]:[GameIsOver]],1,Table2[[AwayTeam]:[AwayTeam]],$T2, Table2[[HomeTeam]:[HomeTeam]], AJ$1) + SUMIFS(Table2[[HomeWon_]:[HomeWon_]], Table2[[GameIsOver]:[GameIsOver]],1,Table2[[HomeTeam]:[HomeTeam]],$T2, Table2[[AwayTeam]:[AwayTeam]], AJ$1))) + (0*(SUMIFS(Table2[[HomeWon_]:[HomeWon_]], Table2[[GameIsOver]:[GameIsOver]],1,Table2[[AwayTeam]:[AwayTeam]],$T2, Table2[[HomeTeam]:[HomeTeam]], AJ$1, Table2[[ActualResult]:[ActualResult]], "REG") + SUMIFS(Table2[[AwayWon]:[AwayWon]], Table2[[GameIsOver]:[GameIsOver]],1,Table2[[HomeTeam]:[HomeTeam]],$T2, Table2[[AwayTeam]:[AwayTeam]], AJ$1, Table2[[ActualResult]:[ActualResult]], "REG"))) + (1*(SUMIFS(Table2[[HomeWon_]:[HomeWon_]], Table2[[GameIsOver]:[GameIsOver]],1,Table2[[AwayTeam]:[AwayTeam]],$T2, Table2[[HomeTeam]:[HomeTeam]], AJ$1, Table2[[ActualResult]:[ActualResult]], "OT") + SUMIFS(Table2[[AwayWon]:[AwayWon]], Table2[[GameIsOver]:[GameIsOver]],1,Table2[[HomeTeam]:[HomeTeam]],$T2, Table2[[AwayTeam]:[AwayTeam]], AJ$1, Table2[[ActualResult]:[ActualResult]], "OT") + SUMIFS(Table2[[HomeWon_]:[HomeWon_]], Table2[[GameIsOver]:[GameIsOver]],1,Table2[[AwayTeam]:[AwayTeam]],$T2, Table2[[HomeTeam]:[HomeTeam]], AJ$1, Table2[[ActualResult]:[ActualResult]], "SO") + SUMIFS(Table2[[AwayWon]:[AwayWon]], Table2[[GameIsOver]:[GameIsOver]],1,Table2[[HomeTeam]:[HomeTeam]],$T2, Table2[[AwayTeam]:[AwayTeam]], AJ$1, Table2[[ActualResult]:[ActualResult]], "SO")))</f>
        <v>4</v>
      </c>
      <c r="AK2">
        <f>(2*(SUMIFS(Table2[[AwayWon]:[AwayWon]], Table2[[GameIsOver]:[GameIsOver]],1,Table2[[AwayTeam]:[AwayTeam]],$T2, Table2[[HomeTeam]:[HomeTeam]], AK$1) + SUMIFS(Table2[[HomeWon_]:[HomeWon_]], Table2[[GameIsOver]:[GameIsOver]],1,Table2[[HomeTeam]:[HomeTeam]],$T2, Table2[[AwayTeam]:[AwayTeam]], AK$1))) + (0*(SUMIFS(Table2[[HomeWon_]:[HomeWon_]], Table2[[GameIsOver]:[GameIsOver]],1,Table2[[AwayTeam]:[AwayTeam]],$T2, Table2[[HomeTeam]:[HomeTeam]], AK$1, Table2[[ActualResult]:[ActualResult]], "REG") + SUMIFS(Table2[[AwayWon]:[AwayWon]], Table2[[GameIsOver]:[GameIsOver]],1,Table2[[HomeTeam]:[HomeTeam]],$T2, Table2[[AwayTeam]:[AwayTeam]], AK$1, Table2[[ActualResult]:[ActualResult]], "REG"))) + (1*(SUMIFS(Table2[[HomeWon_]:[HomeWon_]], Table2[[GameIsOver]:[GameIsOver]],1,Table2[[AwayTeam]:[AwayTeam]],$T2, Table2[[HomeTeam]:[HomeTeam]], AK$1, Table2[[ActualResult]:[ActualResult]], "OT") + SUMIFS(Table2[[AwayWon]:[AwayWon]], Table2[[GameIsOver]:[GameIsOver]],1,Table2[[HomeTeam]:[HomeTeam]],$T2, Table2[[AwayTeam]:[AwayTeam]], AK$1, Table2[[ActualResult]:[ActualResult]], "OT") + SUMIFS(Table2[[HomeWon_]:[HomeWon_]], Table2[[GameIsOver]:[GameIsOver]],1,Table2[[AwayTeam]:[AwayTeam]],$T2, Table2[[HomeTeam]:[HomeTeam]], AK$1, Table2[[ActualResult]:[ActualResult]], "SO") + SUMIFS(Table2[[AwayWon]:[AwayWon]], Table2[[GameIsOver]:[GameIsOver]],1,Table2[[HomeTeam]:[HomeTeam]],$T2, Table2[[AwayTeam]:[AwayTeam]], AK$1, Table2[[ActualResult]:[ActualResult]], "SO")))</f>
        <v>4</v>
      </c>
      <c r="AL2">
        <f>(2*(SUMIFS(Table2[[AwayWon]:[AwayWon]], Table2[[GameIsOver]:[GameIsOver]],1,Table2[[AwayTeam]:[AwayTeam]],$T2, Table2[[HomeTeam]:[HomeTeam]], AL$1) + SUMIFS(Table2[[HomeWon_]:[HomeWon_]], Table2[[GameIsOver]:[GameIsOver]],1,Table2[[HomeTeam]:[HomeTeam]],$T2, Table2[[AwayTeam]:[AwayTeam]], AL$1))) + (0*(SUMIFS(Table2[[HomeWon_]:[HomeWon_]], Table2[[GameIsOver]:[GameIsOver]],1,Table2[[AwayTeam]:[AwayTeam]],$T2, Table2[[HomeTeam]:[HomeTeam]], AL$1, Table2[[ActualResult]:[ActualResult]], "REG") + SUMIFS(Table2[[AwayWon]:[AwayWon]], Table2[[GameIsOver]:[GameIsOver]],1,Table2[[HomeTeam]:[HomeTeam]],$T2, Table2[[AwayTeam]:[AwayTeam]], AL$1, Table2[[ActualResult]:[ActualResult]], "REG"))) + (1*(SUMIFS(Table2[[HomeWon_]:[HomeWon_]], Table2[[GameIsOver]:[GameIsOver]],1,Table2[[AwayTeam]:[AwayTeam]],$T2, Table2[[HomeTeam]:[HomeTeam]], AL$1, Table2[[ActualResult]:[ActualResult]], "OT") + SUMIFS(Table2[[AwayWon]:[AwayWon]], Table2[[GameIsOver]:[GameIsOver]],1,Table2[[HomeTeam]:[HomeTeam]],$T2, Table2[[AwayTeam]:[AwayTeam]], AL$1, Table2[[ActualResult]:[ActualResult]], "OT") + SUMIFS(Table2[[HomeWon_]:[HomeWon_]], Table2[[GameIsOver]:[GameIsOver]],1,Table2[[AwayTeam]:[AwayTeam]],$T2, Table2[[HomeTeam]:[HomeTeam]], AL$1, Table2[[ActualResult]:[ActualResult]], "SO") + SUMIFS(Table2[[AwayWon]:[AwayWon]], Table2[[GameIsOver]:[GameIsOver]],1,Table2[[HomeTeam]:[HomeTeam]],$T2, Table2[[AwayTeam]:[AwayTeam]], AL$1, Table2[[ActualResult]:[ActualResult]], "SO")))</f>
        <v>0</v>
      </c>
      <c r="AM2">
        <f>(2*(SUMIFS(Table2[[AwayWon]:[AwayWon]], Table2[[GameIsOver]:[GameIsOver]],1,Table2[[AwayTeam]:[AwayTeam]],$T2, Table2[[HomeTeam]:[HomeTeam]], AM$1) + SUMIFS(Table2[[HomeWon_]:[HomeWon_]], Table2[[GameIsOver]:[GameIsOver]],1,Table2[[HomeTeam]:[HomeTeam]],$T2, Table2[[AwayTeam]:[AwayTeam]], AM$1))) + (0*(SUMIFS(Table2[[HomeWon_]:[HomeWon_]], Table2[[GameIsOver]:[GameIsOver]],1,Table2[[AwayTeam]:[AwayTeam]],$T2, Table2[[HomeTeam]:[HomeTeam]], AM$1, Table2[[ActualResult]:[ActualResult]], "REG") + SUMIFS(Table2[[AwayWon]:[AwayWon]], Table2[[GameIsOver]:[GameIsOver]],1,Table2[[HomeTeam]:[HomeTeam]],$T2, Table2[[AwayTeam]:[AwayTeam]], AM$1, Table2[[ActualResult]:[ActualResult]], "REG"))) + (1*(SUMIFS(Table2[[HomeWon_]:[HomeWon_]], Table2[[GameIsOver]:[GameIsOver]],1,Table2[[AwayTeam]:[AwayTeam]],$T2, Table2[[HomeTeam]:[HomeTeam]], AM$1, Table2[[ActualResult]:[ActualResult]], "OT") + SUMIFS(Table2[[AwayWon]:[AwayWon]], Table2[[GameIsOver]:[GameIsOver]],1,Table2[[HomeTeam]:[HomeTeam]],$T2, Table2[[AwayTeam]:[AwayTeam]], AM$1, Table2[[ActualResult]:[ActualResult]], "OT") + SUMIFS(Table2[[HomeWon_]:[HomeWon_]], Table2[[GameIsOver]:[GameIsOver]],1,Table2[[AwayTeam]:[AwayTeam]],$T2, Table2[[HomeTeam]:[HomeTeam]], AM$1, Table2[[ActualResult]:[ActualResult]], "SO") + SUMIFS(Table2[[AwayWon]:[AwayWon]], Table2[[GameIsOver]:[GameIsOver]],1,Table2[[HomeTeam]:[HomeTeam]],$T2, Table2[[AwayTeam]:[AwayTeam]], AM$1, Table2[[ActualResult]:[ActualResult]], "SO")))</f>
        <v>1</v>
      </c>
      <c r="AN2">
        <f>(2*(SUMIFS(Table2[[AwayWon]:[AwayWon]], Table2[[GameIsOver]:[GameIsOver]],1,Table2[[AwayTeam]:[AwayTeam]],$T2, Table2[[HomeTeam]:[HomeTeam]], AN$1) + SUMIFS(Table2[[HomeWon_]:[HomeWon_]], Table2[[GameIsOver]:[GameIsOver]],1,Table2[[HomeTeam]:[HomeTeam]],$T2, Table2[[AwayTeam]:[AwayTeam]], AN$1))) + (0*(SUMIFS(Table2[[HomeWon_]:[HomeWon_]], Table2[[GameIsOver]:[GameIsOver]],1,Table2[[AwayTeam]:[AwayTeam]],$T2, Table2[[HomeTeam]:[HomeTeam]], AN$1, Table2[[ActualResult]:[ActualResult]], "REG") + SUMIFS(Table2[[AwayWon]:[AwayWon]], Table2[[GameIsOver]:[GameIsOver]],1,Table2[[HomeTeam]:[HomeTeam]],$T2, Table2[[AwayTeam]:[AwayTeam]], AN$1, Table2[[ActualResult]:[ActualResult]], "REG"))) + (1*(SUMIFS(Table2[[HomeWon_]:[HomeWon_]], Table2[[GameIsOver]:[GameIsOver]],1,Table2[[AwayTeam]:[AwayTeam]],$T2, Table2[[HomeTeam]:[HomeTeam]], AN$1, Table2[[ActualResult]:[ActualResult]], "OT") + SUMIFS(Table2[[AwayWon]:[AwayWon]], Table2[[GameIsOver]:[GameIsOver]],1,Table2[[HomeTeam]:[HomeTeam]],$T2, Table2[[AwayTeam]:[AwayTeam]], AN$1, Table2[[ActualResult]:[ActualResult]], "OT") + SUMIFS(Table2[[HomeWon_]:[HomeWon_]], Table2[[GameIsOver]:[GameIsOver]],1,Table2[[AwayTeam]:[AwayTeam]],$T2, Table2[[HomeTeam]:[HomeTeam]], AN$1, Table2[[ActualResult]:[ActualResult]], "SO") + SUMIFS(Table2[[AwayWon]:[AwayWon]], Table2[[GameIsOver]:[GameIsOver]],1,Table2[[HomeTeam]:[HomeTeam]],$T2, Table2[[AwayTeam]:[AwayTeam]], AN$1, Table2[[ActualResult]:[ActualResult]], "SO")))</f>
        <v>4</v>
      </c>
      <c r="AO2">
        <f>(2*(SUMIFS(Table2[[AwayWon]:[AwayWon]], Table2[[GameIsOver]:[GameIsOver]],1,Table2[[AwayTeam]:[AwayTeam]],$T2, Table2[[HomeTeam]:[HomeTeam]], AO$1) + SUMIFS(Table2[[HomeWon_]:[HomeWon_]], Table2[[GameIsOver]:[GameIsOver]],1,Table2[[HomeTeam]:[HomeTeam]],$T2, Table2[[AwayTeam]:[AwayTeam]], AO$1))) + (0*(SUMIFS(Table2[[HomeWon_]:[HomeWon_]], Table2[[GameIsOver]:[GameIsOver]],1,Table2[[AwayTeam]:[AwayTeam]],$T2, Table2[[HomeTeam]:[HomeTeam]], AO$1, Table2[[ActualResult]:[ActualResult]], "REG") + SUMIFS(Table2[[AwayWon]:[AwayWon]], Table2[[GameIsOver]:[GameIsOver]],1,Table2[[HomeTeam]:[HomeTeam]],$T2, Table2[[AwayTeam]:[AwayTeam]], AO$1, Table2[[ActualResult]:[ActualResult]], "REG"))) + (1*(SUMIFS(Table2[[HomeWon_]:[HomeWon_]], Table2[[GameIsOver]:[GameIsOver]],1,Table2[[AwayTeam]:[AwayTeam]],$T2, Table2[[HomeTeam]:[HomeTeam]], AO$1, Table2[[ActualResult]:[ActualResult]], "OT") + SUMIFS(Table2[[AwayWon]:[AwayWon]], Table2[[GameIsOver]:[GameIsOver]],1,Table2[[HomeTeam]:[HomeTeam]],$T2, Table2[[AwayTeam]:[AwayTeam]], AO$1, Table2[[ActualResult]:[ActualResult]], "OT") + SUMIFS(Table2[[HomeWon_]:[HomeWon_]], Table2[[GameIsOver]:[GameIsOver]],1,Table2[[AwayTeam]:[AwayTeam]],$T2, Table2[[HomeTeam]:[HomeTeam]], AO$1, Table2[[ActualResult]:[ActualResult]], "SO") + SUMIFS(Table2[[AwayWon]:[AwayWon]], Table2[[GameIsOver]:[GameIsOver]],1,Table2[[HomeTeam]:[HomeTeam]],$T2, Table2[[AwayTeam]:[AwayTeam]], AO$1, Table2[[ActualResult]:[ActualResult]], "SO")))</f>
        <v>0</v>
      </c>
      <c r="AP2">
        <f>(2*(SUMIFS(Table2[[AwayWon]:[AwayWon]], Table2[[GameIsOver]:[GameIsOver]],1,Table2[[AwayTeam]:[AwayTeam]],$T2, Table2[[HomeTeam]:[HomeTeam]], AP$1) + SUMIFS(Table2[[HomeWon_]:[HomeWon_]], Table2[[GameIsOver]:[GameIsOver]],1,Table2[[HomeTeam]:[HomeTeam]],$T2, Table2[[AwayTeam]:[AwayTeam]], AP$1))) + (0*(SUMIFS(Table2[[HomeWon_]:[HomeWon_]], Table2[[GameIsOver]:[GameIsOver]],1,Table2[[AwayTeam]:[AwayTeam]],$T2, Table2[[HomeTeam]:[HomeTeam]], AP$1, Table2[[ActualResult]:[ActualResult]], "REG") + SUMIFS(Table2[[AwayWon]:[AwayWon]], Table2[[GameIsOver]:[GameIsOver]],1,Table2[[HomeTeam]:[HomeTeam]],$T2, Table2[[AwayTeam]:[AwayTeam]], AP$1, Table2[[ActualResult]:[ActualResult]], "REG"))) + (1*(SUMIFS(Table2[[HomeWon_]:[HomeWon_]], Table2[[GameIsOver]:[GameIsOver]],1,Table2[[AwayTeam]:[AwayTeam]],$T2, Table2[[HomeTeam]:[HomeTeam]], AP$1, Table2[[ActualResult]:[ActualResult]], "OT") + SUMIFS(Table2[[AwayWon]:[AwayWon]], Table2[[GameIsOver]:[GameIsOver]],1,Table2[[HomeTeam]:[HomeTeam]],$T2, Table2[[AwayTeam]:[AwayTeam]], AP$1, Table2[[ActualResult]:[ActualResult]], "OT") + SUMIFS(Table2[[HomeWon_]:[HomeWon_]], Table2[[GameIsOver]:[GameIsOver]],1,Table2[[AwayTeam]:[AwayTeam]],$T2, Table2[[HomeTeam]:[HomeTeam]], AP$1, Table2[[ActualResult]:[ActualResult]], "SO") + SUMIFS(Table2[[AwayWon]:[AwayWon]], Table2[[GameIsOver]:[GameIsOver]],1,Table2[[HomeTeam]:[HomeTeam]],$T2, Table2[[AwayTeam]:[AwayTeam]], AP$1, Table2[[ActualResult]:[ActualResult]], "SO")))</f>
        <v>0</v>
      </c>
      <c r="AQ2">
        <f>(2*(SUMIFS(Table2[[AwayWon]:[AwayWon]], Table2[[GameIsOver]:[GameIsOver]],1,Table2[[AwayTeam]:[AwayTeam]],$T2, Table2[[HomeTeam]:[HomeTeam]], AQ$1) + SUMIFS(Table2[[HomeWon_]:[HomeWon_]], Table2[[GameIsOver]:[GameIsOver]],1,Table2[[HomeTeam]:[HomeTeam]],$T2, Table2[[AwayTeam]:[AwayTeam]], AQ$1))) + (0*(SUMIFS(Table2[[HomeWon_]:[HomeWon_]], Table2[[GameIsOver]:[GameIsOver]],1,Table2[[AwayTeam]:[AwayTeam]],$T2, Table2[[HomeTeam]:[HomeTeam]], AQ$1, Table2[[ActualResult]:[ActualResult]], "REG") + SUMIFS(Table2[[AwayWon]:[AwayWon]], Table2[[GameIsOver]:[GameIsOver]],1,Table2[[HomeTeam]:[HomeTeam]],$T2, Table2[[AwayTeam]:[AwayTeam]], AQ$1, Table2[[ActualResult]:[ActualResult]], "REG"))) + (1*(SUMIFS(Table2[[HomeWon_]:[HomeWon_]], Table2[[GameIsOver]:[GameIsOver]],1,Table2[[AwayTeam]:[AwayTeam]],$T2, Table2[[HomeTeam]:[HomeTeam]], AQ$1, Table2[[ActualResult]:[ActualResult]], "OT") + SUMIFS(Table2[[AwayWon]:[AwayWon]], Table2[[GameIsOver]:[GameIsOver]],1,Table2[[HomeTeam]:[HomeTeam]],$T2, Table2[[AwayTeam]:[AwayTeam]], AQ$1, Table2[[ActualResult]:[ActualResult]], "OT") + SUMIFS(Table2[[HomeWon_]:[HomeWon_]], Table2[[GameIsOver]:[GameIsOver]],1,Table2[[AwayTeam]:[AwayTeam]],$T2, Table2[[HomeTeam]:[HomeTeam]], AQ$1, Table2[[ActualResult]:[ActualResult]], "SO") + SUMIFS(Table2[[AwayWon]:[AwayWon]], Table2[[GameIsOver]:[GameIsOver]],1,Table2[[HomeTeam]:[HomeTeam]],$T2, Table2[[AwayTeam]:[AwayTeam]], AQ$1, Table2[[ActualResult]:[ActualResult]], "SO")))</f>
        <v>4</v>
      </c>
      <c r="AR2">
        <f>(2*(SUMIFS(Table2[[AwayWon]:[AwayWon]], Table2[[GameIsOver]:[GameIsOver]],1,Table2[[AwayTeam]:[AwayTeam]],$T2, Table2[[HomeTeam]:[HomeTeam]], AR$1) + SUMIFS(Table2[[HomeWon_]:[HomeWon_]], Table2[[GameIsOver]:[GameIsOver]],1,Table2[[HomeTeam]:[HomeTeam]],$T2, Table2[[AwayTeam]:[AwayTeam]], AR$1))) + (0*(SUMIFS(Table2[[HomeWon_]:[HomeWon_]], Table2[[GameIsOver]:[GameIsOver]],1,Table2[[AwayTeam]:[AwayTeam]],$T2, Table2[[HomeTeam]:[HomeTeam]], AR$1, Table2[[ActualResult]:[ActualResult]], "REG") + SUMIFS(Table2[[AwayWon]:[AwayWon]], Table2[[GameIsOver]:[GameIsOver]],1,Table2[[HomeTeam]:[HomeTeam]],$T2, Table2[[AwayTeam]:[AwayTeam]], AR$1, Table2[[ActualResult]:[ActualResult]], "REG"))) + (1*(SUMIFS(Table2[[HomeWon_]:[HomeWon_]], Table2[[GameIsOver]:[GameIsOver]],1,Table2[[AwayTeam]:[AwayTeam]],$T2, Table2[[HomeTeam]:[HomeTeam]], AR$1, Table2[[ActualResult]:[ActualResult]], "OT") + SUMIFS(Table2[[AwayWon]:[AwayWon]], Table2[[GameIsOver]:[GameIsOver]],1,Table2[[HomeTeam]:[HomeTeam]],$T2, Table2[[AwayTeam]:[AwayTeam]], AR$1, Table2[[ActualResult]:[ActualResult]], "OT") + SUMIFS(Table2[[HomeWon_]:[HomeWon_]], Table2[[GameIsOver]:[GameIsOver]],1,Table2[[AwayTeam]:[AwayTeam]],$T2, Table2[[HomeTeam]:[HomeTeam]], AR$1, Table2[[ActualResult]:[ActualResult]], "SO") + SUMIFS(Table2[[AwayWon]:[AwayWon]], Table2[[GameIsOver]:[GameIsOver]],1,Table2[[HomeTeam]:[HomeTeam]],$T2, Table2[[AwayTeam]:[AwayTeam]], AR$1, Table2[[ActualResult]:[ActualResult]], "SO")))</f>
        <v>3</v>
      </c>
      <c r="AS2">
        <f>(2*(SUMIFS(Table2[[AwayWon]:[AwayWon]], Table2[[GameIsOver]:[GameIsOver]],1,Table2[[AwayTeam]:[AwayTeam]],$T2, Table2[[HomeTeam]:[HomeTeam]], AS$1) + SUMIFS(Table2[[HomeWon_]:[HomeWon_]], Table2[[GameIsOver]:[GameIsOver]],1,Table2[[HomeTeam]:[HomeTeam]],$T2, Table2[[AwayTeam]:[AwayTeam]], AS$1))) + (0*(SUMIFS(Table2[[HomeWon_]:[HomeWon_]], Table2[[GameIsOver]:[GameIsOver]],1,Table2[[AwayTeam]:[AwayTeam]],$T2, Table2[[HomeTeam]:[HomeTeam]], AS$1, Table2[[ActualResult]:[ActualResult]], "REG") + SUMIFS(Table2[[AwayWon]:[AwayWon]], Table2[[GameIsOver]:[GameIsOver]],1,Table2[[HomeTeam]:[HomeTeam]],$T2, Table2[[AwayTeam]:[AwayTeam]], AS$1, Table2[[ActualResult]:[ActualResult]], "REG"))) + (1*(SUMIFS(Table2[[HomeWon_]:[HomeWon_]], Table2[[GameIsOver]:[GameIsOver]],1,Table2[[AwayTeam]:[AwayTeam]],$T2, Table2[[HomeTeam]:[HomeTeam]], AS$1, Table2[[ActualResult]:[ActualResult]], "OT") + SUMIFS(Table2[[AwayWon]:[AwayWon]], Table2[[GameIsOver]:[GameIsOver]],1,Table2[[HomeTeam]:[HomeTeam]],$T2, Table2[[AwayTeam]:[AwayTeam]], AS$1, Table2[[ActualResult]:[ActualResult]], "OT") + SUMIFS(Table2[[HomeWon_]:[HomeWon_]], Table2[[GameIsOver]:[GameIsOver]],1,Table2[[AwayTeam]:[AwayTeam]],$T2, Table2[[HomeTeam]:[HomeTeam]], AS$1, Table2[[ActualResult]:[ActualResult]], "SO") + SUMIFS(Table2[[AwayWon]:[AwayWon]], Table2[[GameIsOver]:[GameIsOver]],1,Table2[[HomeTeam]:[HomeTeam]],$T2, Table2[[AwayTeam]:[AwayTeam]], AS$1, Table2[[ActualResult]:[ActualResult]], "SO")))</f>
        <v>0</v>
      </c>
      <c r="AT2">
        <f>(2*(SUMIFS(Table2[[AwayWon]:[AwayWon]], Table2[[GameIsOver]:[GameIsOver]],1,Table2[[AwayTeam]:[AwayTeam]],$T2, Table2[[HomeTeam]:[HomeTeam]], AT$1) + SUMIFS(Table2[[HomeWon_]:[HomeWon_]], Table2[[GameIsOver]:[GameIsOver]],1,Table2[[HomeTeam]:[HomeTeam]],$T2, Table2[[AwayTeam]:[AwayTeam]], AT$1))) + (0*(SUMIFS(Table2[[HomeWon_]:[HomeWon_]], Table2[[GameIsOver]:[GameIsOver]],1,Table2[[AwayTeam]:[AwayTeam]],$T2, Table2[[HomeTeam]:[HomeTeam]], AT$1, Table2[[ActualResult]:[ActualResult]], "REG") + SUMIFS(Table2[[AwayWon]:[AwayWon]], Table2[[GameIsOver]:[GameIsOver]],1,Table2[[HomeTeam]:[HomeTeam]],$T2, Table2[[AwayTeam]:[AwayTeam]], AT$1, Table2[[ActualResult]:[ActualResult]], "REG"))) + (1*(SUMIFS(Table2[[HomeWon_]:[HomeWon_]], Table2[[GameIsOver]:[GameIsOver]],1,Table2[[AwayTeam]:[AwayTeam]],$T2, Table2[[HomeTeam]:[HomeTeam]], AT$1, Table2[[ActualResult]:[ActualResult]], "OT") + SUMIFS(Table2[[AwayWon]:[AwayWon]], Table2[[GameIsOver]:[GameIsOver]],1,Table2[[HomeTeam]:[HomeTeam]],$T2, Table2[[AwayTeam]:[AwayTeam]], AT$1, Table2[[ActualResult]:[ActualResult]], "OT") + SUMIFS(Table2[[HomeWon_]:[HomeWon_]], Table2[[GameIsOver]:[GameIsOver]],1,Table2[[AwayTeam]:[AwayTeam]],$T2, Table2[[HomeTeam]:[HomeTeam]], AT$1, Table2[[ActualResult]:[ActualResult]], "SO") + SUMIFS(Table2[[AwayWon]:[AwayWon]], Table2[[GameIsOver]:[GameIsOver]],1,Table2[[HomeTeam]:[HomeTeam]],$T2, Table2[[AwayTeam]:[AwayTeam]], AT$1, Table2[[ActualResult]:[ActualResult]], "SO")))</f>
        <v>2</v>
      </c>
      <c r="AU2">
        <f>(2*(SUMIFS(Table2[[AwayWon]:[AwayWon]], Table2[[GameIsOver]:[GameIsOver]],1,Table2[[AwayTeam]:[AwayTeam]],$T2, Table2[[HomeTeam]:[HomeTeam]], AU$1) + SUMIFS(Table2[[HomeWon_]:[HomeWon_]], Table2[[GameIsOver]:[GameIsOver]],1,Table2[[HomeTeam]:[HomeTeam]],$T2, Table2[[AwayTeam]:[AwayTeam]], AU$1))) + (0*(SUMIFS(Table2[[HomeWon_]:[HomeWon_]], Table2[[GameIsOver]:[GameIsOver]],1,Table2[[AwayTeam]:[AwayTeam]],$T2, Table2[[HomeTeam]:[HomeTeam]], AU$1, Table2[[ActualResult]:[ActualResult]], "REG") + SUMIFS(Table2[[AwayWon]:[AwayWon]], Table2[[GameIsOver]:[GameIsOver]],1,Table2[[HomeTeam]:[HomeTeam]],$T2, Table2[[AwayTeam]:[AwayTeam]], AU$1, Table2[[ActualResult]:[ActualResult]], "REG"))) + (1*(SUMIFS(Table2[[HomeWon_]:[HomeWon_]], Table2[[GameIsOver]:[GameIsOver]],1,Table2[[AwayTeam]:[AwayTeam]],$T2, Table2[[HomeTeam]:[HomeTeam]], AU$1, Table2[[ActualResult]:[ActualResult]], "OT") + SUMIFS(Table2[[AwayWon]:[AwayWon]], Table2[[GameIsOver]:[GameIsOver]],1,Table2[[HomeTeam]:[HomeTeam]],$T2, Table2[[AwayTeam]:[AwayTeam]], AU$1, Table2[[ActualResult]:[ActualResult]], "OT") + SUMIFS(Table2[[HomeWon_]:[HomeWon_]], Table2[[GameIsOver]:[GameIsOver]],1,Table2[[AwayTeam]:[AwayTeam]],$T2, Table2[[HomeTeam]:[HomeTeam]], AU$1, Table2[[ActualResult]:[ActualResult]], "SO") + SUMIFS(Table2[[AwayWon]:[AwayWon]], Table2[[GameIsOver]:[GameIsOver]],1,Table2[[HomeTeam]:[HomeTeam]],$T2, Table2[[AwayTeam]:[AwayTeam]], AU$1, Table2[[ActualResult]:[ActualResult]], "SO")))</f>
        <v>2</v>
      </c>
      <c r="AV2">
        <f>(2*(SUMIFS(Table2[[AwayWon]:[AwayWon]], Table2[[GameIsOver]:[GameIsOver]],1,Table2[[AwayTeam]:[AwayTeam]],$T2, Table2[[HomeTeam]:[HomeTeam]], AV$1) + SUMIFS(Table2[[HomeWon_]:[HomeWon_]], Table2[[GameIsOver]:[GameIsOver]],1,Table2[[HomeTeam]:[HomeTeam]],$T2, Table2[[AwayTeam]:[AwayTeam]], AV$1))) + (0*(SUMIFS(Table2[[HomeWon_]:[HomeWon_]], Table2[[GameIsOver]:[GameIsOver]],1,Table2[[AwayTeam]:[AwayTeam]],$T2, Table2[[HomeTeam]:[HomeTeam]], AV$1, Table2[[ActualResult]:[ActualResult]], "REG") + SUMIFS(Table2[[AwayWon]:[AwayWon]], Table2[[GameIsOver]:[GameIsOver]],1,Table2[[HomeTeam]:[HomeTeam]],$T2, Table2[[AwayTeam]:[AwayTeam]], AV$1, Table2[[ActualResult]:[ActualResult]], "REG"))) + (1*(SUMIFS(Table2[[HomeWon_]:[HomeWon_]], Table2[[GameIsOver]:[GameIsOver]],1,Table2[[AwayTeam]:[AwayTeam]],$T2, Table2[[HomeTeam]:[HomeTeam]], AV$1, Table2[[ActualResult]:[ActualResult]], "OT") + SUMIFS(Table2[[AwayWon]:[AwayWon]], Table2[[GameIsOver]:[GameIsOver]],1,Table2[[HomeTeam]:[HomeTeam]],$T2, Table2[[AwayTeam]:[AwayTeam]], AV$1, Table2[[ActualResult]:[ActualResult]], "OT") + SUMIFS(Table2[[HomeWon_]:[HomeWon_]], Table2[[GameIsOver]:[GameIsOver]],1,Table2[[AwayTeam]:[AwayTeam]],$T2, Table2[[HomeTeam]:[HomeTeam]], AV$1, Table2[[ActualResult]:[ActualResult]], "SO") + SUMIFS(Table2[[AwayWon]:[AwayWon]], Table2[[GameIsOver]:[GameIsOver]],1,Table2[[HomeTeam]:[HomeTeam]],$T2, Table2[[AwayTeam]:[AwayTeam]], AV$1, Table2[[ActualResult]:[ActualResult]], "SO")))</f>
        <v>0</v>
      </c>
      <c r="AW2">
        <f>(2*(SUMIFS(Table2[[AwayWon]:[AwayWon]], Table2[[GameIsOver]:[GameIsOver]],1,Table2[[AwayTeam]:[AwayTeam]],$T2, Table2[[HomeTeam]:[HomeTeam]], AW$1) + SUMIFS(Table2[[HomeWon_]:[HomeWon_]], Table2[[GameIsOver]:[GameIsOver]],1,Table2[[HomeTeam]:[HomeTeam]],$T2, Table2[[AwayTeam]:[AwayTeam]], AW$1))) + (0*(SUMIFS(Table2[[HomeWon_]:[HomeWon_]], Table2[[GameIsOver]:[GameIsOver]],1,Table2[[AwayTeam]:[AwayTeam]],$T2, Table2[[HomeTeam]:[HomeTeam]], AW$1, Table2[[ActualResult]:[ActualResult]], "REG") + SUMIFS(Table2[[AwayWon]:[AwayWon]], Table2[[GameIsOver]:[GameIsOver]],1,Table2[[HomeTeam]:[HomeTeam]],$T2, Table2[[AwayTeam]:[AwayTeam]], AW$1, Table2[[ActualResult]:[ActualResult]], "REG"))) + (1*(SUMIFS(Table2[[HomeWon_]:[HomeWon_]], Table2[[GameIsOver]:[GameIsOver]],1,Table2[[AwayTeam]:[AwayTeam]],$T2, Table2[[HomeTeam]:[HomeTeam]], AW$1, Table2[[ActualResult]:[ActualResult]], "OT") + SUMIFS(Table2[[AwayWon]:[AwayWon]], Table2[[GameIsOver]:[GameIsOver]],1,Table2[[HomeTeam]:[HomeTeam]],$T2, Table2[[AwayTeam]:[AwayTeam]], AW$1, Table2[[ActualResult]:[ActualResult]], "OT") + SUMIFS(Table2[[HomeWon_]:[HomeWon_]], Table2[[GameIsOver]:[GameIsOver]],1,Table2[[AwayTeam]:[AwayTeam]],$T2, Table2[[HomeTeam]:[HomeTeam]], AW$1, Table2[[ActualResult]:[ActualResult]], "SO") + SUMIFS(Table2[[AwayWon]:[AwayWon]], Table2[[GameIsOver]:[GameIsOver]],1,Table2[[HomeTeam]:[HomeTeam]],$T2, Table2[[AwayTeam]:[AwayTeam]], AW$1, Table2[[ActualResult]:[ActualResult]], "SO")))</f>
        <v>3</v>
      </c>
      <c r="AX2">
        <f>(2*(SUMIFS(Table2[[AwayWon]:[AwayWon]], Table2[[GameIsOver]:[GameIsOver]],1,Table2[[AwayTeam]:[AwayTeam]],$T2, Table2[[HomeTeam]:[HomeTeam]], AX$1) + SUMIFS(Table2[[HomeWon_]:[HomeWon_]], Table2[[GameIsOver]:[GameIsOver]],1,Table2[[HomeTeam]:[HomeTeam]],$T2, Table2[[AwayTeam]:[AwayTeam]], AX$1))) + (0*(SUMIFS(Table2[[HomeWon_]:[HomeWon_]], Table2[[GameIsOver]:[GameIsOver]],1,Table2[[AwayTeam]:[AwayTeam]],$T2, Table2[[HomeTeam]:[HomeTeam]], AX$1, Table2[[ActualResult]:[ActualResult]], "REG") + SUMIFS(Table2[[AwayWon]:[AwayWon]], Table2[[GameIsOver]:[GameIsOver]],1,Table2[[HomeTeam]:[HomeTeam]],$T2, Table2[[AwayTeam]:[AwayTeam]], AX$1, Table2[[ActualResult]:[ActualResult]], "REG"))) + (1*(SUMIFS(Table2[[HomeWon_]:[HomeWon_]], Table2[[GameIsOver]:[GameIsOver]],1,Table2[[AwayTeam]:[AwayTeam]],$T2, Table2[[HomeTeam]:[HomeTeam]], AX$1, Table2[[ActualResult]:[ActualResult]], "OT") + SUMIFS(Table2[[AwayWon]:[AwayWon]], Table2[[GameIsOver]:[GameIsOver]],1,Table2[[HomeTeam]:[HomeTeam]],$T2, Table2[[AwayTeam]:[AwayTeam]], AX$1, Table2[[ActualResult]:[ActualResult]], "OT") + SUMIFS(Table2[[HomeWon_]:[HomeWon_]], Table2[[GameIsOver]:[GameIsOver]],1,Table2[[AwayTeam]:[AwayTeam]],$T2, Table2[[HomeTeam]:[HomeTeam]], AX$1, Table2[[ActualResult]:[ActualResult]], "SO") + SUMIFS(Table2[[AwayWon]:[AwayWon]], Table2[[GameIsOver]:[GameIsOver]],1,Table2[[HomeTeam]:[HomeTeam]],$T2, Table2[[AwayTeam]:[AwayTeam]], AX$1, Table2[[ActualResult]:[ActualResult]], "SO")))</f>
        <v>2</v>
      </c>
      <c r="AY2">
        <f>(2*(SUMIFS(Table2[[AwayWon]:[AwayWon]], Table2[[GameIsOver]:[GameIsOver]],1,Table2[[AwayTeam]:[AwayTeam]],$T2, Table2[[HomeTeam]:[HomeTeam]], AY$1) + SUMIFS(Table2[[HomeWon_]:[HomeWon_]], Table2[[GameIsOver]:[GameIsOver]],1,Table2[[HomeTeam]:[HomeTeam]],$T2, Table2[[AwayTeam]:[AwayTeam]], AY$1))) + (0*(SUMIFS(Table2[[HomeWon_]:[HomeWon_]], Table2[[GameIsOver]:[GameIsOver]],1,Table2[[AwayTeam]:[AwayTeam]],$T2, Table2[[HomeTeam]:[HomeTeam]], AY$1, Table2[[ActualResult]:[ActualResult]], "REG") + SUMIFS(Table2[[AwayWon]:[AwayWon]], Table2[[GameIsOver]:[GameIsOver]],1,Table2[[HomeTeam]:[HomeTeam]],$T2, Table2[[AwayTeam]:[AwayTeam]], AY$1, Table2[[ActualResult]:[ActualResult]], "REG"))) + (1*(SUMIFS(Table2[[HomeWon_]:[HomeWon_]], Table2[[GameIsOver]:[GameIsOver]],1,Table2[[AwayTeam]:[AwayTeam]],$T2, Table2[[HomeTeam]:[HomeTeam]], AY$1, Table2[[ActualResult]:[ActualResult]], "OT") + SUMIFS(Table2[[AwayWon]:[AwayWon]], Table2[[GameIsOver]:[GameIsOver]],1,Table2[[HomeTeam]:[HomeTeam]],$T2, Table2[[AwayTeam]:[AwayTeam]], AY$1, Table2[[ActualResult]:[ActualResult]], "OT") + SUMIFS(Table2[[HomeWon_]:[HomeWon_]], Table2[[GameIsOver]:[GameIsOver]],1,Table2[[AwayTeam]:[AwayTeam]],$T2, Table2[[HomeTeam]:[HomeTeam]], AY$1, Table2[[ActualResult]:[ActualResult]], "SO") + SUMIFS(Table2[[AwayWon]:[AwayWon]], Table2[[GameIsOver]:[GameIsOver]],1,Table2[[HomeTeam]:[HomeTeam]],$T2, Table2[[AwayTeam]:[AwayTeam]], AY$1, Table2[[ActualResult]:[ActualResult]], "SO")))</f>
        <v>4</v>
      </c>
      <c r="AZ2">
        <f>(2*(SUMIFS(Table2[[AwayWon]:[AwayWon]], Table2[[GameIsOver]:[GameIsOver]],1,Table2[[AwayTeam]:[AwayTeam]],$T2, Table2[[HomeTeam]:[HomeTeam]], AZ$1) + SUMIFS(Table2[[HomeWon_]:[HomeWon_]], Table2[[GameIsOver]:[GameIsOver]],1,Table2[[HomeTeam]:[HomeTeam]],$T2, Table2[[AwayTeam]:[AwayTeam]], AZ$1))) + (0*(SUMIFS(Table2[[HomeWon_]:[HomeWon_]], Table2[[GameIsOver]:[GameIsOver]],1,Table2[[AwayTeam]:[AwayTeam]],$T2, Table2[[HomeTeam]:[HomeTeam]], AZ$1, Table2[[ActualResult]:[ActualResult]], "REG") + SUMIFS(Table2[[AwayWon]:[AwayWon]], Table2[[GameIsOver]:[GameIsOver]],1,Table2[[HomeTeam]:[HomeTeam]],$T2, Table2[[AwayTeam]:[AwayTeam]], AZ$1, Table2[[ActualResult]:[ActualResult]], "REG"))) + (1*(SUMIFS(Table2[[HomeWon_]:[HomeWon_]], Table2[[GameIsOver]:[GameIsOver]],1,Table2[[AwayTeam]:[AwayTeam]],$T2, Table2[[HomeTeam]:[HomeTeam]], AZ$1, Table2[[ActualResult]:[ActualResult]], "OT") + SUMIFS(Table2[[AwayWon]:[AwayWon]], Table2[[GameIsOver]:[GameIsOver]],1,Table2[[HomeTeam]:[HomeTeam]],$T2, Table2[[AwayTeam]:[AwayTeam]], AZ$1, Table2[[ActualResult]:[ActualResult]], "OT") + SUMIFS(Table2[[HomeWon_]:[HomeWon_]], Table2[[GameIsOver]:[GameIsOver]],1,Table2[[AwayTeam]:[AwayTeam]],$T2, Table2[[HomeTeam]:[HomeTeam]], AZ$1, Table2[[ActualResult]:[ActualResult]], "SO") + SUMIFS(Table2[[AwayWon]:[AwayWon]], Table2[[GameIsOver]:[GameIsOver]],1,Table2[[HomeTeam]:[HomeTeam]],$T2, Table2[[AwayTeam]:[AwayTeam]], AZ$1, Table2[[ActualResult]:[ActualResult]], "SO")))</f>
        <v>0</v>
      </c>
      <c r="BA2">
        <f>(2*(SUMIFS(Table2[[AwayWon]:[AwayWon]], Table2[[GameIsOver]:[GameIsOver]],1,Table2[[AwayTeam]:[AwayTeam]],$T2, Table2[[HomeTeam]:[HomeTeam]], BA$1) + SUMIFS(Table2[[HomeWon_]:[HomeWon_]], Table2[[GameIsOver]:[GameIsOver]],1,Table2[[HomeTeam]:[HomeTeam]],$T2, Table2[[AwayTeam]:[AwayTeam]], BA$1))) + (0*(SUMIFS(Table2[[HomeWon_]:[HomeWon_]], Table2[[GameIsOver]:[GameIsOver]],1,Table2[[AwayTeam]:[AwayTeam]],$T2, Table2[[HomeTeam]:[HomeTeam]], BA$1, Table2[[ActualResult]:[ActualResult]], "REG") + SUMIFS(Table2[[AwayWon]:[AwayWon]], Table2[[GameIsOver]:[GameIsOver]],1,Table2[[HomeTeam]:[HomeTeam]],$T2, Table2[[AwayTeam]:[AwayTeam]], BA$1, Table2[[ActualResult]:[ActualResult]], "REG"))) + (1*(SUMIFS(Table2[[HomeWon_]:[HomeWon_]], Table2[[GameIsOver]:[GameIsOver]],1,Table2[[AwayTeam]:[AwayTeam]],$T2, Table2[[HomeTeam]:[HomeTeam]], BA$1, Table2[[ActualResult]:[ActualResult]], "OT") + SUMIFS(Table2[[AwayWon]:[AwayWon]], Table2[[GameIsOver]:[GameIsOver]],1,Table2[[HomeTeam]:[HomeTeam]],$T2, Table2[[AwayTeam]:[AwayTeam]], BA$1, Table2[[ActualResult]:[ActualResult]], "OT") + SUMIFS(Table2[[HomeWon_]:[HomeWon_]], Table2[[GameIsOver]:[GameIsOver]],1,Table2[[AwayTeam]:[AwayTeam]],$T2, Table2[[HomeTeam]:[HomeTeam]], BA$1, Table2[[ActualResult]:[ActualResult]], "SO") + SUMIFS(Table2[[AwayWon]:[AwayWon]], Table2[[GameIsOver]:[GameIsOver]],1,Table2[[HomeTeam]:[HomeTeam]],$T2, Table2[[AwayTeam]:[AwayTeam]], BA$1, Table2[[ActualResult]:[ActualResult]], "SO")))</f>
        <v>2</v>
      </c>
    </row>
    <row r="3" spans="1:53" x14ac:dyDescent="0.25">
      <c r="A3" s="71" t="s">
        <v>15</v>
      </c>
      <c r="B3" s="71" t="s">
        <v>97</v>
      </c>
      <c r="C3" s="71" t="s">
        <v>80</v>
      </c>
      <c r="D3" s="71">
        <f>INDEX(Table3[PTS], MATCH(Table6[[#This Row],[Teams]], Table3[Teams],0))</f>
        <v>68</v>
      </c>
      <c r="E3" s="71">
        <f>INDEX(Table3[PTS], MATCH(Table6[[#This Row],[Teams]], Table3[Teams],0))</f>
        <v>68</v>
      </c>
      <c r="S3">
        <v>3</v>
      </c>
      <c r="T3" t="str" cm="1">
        <f t="array" ref="T3">INDEX(Table6[Teams], SMALL(IF(Table6[D]="P", ROW(Table6[Teams])-ROW(Table6[#Headers])), Table7[[#This Row],[PAC]]))</f>
        <v>EDM</v>
      </c>
      <c r="U3">
        <f>INDEX(Table6[PTS], MATCH($T3, Table6[Teams], 0))</f>
        <v>78</v>
      </c>
      <c r="V3">
        <f>(2*(SUMIFS(Table2[[AwayWon]:[AwayWon]], Table2[[GameIsOver]:[GameIsOver]],1,Table2[[AwayTeam]:[AwayTeam]],$T3, Table2[[HomeTeam]:[HomeTeam]], V$1) + SUMIFS(Table2[[HomeWon_]:[HomeWon_]], Table2[[GameIsOver]:[GameIsOver]],1,Table2[[HomeTeam]:[HomeTeam]],$T3, Table2[[AwayTeam]:[AwayTeam]], V$1))) + (0*(SUMIFS(Table2[[HomeWon_]:[HomeWon_]], Table2[[GameIsOver]:[GameIsOver]],1,Table2[[AwayTeam]:[AwayTeam]],$T3, Table2[[HomeTeam]:[HomeTeam]], V$1, Table2[[ActualResult]:[ActualResult]], "REG") + SUMIFS(Table2[[AwayWon]:[AwayWon]], Table2[[GameIsOver]:[GameIsOver]],1,Table2[[HomeTeam]:[HomeTeam]],$T3, Table2[[AwayTeam]:[AwayTeam]], V$1, Table2[[ActualResult]:[ActualResult]], "REG"))) + (1*(SUMIFS(Table2[[HomeWon_]:[HomeWon_]], Table2[[GameIsOver]:[GameIsOver]],1,Table2[[AwayTeam]:[AwayTeam]],$T3, Table2[[HomeTeam]:[HomeTeam]], V$1, Table2[[ActualResult]:[ActualResult]], "OT") + SUMIFS(Table2[[AwayWon]:[AwayWon]], Table2[[GameIsOver]:[GameIsOver]],1,Table2[[HomeTeam]:[HomeTeam]],$T3, Table2[[AwayTeam]:[AwayTeam]], V$1, Table2[[ActualResult]:[ActualResult]], "OT") + SUMIFS(Table2[[HomeWon_]:[HomeWon_]], Table2[[GameIsOver]:[GameIsOver]],1,Table2[[AwayTeam]:[AwayTeam]],$T3, Table2[[HomeTeam]:[HomeTeam]], V$1, Table2[[ActualResult]:[ActualResult]], "SO") + SUMIFS(Table2[[AwayWon]:[AwayWon]], Table2[[GameIsOver]:[GameIsOver]],1,Table2[[HomeTeam]:[HomeTeam]],$T3, Table2[[AwayTeam]:[AwayTeam]], V$1, Table2[[ActualResult]:[ActualResult]], "SO")))</f>
        <v>2</v>
      </c>
      <c r="W3">
        <f>(2*(SUMIFS(Table2[[AwayWon]:[AwayWon]], Table2[[GameIsOver]:[GameIsOver]],1,Table2[[AwayTeam]:[AwayTeam]],$T3, Table2[[HomeTeam]:[HomeTeam]], W$1) + SUMIFS(Table2[[HomeWon_]:[HomeWon_]], Table2[[GameIsOver]:[GameIsOver]],1,Table2[[HomeTeam]:[HomeTeam]],$T3, Table2[[AwayTeam]:[AwayTeam]], W$1))) + (0*(SUMIFS(Table2[[HomeWon_]:[HomeWon_]], Table2[[GameIsOver]:[GameIsOver]],1,Table2[[AwayTeam]:[AwayTeam]],$T3, Table2[[HomeTeam]:[HomeTeam]], W$1, Table2[[ActualResult]:[ActualResult]], "REG") + SUMIFS(Table2[[AwayWon]:[AwayWon]], Table2[[GameIsOver]:[GameIsOver]],1,Table2[[HomeTeam]:[HomeTeam]],$T3, Table2[[AwayTeam]:[AwayTeam]], W$1, Table2[[ActualResult]:[ActualResult]], "REG"))) + (1*(SUMIFS(Table2[[HomeWon_]:[HomeWon_]], Table2[[GameIsOver]:[GameIsOver]],1,Table2[[AwayTeam]:[AwayTeam]],$T3, Table2[[HomeTeam]:[HomeTeam]], W$1, Table2[[ActualResult]:[ActualResult]], "OT") + SUMIFS(Table2[[AwayWon]:[AwayWon]], Table2[[GameIsOver]:[GameIsOver]],1,Table2[[HomeTeam]:[HomeTeam]],$T3, Table2[[AwayTeam]:[AwayTeam]], W$1, Table2[[ActualResult]:[ActualResult]], "OT") + SUMIFS(Table2[[HomeWon_]:[HomeWon_]], Table2[[GameIsOver]:[GameIsOver]],1,Table2[[AwayTeam]:[AwayTeam]],$T3, Table2[[HomeTeam]:[HomeTeam]], W$1, Table2[[ActualResult]:[ActualResult]], "SO") + SUMIFS(Table2[[AwayWon]:[AwayWon]], Table2[[GameIsOver]:[GameIsOver]],1,Table2[[HomeTeam]:[HomeTeam]],$T3, Table2[[AwayTeam]:[AwayTeam]], W$1, Table2[[ActualResult]:[ActualResult]], "SO")))</f>
        <v>2</v>
      </c>
      <c r="X3">
        <f>(2*(SUMIFS(Table2[[AwayWon]:[AwayWon]], Table2[[GameIsOver]:[GameIsOver]],1,Table2[[AwayTeam]:[AwayTeam]],$T3, Table2[[HomeTeam]:[HomeTeam]], X$1) + SUMIFS(Table2[[HomeWon_]:[HomeWon_]], Table2[[GameIsOver]:[GameIsOver]],1,Table2[[HomeTeam]:[HomeTeam]],$T3, Table2[[AwayTeam]:[AwayTeam]], X$1))) + (0*(SUMIFS(Table2[[HomeWon_]:[HomeWon_]], Table2[[GameIsOver]:[GameIsOver]],1,Table2[[AwayTeam]:[AwayTeam]],$T3, Table2[[HomeTeam]:[HomeTeam]], X$1, Table2[[ActualResult]:[ActualResult]], "REG") + SUMIFS(Table2[[AwayWon]:[AwayWon]], Table2[[GameIsOver]:[GameIsOver]],1,Table2[[HomeTeam]:[HomeTeam]],$T3, Table2[[AwayTeam]:[AwayTeam]], X$1, Table2[[ActualResult]:[ActualResult]], "REG"))) + (1*(SUMIFS(Table2[[HomeWon_]:[HomeWon_]], Table2[[GameIsOver]:[GameIsOver]],1,Table2[[AwayTeam]:[AwayTeam]],$T3, Table2[[HomeTeam]:[HomeTeam]], X$1, Table2[[ActualResult]:[ActualResult]], "OT") + SUMIFS(Table2[[AwayWon]:[AwayWon]], Table2[[GameIsOver]:[GameIsOver]],1,Table2[[HomeTeam]:[HomeTeam]],$T3, Table2[[AwayTeam]:[AwayTeam]], X$1, Table2[[ActualResult]:[ActualResult]], "OT") + SUMIFS(Table2[[HomeWon_]:[HomeWon_]], Table2[[GameIsOver]:[GameIsOver]],1,Table2[[AwayTeam]:[AwayTeam]],$T3, Table2[[HomeTeam]:[HomeTeam]], X$1, Table2[[ActualResult]:[ActualResult]], "SO") + SUMIFS(Table2[[AwayWon]:[AwayWon]], Table2[[GameIsOver]:[GameIsOver]],1,Table2[[HomeTeam]:[HomeTeam]],$T3, Table2[[AwayTeam]:[AwayTeam]], X$1, Table2[[ActualResult]:[ActualResult]], "SO")))</f>
        <v>0</v>
      </c>
      <c r="Y3">
        <f>(2*(SUMIFS(Table2[[AwayWon]:[AwayWon]], Table2[[GameIsOver]:[GameIsOver]],1,Table2[[AwayTeam]:[AwayTeam]],$T3, Table2[[HomeTeam]:[HomeTeam]], Y$1) + SUMIFS(Table2[[HomeWon_]:[HomeWon_]], Table2[[GameIsOver]:[GameIsOver]],1,Table2[[HomeTeam]:[HomeTeam]],$T3, Table2[[AwayTeam]:[AwayTeam]], Y$1))) + (0*(SUMIFS(Table2[[HomeWon_]:[HomeWon_]], Table2[[GameIsOver]:[GameIsOver]],1,Table2[[AwayTeam]:[AwayTeam]],$T3, Table2[[HomeTeam]:[HomeTeam]], Y$1, Table2[[ActualResult]:[ActualResult]], "REG") + SUMIFS(Table2[[AwayWon]:[AwayWon]], Table2[[GameIsOver]:[GameIsOver]],1,Table2[[HomeTeam]:[HomeTeam]],$T3, Table2[[AwayTeam]:[AwayTeam]], Y$1, Table2[[ActualResult]:[ActualResult]], "REG"))) + (1*(SUMIFS(Table2[[HomeWon_]:[HomeWon_]], Table2[[GameIsOver]:[GameIsOver]],1,Table2[[AwayTeam]:[AwayTeam]],$T3, Table2[[HomeTeam]:[HomeTeam]], Y$1, Table2[[ActualResult]:[ActualResult]], "OT") + SUMIFS(Table2[[AwayWon]:[AwayWon]], Table2[[GameIsOver]:[GameIsOver]],1,Table2[[HomeTeam]:[HomeTeam]],$T3, Table2[[AwayTeam]:[AwayTeam]], Y$1, Table2[[ActualResult]:[ActualResult]], "OT") + SUMIFS(Table2[[HomeWon_]:[HomeWon_]], Table2[[GameIsOver]:[GameIsOver]],1,Table2[[AwayTeam]:[AwayTeam]],$T3, Table2[[HomeTeam]:[HomeTeam]], Y$1, Table2[[ActualResult]:[ActualResult]], "SO") + SUMIFS(Table2[[AwayWon]:[AwayWon]], Table2[[GameIsOver]:[GameIsOver]],1,Table2[[HomeTeam]:[HomeTeam]],$T3, Table2[[AwayTeam]:[AwayTeam]], Y$1, Table2[[ActualResult]:[ActualResult]], "SO")))</f>
        <v>3</v>
      </c>
      <c r="Z3">
        <f>(2*(SUMIFS(Table2[[AwayWon]:[AwayWon]], Table2[[GameIsOver]:[GameIsOver]],1,Table2[[AwayTeam]:[AwayTeam]],$T3, Table2[[HomeTeam]:[HomeTeam]], Z$1) + SUMIFS(Table2[[HomeWon_]:[HomeWon_]], Table2[[GameIsOver]:[GameIsOver]],1,Table2[[HomeTeam]:[HomeTeam]],$T3, Table2[[AwayTeam]:[AwayTeam]], Z$1))) + (0*(SUMIFS(Table2[[HomeWon_]:[HomeWon_]], Table2[[GameIsOver]:[GameIsOver]],1,Table2[[AwayTeam]:[AwayTeam]],$T3, Table2[[HomeTeam]:[HomeTeam]], Z$1, Table2[[ActualResult]:[ActualResult]], "REG") + SUMIFS(Table2[[AwayWon]:[AwayWon]], Table2[[GameIsOver]:[GameIsOver]],1,Table2[[HomeTeam]:[HomeTeam]],$T3, Table2[[AwayTeam]:[AwayTeam]], Z$1, Table2[[ActualResult]:[ActualResult]], "REG"))) + (1*(SUMIFS(Table2[[HomeWon_]:[HomeWon_]], Table2[[GameIsOver]:[GameIsOver]],1,Table2[[AwayTeam]:[AwayTeam]],$T3, Table2[[HomeTeam]:[HomeTeam]], Z$1, Table2[[ActualResult]:[ActualResult]], "OT") + SUMIFS(Table2[[AwayWon]:[AwayWon]], Table2[[GameIsOver]:[GameIsOver]],1,Table2[[HomeTeam]:[HomeTeam]],$T3, Table2[[AwayTeam]:[AwayTeam]], Z$1, Table2[[ActualResult]:[ActualResult]], "OT") + SUMIFS(Table2[[HomeWon_]:[HomeWon_]], Table2[[GameIsOver]:[GameIsOver]],1,Table2[[AwayTeam]:[AwayTeam]],$T3, Table2[[HomeTeam]:[HomeTeam]], Z$1, Table2[[ActualResult]:[ActualResult]], "SO") + SUMIFS(Table2[[AwayWon]:[AwayWon]], Table2[[GameIsOver]:[GameIsOver]],1,Table2[[HomeTeam]:[HomeTeam]],$T3, Table2[[AwayTeam]:[AwayTeam]], Z$1, Table2[[ActualResult]:[ActualResult]], "SO")))</f>
        <v>4</v>
      </c>
      <c r="AA3">
        <f>(2*(SUMIFS(Table2[[AwayWon]:[AwayWon]], Table2[[GameIsOver]:[GameIsOver]],1,Table2[[AwayTeam]:[AwayTeam]],$T3, Table2[[HomeTeam]:[HomeTeam]], AA$1) + SUMIFS(Table2[[HomeWon_]:[HomeWon_]], Table2[[GameIsOver]:[GameIsOver]],1,Table2[[HomeTeam]:[HomeTeam]],$T3, Table2[[AwayTeam]:[AwayTeam]], AA$1))) + (0*(SUMIFS(Table2[[HomeWon_]:[HomeWon_]], Table2[[GameIsOver]:[GameIsOver]],1,Table2[[AwayTeam]:[AwayTeam]],$T3, Table2[[HomeTeam]:[HomeTeam]], AA$1, Table2[[ActualResult]:[ActualResult]], "REG") + SUMIFS(Table2[[AwayWon]:[AwayWon]], Table2[[GameIsOver]:[GameIsOver]],1,Table2[[HomeTeam]:[HomeTeam]],$T3, Table2[[AwayTeam]:[AwayTeam]], AA$1, Table2[[ActualResult]:[ActualResult]], "REG"))) + (1*(SUMIFS(Table2[[HomeWon_]:[HomeWon_]], Table2[[GameIsOver]:[GameIsOver]],1,Table2[[AwayTeam]:[AwayTeam]],$T3, Table2[[HomeTeam]:[HomeTeam]], AA$1, Table2[[ActualResult]:[ActualResult]], "OT") + SUMIFS(Table2[[AwayWon]:[AwayWon]], Table2[[GameIsOver]:[GameIsOver]],1,Table2[[HomeTeam]:[HomeTeam]],$T3, Table2[[AwayTeam]:[AwayTeam]], AA$1, Table2[[ActualResult]:[ActualResult]], "OT") + SUMIFS(Table2[[HomeWon_]:[HomeWon_]], Table2[[GameIsOver]:[GameIsOver]],1,Table2[[AwayTeam]:[AwayTeam]],$T3, Table2[[HomeTeam]:[HomeTeam]], AA$1, Table2[[ActualResult]:[ActualResult]], "SO") + SUMIFS(Table2[[AwayWon]:[AwayWon]], Table2[[GameIsOver]:[GameIsOver]],1,Table2[[HomeTeam]:[HomeTeam]],$T3, Table2[[AwayTeam]:[AwayTeam]], AA$1, Table2[[ActualResult]:[ActualResult]], "SO")))</f>
        <v>2</v>
      </c>
      <c r="AB3">
        <f>(2*(SUMIFS(Table2[[AwayWon]:[AwayWon]], Table2[[GameIsOver]:[GameIsOver]],1,Table2[[AwayTeam]:[AwayTeam]],$T3, Table2[[HomeTeam]:[HomeTeam]], AB$1) + SUMIFS(Table2[[HomeWon_]:[HomeWon_]], Table2[[GameIsOver]:[GameIsOver]],1,Table2[[HomeTeam]:[HomeTeam]],$T3, Table2[[AwayTeam]:[AwayTeam]], AB$1))) + (0*(SUMIFS(Table2[[HomeWon_]:[HomeWon_]], Table2[[GameIsOver]:[GameIsOver]],1,Table2[[AwayTeam]:[AwayTeam]],$T3, Table2[[HomeTeam]:[HomeTeam]], AB$1, Table2[[ActualResult]:[ActualResult]], "REG") + SUMIFS(Table2[[AwayWon]:[AwayWon]], Table2[[GameIsOver]:[GameIsOver]],1,Table2[[HomeTeam]:[HomeTeam]],$T3, Table2[[AwayTeam]:[AwayTeam]], AB$1, Table2[[ActualResult]:[ActualResult]], "REG"))) + (1*(SUMIFS(Table2[[HomeWon_]:[HomeWon_]], Table2[[GameIsOver]:[GameIsOver]],1,Table2[[AwayTeam]:[AwayTeam]],$T3, Table2[[HomeTeam]:[HomeTeam]], AB$1, Table2[[ActualResult]:[ActualResult]], "OT") + SUMIFS(Table2[[AwayWon]:[AwayWon]], Table2[[GameIsOver]:[GameIsOver]],1,Table2[[HomeTeam]:[HomeTeam]],$T3, Table2[[AwayTeam]:[AwayTeam]], AB$1, Table2[[ActualResult]:[ActualResult]], "OT") + SUMIFS(Table2[[HomeWon_]:[HomeWon_]], Table2[[GameIsOver]:[GameIsOver]],1,Table2[[AwayTeam]:[AwayTeam]],$T3, Table2[[HomeTeam]:[HomeTeam]], AB$1, Table2[[ActualResult]:[ActualResult]], "SO") + SUMIFS(Table2[[AwayWon]:[AwayWon]], Table2[[GameIsOver]:[GameIsOver]],1,Table2[[HomeTeam]:[HomeTeam]],$T3, Table2[[AwayTeam]:[AwayTeam]], AB$1, Table2[[ActualResult]:[ActualResult]], "SO")))</f>
        <v>4</v>
      </c>
      <c r="AC3">
        <f>(2*(SUMIFS(Table2[[AwayWon]:[AwayWon]], Table2[[GameIsOver]:[GameIsOver]],1,Table2[[AwayTeam]:[AwayTeam]],$T3, Table2[[HomeTeam]:[HomeTeam]], AC$1) + SUMIFS(Table2[[HomeWon_]:[HomeWon_]], Table2[[GameIsOver]:[GameIsOver]],1,Table2[[HomeTeam]:[HomeTeam]],$T3, Table2[[AwayTeam]:[AwayTeam]], AC$1))) + (0*(SUMIFS(Table2[[HomeWon_]:[HomeWon_]], Table2[[GameIsOver]:[GameIsOver]],1,Table2[[AwayTeam]:[AwayTeam]],$T3, Table2[[HomeTeam]:[HomeTeam]], AC$1, Table2[[ActualResult]:[ActualResult]], "REG") + SUMIFS(Table2[[AwayWon]:[AwayWon]], Table2[[GameIsOver]:[GameIsOver]],1,Table2[[HomeTeam]:[HomeTeam]],$T3, Table2[[AwayTeam]:[AwayTeam]], AC$1, Table2[[ActualResult]:[ActualResult]], "REG"))) + (1*(SUMIFS(Table2[[HomeWon_]:[HomeWon_]], Table2[[GameIsOver]:[GameIsOver]],1,Table2[[AwayTeam]:[AwayTeam]],$T3, Table2[[HomeTeam]:[HomeTeam]], AC$1, Table2[[ActualResult]:[ActualResult]], "OT") + SUMIFS(Table2[[AwayWon]:[AwayWon]], Table2[[GameIsOver]:[GameIsOver]],1,Table2[[HomeTeam]:[HomeTeam]],$T3, Table2[[AwayTeam]:[AwayTeam]], AC$1, Table2[[ActualResult]:[ActualResult]], "OT") + SUMIFS(Table2[[HomeWon_]:[HomeWon_]], Table2[[GameIsOver]:[GameIsOver]],1,Table2[[AwayTeam]:[AwayTeam]],$T3, Table2[[HomeTeam]:[HomeTeam]], AC$1, Table2[[ActualResult]:[ActualResult]], "SO") + SUMIFS(Table2[[AwayWon]:[AwayWon]], Table2[[GameIsOver]:[GameIsOver]],1,Table2[[HomeTeam]:[HomeTeam]],$T3, Table2[[AwayTeam]:[AwayTeam]], AC$1, Table2[[ActualResult]:[ActualResult]], "SO")))</f>
        <v>2</v>
      </c>
      <c r="AD3">
        <f>(2*(SUMIFS(Table2[[AwayWon]:[AwayWon]], Table2[[GameIsOver]:[GameIsOver]],1,Table2[[AwayTeam]:[AwayTeam]],$T3, Table2[[HomeTeam]:[HomeTeam]], AD$1) + SUMIFS(Table2[[HomeWon_]:[HomeWon_]], Table2[[GameIsOver]:[GameIsOver]],1,Table2[[HomeTeam]:[HomeTeam]],$T3, Table2[[AwayTeam]:[AwayTeam]], AD$1))) + (0*(SUMIFS(Table2[[HomeWon_]:[HomeWon_]], Table2[[GameIsOver]:[GameIsOver]],1,Table2[[AwayTeam]:[AwayTeam]],$T3, Table2[[HomeTeam]:[HomeTeam]], AD$1, Table2[[ActualResult]:[ActualResult]], "REG") + SUMIFS(Table2[[AwayWon]:[AwayWon]], Table2[[GameIsOver]:[GameIsOver]],1,Table2[[HomeTeam]:[HomeTeam]],$T3, Table2[[AwayTeam]:[AwayTeam]], AD$1, Table2[[ActualResult]:[ActualResult]], "REG"))) + (1*(SUMIFS(Table2[[HomeWon_]:[HomeWon_]], Table2[[GameIsOver]:[GameIsOver]],1,Table2[[AwayTeam]:[AwayTeam]],$T3, Table2[[HomeTeam]:[HomeTeam]], AD$1, Table2[[ActualResult]:[ActualResult]], "OT") + SUMIFS(Table2[[AwayWon]:[AwayWon]], Table2[[GameIsOver]:[GameIsOver]],1,Table2[[HomeTeam]:[HomeTeam]],$T3, Table2[[AwayTeam]:[AwayTeam]], AD$1, Table2[[ActualResult]:[ActualResult]], "OT") + SUMIFS(Table2[[HomeWon_]:[HomeWon_]], Table2[[GameIsOver]:[GameIsOver]],1,Table2[[AwayTeam]:[AwayTeam]],$T3, Table2[[HomeTeam]:[HomeTeam]], AD$1, Table2[[ActualResult]:[ActualResult]], "SO") + SUMIFS(Table2[[AwayWon]:[AwayWon]], Table2[[GameIsOver]:[GameIsOver]],1,Table2[[HomeTeam]:[HomeTeam]],$T3, Table2[[AwayTeam]:[AwayTeam]], AD$1, Table2[[ActualResult]:[ActualResult]], "SO")))</f>
        <v>4</v>
      </c>
      <c r="AE3">
        <f>(2*(SUMIFS(Table2[[AwayWon]:[AwayWon]], Table2[[GameIsOver]:[GameIsOver]],1,Table2[[AwayTeam]:[AwayTeam]],$T3, Table2[[HomeTeam]:[HomeTeam]], AE$1) + SUMIFS(Table2[[HomeWon_]:[HomeWon_]], Table2[[GameIsOver]:[GameIsOver]],1,Table2[[HomeTeam]:[HomeTeam]],$T3, Table2[[AwayTeam]:[AwayTeam]], AE$1))) + (0*(SUMIFS(Table2[[HomeWon_]:[HomeWon_]], Table2[[GameIsOver]:[GameIsOver]],1,Table2[[AwayTeam]:[AwayTeam]],$T3, Table2[[HomeTeam]:[HomeTeam]], AE$1, Table2[[ActualResult]:[ActualResult]], "REG") + SUMIFS(Table2[[AwayWon]:[AwayWon]], Table2[[GameIsOver]:[GameIsOver]],1,Table2[[HomeTeam]:[HomeTeam]],$T3, Table2[[AwayTeam]:[AwayTeam]], AE$1, Table2[[ActualResult]:[ActualResult]], "REG"))) + (1*(SUMIFS(Table2[[HomeWon_]:[HomeWon_]], Table2[[GameIsOver]:[GameIsOver]],1,Table2[[AwayTeam]:[AwayTeam]],$T3, Table2[[HomeTeam]:[HomeTeam]], AE$1, Table2[[ActualResult]:[ActualResult]], "OT") + SUMIFS(Table2[[AwayWon]:[AwayWon]], Table2[[GameIsOver]:[GameIsOver]],1,Table2[[HomeTeam]:[HomeTeam]],$T3, Table2[[AwayTeam]:[AwayTeam]], AE$1, Table2[[ActualResult]:[ActualResult]], "OT") + SUMIFS(Table2[[HomeWon_]:[HomeWon_]], Table2[[GameIsOver]:[GameIsOver]],1,Table2[[AwayTeam]:[AwayTeam]],$T3, Table2[[HomeTeam]:[HomeTeam]], AE$1, Table2[[ActualResult]:[ActualResult]], "SO") + SUMIFS(Table2[[AwayWon]:[AwayWon]], Table2[[GameIsOver]:[GameIsOver]],1,Table2[[HomeTeam]:[HomeTeam]],$T3, Table2[[AwayTeam]:[AwayTeam]], AE$1, Table2[[ActualResult]:[ActualResult]], "SO")))</f>
        <v>4</v>
      </c>
      <c r="AF3">
        <f>(2*(SUMIFS(Table2[[AwayWon]:[AwayWon]], Table2[[GameIsOver]:[GameIsOver]],1,Table2[[AwayTeam]:[AwayTeam]],$T3, Table2[[HomeTeam]:[HomeTeam]], AF$1) + SUMIFS(Table2[[HomeWon_]:[HomeWon_]], Table2[[GameIsOver]:[GameIsOver]],1,Table2[[HomeTeam]:[HomeTeam]],$T3, Table2[[AwayTeam]:[AwayTeam]], AF$1))) + (0*(SUMIFS(Table2[[HomeWon_]:[HomeWon_]], Table2[[GameIsOver]:[GameIsOver]],1,Table2[[AwayTeam]:[AwayTeam]],$T3, Table2[[HomeTeam]:[HomeTeam]], AF$1, Table2[[ActualResult]:[ActualResult]], "REG") + SUMIFS(Table2[[AwayWon]:[AwayWon]], Table2[[GameIsOver]:[GameIsOver]],1,Table2[[HomeTeam]:[HomeTeam]],$T3, Table2[[AwayTeam]:[AwayTeam]], AF$1, Table2[[ActualResult]:[ActualResult]], "REG"))) + (1*(SUMIFS(Table2[[HomeWon_]:[HomeWon_]], Table2[[GameIsOver]:[GameIsOver]],1,Table2[[AwayTeam]:[AwayTeam]],$T3, Table2[[HomeTeam]:[HomeTeam]], AF$1, Table2[[ActualResult]:[ActualResult]], "OT") + SUMIFS(Table2[[AwayWon]:[AwayWon]], Table2[[GameIsOver]:[GameIsOver]],1,Table2[[HomeTeam]:[HomeTeam]],$T3, Table2[[AwayTeam]:[AwayTeam]], AF$1, Table2[[ActualResult]:[ActualResult]], "OT") + SUMIFS(Table2[[HomeWon_]:[HomeWon_]], Table2[[GameIsOver]:[GameIsOver]],1,Table2[[AwayTeam]:[AwayTeam]],$T3, Table2[[HomeTeam]:[HomeTeam]], AF$1, Table2[[ActualResult]:[ActualResult]], "SO") + SUMIFS(Table2[[AwayWon]:[AwayWon]], Table2[[GameIsOver]:[GameIsOver]],1,Table2[[HomeTeam]:[HomeTeam]],$T3, Table2[[AwayTeam]:[AwayTeam]], AF$1, Table2[[ActualResult]:[ActualResult]], "SO")))</f>
        <v>2</v>
      </c>
      <c r="AG3">
        <f>(2*(SUMIFS(Table2[[AwayWon]:[AwayWon]], Table2[[GameIsOver]:[GameIsOver]],1,Table2[[AwayTeam]:[AwayTeam]],$T3, Table2[[HomeTeam]:[HomeTeam]], AG$1) + SUMIFS(Table2[[HomeWon_]:[HomeWon_]], Table2[[GameIsOver]:[GameIsOver]],1,Table2[[HomeTeam]:[HomeTeam]],$T3, Table2[[AwayTeam]:[AwayTeam]], AG$1))) + (0*(SUMIFS(Table2[[HomeWon_]:[HomeWon_]], Table2[[GameIsOver]:[GameIsOver]],1,Table2[[AwayTeam]:[AwayTeam]],$T3, Table2[[HomeTeam]:[HomeTeam]], AG$1, Table2[[ActualResult]:[ActualResult]], "REG") + SUMIFS(Table2[[AwayWon]:[AwayWon]], Table2[[GameIsOver]:[GameIsOver]],1,Table2[[HomeTeam]:[HomeTeam]],$T3, Table2[[AwayTeam]:[AwayTeam]], AG$1, Table2[[ActualResult]:[ActualResult]], "REG"))) + (1*(SUMIFS(Table2[[HomeWon_]:[HomeWon_]], Table2[[GameIsOver]:[GameIsOver]],1,Table2[[AwayTeam]:[AwayTeam]],$T3, Table2[[HomeTeam]:[HomeTeam]], AG$1, Table2[[ActualResult]:[ActualResult]], "OT") + SUMIFS(Table2[[AwayWon]:[AwayWon]], Table2[[GameIsOver]:[GameIsOver]],1,Table2[[HomeTeam]:[HomeTeam]],$T3, Table2[[AwayTeam]:[AwayTeam]], AG$1, Table2[[ActualResult]:[ActualResult]], "OT") + SUMIFS(Table2[[HomeWon_]:[HomeWon_]], Table2[[GameIsOver]:[GameIsOver]],1,Table2[[AwayTeam]:[AwayTeam]],$T3, Table2[[HomeTeam]:[HomeTeam]], AG$1, Table2[[ActualResult]:[ActualResult]], "SO") + SUMIFS(Table2[[AwayWon]:[AwayWon]], Table2[[GameIsOver]:[GameIsOver]],1,Table2[[HomeTeam]:[HomeTeam]],$T3, Table2[[AwayTeam]:[AwayTeam]], AG$1, Table2[[ActualResult]:[ActualResult]], "SO")))</f>
        <v>4</v>
      </c>
      <c r="AH3">
        <f>(2*(SUMIFS(Table2[[AwayWon]:[AwayWon]], Table2[[GameIsOver]:[GameIsOver]],1,Table2[[AwayTeam]:[AwayTeam]],$T3, Table2[[HomeTeam]:[HomeTeam]], AH$1) + SUMIFS(Table2[[HomeWon_]:[HomeWon_]], Table2[[GameIsOver]:[GameIsOver]],1,Table2[[HomeTeam]:[HomeTeam]],$T3, Table2[[AwayTeam]:[AwayTeam]], AH$1))) + (0*(SUMIFS(Table2[[HomeWon_]:[HomeWon_]], Table2[[GameIsOver]:[GameIsOver]],1,Table2[[AwayTeam]:[AwayTeam]],$T3, Table2[[HomeTeam]:[HomeTeam]], AH$1, Table2[[ActualResult]:[ActualResult]], "REG") + SUMIFS(Table2[[AwayWon]:[AwayWon]], Table2[[GameIsOver]:[GameIsOver]],1,Table2[[HomeTeam]:[HomeTeam]],$T3, Table2[[AwayTeam]:[AwayTeam]], AH$1, Table2[[ActualResult]:[ActualResult]], "REG"))) + (1*(SUMIFS(Table2[[HomeWon_]:[HomeWon_]], Table2[[GameIsOver]:[GameIsOver]],1,Table2[[AwayTeam]:[AwayTeam]],$T3, Table2[[HomeTeam]:[HomeTeam]], AH$1, Table2[[ActualResult]:[ActualResult]], "OT") + SUMIFS(Table2[[AwayWon]:[AwayWon]], Table2[[GameIsOver]:[GameIsOver]],1,Table2[[HomeTeam]:[HomeTeam]],$T3, Table2[[AwayTeam]:[AwayTeam]], AH$1, Table2[[ActualResult]:[ActualResult]], "OT") + SUMIFS(Table2[[HomeWon_]:[HomeWon_]], Table2[[GameIsOver]:[GameIsOver]],1,Table2[[AwayTeam]:[AwayTeam]],$T3, Table2[[HomeTeam]:[HomeTeam]], AH$1, Table2[[ActualResult]:[ActualResult]], "SO") + SUMIFS(Table2[[AwayWon]:[AwayWon]], Table2[[GameIsOver]:[GameIsOver]],1,Table2[[HomeTeam]:[HomeTeam]],$T3, Table2[[AwayTeam]:[AwayTeam]], AH$1, Table2[[ActualResult]:[ActualResult]], "SO")))</f>
        <v>6</v>
      </c>
      <c r="AI3">
        <f>(2*(SUMIFS(Table2[[AwayWon]:[AwayWon]], Table2[[GameIsOver]:[GameIsOver]],1,Table2[[AwayTeam]:[AwayTeam]],$T3, Table2[[HomeTeam]:[HomeTeam]], AI$1) + SUMIFS(Table2[[HomeWon_]:[HomeWon_]], Table2[[GameIsOver]:[GameIsOver]],1,Table2[[HomeTeam]:[HomeTeam]],$T3, Table2[[AwayTeam]:[AwayTeam]], AI$1))) + (0*(SUMIFS(Table2[[HomeWon_]:[HomeWon_]], Table2[[GameIsOver]:[GameIsOver]],1,Table2[[AwayTeam]:[AwayTeam]],$T3, Table2[[HomeTeam]:[HomeTeam]], AI$1, Table2[[ActualResult]:[ActualResult]], "REG") + SUMIFS(Table2[[AwayWon]:[AwayWon]], Table2[[GameIsOver]:[GameIsOver]],1,Table2[[HomeTeam]:[HomeTeam]],$T3, Table2[[AwayTeam]:[AwayTeam]], AI$1, Table2[[ActualResult]:[ActualResult]], "REG"))) + (1*(SUMIFS(Table2[[HomeWon_]:[HomeWon_]], Table2[[GameIsOver]:[GameIsOver]],1,Table2[[AwayTeam]:[AwayTeam]],$T3, Table2[[HomeTeam]:[HomeTeam]], AI$1, Table2[[ActualResult]:[ActualResult]], "OT") + SUMIFS(Table2[[AwayWon]:[AwayWon]], Table2[[GameIsOver]:[GameIsOver]],1,Table2[[HomeTeam]:[HomeTeam]],$T3, Table2[[AwayTeam]:[AwayTeam]], AI$1, Table2[[ActualResult]:[ActualResult]], "OT") + SUMIFS(Table2[[HomeWon_]:[HomeWon_]], Table2[[GameIsOver]:[GameIsOver]],1,Table2[[AwayTeam]:[AwayTeam]],$T3, Table2[[HomeTeam]:[HomeTeam]], AI$1, Table2[[ActualResult]:[ActualResult]], "SO") + SUMIFS(Table2[[AwayWon]:[AwayWon]], Table2[[GameIsOver]:[GameIsOver]],1,Table2[[HomeTeam]:[HomeTeam]],$T3, Table2[[AwayTeam]:[AwayTeam]], AI$1, Table2[[ActualResult]:[ActualResult]], "SO")))</f>
        <v>4</v>
      </c>
      <c r="AJ3">
        <f>(2*(SUMIFS(Table2[[AwayWon]:[AwayWon]], Table2[[GameIsOver]:[GameIsOver]],1,Table2[[AwayTeam]:[AwayTeam]],$T3, Table2[[HomeTeam]:[HomeTeam]], AJ$1) + SUMIFS(Table2[[HomeWon_]:[HomeWon_]], Table2[[GameIsOver]:[GameIsOver]],1,Table2[[HomeTeam]:[HomeTeam]],$T3, Table2[[AwayTeam]:[AwayTeam]], AJ$1))) + (0*(SUMIFS(Table2[[HomeWon_]:[HomeWon_]], Table2[[GameIsOver]:[GameIsOver]],1,Table2[[AwayTeam]:[AwayTeam]],$T3, Table2[[HomeTeam]:[HomeTeam]], AJ$1, Table2[[ActualResult]:[ActualResult]], "REG") + SUMIFS(Table2[[AwayWon]:[AwayWon]], Table2[[GameIsOver]:[GameIsOver]],1,Table2[[HomeTeam]:[HomeTeam]],$T3, Table2[[AwayTeam]:[AwayTeam]], AJ$1, Table2[[ActualResult]:[ActualResult]], "REG"))) + (1*(SUMIFS(Table2[[HomeWon_]:[HomeWon_]], Table2[[GameIsOver]:[GameIsOver]],1,Table2[[AwayTeam]:[AwayTeam]],$T3, Table2[[HomeTeam]:[HomeTeam]], AJ$1, Table2[[ActualResult]:[ActualResult]], "OT") + SUMIFS(Table2[[AwayWon]:[AwayWon]], Table2[[GameIsOver]:[GameIsOver]],1,Table2[[HomeTeam]:[HomeTeam]],$T3, Table2[[AwayTeam]:[AwayTeam]], AJ$1, Table2[[ActualResult]:[ActualResult]], "OT") + SUMIFS(Table2[[HomeWon_]:[HomeWon_]], Table2[[GameIsOver]:[GameIsOver]],1,Table2[[AwayTeam]:[AwayTeam]],$T3, Table2[[HomeTeam]:[HomeTeam]], AJ$1, Table2[[ActualResult]:[ActualResult]], "SO") + SUMIFS(Table2[[AwayWon]:[AwayWon]], Table2[[GameIsOver]:[GameIsOver]],1,Table2[[HomeTeam]:[HomeTeam]],$T3, Table2[[AwayTeam]:[AwayTeam]], AJ$1, Table2[[ActualResult]:[ActualResult]], "SO")))</f>
        <v>4</v>
      </c>
      <c r="AK3">
        <f>(2*(SUMIFS(Table2[[AwayWon]:[AwayWon]], Table2[[GameIsOver]:[GameIsOver]],1,Table2[[AwayTeam]:[AwayTeam]],$T3, Table2[[HomeTeam]:[HomeTeam]], AK$1) + SUMIFS(Table2[[HomeWon_]:[HomeWon_]], Table2[[GameIsOver]:[GameIsOver]],1,Table2[[HomeTeam]:[HomeTeam]],$T3, Table2[[AwayTeam]:[AwayTeam]], AK$1))) + (0*(SUMIFS(Table2[[HomeWon_]:[HomeWon_]], Table2[[GameIsOver]:[GameIsOver]],1,Table2[[AwayTeam]:[AwayTeam]],$T3, Table2[[HomeTeam]:[HomeTeam]], AK$1, Table2[[ActualResult]:[ActualResult]], "REG") + SUMIFS(Table2[[AwayWon]:[AwayWon]], Table2[[GameIsOver]:[GameIsOver]],1,Table2[[HomeTeam]:[HomeTeam]],$T3, Table2[[AwayTeam]:[AwayTeam]], AK$1, Table2[[ActualResult]:[ActualResult]], "REG"))) + (1*(SUMIFS(Table2[[HomeWon_]:[HomeWon_]], Table2[[GameIsOver]:[GameIsOver]],1,Table2[[AwayTeam]:[AwayTeam]],$T3, Table2[[HomeTeam]:[HomeTeam]], AK$1, Table2[[ActualResult]:[ActualResult]], "OT") + SUMIFS(Table2[[AwayWon]:[AwayWon]], Table2[[GameIsOver]:[GameIsOver]],1,Table2[[HomeTeam]:[HomeTeam]],$T3, Table2[[AwayTeam]:[AwayTeam]], AK$1, Table2[[ActualResult]:[ActualResult]], "OT") + SUMIFS(Table2[[HomeWon_]:[HomeWon_]], Table2[[GameIsOver]:[GameIsOver]],1,Table2[[AwayTeam]:[AwayTeam]],$T3, Table2[[HomeTeam]:[HomeTeam]], AK$1, Table2[[ActualResult]:[ActualResult]], "SO") + SUMIFS(Table2[[AwayWon]:[AwayWon]], Table2[[GameIsOver]:[GameIsOver]],1,Table2[[HomeTeam]:[HomeTeam]],$T3, Table2[[AwayTeam]:[AwayTeam]], AK$1, Table2[[ActualResult]:[ActualResult]], "SO")))</f>
        <v>0</v>
      </c>
      <c r="AL3">
        <f>(2*(SUMIFS(Table2[[AwayWon]:[AwayWon]], Table2[[GameIsOver]:[GameIsOver]],1,Table2[[AwayTeam]:[AwayTeam]],$T3, Table2[[HomeTeam]:[HomeTeam]], AL$1) + SUMIFS(Table2[[HomeWon_]:[HomeWon_]], Table2[[GameIsOver]:[GameIsOver]],1,Table2[[HomeTeam]:[HomeTeam]],$T3, Table2[[AwayTeam]:[AwayTeam]], AL$1))) + (0*(SUMIFS(Table2[[HomeWon_]:[HomeWon_]], Table2[[GameIsOver]:[GameIsOver]],1,Table2[[AwayTeam]:[AwayTeam]],$T3, Table2[[HomeTeam]:[HomeTeam]], AL$1, Table2[[ActualResult]:[ActualResult]], "REG") + SUMIFS(Table2[[AwayWon]:[AwayWon]], Table2[[GameIsOver]:[GameIsOver]],1,Table2[[HomeTeam]:[HomeTeam]],$T3, Table2[[AwayTeam]:[AwayTeam]], AL$1, Table2[[ActualResult]:[ActualResult]], "REG"))) + (1*(SUMIFS(Table2[[HomeWon_]:[HomeWon_]], Table2[[GameIsOver]:[GameIsOver]],1,Table2[[AwayTeam]:[AwayTeam]],$T3, Table2[[HomeTeam]:[HomeTeam]], AL$1, Table2[[ActualResult]:[ActualResult]], "OT") + SUMIFS(Table2[[AwayWon]:[AwayWon]], Table2[[GameIsOver]:[GameIsOver]],1,Table2[[HomeTeam]:[HomeTeam]],$T3, Table2[[AwayTeam]:[AwayTeam]], AL$1, Table2[[ActualResult]:[ActualResult]], "OT") + SUMIFS(Table2[[HomeWon_]:[HomeWon_]], Table2[[GameIsOver]:[GameIsOver]],1,Table2[[AwayTeam]:[AwayTeam]],$T3, Table2[[HomeTeam]:[HomeTeam]], AL$1, Table2[[ActualResult]:[ActualResult]], "SO") + SUMIFS(Table2[[AwayWon]:[AwayWon]], Table2[[GameIsOver]:[GameIsOver]],1,Table2[[HomeTeam]:[HomeTeam]],$T3, Table2[[AwayTeam]:[AwayTeam]], AL$1, Table2[[ActualResult]:[ActualResult]], "SO")))</f>
        <v>3</v>
      </c>
      <c r="AM3">
        <f>(2*(SUMIFS(Table2[[AwayWon]:[AwayWon]], Table2[[GameIsOver]:[GameIsOver]],1,Table2[[AwayTeam]:[AwayTeam]],$T3, Table2[[HomeTeam]:[HomeTeam]], AM$1) + SUMIFS(Table2[[HomeWon_]:[HomeWon_]], Table2[[GameIsOver]:[GameIsOver]],1,Table2[[HomeTeam]:[HomeTeam]],$T3, Table2[[AwayTeam]:[AwayTeam]], AM$1))) + (0*(SUMIFS(Table2[[HomeWon_]:[HomeWon_]], Table2[[GameIsOver]:[GameIsOver]],1,Table2[[AwayTeam]:[AwayTeam]],$T3, Table2[[HomeTeam]:[HomeTeam]], AM$1, Table2[[ActualResult]:[ActualResult]], "REG") + SUMIFS(Table2[[AwayWon]:[AwayWon]], Table2[[GameIsOver]:[GameIsOver]],1,Table2[[HomeTeam]:[HomeTeam]],$T3, Table2[[AwayTeam]:[AwayTeam]], AM$1, Table2[[ActualResult]:[ActualResult]], "REG"))) + (1*(SUMIFS(Table2[[HomeWon_]:[HomeWon_]], Table2[[GameIsOver]:[GameIsOver]],1,Table2[[AwayTeam]:[AwayTeam]],$T3, Table2[[HomeTeam]:[HomeTeam]], AM$1, Table2[[ActualResult]:[ActualResult]], "OT") + SUMIFS(Table2[[AwayWon]:[AwayWon]], Table2[[GameIsOver]:[GameIsOver]],1,Table2[[HomeTeam]:[HomeTeam]],$T3, Table2[[AwayTeam]:[AwayTeam]], AM$1, Table2[[ActualResult]:[ActualResult]], "OT") + SUMIFS(Table2[[HomeWon_]:[HomeWon_]], Table2[[GameIsOver]:[GameIsOver]],1,Table2[[AwayTeam]:[AwayTeam]],$T3, Table2[[HomeTeam]:[HomeTeam]], AM$1, Table2[[ActualResult]:[ActualResult]], "SO") + SUMIFS(Table2[[AwayWon]:[AwayWon]], Table2[[GameIsOver]:[GameIsOver]],1,Table2[[HomeTeam]:[HomeTeam]],$T3, Table2[[AwayTeam]:[AwayTeam]], AM$1, Table2[[ActualResult]:[ActualResult]], "SO")))</f>
        <v>2</v>
      </c>
      <c r="AN3">
        <f>(2*(SUMIFS(Table2[[AwayWon]:[AwayWon]], Table2[[GameIsOver]:[GameIsOver]],1,Table2[[AwayTeam]:[AwayTeam]],$T3, Table2[[HomeTeam]:[HomeTeam]], AN$1) + SUMIFS(Table2[[HomeWon_]:[HomeWon_]], Table2[[GameIsOver]:[GameIsOver]],1,Table2[[HomeTeam]:[HomeTeam]],$T3, Table2[[AwayTeam]:[AwayTeam]], AN$1))) + (0*(SUMIFS(Table2[[HomeWon_]:[HomeWon_]], Table2[[GameIsOver]:[GameIsOver]],1,Table2[[AwayTeam]:[AwayTeam]],$T3, Table2[[HomeTeam]:[HomeTeam]], AN$1, Table2[[ActualResult]:[ActualResult]], "REG") + SUMIFS(Table2[[AwayWon]:[AwayWon]], Table2[[GameIsOver]:[GameIsOver]],1,Table2[[HomeTeam]:[HomeTeam]],$T3, Table2[[AwayTeam]:[AwayTeam]], AN$1, Table2[[ActualResult]:[ActualResult]], "REG"))) + (1*(SUMIFS(Table2[[HomeWon_]:[HomeWon_]], Table2[[GameIsOver]:[GameIsOver]],1,Table2[[AwayTeam]:[AwayTeam]],$T3, Table2[[HomeTeam]:[HomeTeam]], AN$1, Table2[[ActualResult]:[ActualResult]], "OT") + SUMIFS(Table2[[AwayWon]:[AwayWon]], Table2[[GameIsOver]:[GameIsOver]],1,Table2[[HomeTeam]:[HomeTeam]],$T3, Table2[[AwayTeam]:[AwayTeam]], AN$1, Table2[[ActualResult]:[ActualResult]], "OT") + SUMIFS(Table2[[HomeWon_]:[HomeWon_]], Table2[[GameIsOver]:[GameIsOver]],1,Table2[[AwayTeam]:[AwayTeam]],$T3, Table2[[HomeTeam]:[HomeTeam]], AN$1, Table2[[ActualResult]:[ActualResult]], "SO") + SUMIFS(Table2[[AwayWon]:[AwayWon]], Table2[[GameIsOver]:[GameIsOver]],1,Table2[[HomeTeam]:[HomeTeam]],$T3, Table2[[AwayTeam]:[AwayTeam]], AN$1, Table2[[ActualResult]:[ActualResult]], "SO")))</f>
        <v>0</v>
      </c>
      <c r="AO3">
        <f>(2*(SUMIFS(Table2[[AwayWon]:[AwayWon]], Table2[[GameIsOver]:[GameIsOver]],1,Table2[[AwayTeam]:[AwayTeam]],$T3, Table2[[HomeTeam]:[HomeTeam]], AO$1) + SUMIFS(Table2[[HomeWon_]:[HomeWon_]], Table2[[GameIsOver]:[GameIsOver]],1,Table2[[HomeTeam]:[HomeTeam]],$T3, Table2[[AwayTeam]:[AwayTeam]], AO$1))) + (0*(SUMIFS(Table2[[HomeWon_]:[HomeWon_]], Table2[[GameIsOver]:[GameIsOver]],1,Table2[[AwayTeam]:[AwayTeam]],$T3, Table2[[HomeTeam]:[HomeTeam]], AO$1, Table2[[ActualResult]:[ActualResult]], "REG") + SUMIFS(Table2[[AwayWon]:[AwayWon]], Table2[[GameIsOver]:[GameIsOver]],1,Table2[[HomeTeam]:[HomeTeam]],$T3, Table2[[AwayTeam]:[AwayTeam]], AO$1, Table2[[ActualResult]:[ActualResult]], "REG"))) + (1*(SUMIFS(Table2[[HomeWon_]:[HomeWon_]], Table2[[GameIsOver]:[GameIsOver]],1,Table2[[AwayTeam]:[AwayTeam]],$T3, Table2[[HomeTeam]:[HomeTeam]], AO$1, Table2[[ActualResult]:[ActualResult]], "OT") + SUMIFS(Table2[[AwayWon]:[AwayWon]], Table2[[GameIsOver]:[GameIsOver]],1,Table2[[HomeTeam]:[HomeTeam]],$T3, Table2[[AwayTeam]:[AwayTeam]], AO$1, Table2[[ActualResult]:[ActualResult]], "OT") + SUMIFS(Table2[[HomeWon_]:[HomeWon_]], Table2[[GameIsOver]:[GameIsOver]],1,Table2[[AwayTeam]:[AwayTeam]],$T3, Table2[[HomeTeam]:[HomeTeam]], AO$1, Table2[[ActualResult]:[ActualResult]], "SO") + SUMIFS(Table2[[AwayWon]:[AwayWon]], Table2[[GameIsOver]:[GameIsOver]],1,Table2[[HomeTeam]:[HomeTeam]],$T3, Table2[[AwayTeam]:[AwayTeam]], AO$1, Table2[[ActualResult]:[ActualResult]], "SO")))</f>
        <v>2</v>
      </c>
      <c r="AP3">
        <f>(2*(SUMIFS(Table2[[AwayWon]:[AwayWon]], Table2[[GameIsOver]:[GameIsOver]],1,Table2[[AwayTeam]:[AwayTeam]],$T3, Table2[[HomeTeam]:[HomeTeam]], AP$1) + SUMIFS(Table2[[HomeWon_]:[HomeWon_]], Table2[[GameIsOver]:[GameIsOver]],1,Table2[[HomeTeam]:[HomeTeam]],$T3, Table2[[AwayTeam]:[AwayTeam]], AP$1))) + (0*(SUMIFS(Table2[[HomeWon_]:[HomeWon_]], Table2[[GameIsOver]:[GameIsOver]],1,Table2[[AwayTeam]:[AwayTeam]],$T3, Table2[[HomeTeam]:[HomeTeam]], AP$1, Table2[[ActualResult]:[ActualResult]], "REG") + SUMIFS(Table2[[AwayWon]:[AwayWon]], Table2[[GameIsOver]:[GameIsOver]],1,Table2[[HomeTeam]:[HomeTeam]],$T3, Table2[[AwayTeam]:[AwayTeam]], AP$1, Table2[[ActualResult]:[ActualResult]], "REG"))) + (1*(SUMIFS(Table2[[HomeWon_]:[HomeWon_]], Table2[[GameIsOver]:[GameIsOver]],1,Table2[[AwayTeam]:[AwayTeam]],$T3, Table2[[HomeTeam]:[HomeTeam]], AP$1, Table2[[ActualResult]:[ActualResult]], "OT") + SUMIFS(Table2[[AwayWon]:[AwayWon]], Table2[[GameIsOver]:[GameIsOver]],1,Table2[[HomeTeam]:[HomeTeam]],$T3, Table2[[AwayTeam]:[AwayTeam]], AP$1, Table2[[ActualResult]:[ActualResult]], "OT") + SUMIFS(Table2[[HomeWon_]:[HomeWon_]], Table2[[GameIsOver]:[GameIsOver]],1,Table2[[AwayTeam]:[AwayTeam]],$T3, Table2[[HomeTeam]:[HomeTeam]], AP$1, Table2[[ActualResult]:[ActualResult]], "SO") + SUMIFS(Table2[[AwayWon]:[AwayWon]], Table2[[GameIsOver]:[GameIsOver]],1,Table2[[HomeTeam]:[HomeTeam]],$T3, Table2[[AwayTeam]:[AwayTeam]], AP$1, Table2[[ActualResult]:[ActualResult]], "SO")))</f>
        <v>2</v>
      </c>
      <c r="AQ3">
        <f>(2*(SUMIFS(Table2[[AwayWon]:[AwayWon]], Table2[[GameIsOver]:[GameIsOver]],1,Table2[[AwayTeam]:[AwayTeam]],$T3, Table2[[HomeTeam]:[HomeTeam]], AQ$1) + SUMIFS(Table2[[HomeWon_]:[HomeWon_]], Table2[[GameIsOver]:[GameIsOver]],1,Table2[[HomeTeam]:[HomeTeam]],$T3, Table2[[AwayTeam]:[AwayTeam]], AQ$1))) + (0*(SUMIFS(Table2[[HomeWon_]:[HomeWon_]], Table2[[GameIsOver]:[GameIsOver]],1,Table2[[AwayTeam]:[AwayTeam]],$T3, Table2[[HomeTeam]:[HomeTeam]], AQ$1, Table2[[ActualResult]:[ActualResult]], "REG") + SUMIFS(Table2[[AwayWon]:[AwayWon]], Table2[[GameIsOver]:[GameIsOver]],1,Table2[[HomeTeam]:[HomeTeam]],$T3, Table2[[AwayTeam]:[AwayTeam]], AQ$1, Table2[[ActualResult]:[ActualResult]], "REG"))) + (1*(SUMIFS(Table2[[HomeWon_]:[HomeWon_]], Table2[[GameIsOver]:[GameIsOver]],1,Table2[[AwayTeam]:[AwayTeam]],$T3, Table2[[HomeTeam]:[HomeTeam]], AQ$1, Table2[[ActualResult]:[ActualResult]], "OT") + SUMIFS(Table2[[AwayWon]:[AwayWon]], Table2[[GameIsOver]:[GameIsOver]],1,Table2[[HomeTeam]:[HomeTeam]],$T3, Table2[[AwayTeam]:[AwayTeam]], AQ$1, Table2[[ActualResult]:[ActualResult]], "OT") + SUMIFS(Table2[[HomeWon_]:[HomeWon_]], Table2[[GameIsOver]:[GameIsOver]],1,Table2[[AwayTeam]:[AwayTeam]],$T3, Table2[[HomeTeam]:[HomeTeam]], AQ$1, Table2[[ActualResult]:[ActualResult]], "SO") + SUMIFS(Table2[[AwayWon]:[AwayWon]], Table2[[GameIsOver]:[GameIsOver]],1,Table2[[HomeTeam]:[HomeTeam]],$T3, Table2[[AwayTeam]:[AwayTeam]], AQ$1, Table2[[ActualResult]:[ActualResult]], "SO")))</f>
        <v>2</v>
      </c>
      <c r="AR3">
        <f>(2*(SUMIFS(Table2[[AwayWon]:[AwayWon]], Table2[[GameIsOver]:[GameIsOver]],1,Table2[[AwayTeam]:[AwayTeam]],$T3, Table2[[HomeTeam]:[HomeTeam]], AR$1) + SUMIFS(Table2[[HomeWon_]:[HomeWon_]], Table2[[GameIsOver]:[GameIsOver]],1,Table2[[HomeTeam]:[HomeTeam]],$T3, Table2[[AwayTeam]:[AwayTeam]], AR$1))) + (0*(SUMIFS(Table2[[HomeWon_]:[HomeWon_]], Table2[[GameIsOver]:[GameIsOver]],1,Table2[[AwayTeam]:[AwayTeam]],$T3, Table2[[HomeTeam]:[HomeTeam]], AR$1, Table2[[ActualResult]:[ActualResult]], "REG") + SUMIFS(Table2[[AwayWon]:[AwayWon]], Table2[[GameIsOver]:[GameIsOver]],1,Table2[[HomeTeam]:[HomeTeam]],$T3, Table2[[AwayTeam]:[AwayTeam]], AR$1, Table2[[ActualResult]:[ActualResult]], "REG"))) + (1*(SUMIFS(Table2[[HomeWon_]:[HomeWon_]], Table2[[GameIsOver]:[GameIsOver]],1,Table2[[AwayTeam]:[AwayTeam]],$T3, Table2[[HomeTeam]:[HomeTeam]], AR$1, Table2[[ActualResult]:[ActualResult]], "OT") + SUMIFS(Table2[[AwayWon]:[AwayWon]], Table2[[GameIsOver]:[GameIsOver]],1,Table2[[HomeTeam]:[HomeTeam]],$T3, Table2[[AwayTeam]:[AwayTeam]], AR$1, Table2[[ActualResult]:[ActualResult]], "OT") + SUMIFS(Table2[[HomeWon_]:[HomeWon_]], Table2[[GameIsOver]:[GameIsOver]],1,Table2[[AwayTeam]:[AwayTeam]],$T3, Table2[[HomeTeam]:[HomeTeam]], AR$1, Table2[[ActualResult]:[ActualResult]], "SO") + SUMIFS(Table2[[AwayWon]:[AwayWon]], Table2[[GameIsOver]:[GameIsOver]],1,Table2[[HomeTeam]:[HomeTeam]],$T3, Table2[[AwayTeam]:[AwayTeam]], AR$1, Table2[[ActualResult]:[ActualResult]], "SO")))</f>
        <v>2</v>
      </c>
      <c r="AS3">
        <f>(2*(SUMIFS(Table2[[AwayWon]:[AwayWon]], Table2[[GameIsOver]:[GameIsOver]],1,Table2[[AwayTeam]:[AwayTeam]],$T3, Table2[[HomeTeam]:[HomeTeam]], AS$1) + SUMIFS(Table2[[HomeWon_]:[HomeWon_]], Table2[[GameIsOver]:[GameIsOver]],1,Table2[[HomeTeam]:[HomeTeam]],$T3, Table2[[AwayTeam]:[AwayTeam]], AS$1))) + (0*(SUMIFS(Table2[[HomeWon_]:[HomeWon_]], Table2[[GameIsOver]:[GameIsOver]],1,Table2[[AwayTeam]:[AwayTeam]],$T3, Table2[[HomeTeam]:[HomeTeam]], AS$1, Table2[[ActualResult]:[ActualResult]], "REG") + SUMIFS(Table2[[AwayWon]:[AwayWon]], Table2[[GameIsOver]:[GameIsOver]],1,Table2[[HomeTeam]:[HomeTeam]],$T3, Table2[[AwayTeam]:[AwayTeam]], AS$1, Table2[[ActualResult]:[ActualResult]], "REG"))) + (1*(SUMIFS(Table2[[HomeWon_]:[HomeWon_]], Table2[[GameIsOver]:[GameIsOver]],1,Table2[[AwayTeam]:[AwayTeam]],$T3, Table2[[HomeTeam]:[HomeTeam]], AS$1, Table2[[ActualResult]:[ActualResult]], "OT") + SUMIFS(Table2[[AwayWon]:[AwayWon]], Table2[[GameIsOver]:[GameIsOver]],1,Table2[[HomeTeam]:[HomeTeam]],$T3, Table2[[AwayTeam]:[AwayTeam]], AS$1, Table2[[ActualResult]:[ActualResult]], "OT") + SUMIFS(Table2[[HomeWon_]:[HomeWon_]], Table2[[GameIsOver]:[GameIsOver]],1,Table2[[AwayTeam]:[AwayTeam]],$T3, Table2[[HomeTeam]:[HomeTeam]], AS$1, Table2[[ActualResult]:[ActualResult]], "SO") + SUMIFS(Table2[[AwayWon]:[AwayWon]], Table2[[GameIsOver]:[GameIsOver]],1,Table2[[HomeTeam]:[HomeTeam]],$T3, Table2[[AwayTeam]:[AwayTeam]], AS$1, Table2[[ActualResult]:[ActualResult]], "SO")))</f>
        <v>0</v>
      </c>
      <c r="AT3">
        <f>(2*(SUMIFS(Table2[[AwayWon]:[AwayWon]], Table2[[GameIsOver]:[GameIsOver]],1,Table2[[AwayTeam]:[AwayTeam]],$T3, Table2[[HomeTeam]:[HomeTeam]], AT$1) + SUMIFS(Table2[[HomeWon_]:[HomeWon_]], Table2[[GameIsOver]:[GameIsOver]],1,Table2[[HomeTeam]:[HomeTeam]],$T3, Table2[[AwayTeam]:[AwayTeam]], AT$1))) + (0*(SUMIFS(Table2[[HomeWon_]:[HomeWon_]], Table2[[GameIsOver]:[GameIsOver]],1,Table2[[AwayTeam]:[AwayTeam]],$T3, Table2[[HomeTeam]:[HomeTeam]], AT$1, Table2[[ActualResult]:[ActualResult]], "REG") + SUMIFS(Table2[[AwayWon]:[AwayWon]], Table2[[GameIsOver]:[GameIsOver]],1,Table2[[HomeTeam]:[HomeTeam]],$T3, Table2[[AwayTeam]:[AwayTeam]], AT$1, Table2[[ActualResult]:[ActualResult]], "REG"))) + (1*(SUMIFS(Table2[[HomeWon_]:[HomeWon_]], Table2[[GameIsOver]:[GameIsOver]],1,Table2[[AwayTeam]:[AwayTeam]],$T3, Table2[[HomeTeam]:[HomeTeam]], AT$1, Table2[[ActualResult]:[ActualResult]], "OT") + SUMIFS(Table2[[AwayWon]:[AwayWon]], Table2[[GameIsOver]:[GameIsOver]],1,Table2[[HomeTeam]:[HomeTeam]],$T3, Table2[[AwayTeam]:[AwayTeam]], AT$1, Table2[[ActualResult]:[ActualResult]], "OT") + SUMIFS(Table2[[HomeWon_]:[HomeWon_]], Table2[[GameIsOver]:[GameIsOver]],1,Table2[[AwayTeam]:[AwayTeam]],$T3, Table2[[HomeTeam]:[HomeTeam]], AT$1, Table2[[ActualResult]:[ActualResult]], "SO") + SUMIFS(Table2[[AwayWon]:[AwayWon]], Table2[[GameIsOver]:[GameIsOver]],1,Table2[[HomeTeam]:[HomeTeam]],$T3, Table2[[AwayTeam]:[AwayTeam]], AT$1, Table2[[ActualResult]:[ActualResult]], "SO")))</f>
        <v>4</v>
      </c>
      <c r="AU3">
        <f>(2*(SUMIFS(Table2[[AwayWon]:[AwayWon]], Table2[[GameIsOver]:[GameIsOver]],1,Table2[[AwayTeam]:[AwayTeam]],$T3, Table2[[HomeTeam]:[HomeTeam]], AU$1) + SUMIFS(Table2[[HomeWon_]:[HomeWon_]], Table2[[GameIsOver]:[GameIsOver]],1,Table2[[HomeTeam]:[HomeTeam]],$T3, Table2[[AwayTeam]:[AwayTeam]], AU$1))) + (0*(SUMIFS(Table2[[HomeWon_]:[HomeWon_]], Table2[[GameIsOver]:[GameIsOver]],1,Table2[[AwayTeam]:[AwayTeam]],$T3, Table2[[HomeTeam]:[HomeTeam]], AU$1, Table2[[ActualResult]:[ActualResult]], "REG") + SUMIFS(Table2[[AwayWon]:[AwayWon]], Table2[[GameIsOver]:[GameIsOver]],1,Table2[[HomeTeam]:[HomeTeam]],$T3, Table2[[AwayTeam]:[AwayTeam]], AU$1, Table2[[ActualResult]:[ActualResult]], "REG"))) + (1*(SUMIFS(Table2[[HomeWon_]:[HomeWon_]], Table2[[GameIsOver]:[GameIsOver]],1,Table2[[AwayTeam]:[AwayTeam]],$T3, Table2[[HomeTeam]:[HomeTeam]], AU$1, Table2[[ActualResult]:[ActualResult]], "OT") + SUMIFS(Table2[[AwayWon]:[AwayWon]], Table2[[GameIsOver]:[GameIsOver]],1,Table2[[HomeTeam]:[HomeTeam]],$T3, Table2[[AwayTeam]:[AwayTeam]], AU$1, Table2[[ActualResult]:[ActualResult]], "OT") + SUMIFS(Table2[[HomeWon_]:[HomeWon_]], Table2[[GameIsOver]:[GameIsOver]],1,Table2[[AwayTeam]:[AwayTeam]],$T3, Table2[[HomeTeam]:[HomeTeam]], AU$1, Table2[[ActualResult]:[ActualResult]], "SO") + SUMIFS(Table2[[AwayWon]:[AwayWon]], Table2[[GameIsOver]:[GameIsOver]],1,Table2[[HomeTeam]:[HomeTeam]],$T3, Table2[[AwayTeam]:[AwayTeam]], AU$1, Table2[[ActualResult]:[ActualResult]], "SO")))</f>
        <v>2</v>
      </c>
      <c r="AV3">
        <f>(2*(SUMIFS(Table2[[AwayWon]:[AwayWon]], Table2[[GameIsOver]:[GameIsOver]],1,Table2[[AwayTeam]:[AwayTeam]],$T3, Table2[[HomeTeam]:[HomeTeam]], AV$1) + SUMIFS(Table2[[HomeWon_]:[HomeWon_]], Table2[[GameIsOver]:[GameIsOver]],1,Table2[[HomeTeam]:[HomeTeam]],$T3, Table2[[AwayTeam]:[AwayTeam]], AV$1))) + (0*(SUMIFS(Table2[[HomeWon_]:[HomeWon_]], Table2[[GameIsOver]:[GameIsOver]],1,Table2[[AwayTeam]:[AwayTeam]],$T3, Table2[[HomeTeam]:[HomeTeam]], AV$1, Table2[[ActualResult]:[ActualResult]], "REG") + SUMIFS(Table2[[AwayWon]:[AwayWon]], Table2[[GameIsOver]:[GameIsOver]],1,Table2[[HomeTeam]:[HomeTeam]],$T3, Table2[[AwayTeam]:[AwayTeam]], AV$1, Table2[[ActualResult]:[ActualResult]], "REG"))) + (1*(SUMIFS(Table2[[HomeWon_]:[HomeWon_]], Table2[[GameIsOver]:[GameIsOver]],1,Table2[[AwayTeam]:[AwayTeam]],$T3, Table2[[HomeTeam]:[HomeTeam]], AV$1, Table2[[ActualResult]:[ActualResult]], "OT") + SUMIFS(Table2[[AwayWon]:[AwayWon]], Table2[[GameIsOver]:[GameIsOver]],1,Table2[[HomeTeam]:[HomeTeam]],$T3, Table2[[AwayTeam]:[AwayTeam]], AV$1, Table2[[ActualResult]:[ActualResult]], "OT") + SUMIFS(Table2[[HomeWon_]:[HomeWon_]], Table2[[GameIsOver]:[GameIsOver]],1,Table2[[AwayTeam]:[AwayTeam]],$T3, Table2[[HomeTeam]:[HomeTeam]], AV$1, Table2[[ActualResult]:[ActualResult]], "SO") + SUMIFS(Table2[[AwayWon]:[AwayWon]], Table2[[GameIsOver]:[GameIsOver]],1,Table2[[HomeTeam]:[HomeTeam]],$T3, Table2[[AwayTeam]:[AwayTeam]], AV$1, Table2[[ActualResult]:[ActualResult]], "SO")))</f>
        <v>3</v>
      </c>
      <c r="AW3">
        <f>(2*(SUMIFS(Table2[[AwayWon]:[AwayWon]], Table2[[GameIsOver]:[GameIsOver]],1,Table2[[AwayTeam]:[AwayTeam]],$T3, Table2[[HomeTeam]:[HomeTeam]], AW$1) + SUMIFS(Table2[[HomeWon_]:[HomeWon_]], Table2[[GameIsOver]:[GameIsOver]],1,Table2[[HomeTeam]:[HomeTeam]],$T3, Table2[[AwayTeam]:[AwayTeam]], AW$1))) + (0*(SUMIFS(Table2[[HomeWon_]:[HomeWon_]], Table2[[GameIsOver]:[GameIsOver]],1,Table2[[AwayTeam]:[AwayTeam]],$T3, Table2[[HomeTeam]:[HomeTeam]], AW$1, Table2[[ActualResult]:[ActualResult]], "REG") + SUMIFS(Table2[[AwayWon]:[AwayWon]], Table2[[GameIsOver]:[GameIsOver]],1,Table2[[HomeTeam]:[HomeTeam]],$T3, Table2[[AwayTeam]:[AwayTeam]], AW$1, Table2[[ActualResult]:[ActualResult]], "REG"))) + (1*(SUMIFS(Table2[[HomeWon_]:[HomeWon_]], Table2[[GameIsOver]:[GameIsOver]],1,Table2[[AwayTeam]:[AwayTeam]],$T3, Table2[[HomeTeam]:[HomeTeam]], AW$1, Table2[[ActualResult]:[ActualResult]], "OT") + SUMIFS(Table2[[AwayWon]:[AwayWon]], Table2[[GameIsOver]:[GameIsOver]],1,Table2[[HomeTeam]:[HomeTeam]],$T3, Table2[[AwayTeam]:[AwayTeam]], AW$1, Table2[[ActualResult]:[ActualResult]], "OT") + SUMIFS(Table2[[HomeWon_]:[HomeWon_]], Table2[[GameIsOver]:[GameIsOver]],1,Table2[[AwayTeam]:[AwayTeam]],$T3, Table2[[HomeTeam]:[HomeTeam]], AW$1, Table2[[ActualResult]:[ActualResult]], "SO") + SUMIFS(Table2[[AwayWon]:[AwayWon]], Table2[[GameIsOver]:[GameIsOver]],1,Table2[[HomeTeam]:[HomeTeam]],$T3, Table2[[AwayTeam]:[AwayTeam]], AW$1, Table2[[ActualResult]:[ActualResult]], "SO")))</f>
        <v>0</v>
      </c>
      <c r="AX3">
        <f>(2*(SUMIFS(Table2[[AwayWon]:[AwayWon]], Table2[[GameIsOver]:[GameIsOver]],1,Table2[[AwayTeam]:[AwayTeam]],$T3, Table2[[HomeTeam]:[HomeTeam]], AX$1) + SUMIFS(Table2[[HomeWon_]:[HomeWon_]], Table2[[GameIsOver]:[GameIsOver]],1,Table2[[HomeTeam]:[HomeTeam]],$T3, Table2[[AwayTeam]:[AwayTeam]], AX$1))) + (0*(SUMIFS(Table2[[HomeWon_]:[HomeWon_]], Table2[[GameIsOver]:[GameIsOver]],1,Table2[[AwayTeam]:[AwayTeam]],$T3, Table2[[HomeTeam]:[HomeTeam]], AX$1, Table2[[ActualResult]:[ActualResult]], "REG") + SUMIFS(Table2[[AwayWon]:[AwayWon]], Table2[[GameIsOver]:[GameIsOver]],1,Table2[[HomeTeam]:[HomeTeam]],$T3, Table2[[AwayTeam]:[AwayTeam]], AX$1, Table2[[ActualResult]:[ActualResult]], "REG"))) + (1*(SUMIFS(Table2[[HomeWon_]:[HomeWon_]], Table2[[GameIsOver]:[GameIsOver]],1,Table2[[AwayTeam]:[AwayTeam]],$T3, Table2[[HomeTeam]:[HomeTeam]], AX$1, Table2[[ActualResult]:[ActualResult]], "OT") + SUMIFS(Table2[[AwayWon]:[AwayWon]], Table2[[GameIsOver]:[GameIsOver]],1,Table2[[HomeTeam]:[HomeTeam]],$T3, Table2[[AwayTeam]:[AwayTeam]], AX$1, Table2[[ActualResult]:[ActualResult]], "OT") + SUMIFS(Table2[[HomeWon_]:[HomeWon_]], Table2[[GameIsOver]:[GameIsOver]],1,Table2[[AwayTeam]:[AwayTeam]],$T3, Table2[[HomeTeam]:[HomeTeam]], AX$1, Table2[[ActualResult]:[ActualResult]], "SO") + SUMIFS(Table2[[AwayWon]:[AwayWon]], Table2[[GameIsOver]:[GameIsOver]],1,Table2[[HomeTeam]:[HomeTeam]],$T3, Table2[[AwayTeam]:[AwayTeam]], AX$1, Table2[[ActualResult]:[ActualResult]], "SO")))</f>
        <v>2</v>
      </c>
      <c r="AY3">
        <f>(2*(SUMIFS(Table2[[AwayWon]:[AwayWon]], Table2[[GameIsOver]:[GameIsOver]],1,Table2[[AwayTeam]:[AwayTeam]],$T3, Table2[[HomeTeam]:[HomeTeam]], AY$1) + SUMIFS(Table2[[HomeWon_]:[HomeWon_]], Table2[[GameIsOver]:[GameIsOver]],1,Table2[[HomeTeam]:[HomeTeam]],$T3, Table2[[AwayTeam]:[AwayTeam]], AY$1))) + (0*(SUMIFS(Table2[[HomeWon_]:[HomeWon_]], Table2[[GameIsOver]:[GameIsOver]],1,Table2[[AwayTeam]:[AwayTeam]],$T3, Table2[[HomeTeam]:[HomeTeam]], AY$1, Table2[[ActualResult]:[ActualResult]], "REG") + SUMIFS(Table2[[AwayWon]:[AwayWon]], Table2[[GameIsOver]:[GameIsOver]],1,Table2[[HomeTeam]:[HomeTeam]],$T3, Table2[[AwayTeam]:[AwayTeam]], AY$1, Table2[[ActualResult]:[ActualResult]], "REG"))) + (1*(SUMIFS(Table2[[HomeWon_]:[HomeWon_]], Table2[[GameIsOver]:[GameIsOver]],1,Table2[[AwayTeam]:[AwayTeam]],$T3, Table2[[HomeTeam]:[HomeTeam]], AY$1, Table2[[ActualResult]:[ActualResult]], "OT") + SUMIFS(Table2[[AwayWon]:[AwayWon]], Table2[[GameIsOver]:[GameIsOver]],1,Table2[[HomeTeam]:[HomeTeam]],$T3, Table2[[AwayTeam]:[AwayTeam]], AY$1, Table2[[ActualResult]:[ActualResult]], "OT") + SUMIFS(Table2[[HomeWon_]:[HomeWon_]], Table2[[GameIsOver]:[GameIsOver]],1,Table2[[AwayTeam]:[AwayTeam]],$T3, Table2[[HomeTeam]:[HomeTeam]], AY$1, Table2[[ActualResult]:[ActualResult]], "SO") + SUMIFS(Table2[[AwayWon]:[AwayWon]], Table2[[GameIsOver]:[GameIsOver]],1,Table2[[HomeTeam]:[HomeTeam]],$T3, Table2[[AwayTeam]:[AwayTeam]], AY$1, Table2[[ActualResult]:[ActualResult]], "SO")))</f>
        <v>4</v>
      </c>
      <c r="AZ3">
        <f>(2*(SUMIFS(Table2[[AwayWon]:[AwayWon]], Table2[[GameIsOver]:[GameIsOver]],1,Table2[[AwayTeam]:[AwayTeam]],$T3, Table2[[HomeTeam]:[HomeTeam]], AZ$1) + SUMIFS(Table2[[HomeWon_]:[HomeWon_]], Table2[[GameIsOver]:[GameIsOver]],1,Table2[[HomeTeam]:[HomeTeam]],$T3, Table2[[AwayTeam]:[AwayTeam]], AZ$1))) + (0*(SUMIFS(Table2[[HomeWon_]:[HomeWon_]], Table2[[GameIsOver]:[GameIsOver]],1,Table2[[AwayTeam]:[AwayTeam]],$T3, Table2[[HomeTeam]:[HomeTeam]], AZ$1, Table2[[ActualResult]:[ActualResult]], "REG") + SUMIFS(Table2[[AwayWon]:[AwayWon]], Table2[[GameIsOver]:[GameIsOver]],1,Table2[[HomeTeam]:[HomeTeam]],$T3, Table2[[AwayTeam]:[AwayTeam]], AZ$1, Table2[[ActualResult]:[ActualResult]], "REG"))) + (1*(SUMIFS(Table2[[HomeWon_]:[HomeWon_]], Table2[[GameIsOver]:[GameIsOver]],1,Table2[[AwayTeam]:[AwayTeam]],$T3, Table2[[HomeTeam]:[HomeTeam]], AZ$1, Table2[[ActualResult]:[ActualResult]], "OT") + SUMIFS(Table2[[AwayWon]:[AwayWon]], Table2[[GameIsOver]:[GameIsOver]],1,Table2[[HomeTeam]:[HomeTeam]],$T3, Table2[[AwayTeam]:[AwayTeam]], AZ$1, Table2[[ActualResult]:[ActualResult]], "OT") + SUMIFS(Table2[[HomeWon_]:[HomeWon_]], Table2[[GameIsOver]:[GameIsOver]],1,Table2[[AwayTeam]:[AwayTeam]],$T3, Table2[[HomeTeam]:[HomeTeam]], AZ$1, Table2[[ActualResult]:[ActualResult]], "SO") + SUMIFS(Table2[[AwayWon]:[AwayWon]], Table2[[GameIsOver]:[GameIsOver]],1,Table2[[HomeTeam]:[HomeTeam]],$T3, Table2[[AwayTeam]:[AwayTeam]], AZ$1, Table2[[ActualResult]:[ActualResult]], "SO")))</f>
        <v>2</v>
      </c>
      <c r="BA3">
        <f>(2*(SUMIFS(Table2[[AwayWon]:[AwayWon]], Table2[[GameIsOver]:[GameIsOver]],1,Table2[[AwayTeam]:[AwayTeam]],$T3, Table2[[HomeTeam]:[HomeTeam]], BA$1) + SUMIFS(Table2[[HomeWon_]:[HomeWon_]], Table2[[GameIsOver]:[GameIsOver]],1,Table2[[HomeTeam]:[HomeTeam]],$T3, Table2[[AwayTeam]:[AwayTeam]], BA$1))) + (0*(SUMIFS(Table2[[HomeWon_]:[HomeWon_]], Table2[[GameIsOver]:[GameIsOver]],1,Table2[[AwayTeam]:[AwayTeam]],$T3, Table2[[HomeTeam]:[HomeTeam]], BA$1, Table2[[ActualResult]:[ActualResult]], "REG") + SUMIFS(Table2[[AwayWon]:[AwayWon]], Table2[[GameIsOver]:[GameIsOver]],1,Table2[[HomeTeam]:[HomeTeam]],$T3, Table2[[AwayTeam]:[AwayTeam]], BA$1, Table2[[ActualResult]:[ActualResult]], "REG"))) + (1*(SUMIFS(Table2[[HomeWon_]:[HomeWon_]], Table2[[GameIsOver]:[GameIsOver]],1,Table2[[AwayTeam]:[AwayTeam]],$T3, Table2[[HomeTeam]:[HomeTeam]], BA$1, Table2[[ActualResult]:[ActualResult]], "OT") + SUMIFS(Table2[[AwayWon]:[AwayWon]], Table2[[GameIsOver]:[GameIsOver]],1,Table2[[HomeTeam]:[HomeTeam]],$T3, Table2[[AwayTeam]:[AwayTeam]], BA$1, Table2[[ActualResult]:[ActualResult]], "OT") + SUMIFS(Table2[[HomeWon_]:[HomeWon_]], Table2[[GameIsOver]:[GameIsOver]],1,Table2[[AwayTeam]:[AwayTeam]],$T3, Table2[[HomeTeam]:[HomeTeam]], BA$1, Table2[[ActualResult]:[ActualResult]], "SO") + SUMIFS(Table2[[AwayWon]:[AwayWon]], Table2[[GameIsOver]:[GameIsOver]],1,Table2[[HomeTeam]:[HomeTeam]],$T3, Table2[[AwayTeam]:[AwayTeam]], BA$1, Table2[[ActualResult]:[ActualResult]], "SO")))</f>
        <v>1</v>
      </c>
    </row>
    <row r="4" spans="1:53" x14ac:dyDescent="0.25">
      <c r="A4" s="70" t="s">
        <v>28</v>
      </c>
      <c r="B4" s="70" t="s">
        <v>97</v>
      </c>
      <c r="C4" s="70" t="s">
        <v>80</v>
      </c>
      <c r="D4" s="71">
        <f>INDEX(Table3[PTS], MATCH(Table6[[#This Row],[Teams]], Table3[Teams],0))</f>
        <v>56</v>
      </c>
      <c r="E4" s="71">
        <f>INDEX(Table3[PTS], MATCH(Table6[[#This Row],[Teams]], Table3[Teams],0))</f>
        <v>56</v>
      </c>
      <c r="S4">
        <v>4</v>
      </c>
      <c r="T4" t="str" cm="1">
        <f t="array" ref="T4">INDEX(Table6[Teams], SMALL(IF(Table6[D]="P", ROW(Table6[Teams])-ROW(Table6[#Headers])), Table7[[#This Row],[PAC]]))</f>
        <v>LAK</v>
      </c>
      <c r="U4">
        <f>INDEX(Table6[PTS], MATCH($T4, Table6[Teams], 0))</f>
        <v>77</v>
      </c>
      <c r="V4">
        <f>(2*(SUMIFS(Table2[[AwayWon]:[AwayWon]], Table2[[GameIsOver]:[GameIsOver]],1,Table2[[AwayTeam]:[AwayTeam]],$T4, Table2[[HomeTeam]:[HomeTeam]], V$1) + SUMIFS(Table2[[HomeWon_]:[HomeWon_]], Table2[[GameIsOver]:[GameIsOver]],1,Table2[[HomeTeam]:[HomeTeam]],$T4, Table2[[AwayTeam]:[AwayTeam]], V$1))) + (0*(SUMIFS(Table2[[HomeWon_]:[HomeWon_]], Table2[[GameIsOver]:[GameIsOver]],1,Table2[[AwayTeam]:[AwayTeam]],$T4, Table2[[HomeTeam]:[HomeTeam]], V$1, Table2[[ActualResult]:[ActualResult]], "REG") + SUMIFS(Table2[[AwayWon]:[AwayWon]], Table2[[GameIsOver]:[GameIsOver]],1,Table2[[HomeTeam]:[HomeTeam]],$T4, Table2[[AwayTeam]:[AwayTeam]], V$1, Table2[[ActualResult]:[ActualResult]], "REG"))) + (1*(SUMIFS(Table2[[HomeWon_]:[HomeWon_]], Table2[[GameIsOver]:[GameIsOver]],1,Table2[[AwayTeam]:[AwayTeam]],$T4, Table2[[HomeTeam]:[HomeTeam]], V$1, Table2[[ActualResult]:[ActualResult]], "OT") + SUMIFS(Table2[[AwayWon]:[AwayWon]], Table2[[GameIsOver]:[GameIsOver]],1,Table2[[HomeTeam]:[HomeTeam]],$T4, Table2[[AwayTeam]:[AwayTeam]], V$1, Table2[[ActualResult]:[ActualResult]], "OT") + SUMIFS(Table2[[HomeWon_]:[HomeWon_]], Table2[[GameIsOver]:[GameIsOver]],1,Table2[[AwayTeam]:[AwayTeam]],$T4, Table2[[HomeTeam]:[HomeTeam]], V$1, Table2[[ActualResult]:[ActualResult]], "SO") + SUMIFS(Table2[[AwayWon]:[AwayWon]], Table2[[GameIsOver]:[GameIsOver]],1,Table2[[HomeTeam]:[HomeTeam]],$T4, Table2[[AwayTeam]:[AwayTeam]], V$1, Table2[[ActualResult]:[ActualResult]], "SO")))</f>
        <v>5</v>
      </c>
      <c r="W4">
        <f>(2*(SUMIFS(Table2[[AwayWon]:[AwayWon]], Table2[[GameIsOver]:[GameIsOver]],1,Table2[[AwayTeam]:[AwayTeam]],$T4, Table2[[HomeTeam]:[HomeTeam]], W$1) + SUMIFS(Table2[[HomeWon_]:[HomeWon_]], Table2[[GameIsOver]:[GameIsOver]],1,Table2[[HomeTeam]:[HomeTeam]],$T4, Table2[[AwayTeam]:[AwayTeam]], W$1))) + (0*(SUMIFS(Table2[[HomeWon_]:[HomeWon_]], Table2[[GameIsOver]:[GameIsOver]],1,Table2[[AwayTeam]:[AwayTeam]],$T4, Table2[[HomeTeam]:[HomeTeam]], W$1, Table2[[ActualResult]:[ActualResult]], "REG") + SUMIFS(Table2[[AwayWon]:[AwayWon]], Table2[[GameIsOver]:[GameIsOver]],1,Table2[[HomeTeam]:[HomeTeam]],$T4, Table2[[AwayTeam]:[AwayTeam]], W$1, Table2[[ActualResult]:[ActualResult]], "REG"))) + (1*(SUMIFS(Table2[[HomeWon_]:[HomeWon_]], Table2[[GameIsOver]:[GameIsOver]],1,Table2[[AwayTeam]:[AwayTeam]],$T4, Table2[[HomeTeam]:[HomeTeam]], W$1, Table2[[ActualResult]:[ActualResult]], "OT") + SUMIFS(Table2[[AwayWon]:[AwayWon]], Table2[[GameIsOver]:[GameIsOver]],1,Table2[[HomeTeam]:[HomeTeam]],$T4, Table2[[AwayTeam]:[AwayTeam]], W$1, Table2[[ActualResult]:[ActualResult]], "OT") + SUMIFS(Table2[[HomeWon_]:[HomeWon_]], Table2[[GameIsOver]:[GameIsOver]],1,Table2[[AwayTeam]:[AwayTeam]],$T4, Table2[[HomeTeam]:[HomeTeam]], W$1, Table2[[ActualResult]:[ActualResult]], "SO") + SUMIFS(Table2[[AwayWon]:[AwayWon]], Table2[[GameIsOver]:[GameIsOver]],1,Table2[[HomeTeam]:[HomeTeam]],$T4, Table2[[AwayTeam]:[AwayTeam]], W$1, Table2[[ActualResult]:[ActualResult]], "SO")))</f>
        <v>0</v>
      </c>
      <c r="X4">
        <f>(2*(SUMIFS(Table2[[AwayWon]:[AwayWon]], Table2[[GameIsOver]:[GameIsOver]],1,Table2[[AwayTeam]:[AwayTeam]],$T4, Table2[[HomeTeam]:[HomeTeam]], X$1) + SUMIFS(Table2[[HomeWon_]:[HomeWon_]], Table2[[GameIsOver]:[GameIsOver]],1,Table2[[HomeTeam]:[HomeTeam]],$T4, Table2[[AwayTeam]:[AwayTeam]], X$1))) + (0*(SUMIFS(Table2[[HomeWon_]:[HomeWon_]], Table2[[GameIsOver]:[GameIsOver]],1,Table2[[AwayTeam]:[AwayTeam]],$T4, Table2[[HomeTeam]:[HomeTeam]], X$1, Table2[[ActualResult]:[ActualResult]], "REG") + SUMIFS(Table2[[AwayWon]:[AwayWon]], Table2[[GameIsOver]:[GameIsOver]],1,Table2[[HomeTeam]:[HomeTeam]],$T4, Table2[[AwayTeam]:[AwayTeam]], X$1, Table2[[ActualResult]:[ActualResult]], "REG"))) + (1*(SUMIFS(Table2[[HomeWon_]:[HomeWon_]], Table2[[GameIsOver]:[GameIsOver]],1,Table2[[AwayTeam]:[AwayTeam]],$T4, Table2[[HomeTeam]:[HomeTeam]], X$1, Table2[[ActualResult]:[ActualResult]], "OT") + SUMIFS(Table2[[AwayWon]:[AwayWon]], Table2[[GameIsOver]:[GameIsOver]],1,Table2[[HomeTeam]:[HomeTeam]],$T4, Table2[[AwayTeam]:[AwayTeam]], X$1, Table2[[ActualResult]:[ActualResult]], "OT") + SUMIFS(Table2[[HomeWon_]:[HomeWon_]], Table2[[GameIsOver]:[GameIsOver]],1,Table2[[AwayTeam]:[AwayTeam]],$T4, Table2[[HomeTeam]:[HomeTeam]], X$1, Table2[[ActualResult]:[ActualResult]], "SO") + SUMIFS(Table2[[AwayWon]:[AwayWon]], Table2[[GameIsOver]:[GameIsOver]],1,Table2[[HomeTeam]:[HomeTeam]],$T4, Table2[[AwayTeam]:[AwayTeam]], X$1, Table2[[ActualResult]:[ActualResult]], "SO")))</f>
        <v>2</v>
      </c>
      <c r="Y4">
        <f>(2*(SUMIFS(Table2[[AwayWon]:[AwayWon]], Table2[[GameIsOver]:[GameIsOver]],1,Table2[[AwayTeam]:[AwayTeam]],$T4, Table2[[HomeTeam]:[HomeTeam]], Y$1) + SUMIFS(Table2[[HomeWon_]:[HomeWon_]], Table2[[GameIsOver]:[GameIsOver]],1,Table2[[HomeTeam]:[HomeTeam]],$T4, Table2[[AwayTeam]:[AwayTeam]], Y$1))) + (0*(SUMIFS(Table2[[HomeWon_]:[HomeWon_]], Table2[[GameIsOver]:[GameIsOver]],1,Table2[[AwayTeam]:[AwayTeam]],$T4, Table2[[HomeTeam]:[HomeTeam]], Y$1, Table2[[ActualResult]:[ActualResult]], "REG") + SUMIFS(Table2[[AwayWon]:[AwayWon]], Table2[[GameIsOver]:[GameIsOver]],1,Table2[[HomeTeam]:[HomeTeam]],$T4, Table2[[AwayTeam]:[AwayTeam]], Y$1, Table2[[ActualResult]:[ActualResult]], "REG"))) + (1*(SUMIFS(Table2[[HomeWon_]:[HomeWon_]], Table2[[GameIsOver]:[GameIsOver]],1,Table2[[AwayTeam]:[AwayTeam]],$T4, Table2[[HomeTeam]:[HomeTeam]], Y$1, Table2[[ActualResult]:[ActualResult]], "OT") + SUMIFS(Table2[[AwayWon]:[AwayWon]], Table2[[GameIsOver]:[GameIsOver]],1,Table2[[HomeTeam]:[HomeTeam]],$T4, Table2[[AwayTeam]:[AwayTeam]], Y$1, Table2[[ActualResult]:[ActualResult]], "OT") + SUMIFS(Table2[[HomeWon_]:[HomeWon_]], Table2[[GameIsOver]:[GameIsOver]],1,Table2[[AwayTeam]:[AwayTeam]],$T4, Table2[[HomeTeam]:[HomeTeam]], Y$1, Table2[[ActualResult]:[ActualResult]], "SO") + SUMIFS(Table2[[AwayWon]:[AwayWon]], Table2[[GameIsOver]:[GameIsOver]],1,Table2[[HomeTeam]:[HomeTeam]],$T4, Table2[[AwayTeam]:[AwayTeam]], Y$1, Table2[[ActualResult]:[ActualResult]], "SO")))</f>
        <v>0</v>
      </c>
      <c r="Z4">
        <f>(2*(SUMIFS(Table2[[AwayWon]:[AwayWon]], Table2[[GameIsOver]:[GameIsOver]],1,Table2[[AwayTeam]:[AwayTeam]],$T4, Table2[[HomeTeam]:[HomeTeam]], Z$1) + SUMIFS(Table2[[HomeWon_]:[HomeWon_]], Table2[[GameIsOver]:[GameIsOver]],1,Table2[[HomeTeam]:[HomeTeam]],$T4, Table2[[AwayTeam]:[AwayTeam]], Z$1))) + (0*(SUMIFS(Table2[[HomeWon_]:[HomeWon_]], Table2[[GameIsOver]:[GameIsOver]],1,Table2[[AwayTeam]:[AwayTeam]],$T4, Table2[[HomeTeam]:[HomeTeam]], Z$1, Table2[[ActualResult]:[ActualResult]], "REG") + SUMIFS(Table2[[AwayWon]:[AwayWon]], Table2[[GameIsOver]:[GameIsOver]],1,Table2[[HomeTeam]:[HomeTeam]],$T4, Table2[[AwayTeam]:[AwayTeam]], Z$1, Table2[[ActualResult]:[ActualResult]], "REG"))) + (1*(SUMIFS(Table2[[HomeWon_]:[HomeWon_]], Table2[[GameIsOver]:[GameIsOver]],1,Table2[[AwayTeam]:[AwayTeam]],$T4, Table2[[HomeTeam]:[HomeTeam]], Z$1, Table2[[ActualResult]:[ActualResult]], "OT") + SUMIFS(Table2[[AwayWon]:[AwayWon]], Table2[[GameIsOver]:[GameIsOver]],1,Table2[[HomeTeam]:[HomeTeam]],$T4, Table2[[AwayTeam]:[AwayTeam]], Z$1, Table2[[ActualResult]:[ActualResult]], "OT") + SUMIFS(Table2[[HomeWon_]:[HomeWon_]], Table2[[GameIsOver]:[GameIsOver]],1,Table2[[AwayTeam]:[AwayTeam]],$T4, Table2[[HomeTeam]:[HomeTeam]], Z$1, Table2[[ActualResult]:[ActualResult]], "SO") + SUMIFS(Table2[[AwayWon]:[AwayWon]], Table2[[GameIsOver]:[GameIsOver]],1,Table2[[HomeTeam]:[HomeTeam]],$T4, Table2[[AwayTeam]:[AwayTeam]], Z$1, Table2[[ActualResult]:[ActualResult]], "SO")))</f>
        <v>2</v>
      </c>
      <c r="AA4">
        <f>(2*(SUMIFS(Table2[[AwayWon]:[AwayWon]], Table2[[GameIsOver]:[GameIsOver]],1,Table2[[AwayTeam]:[AwayTeam]],$T4, Table2[[HomeTeam]:[HomeTeam]], AA$1) + SUMIFS(Table2[[HomeWon_]:[HomeWon_]], Table2[[GameIsOver]:[GameIsOver]],1,Table2[[HomeTeam]:[HomeTeam]],$T4, Table2[[AwayTeam]:[AwayTeam]], AA$1))) + (0*(SUMIFS(Table2[[HomeWon_]:[HomeWon_]], Table2[[GameIsOver]:[GameIsOver]],1,Table2[[AwayTeam]:[AwayTeam]],$T4, Table2[[HomeTeam]:[HomeTeam]], AA$1, Table2[[ActualResult]:[ActualResult]], "REG") + SUMIFS(Table2[[AwayWon]:[AwayWon]], Table2[[GameIsOver]:[GameIsOver]],1,Table2[[HomeTeam]:[HomeTeam]],$T4, Table2[[AwayTeam]:[AwayTeam]], AA$1, Table2[[ActualResult]:[ActualResult]], "REG"))) + (1*(SUMIFS(Table2[[HomeWon_]:[HomeWon_]], Table2[[GameIsOver]:[GameIsOver]],1,Table2[[AwayTeam]:[AwayTeam]],$T4, Table2[[HomeTeam]:[HomeTeam]], AA$1, Table2[[ActualResult]:[ActualResult]], "OT") + SUMIFS(Table2[[AwayWon]:[AwayWon]], Table2[[GameIsOver]:[GameIsOver]],1,Table2[[HomeTeam]:[HomeTeam]],$T4, Table2[[AwayTeam]:[AwayTeam]], AA$1, Table2[[ActualResult]:[ActualResult]], "OT") + SUMIFS(Table2[[HomeWon_]:[HomeWon_]], Table2[[GameIsOver]:[GameIsOver]],1,Table2[[AwayTeam]:[AwayTeam]],$T4, Table2[[HomeTeam]:[HomeTeam]], AA$1, Table2[[ActualResult]:[ActualResult]], "SO") + SUMIFS(Table2[[AwayWon]:[AwayWon]], Table2[[GameIsOver]:[GameIsOver]],1,Table2[[HomeTeam]:[HomeTeam]],$T4, Table2[[AwayTeam]:[AwayTeam]], AA$1, Table2[[ActualResult]:[ActualResult]], "SO")))</f>
        <v>2</v>
      </c>
      <c r="AB4">
        <f>(2*(SUMIFS(Table2[[AwayWon]:[AwayWon]], Table2[[GameIsOver]:[GameIsOver]],1,Table2[[AwayTeam]:[AwayTeam]],$T4, Table2[[HomeTeam]:[HomeTeam]], AB$1) + SUMIFS(Table2[[HomeWon_]:[HomeWon_]], Table2[[GameIsOver]:[GameIsOver]],1,Table2[[HomeTeam]:[HomeTeam]],$T4, Table2[[AwayTeam]:[AwayTeam]], AB$1))) + (0*(SUMIFS(Table2[[HomeWon_]:[HomeWon_]], Table2[[GameIsOver]:[GameIsOver]],1,Table2[[AwayTeam]:[AwayTeam]],$T4, Table2[[HomeTeam]:[HomeTeam]], AB$1, Table2[[ActualResult]:[ActualResult]], "REG") + SUMIFS(Table2[[AwayWon]:[AwayWon]], Table2[[GameIsOver]:[GameIsOver]],1,Table2[[HomeTeam]:[HomeTeam]],$T4, Table2[[AwayTeam]:[AwayTeam]], AB$1, Table2[[ActualResult]:[ActualResult]], "REG"))) + (1*(SUMIFS(Table2[[HomeWon_]:[HomeWon_]], Table2[[GameIsOver]:[GameIsOver]],1,Table2[[AwayTeam]:[AwayTeam]],$T4, Table2[[HomeTeam]:[HomeTeam]], AB$1, Table2[[ActualResult]:[ActualResult]], "OT") + SUMIFS(Table2[[AwayWon]:[AwayWon]], Table2[[GameIsOver]:[GameIsOver]],1,Table2[[HomeTeam]:[HomeTeam]],$T4, Table2[[AwayTeam]:[AwayTeam]], AB$1, Table2[[ActualResult]:[ActualResult]], "OT") + SUMIFS(Table2[[HomeWon_]:[HomeWon_]], Table2[[GameIsOver]:[GameIsOver]],1,Table2[[AwayTeam]:[AwayTeam]],$T4, Table2[[HomeTeam]:[HomeTeam]], AB$1, Table2[[ActualResult]:[ActualResult]], "SO") + SUMIFS(Table2[[AwayWon]:[AwayWon]], Table2[[GameIsOver]:[GameIsOver]],1,Table2[[HomeTeam]:[HomeTeam]],$T4, Table2[[AwayTeam]:[AwayTeam]], AB$1, Table2[[ActualResult]:[ActualResult]], "SO")))</f>
        <v>3</v>
      </c>
      <c r="AC4">
        <f>(2*(SUMIFS(Table2[[AwayWon]:[AwayWon]], Table2[[GameIsOver]:[GameIsOver]],1,Table2[[AwayTeam]:[AwayTeam]],$T4, Table2[[HomeTeam]:[HomeTeam]], AC$1) + SUMIFS(Table2[[HomeWon_]:[HomeWon_]], Table2[[GameIsOver]:[GameIsOver]],1,Table2[[HomeTeam]:[HomeTeam]],$T4, Table2[[AwayTeam]:[AwayTeam]], AC$1))) + (0*(SUMIFS(Table2[[HomeWon_]:[HomeWon_]], Table2[[GameIsOver]:[GameIsOver]],1,Table2[[AwayTeam]:[AwayTeam]],$T4, Table2[[HomeTeam]:[HomeTeam]], AC$1, Table2[[ActualResult]:[ActualResult]], "REG") + SUMIFS(Table2[[AwayWon]:[AwayWon]], Table2[[GameIsOver]:[GameIsOver]],1,Table2[[HomeTeam]:[HomeTeam]],$T4, Table2[[AwayTeam]:[AwayTeam]], AC$1, Table2[[ActualResult]:[ActualResult]], "REG"))) + (1*(SUMIFS(Table2[[HomeWon_]:[HomeWon_]], Table2[[GameIsOver]:[GameIsOver]],1,Table2[[AwayTeam]:[AwayTeam]],$T4, Table2[[HomeTeam]:[HomeTeam]], AC$1, Table2[[ActualResult]:[ActualResult]], "OT") + SUMIFS(Table2[[AwayWon]:[AwayWon]], Table2[[GameIsOver]:[GameIsOver]],1,Table2[[HomeTeam]:[HomeTeam]],$T4, Table2[[AwayTeam]:[AwayTeam]], AC$1, Table2[[ActualResult]:[ActualResult]], "OT") + SUMIFS(Table2[[HomeWon_]:[HomeWon_]], Table2[[GameIsOver]:[GameIsOver]],1,Table2[[AwayTeam]:[AwayTeam]],$T4, Table2[[HomeTeam]:[HomeTeam]], AC$1, Table2[[ActualResult]:[ActualResult]], "SO") + SUMIFS(Table2[[AwayWon]:[AwayWon]], Table2[[GameIsOver]:[GameIsOver]],1,Table2[[HomeTeam]:[HomeTeam]],$T4, Table2[[AwayTeam]:[AwayTeam]], AC$1, Table2[[ActualResult]:[ActualResult]], "SO")))</f>
        <v>6</v>
      </c>
      <c r="AD4">
        <f>(2*(SUMIFS(Table2[[AwayWon]:[AwayWon]], Table2[[GameIsOver]:[GameIsOver]],1,Table2[[AwayTeam]:[AwayTeam]],$T4, Table2[[HomeTeam]:[HomeTeam]], AD$1) + SUMIFS(Table2[[HomeWon_]:[HomeWon_]], Table2[[GameIsOver]:[GameIsOver]],1,Table2[[HomeTeam]:[HomeTeam]],$T4, Table2[[AwayTeam]:[AwayTeam]], AD$1))) + (0*(SUMIFS(Table2[[HomeWon_]:[HomeWon_]], Table2[[GameIsOver]:[GameIsOver]],1,Table2[[AwayTeam]:[AwayTeam]],$T4, Table2[[HomeTeam]:[HomeTeam]], AD$1, Table2[[ActualResult]:[ActualResult]], "REG") + SUMIFS(Table2[[AwayWon]:[AwayWon]], Table2[[GameIsOver]:[GameIsOver]],1,Table2[[HomeTeam]:[HomeTeam]],$T4, Table2[[AwayTeam]:[AwayTeam]], AD$1, Table2[[ActualResult]:[ActualResult]], "REG"))) + (1*(SUMIFS(Table2[[HomeWon_]:[HomeWon_]], Table2[[GameIsOver]:[GameIsOver]],1,Table2[[AwayTeam]:[AwayTeam]],$T4, Table2[[HomeTeam]:[HomeTeam]], AD$1, Table2[[ActualResult]:[ActualResult]], "OT") + SUMIFS(Table2[[AwayWon]:[AwayWon]], Table2[[GameIsOver]:[GameIsOver]],1,Table2[[HomeTeam]:[HomeTeam]],$T4, Table2[[AwayTeam]:[AwayTeam]], AD$1, Table2[[ActualResult]:[ActualResult]], "OT") + SUMIFS(Table2[[HomeWon_]:[HomeWon_]], Table2[[GameIsOver]:[GameIsOver]],1,Table2[[AwayTeam]:[AwayTeam]],$T4, Table2[[HomeTeam]:[HomeTeam]], AD$1, Table2[[ActualResult]:[ActualResult]], "SO") + SUMIFS(Table2[[AwayWon]:[AwayWon]], Table2[[GameIsOver]:[GameIsOver]],1,Table2[[HomeTeam]:[HomeTeam]],$T4, Table2[[AwayTeam]:[AwayTeam]], AD$1, Table2[[ActualResult]:[ActualResult]], "SO")))</f>
        <v>1</v>
      </c>
      <c r="AE4">
        <f>(2*(SUMIFS(Table2[[AwayWon]:[AwayWon]], Table2[[GameIsOver]:[GameIsOver]],1,Table2[[AwayTeam]:[AwayTeam]],$T4, Table2[[HomeTeam]:[HomeTeam]], AE$1) + SUMIFS(Table2[[HomeWon_]:[HomeWon_]], Table2[[GameIsOver]:[GameIsOver]],1,Table2[[HomeTeam]:[HomeTeam]],$T4, Table2[[AwayTeam]:[AwayTeam]], AE$1))) + (0*(SUMIFS(Table2[[HomeWon_]:[HomeWon_]], Table2[[GameIsOver]:[GameIsOver]],1,Table2[[AwayTeam]:[AwayTeam]],$T4, Table2[[HomeTeam]:[HomeTeam]], AE$1, Table2[[ActualResult]:[ActualResult]], "REG") + SUMIFS(Table2[[AwayWon]:[AwayWon]], Table2[[GameIsOver]:[GameIsOver]],1,Table2[[HomeTeam]:[HomeTeam]],$T4, Table2[[AwayTeam]:[AwayTeam]], AE$1, Table2[[ActualResult]:[ActualResult]], "REG"))) + (1*(SUMIFS(Table2[[HomeWon_]:[HomeWon_]], Table2[[GameIsOver]:[GameIsOver]],1,Table2[[AwayTeam]:[AwayTeam]],$T4, Table2[[HomeTeam]:[HomeTeam]], AE$1, Table2[[ActualResult]:[ActualResult]], "OT") + SUMIFS(Table2[[AwayWon]:[AwayWon]], Table2[[GameIsOver]:[GameIsOver]],1,Table2[[HomeTeam]:[HomeTeam]],$T4, Table2[[AwayTeam]:[AwayTeam]], AE$1, Table2[[ActualResult]:[ActualResult]], "OT") + SUMIFS(Table2[[HomeWon_]:[HomeWon_]], Table2[[GameIsOver]:[GameIsOver]],1,Table2[[AwayTeam]:[AwayTeam]],$T4, Table2[[HomeTeam]:[HomeTeam]], AE$1, Table2[[ActualResult]:[ActualResult]], "SO") + SUMIFS(Table2[[AwayWon]:[AwayWon]], Table2[[GameIsOver]:[GameIsOver]],1,Table2[[HomeTeam]:[HomeTeam]],$T4, Table2[[AwayTeam]:[AwayTeam]], AE$1, Table2[[ActualResult]:[ActualResult]], "SO")))</f>
        <v>0</v>
      </c>
      <c r="AF4">
        <f>(2*(SUMIFS(Table2[[AwayWon]:[AwayWon]], Table2[[GameIsOver]:[GameIsOver]],1,Table2[[AwayTeam]:[AwayTeam]],$T4, Table2[[HomeTeam]:[HomeTeam]], AF$1) + SUMIFS(Table2[[HomeWon_]:[HomeWon_]], Table2[[GameIsOver]:[GameIsOver]],1,Table2[[HomeTeam]:[HomeTeam]],$T4, Table2[[AwayTeam]:[AwayTeam]], AF$1))) + (0*(SUMIFS(Table2[[HomeWon_]:[HomeWon_]], Table2[[GameIsOver]:[GameIsOver]],1,Table2[[AwayTeam]:[AwayTeam]],$T4, Table2[[HomeTeam]:[HomeTeam]], AF$1, Table2[[ActualResult]:[ActualResult]], "REG") + SUMIFS(Table2[[AwayWon]:[AwayWon]], Table2[[GameIsOver]:[GameIsOver]],1,Table2[[HomeTeam]:[HomeTeam]],$T4, Table2[[AwayTeam]:[AwayTeam]], AF$1, Table2[[ActualResult]:[ActualResult]], "REG"))) + (1*(SUMIFS(Table2[[HomeWon_]:[HomeWon_]], Table2[[GameIsOver]:[GameIsOver]],1,Table2[[AwayTeam]:[AwayTeam]],$T4, Table2[[HomeTeam]:[HomeTeam]], AF$1, Table2[[ActualResult]:[ActualResult]], "OT") + SUMIFS(Table2[[AwayWon]:[AwayWon]], Table2[[GameIsOver]:[GameIsOver]],1,Table2[[HomeTeam]:[HomeTeam]],$T4, Table2[[AwayTeam]:[AwayTeam]], AF$1, Table2[[ActualResult]:[ActualResult]], "OT") + SUMIFS(Table2[[HomeWon_]:[HomeWon_]], Table2[[GameIsOver]:[GameIsOver]],1,Table2[[AwayTeam]:[AwayTeam]],$T4, Table2[[HomeTeam]:[HomeTeam]], AF$1, Table2[[ActualResult]:[ActualResult]], "SO") + SUMIFS(Table2[[AwayWon]:[AwayWon]], Table2[[GameIsOver]:[GameIsOver]],1,Table2[[HomeTeam]:[HomeTeam]],$T4, Table2[[AwayTeam]:[AwayTeam]], AF$1, Table2[[ActualResult]:[ActualResult]], "SO")))</f>
        <v>4</v>
      </c>
      <c r="AG4">
        <f>(2*(SUMIFS(Table2[[AwayWon]:[AwayWon]], Table2[[GameIsOver]:[GameIsOver]],1,Table2[[AwayTeam]:[AwayTeam]],$T4, Table2[[HomeTeam]:[HomeTeam]], AG$1) + SUMIFS(Table2[[HomeWon_]:[HomeWon_]], Table2[[GameIsOver]:[GameIsOver]],1,Table2[[HomeTeam]:[HomeTeam]],$T4, Table2[[AwayTeam]:[AwayTeam]], AG$1))) + (0*(SUMIFS(Table2[[HomeWon_]:[HomeWon_]], Table2[[GameIsOver]:[GameIsOver]],1,Table2[[AwayTeam]:[AwayTeam]],$T4, Table2[[HomeTeam]:[HomeTeam]], AG$1, Table2[[ActualResult]:[ActualResult]], "REG") + SUMIFS(Table2[[AwayWon]:[AwayWon]], Table2[[GameIsOver]:[GameIsOver]],1,Table2[[HomeTeam]:[HomeTeam]],$T4, Table2[[AwayTeam]:[AwayTeam]], AG$1, Table2[[ActualResult]:[ActualResult]], "REG"))) + (1*(SUMIFS(Table2[[HomeWon_]:[HomeWon_]], Table2[[GameIsOver]:[GameIsOver]],1,Table2[[AwayTeam]:[AwayTeam]],$T4, Table2[[HomeTeam]:[HomeTeam]], AG$1, Table2[[ActualResult]:[ActualResult]], "OT") + SUMIFS(Table2[[AwayWon]:[AwayWon]], Table2[[GameIsOver]:[GameIsOver]],1,Table2[[HomeTeam]:[HomeTeam]],$T4, Table2[[AwayTeam]:[AwayTeam]], AG$1, Table2[[ActualResult]:[ActualResult]], "OT") + SUMIFS(Table2[[HomeWon_]:[HomeWon_]], Table2[[GameIsOver]:[GameIsOver]],1,Table2[[AwayTeam]:[AwayTeam]],$T4, Table2[[HomeTeam]:[HomeTeam]], AG$1, Table2[[ActualResult]:[ActualResult]], "SO") + SUMIFS(Table2[[AwayWon]:[AwayWon]], Table2[[GameIsOver]:[GameIsOver]],1,Table2[[HomeTeam]:[HomeTeam]],$T4, Table2[[AwayTeam]:[AwayTeam]], AG$1, Table2[[ActualResult]:[ActualResult]], "SO")))</f>
        <v>4</v>
      </c>
      <c r="AH4">
        <f>(2*(SUMIFS(Table2[[AwayWon]:[AwayWon]], Table2[[GameIsOver]:[GameIsOver]],1,Table2[[AwayTeam]:[AwayTeam]],$T4, Table2[[HomeTeam]:[HomeTeam]], AH$1) + SUMIFS(Table2[[HomeWon_]:[HomeWon_]], Table2[[GameIsOver]:[GameIsOver]],1,Table2[[HomeTeam]:[HomeTeam]],$T4, Table2[[AwayTeam]:[AwayTeam]], AH$1))) + (0*(SUMIFS(Table2[[HomeWon_]:[HomeWon_]], Table2[[GameIsOver]:[GameIsOver]],1,Table2[[AwayTeam]:[AwayTeam]],$T4, Table2[[HomeTeam]:[HomeTeam]], AH$1, Table2[[ActualResult]:[ActualResult]], "REG") + SUMIFS(Table2[[AwayWon]:[AwayWon]], Table2[[GameIsOver]:[GameIsOver]],1,Table2[[HomeTeam]:[HomeTeam]],$T4, Table2[[AwayTeam]:[AwayTeam]], AH$1, Table2[[ActualResult]:[ActualResult]], "REG"))) + (1*(SUMIFS(Table2[[HomeWon_]:[HomeWon_]], Table2[[GameIsOver]:[GameIsOver]],1,Table2[[AwayTeam]:[AwayTeam]],$T4, Table2[[HomeTeam]:[HomeTeam]], AH$1, Table2[[ActualResult]:[ActualResult]], "OT") + SUMIFS(Table2[[AwayWon]:[AwayWon]], Table2[[GameIsOver]:[GameIsOver]],1,Table2[[HomeTeam]:[HomeTeam]],$T4, Table2[[AwayTeam]:[AwayTeam]], AH$1, Table2[[ActualResult]:[ActualResult]], "OT") + SUMIFS(Table2[[HomeWon_]:[HomeWon_]], Table2[[GameIsOver]:[GameIsOver]],1,Table2[[AwayTeam]:[AwayTeam]],$T4, Table2[[HomeTeam]:[HomeTeam]], AH$1, Table2[[ActualResult]:[ActualResult]], "SO") + SUMIFS(Table2[[AwayWon]:[AwayWon]], Table2[[GameIsOver]:[GameIsOver]],1,Table2[[HomeTeam]:[HomeTeam]],$T4, Table2[[AwayTeam]:[AwayTeam]], AH$1, Table2[[ActualResult]:[ActualResult]], "SO")))</f>
        <v>3</v>
      </c>
      <c r="AI4">
        <f>(2*(SUMIFS(Table2[[AwayWon]:[AwayWon]], Table2[[GameIsOver]:[GameIsOver]],1,Table2[[AwayTeam]:[AwayTeam]],$T4, Table2[[HomeTeam]:[HomeTeam]], AI$1) + SUMIFS(Table2[[HomeWon_]:[HomeWon_]], Table2[[GameIsOver]:[GameIsOver]],1,Table2[[HomeTeam]:[HomeTeam]],$T4, Table2[[AwayTeam]:[AwayTeam]], AI$1))) + (0*(SUMIFS(Table2[[HomeWon_]:[HomeWon_]], Table2[[GameIsOver]:[GameIsOver]],1,Table2[[AwayTeam]:[AwayTeam]],$T4, Table2[[HomeTeam]:[HomeTeam]], AI$1, Table2[[ActualResult]:[ActualResult]], "REG") + SUMIFS(Table2[[AwayWon]:[AwayWon]], Table2[[GameIsOver]:[GameIsOver]],1,Table2[[HomeTeam]:[HomeTeam]],$T4, Table2[[AwayTeam]:[AwayTeam]], AI$1, Table2[[ActualResult]:[ActualResult]], "REG"))) + (1*(SUMIFS(Table2[[HomeWon_]:[HomeWon_]], Table2[[GameIsOver]:[GameIsOver]],1,Table2[[AwayTeam]:[AwayTeam]],$T4, Table2[[HomeTeam]:[HomeTeam]], AI$1, Table2[[ActualResult]:[ActualResult]], "OT") + SUMIFS(Table2[[AwayWon]:[AwayWon]], Table2[[GameIsOver]:[GameIsOver]],1,Table2[[HomeTeam]:[HomeTeam]],$T4, Table2[[AwayTeam]:[AwayTeam]], AI$1, Table2[[ActualResult]:[ActualResult]], "OT") + SUMIFS(Table2[[HomeWon_]:[HomeWon_]], Table2[[GameIsOver]:[GameIsOver]],1,Table2[[AwayTeam]:[AwayTeam]],$T4, Table2[[HomeTeam]:[HomeTeam]], AI$1, Table2[[ActualResult]:[ActualResult]], "SO") + SUMIFS(Table2[[AwayWon]:[AwayWon]], Table2[[GameIsOver]:[GameIsOver]],1,Table2[[HomeTeam]:[HomeTeam]],$T4, Table2[[AwayTeam]:[AwayTeam]], AI$1, Table2[[ActualResult]:[ActualResult]], "SO")))</f>
        <v>3</v>
      </c>
      <c r="AJ4">
        <f>(2*(SUMIFS(Table2[[AwayWon]:[AwayWon]], Table2[[GameIsOver]:[GameIsOver]],1,Table2[[AwayTeam]:[AwayTeam]],$T4, Table2[[HomeTeam]:[HomeTeam]], AJ$1) + SUMIFS(Table2[[HomeWon_]:[HomeWon_]], Table2[[GameIsOver]:[GameIsOver]],1,Table2[[HomeTeam]:[HomeTeam]],$T4, Table2[[AwayTeam]:[AwayTeam]], AJ$1))) + (0*(SUMIFS(Table2[[HomeWon_]:[HomeWon_]], Table2[[GameIsOver]:[GameIsOver]],1,Table2[[AwayTeam]:[AwayTeam]],$T4, Table2[[HomeTeam]:[HomeTeam]], AJ$1, Table2[[ActualResult]:[ActualResult]], "REG") + SUMIFS(Table2[[AwayWon]:[AwayWon]], Table2[[GameIsOver]:[GameIsOver]],1,Table2[[HomeTeam]:[HomeTeam]],$T4, Table2[[AwayTeam]:[AwayTeam]], AJ$1, Table2[[ActualResult]:[ActualResult]], "REG"))) + (1*(SUMIFS(Table2[[HomeWon_]:[HomeWon_]], Table2[[GameIsOver]:[GameIsOver]],1,Table2[[AwayTeam]:[AwayTeam]],$T4, Table2[[HomeTeam]:[HomeTeam]], AJ$1, Table2[[ActualResult]:[ActualResult]], "OT") + SUMIFS(Table2[[AwayWon]:[AwayWon]], Table2[[GameIsOver]:[GameIsOver]],1,Table2[[HomeTeam]:[HomeTeam]],$T4, Table2[[AwayTeam]:[AwayTeam]], AJ$1, Table2[[ActualResult]:[ActualResult]], "OT") + SUMIFS(Table2[[HomeWon_]:[HomeWon_]], Table2[[GameIsOver]:[GameIsOver]],1,Table2[[AwayTeam]:[AwayTeam]],$T4, Table2[[HomeTeam]:[HomeTeam]], AJ$1, Table2[[ActualResult]:[ActualResult]], "SO") + SUMIFS(Table2[[AwayWon]:[AwayWon]], Table2[[GameIsOver]:[GameIsOver]],1,Table2[[HomeTeam]:[HomeTeam]],$T4, Table2[[AwayTeam]:[AwayTeam]], AJ$1, Table2[[ActualResult]:[ActualResult]], "SO")))</f>
        <v>4</v>
      </c>
      <c r="AK4">
        <f>(2*(SUMIFS(Table2[[AwayWon]:[AwayWon]], Table2[[GameIsOver]:[GameIsOver]],1,Table2[[AwayTeam]:[AwayTeam]],$T4, Table2[[HomeTeam]:[HomeTeam]], AK$1) + SUMIFS(Table2[[HomeWon_]:[HomeWon_]], Table2[[GameIsOver]:[GameIsOver]],1,Table2[[HomeTeam]:[HomeTeam]],$T4, Table2[[AwayTeam]:[AwayTeam]], AK$1))) + (0*(SUMIFS(Table2[[HomeWon_]:[HomeWon_]], Table2[[GameIsOver]:[GameIsOver]],1,Table2[[AwayTeam]:[AwayTeam]],$T4, Table2[[HomeTeam]:[HomeTeam]], AK$1, Table2[[ActualResult]:[ActualResult]], "REG") + SUMIFS(Table2[[AwayWon]:[AwayWon]], Table2[[GameIsOver]:[GameIsOver]],1,Table2[[HomeTeam]:[HomeTeam]],$T4, Table2[[AwayTeam]:[AwayTeam]], AK$1, Table2[[ActualResult]:[ActualResult]], "REG"))) + (1*(SUMIFS(Table2[[HomeWon_]:[HomeWon_]], Table2[[GameIsOver]:[GameIsOver]],1,Table2[[AwayTeam]:[AwayTeam]],$T4, Table2[[HomeTeam]:[HomeTeam]], AK$1, Table2[[ActualResult]:[ActualResult]], "OT") + SUMIFS(Table2[[AwayWon]:[AwayWon]], Table2[[GameIsOver]:[GameIsOver]],1,Table2[[HomeTeam]:[HomeTeam]],$T4, Table2[[AwayTeam]:[AwayTeam]], AK$1, Table2[[ActualResult]:[ActualResult]], "OT") + SUMIFS(Table2[[HomeWon_]:[HomeWon_]], Table2[[GameIsOver]:[GameIsOver]],1,Table2[[AwayTeam]:[AwayTeam]],$T4, Table2[[HomeTeam]:[HomeTeam]], AK$1, Table2[[ActualResult]:[ActualResult]], "SO") + SUMIFS(Table2[[AwayWon]:[AwayWon]], Table2[[GameIsOver]:[GameIsOver]],1,Table2[[HomeTeam]:[HomeTeam]],$T4, Table2[[AwayTeam]:[AwayTeam]], AK$1, Table2[[ActualResult]:[ActualResult]], "SO")))</f>
        <v>4</v>
      </c>
      <c r="AL4">
        <f>(2*(SUMIFS(Table2[[AwayWon]:[AwayWon]], Table2[[GameIsOver]:[GameIsOver]],1,Table2[[AwayTeam]:[AwayTeam]],$T4, Table2[[HomeTeam]:[HomeTeam]], AL$1) + SUMIFS(Table2[[HomeWon_]:[HomeWon_]], Table2[[GameIsOver]:[GameIsOver]],1,Table2[[HomeTeam]:[HomeTeam]],$T4, Table2[[AwayTeam]:[AwayTeam]], AL$1))) + (0*(SUMIFS(Table2[[HomeWon_]:[HomeWon_]], Table2[[GameIsOver]:[GameIsOver]],1,Table2[[AwayTeam]:[AwayTeam]],$T4, Table2[[HomeTeam]:[HomeTeam]], AL$1, Table2[[ActualResult]:[ActualResult]], "REG") + SUMIFS(Table2[[AwayWon]:[AwayWon]], Table2[[GameIsOver]:[GameIsOver]],1,Table2[[HomeTeam]:[HomeTeam]],$T4, Table2[[AwayTeam]:[AwayTeam]], AL$1, Table2[[ActualResult]:[ActualResult]], "REG"))) + (1*(SUMIFS(Table2[[HomeWon_]:[HomeWon_]], Table2[[GameIsOver]:[GameIsOver]],1,Table2[[AwayTeam]:[AwayTeam]],$T4, Table2[[HomeTeam]:[HomeTeam]], AL$1, Table2[[ActualResult]:[ActualResult]], "OT") + SUMIFS(Table2[[AwayWon]:[AwayWon]], Table2[[GameIsOver]:[GameIsOver]],1,Table2[[HomeTeam]:[HomeTeam]],$T4, Table2[[AwayTeam]:[AwayTeam]], AL$1, Table2[[ActualResult]:[ActualResult]], "OT") + SUMIFS(Table2[[HomeWon_]:[HomeWon_]], Table2[[GameIsOver]:[GameIsOver]],1,Table2[[AwayTeam]:[AwayTeam]],$T4, Table2[[HomeTeam]:[HomeTeam]], AL$1, Table2[[ActualResult]:[ActualResult]], "SO") + SUMIFS(Table2[[AwayWon]:[AwayWon]], Table2[[GameIsOver]:[GameIsOver]],1,Table2[[HomeTeam]:[HomeTeam]],$T4, Table2[[AwayTeam]:[AwayTeam]], AL$1, Table2[[ActualResult]:[ActualResult]], "SO")))</f>
        <v>2</v>
      </c>
      <c r="AM4">
        <f>(2*(SUMIFS(Table2[[AwayWon]:[AwayWon]], Table2[[GameIsOver]:[GameIsOver]],1,Table2[[AwayTeam]:[AwayTeam]],$T4, Table2[[HomeTeam]:[HomeTeam]], AM$1) + SUMIFS(Table2[[HomeWon_]:[HomeWon_]], Table2[[GameIsOver]:[GameIsOver]],1,Table2[[HomeTeam]:[HomeTeam]],$T4, Table2[[AwayTeam]:[AwayTeam]], AM$1))) + (0*(SUMIFS(Table2[[HomeWon_]:[HomeWon_]], Table2[[GameIsOver]:[GameIsOver]],1,Table2[[AwayTeam]:[AwayTeam]],$T4, Table2[[HomeTeam]:[HomeTeam]], AM$1, Table2[[ActualResult]:[ActualResult]], "REG") + SUMIFS(Table2[[AwayWon]:[AwayWon]], Table2[[GameIsOver]:[GameIsOver]],1,Table2[[HomeTeam]:[HomeTeam]],$T4, Table2[[AwayTeam]:[AwayTeam]], AM$1, Table2[[ActualResult]:[ActualResult]], "REG"))) + (1*(SUMIFS(Table2[[HomeWon_]:[HomeWon_]], Table2[[GameIsOver]:[GameIsOver]],1,Table2[[AwayTeam]:[AwayTeam]],$T4, Table2[[HomeTeam]:[HomeTeam]], AM$1, Table2[[ActualResult]:[ActualResult]], "OT") + SUMIFS(Table2[[AwayWon]:[AwayWon]], Table2[[GameIsOver]:[GameIsOver]],1,Table2[[HomeTeam]:[HomeTeam]],$T4, Table2[[AwayTeam]:[AwayTeam]], AM$1, Table2[[ActualResult]:[ActualResult]], "OT") + SUMIFS(Table2[[HomeWon_]:[HomeWon_]], Table2[[GameIsOver]:[GameIsOver]],1,Table2[[AwayTeam]:[AwayTeam]],$T4, Table2[[HomeTeam]:[HomeTeam]], AM$1, Table2[[ActualResult]:[ActualResult]], "SO") + SUMIFS(Table2[[AwayWon]:[AwayWon]], Table2[[GameIsOver]:[GameIsOver]],1,Table2[[HomeTeam]:[HomeTeam]],$T4, Table2[[AwayTeam]:[AwayTeam]], AM$1, Table2[[ActualResult]:[ActualResult]], "SO")))</f>
        <v>3</v>
      </c>
      <c r="AN4">
        <f>(2*(SUMIFS(Table2[[AwayWon]:[AwayWon]], Table2[[GameIsOver]:[GameIsOver]],1,Table2[[AwayTeam]:[AwayTeam]],$T4, Table2[[HomeTeam]:[HomeTeam]], AN$1) + SUMIFS(Table2[[HomeWon_]:[HomeWon_]], Table2[[GameIsOver]:[GameIsOver]],1,Table2[[HomeTeam]:[HomeTeam]],$T4, Table2[[AwayTeam]:[AwayTeam]], AN$1))) + (0*(SUMIFS(Table2[[HomeWon_]:[HomeWon_]], Table2[[GameIsOver]:[GameIsOver]],1,Table2[[AwayTeam]:[AwayTeam]],$T4, Table2[[HomeTeam]:[HomeTeam]], AN$1, Table2[[ActualResult]:[ActualResult]], "REG") + SUMIFS(Table2[[AwayWon]:[AwayWon]], Table2[[GameIsOver]:[GameIsOver]],1,Table2[[HomeTeam]:[HomeTeam]],$T4, Table2[[AwayTeam]:[AwayTeam]], AN$1, Table2[[ActualResult]:[ActualResult]], "REG"))) + (1*(SUMIFS(Table2[[HomeWon_]:[HomeWon_]], Table2[[GameIsOver]:[GameIsOver]],1,Table2[[AwayTeam]:[AwayTeam]],$T4, Table2[[HomeTeam]:[HomeTeam]], AN$1, Table2[[ActualResult]:[ActualResult]], "OT") + SUMIFS(Table2[[AwayWon]:[AwayWon]], Table2[[GameIsOver]:[GameIsOver]],1,Table2[[HomeTeam]:[HomeTeam]],$T4, Table2[[AwayTeam]:[AwayTeam]], AN$1, Table2[[ActualResult]:[ActualResult]], "OT") + SUMIFS(Table2[[HomeWon_]:[HomeWon_]], Table2[[GameIsOver]:[GameIsOver]],1,Table2[[AwayTeam]:[AwayTeam]],$T4, Table2[[HomeTeam]:[HomeTeam]], AN$1, Table2[[ActualResult]:[ActualResult]], "SO") + SUMIFS(Table2[[AwayWon]:[AwayWon]], Table2[[GameIsOver]:[GameIsOver]],1,Table2[[HomeTeam]:[HomeTeam]],$T4, Table2[[AwayTeam]:[AwayTeam]], AN$1, Table2[[ActualResult]:[ActualResult]], "SO")))</f>
        <v>2</v>
      </c>
      <c r="AO4">
        <f>(2*(SUMIFS(Table2[[AwayWon]:[AwayWon]], Table2[[GameIsOver]:[GameIsOver]],1,Table2[[AwayTeam]:[AwayTeam]],$T4, Table2[[HomeTeam]:[HomeTeam]], AO$1) + SUMIFS(Table2[[HomeWon_]:[HomeWon_]], Table2[[GameIsOver]:[GameIsOver]],1,Table2[[HomeTeam]:[HomeTeam]],$T4, Table2[[AwayTeam]:[AwayTeam]], AO$1))) + (0*(SUMIFS(Table2[[HomeWon_]:[HomeWon_]], Table2[[GameIsOver]:[GameIsOver]],1,Table2[[AwayTeam]:[AwayTeam]],$T4, Table2[[HomeTeam]:[HomeTeam]], AO$1, Table2[[ActualResult]:[ActualResult]], "REG") + SUMIFS(Table2[[AwayWon]:[AwayWon]], Table2[[GameIsOver]:[GameIsOver]],1,Table2[[HomeTeam]:[HomeTeam]],$T4, Table2[[AwayTeam]:[AwayTeam]], AO$1, Table2[[ActualResult]:[ActualResult]], "REG"))) + (1*(SUMIFS(Table2[[HomeWon_]:[HomeWon_]], Table2[[GameIsOver]:[GameIsOver]],1,Table2[[AwayTeam]:[AwayTeam]],$T4, Table2[[HomeTeam]:[HomeTeam]], AO$1, Table2[[ActualResult]:[ActualResult]], "OT") + SUMIFS(Table2[[AwayWon]:[AwayWon]], Table2[[GameIsOver]:[GameIsOver]],1,Table2[[HomeTeam]:[HomeTeam]],$T4, Table2[[AwayTeam]:[AwayTeam]], AO$1, Table2[[ActualResult]:[ActualResult]], "OT") + SUMIFS(Table2[[HomeWon_]:[HomeWon_]], Table2[[GameIsOver]:[GameIsOver]],1,Table2[[AwayTeam]:[AwayTeam]],$T4, Table2[[HomeTeam]:[HomeTeam]], AO$1, Table2[[ActualResult]:[ActualResult]], "SO") + SUMIFS(Table2[[AwayWon]:[AwayWon]], Table2[[GameIsOver]:[GameIsOver]],1,Table2[[HomeTeam]:[HomeTeam]],$T4, Table2[[AwayTeam]:[AwayTeam]], AO$1, Table2[[ActualResult]:[ActualResult]], "SO")))</f>
        <v>4</v>
      </c>
      <c r="AP4">
        <f>(2*(SUMIFS(Table2[[AwayWon]:[AwayWon]], Table2[[GameIsOver]:[GameIsOver]],1,Table2[[AwayTeam]:[AwayTeam]],$T4, Table2[[HomeTeam]:[HomeTeam]], AP$1) + SUMIFS(Table2[[HomeWon_]:[HomeWon_]], Table2[[GameIsOver]:[GameIsOver]],1,Table2[[HomeTeam]:[HomeTeam]],$T4, Table2[[AwayTeam]:[AwayTeam]], AP$1))) + (0*(SUMIFS(Table2[[HomeWon_]:[HomeWon_]], Table2[[GameIsOver]:[GameIsOver]],1,Table2[[AwayTeam]:[AwayTeam]],$T4, Table2[[HomeTeam]:[HomeTeam]], AP$1, Table2[[ActualResult]:[ActualResult]], "REG") + SUMIFS(Table2[[AwayWon]:[AwayWon]], Table2[[GameIsOver]:[GameIsOver]],1,Table2[[HomeTeam]:[HomeTeam]],$T4, Table2[[AwayTeam]:[AwayTeam]], AP$1, Table2[[ActualResult]:[ActualResult]], "REG"))) + (1*(SUMIFS(Table2[[HomeWon_]:[HomeWon_]], Table2[[GameIsOver]:[GameIsOver]],1,Table2[[AwayTeam]:[AwayTeam]],$T4, Table2[[HomeTeam]:[HomeTeam]], AP$1, Table2[[ActualResult]:[ActualResult]], "OT") + SUMIFS(Table2[[AwayWon]:[AwayWon]], Table2[[GameIsOver]:[GameIsOver]],1,Table2[[HomeTeam]:[HomeTeam]],$T4, Table2[[AwayTeam]:[AwayTeam]], AP$1, Table2[[ActualResult]:[ActualResult]], "OT") + SUMIFS(Table2[[HomeWon_]:[HomeWon_]], Table2[[GameIsOver]:[GameIsOver]],1,Table2[[AwayTeam]:[AwayTeam]],$T4, Table2[[HomeTeam]:[HomeTeam]], AP$1, Table2[[ActualResult]:[ActualResult]], "SO") + SUMIFS(Table2[[AwayWon]:[AwayWon]], Table2[[GameIsOver]:[GameIsOver]],1,Table2[[HomeTeam]:[HomeTeam]],$T4, Table2[[AwayTeam]:[AwayTeam]], AP$1, Table2[[ActualResult]:[ActualResult]], "SO")))</f>
        <v>2</v>
      </c>
      <c r="AQ4">
        <f>(2*(SUMIFS(Table2[[AwayWon]:[AwayWon]], Table2[[GameIsOver]:[GameIsOver]],1,Table2[[AwayTeam]:[AwayTeam]],$T4, Table2[[HomeTeam]:[HomeTeam]], AQ$1) + SUMIFS(Table2[[HomeWon_]:[HomeWon_]], Table2[[GameIsOver]:[GameIsOver]],1,Table2[[HomeTeam]:[HomeTeam]],$T4, Table2[[AwayTeam]:[AwayTeam]], AQ$1))) + (0*(SUMIFS(Table2[[HomeWon_]:[HomeWon_]], Table2[[GameIsOver]:[GameIsOver]],1,Table2[[AwayTeam]:[AwayTeam]],$T4, Table2[[HomeTeam]:[HomeTeam]], AQ$1, Table2[[ActualResult]:[ActualResult]], "REG") + SUMIFS(Table2[[AwayWon]:[AwayWon]], Table2[[GameIsOver]:[GameIsOver]],1,Table2[[HomeTeam]:[HomeTeam]],$T4, Table2[[AwayTeam]:[AwayTeam]], AQ$1, Table2[[ActualResult]:[ActualResult]], "REG"))) + (1*(SUMIFS(Table2[[HomeWon_]:[HomeWon_]], Table2[[GameIsOver]:[GameIsOver]],1,Table2[[AwayTeam]:[AwayTeam]],$T4, Table2[[HomeTeam]:[HomeTeam]], AQ$1, Table2[[ActualResult]:[ActualResult]], "OT") + SUMIFS(Table2[[AwayWon]:[AwayWon]], Table2[[GameIsOver]:[GameIsOver]],1,Table2[[HomeTeam]:[HomeTeam]],$T4, Table2[[AwayTeam]:[AwayTeam]], AQ$1, Table2[[ActualResult]:[ActualResult]], "OT") + SUMIFS(Table2[[HomeWon_]:[HomeWon_]], Table2[[GameIsOver]:[GameIsOver]],1,Table2[[AwayTeam]:[AwayTeam]],$T4, Table2[[HomeTeam]:[HomeTeam]], AQ$1, Table2[[ActualResult]:[ActualResult]], "SO") + SUMIFS(Table2[[AwayWon]:[AwayWon]], Table2[[GameIsOver]:[GameIsOver]],1,Table2[[HomeTeam]:[HomeTeam]],$T4, Table2[[AwayTeam]:[AwayTeam]], AQ$1, Table2[[ActualResult]:[ActualResult]], "SO")))</f>
        <v>4</v>
      </c>
      <c r="AR4">
        <f>(2*(SUMIFS(Table2[[AwayWon]:[AwayWon]], Table2[[GameIsOver]:[GameIsOver]],1,Table2[[AwayTeam]:[AwayTeam]],$T4, Table2[[HomeTeam]:[HomeTeam]], AR$1) + SUMIFS(Table2[[HomeWon_]:[HomeWon_]], Table2[[GameIsOver]:[GameIsOver]],1,Table2[[HomeTeam]:[HomeTeam]],$T4, Table2[[AwayTeam]:[AwayTeam]], AR$1))) + (0*(SUMIFS(Table2[[HomeWon_]:[HomeWon_]], Table2[[GameIsOver]:[GameIsOver]],1,Table2[[AwayTeam]:[AwayTeam]],$T4, Table2[[HomeTeam]:[HomeTeam]], AR$1, Table2[[ActualResult]:[ActualResult]], "REG") + SUMIFS(Table2[[AwayWon]:[AwayWon]], Table2[[GameIsOver]:[GameIsOver]],1,Table2[[HomeTeam]:[HomeTeam]],$T4, Table2[[AwayTeam]:[AwayTeam]], AR$1, Table2[[ActualResult]:[ActualResult]], "REG"))) + (1*(SUMIFS(Table2[[HomeWon_]:[HomeWon_]], Table2[[GameIsOver]:[GameIsOver]],1,Table2[[AwayTeam]:[AwayTeam]],$T4, Table2[[HomeTeam]:[HomeTeam]], AR$1, Table2[[ActualResult]:[ActualResult]], "OT") + SUMIFS(Table2[[AwayWon]:[AwayWon]], Table2[[GameIsOver]:[GameIsOver]],1,Table2[[HomeTeam]:[HomeTeam]],$T4, Table2[[AwayTeam]:[AwayTeam]], AR$1, Table2[[ActualResult]:[ActualResult]], "OT") + SUMIFS(Table2[[HomeWon_]:[HomeWon_]], Table2[[GameIsOver]:[GameIsOver]],1,Table2[[AwayTeam]:[AwayTeam]],$T4, Table2[[HomeTeam]:[HomeTeam]], AR$1, Table2[[ActualResult]:[ActualResult]], "SO") + SUMIFS(Table2[[AwayWon]:[AwayWon]], Table2[[GameIsOver]:[GameIsOver]],1,Table2[[HomeTeam]:[HomeTeam]],$T4, Table2[[AwayTeam]:[AwayTeam]], AR$1, Table2[[ActualResult]:[ActualResult]], "SO")))</f>
        <v>1</v>
      </c>
      <c r="AS4">
        <f>(2*(SUMIFS(Table2[[AwayWon]:[AwayWon]], Table2[[GameIsOver]:[GameIsOver]],1,Table2[[AwayTeam]:[AwayTeam]],$T4, Table2[[HomeTeam]:[HomeTeam]], AS$1) + SUMIFS(Table2[[HomeWon_]:[HomeWon_]], Table2[[GameIsOver]:[GameIsOver]],1,Table2[[HomeTeam]:[HomeTeam]],$T4, Table2[[AwayTeam]:[AwayTeam]], AS$1))) + (0*(SUMIFS(Table2[[HomeWon_]:[HomeWon_]], Table2[[GameIsOver]:[GameIsOver]],1,Table2[[AwayTeam]:[AwayTeam]],$T4, Table2[[HomeTeam]:[HomeTeam]], AS$1, Table2[[ActualResult]:[ActualResult]], "REG") + SUMIFS(Table2[[AwayWon]:[AwayWon]], Table2[[GameIsOver]:[GameIsOver]],1,Table2[[HomeTeam]:[HomeTeam]],$T4, Table2[[AwayTeam]:[AwayTeam]], AS$1, Table2[[ActualResult]:[ActualResult]], "REG"))) + (1*(SUMIFS(Table2[[HomeWon_]:[HomeWon_]], Table2[[GameIsOver]:[GameIsOver]],1,Table2[[AwayTeam]:[AwayTeam]],$T4, Table2[[HomeTeam]:[HomeTeam]], AS$1, Table2[[ActualResult]:[ActualResult]], "OT") + SUMIFS(Table2[[AwayWon]:[AwayWon]], Table2[[GameIsOver]:[GameIsOver]],1,Table2[[HomeTeam]:[HomeTeam]],$T4, Table2[[AwayTeam]:[AwayTeam]], AS$1, Table2[[ActualResult]:[ActualResult]], "OT") + SUMIFS(Table2[[HomeWon_]:[HomeWon_]], Table2[[GameIsOver]:[GameIsOver]],1,Table2[[AwayTeam]:[AwayTeam]],$T4, Table2[[HomeTeam]:[HomeTeam]], AS$1, Table2[[ActualResult]:[ActualResult]], "SO") + SUMIFS(Table2[[AwayWon]:[AwayWon]], Table2[[GameIsOver]:[GameIsOver]],1,Table2[[HomeTeam]:[HomeTeam]],$T4, Table2[[AwayTeam]:[AwayTeam]], AS$1, Table2[[ActualResult]:[ActualResult]], "SO")))</f>
        <v>0</v>
      </c>
      <c r="AT4">
        <f>(2*(SUMIFS(Table2[[AwayWon]:[AwayWon]], Table2[[GameIsOver]:[GameIsOver]],1,Table2[[AwayTeam]:[AwayTeam]],$T4, Table2[[HomeTeam]:[HomeTeam]], AT$1) + SUMIFS(Table2[[HomeWon_]:[HomeWon_]], Table2[[GameIsOver]:[GameIsOver]],1,Table2[[HomeTeam]:[HomeTeam]],$T4, Table2[[AwayTeam]:[AwayTeam]], AT$1))) + (0*(SUMIFS(Table2[[HomeWon_]:[HomeWon_]], Table2[[GameIsOver]:[GameIsOver]],1,Table2[[AwayTeam]:[AwayTeam]],$T4, Table2[[HomeTeam]:[HomeTeam]], AT$1, Table2[[ActualResult]:[ActualResult]], "REG") + SUMIFS(Table2[[AwayWon]:[AwayWon]], Table2[[GameIsOver]:[GameIsOver]],1,Table2[[HomeTeam]:[HomeTeam]],$T4, Table2[[AwayTeam]:[AwayTeam]], AT$1, Table2[[ActualResult]:[ActualResult]], "REG"))) + (1*(SUMIFS(Table2[[HomeWon_]:[HomeWon_]], Table2[[GameIsOver]:[GameIsOver]],1,Table2[[AwayTeam]:[AwayTeam]],$T4, Table2[[HomeTeam]:[HomeTeam]], AT$1, Table2[[ActualResult]:[ActualResult]], "OT") + SUMIFS(Table2[[AwayWon]:[AwayWon]], Table2[[GameIsOver]:[GameIsOver]],1,Table2[[HomeTeam]:[HomeTeam]],$T4, Table2[[AwayTeam]:[AwayTeam]], AT$1, Table2[[ActualResult]:[ActualResult]], "OT") + SUMIFS(Table2[[HomeWon_]:[HomeWon_]], Table2[[GameIsOver]:[GameIsOver]],1,Table2[[AwayTeam]:[AwayTeam]],$T4, Table2[[HomeTeam]:[HomeTeam]], AT$1, Table2[[ActualResult]:[ActualResult]], "SO") + SUMIFS(Table2[[AwayWon]:[AwayWon]], Table2[[GameIsOver]:[GameIsOver]],1,Table2[[HomeTeam]:[HomeTeam]],$T4, Table2[[AwayTeam]:[AwayTeam]], AT$1, Table2[[ActualResult]:[ActualResult]], "SO")))</f>
        <v>1</v>
      </c>
      <c r="AU4">
        <f>(2*(SUMIFS(Table2[[AwayWon]:[AwayWon]], Table2[[GameIsOver]:[GameIsOver]],1,Table2[[AwayTeam]:[AwayTeam]],$T4, Table2[[HomeTeam]:[HomeTeam]], AU$1) + SUMIFS(Table2[[HomeWon_]:[HomeWon_]], Table2[[GameIsOver]:[GameIsOver]],1,Table2[[HomeTeam]:[HomeTeam]],$T4, Table2[[AwayTeam]:[AwayTeam]], AU$1))) + (0*(SUMIFS(Table2[[HomeWon_]:[HomeWon_]], Table2[[GameIsOver]:[GameIsOver]],1,Table2[[AwayTeam]:[AwayTeam]],$T4, Table2[[HomeTeam]:[HomeTeam]], AU$1, Table2[[ActualResult]:[ActualResult]], "REG") + SUMIFS(Table2[[AwayWon]:[AwayWon]], Table2[[GameIsOver]:[GameIsOver]],1,Table2[[HomeTeam]:[HomeTeam]],$T4, Table2[[AwayTeam]:[AwayTeam]], AU$1, Table2[[ActualResult]:[ActualResult]], "REG"))) + (1*(SUMIFS(Table2[[HomeWon_]:[HomeWon_]], Table2[[GameIsOver]:[GameIsOver]],1,Table2[[AwayTeam]:[AwayTeam]],$T4, Table2[[HomeTeam]:[HomeTeam]], AU$1, Table2[[ActualResult]:[ActualResult]], "OT") + SUMIFS(Table2[[AwayWon]:[AwayWon]], Table2[[GameIsOver]:[GameIsOver]],1,Table2[[HomeTeam]:[HomeTeam]],$T4, Table2[[AwayTeam]:[AwayTeam]], AU$1, Table2[[ActualResult]:[ActualResult]], "OT") + SUMIFS(Table2[[HomeWon_]:[HomeWon_]], Table2[[GameIsOver]:[GameIsOver]],1,Table2[[AwayTeam]:[AwayTeam]],$T4, Table2[[HomeTeam]:[HomeTeam]], AU$1, Table2[[ActualResult]:[ActualResult]], "SO") + SUMIFS(Table2[[AwayWon]:[AwayWon]], Table2[[GameIsOver]:[GameIsOver]],1,Table2[[HomeTeam]:[HomeTeam]],$T4, Table2[[AwayTeam]:[AwayTeam]], AU$1, Table2[[ActualResult]:[ActualResult]], "SO")))</f>
        <v>2</v>
      </c>
      <c r="AV4">
        <f>(2*(SUMIFS(Table2[[AwayWon]:[AwayWon]], Table2[[GameIsOver]:[GameIsOver]],1,Table2[[AwayTeam]:[AwayTeam]],$T4, Table2[[HomeTeam]:[HomeTeam]], AV$1) + SUMIFS(Table2[[HomeWon_]:[HomeWon_]], Table2[[GameIsOver]:[GameIsOver]],1,Table2[[HomeTeam]:[HomeTeam]],$T4, Table2[[AwayTeam]:[AwayTeam]], AV$1))) + (0*(SUMIFS(Table2[[HomeWon_]:[HomeWon_]], Table2[[GameIsOver]:[GameIsOver]],1,Table2[[AwayTeam]:[AwayTeam]],$T4, Table2[[HomeTeam]:[HomeTeam]], AV$1, Table2[[ActualResult]:[ActualResult]], "REG") + SUMIFS(Table2[[AwayWon]:[AwayWon]], Table2[[GameIsOver]:[GameIsOver]],1,Table2[[HomeTeam]:[HomeTeam]],$T4, Table2[[AwayTeam]:[AwayTeam]], AV$1, Table2[[ActualResult]:[ActualResult]], "REG"))) + (1*(SUMIFS(Table2[[HomeWon_]:[HomeWon_]], Table2[[GameIsOver]:[GameIsOver]],1,Table2[[AwayTeam]:[AwayTeam]],$T4, Table2[[HomeTeam]:[HomeTeam]], AV$1, Table2[[ActualResult]:[ActualResult]], "OT") + SUMIFS(Table2[[AwayWon]:[AwayWon]], Table2[[GameIsOver]:[GameIsOver]],1,Table2[[HomeTeam]:[HomeTeam]],$T4, Table2[[AwayTeam]:[AwayTeam]], AV$1, Table2[[ActualResult]:[ActualResult]], "OT") + SUMIFS(Table2[[HomeWon_]:[HomeWon_]], Table2[[GameIsOver]:[GameIsOver]],1,Table2[[AwayTeam]:[AwayTeam]],$T4, Table2[[HomeTeam]:[HomeTeam]], AV$1, Table2[[ActualResult]:[ActualResult]], "SO") + SUMIFS(Table2[[AwayWon]:[AwayWon]], Table2[[GameIsOver]:[GameIsOver]],1,Table2[[HomeTeam]:[HomeTeam]],$T4, Table2[[AwayTeam]:[AwayTeam]], AV$1, Table2[[ActualResult]:[ActualResult]], "SO")))</f>
        <v>2</v>
      </c>
      <c r="AW4">
        <f>(2*(SUMIFS(Table2[[AwayWon]:[AwayWon]], Table2[[GameIsOver]:[GameIsOver]],1,Table2[[AwayTeam]:[AwayTeam]],$T4, Table2[[HomeTeam]:[HomeTeam]], AW$1) + SUMIFS(Table2[[HomeWon_]:[HomeWon_]], Table2[[GameIsOver]:[GameIsOver]],1,Table2[[HomeTeam]:[HomeTeam]],$T4, Table2[[AwayTeam]:[AwayTeam]], AW$1))) + (0*(SUMIFS(Table2[[HomeWon_]:[HomeWon_]], Table2[[GameIsOver]:[GameIsOver]],1,Table2[[AwayTeam]:[AwayTeam]],$T4, Table2[[HomeTeam]:[HomeTeam]], AW$1, Table2[[ActualResult]:[ActualResult]], "REG") + SUMIFS(Table2[[AwayWon]:[AwayWon]], Table2[[GameIsOver]:[GameIsOver]],1,Table2[[HomeTeam]:[HomeTeam]],$T4, Table2[[AwayTeam]:[AwayTeam]], AW$1, Table2[[ActualResult]:[ActualResult]], "REG"))) + (1*(SUMIFS(Table2[[HomeWon_]:[HomeWon_]], Table2[[GameIsOver]:[GameIsOver]],1,Table2[[AwayTeam]:[AwayTeam]],$T4, Table2[[HomeTeam]:[HomeTeam]], AW$1, Table2[[ActualResult]:[ActualResult]], "OT") + SUMIFS(Table2[[AwayWon]:[AwayWon]], Table2[[GameIsOver]:[GameIsOver]],1,Table2[[HomeTeam]:[HomeTeam]],$T4, Table2[[AwayTeam]:[AwayTeam]], AW$1, Table2[[ActualResult]:[ActualResult]], "OT") + SUMIFS(Table2[[HomeWon_]:[HomeWon_]], Table2[[GameIsOver]:[GameIsOver]],1,Table2[[AwayTeam]:[AwayTeam]],$T4, Table2[[HomeTeam]:[HomeTeam]], AW$1, Table2[[ActualResult]:[ActualResult]], "SO") + SUMIFS(Table2[[AwayWon]:[AwayWon]], Table2[[GameIsOver]:[GameIsOver]],1,Table2[[HomeTeam]:[HomeTeam]],$T4, Table2[[AwayTeam]:[AwayTeam]], AW$1, Table2[[ActualResult]:[ActualResult]], "SO")))</f>
        <v>2</v>
      </c>
      <c r="AX4">
        <f>(2*(SUMIFS(Table2[[AwayWon]:[AwayWon]], Table2[[GameIsOver]:[GameIsOver]],1,Table2[[AwayTeam]:[AwayTeam]],$T4, Table2[[HomeTeam]:[HomeTeam]], AX$1) + SUMIFS(Table2[[HomeWon_]:[HomeWon_]], Table2[[GameIsOver]:[GameIsOver]],1,Table2[[HomeTeam]:[HomeTeam]],$T4, Table2[[AwayTeam]:[AwayTeam]], AX$1))) + (0*(SUMIFS(Table2[[HomeWon_]:[HomeWon_]], Table2[[GameIsOver]:[GameIsOver]],1,Table2[[AwayTeam]:[AwayTeam]],$T4, Table2[[HomeTeam]:[HomeTeam]], AX$1, Table2[[ActualResult]:[ActualResult]], "REG") + SUMIFS(Table2[[AwayWon]:[AwayWon]], Table2[[GameIsOver]:[GameIsOver]],1,Table2[[HomeTeam]:[HomeTeam]],$T4, Table2[[AwayTeam]:[AwayTeam]], AX$1, Table2[[ActualResult]:[ActualResult]], "REG"))) + (1*(SUMIFS(Table2[[HomeWon_]:[HomeWon_]], Table2[[GameIsOver]:[GameIsOver]],1,Table2[[AwayTeam]:[AwayTeam]],$T4, Table2[[HomeTeam]:[HomeTeam]], AX$1, Table2[[ActualResult]:[ActualResult]], "OT") + SUMIFS(Table2[[AwayWon]:[AwayWon]], Table2[[GameIsOver]:[GameIsOver]],1,Table2[[HomeTeam]:[HomeTeam]],$T4, Table2[[AwayTeam]:[AwayTeam]], AX$1, Table2[[ActualResult]:[ActualResult]], "OT") + SUMIFS(Table2[[HomeWon_]:[HomeWon_]], Table2[[GameIsOver]:[GameIsOver]],1,Table2[[AwayTeam]:[AwayTeam]],$T4, Table2[[HomeTeam]:[HomeTeam]], AX$1, Table2[[ActualResult]:[ActualResult]], "SO") + SUMIFS(Table2[[AwayWon]:[AwayWon]], Table2[[GameIsOver]:[GameIsOver]],1,Table2[[HomeTeam]:[HomeTeam]],$T4, Table2[[AwayTeam]:[AwayTeam]], AX$1, Table2[[ActualResult]:[ActualResult]], "SO")))</f>
        <v>4</v>
      </c>
      <c r="AY4">
        <f>(2*(SUMIFS(Table2[[AwayWon]:[AwayWon]], Table2[[GameIsOver]:[GameIsOver]],1,Table2[[AwayTeam]:[AwayTeam]],$T4, Table2[[HomeTeam]:[HomeTeam]], AY$1) + SUMIFS(Table2[[HomeWon_]:[HomeWon_]], Table2[[GameIsOver]:[GameIsOver]],1,Table2[[HomeTeam]:[HomeTeam]],$T4, Table2[[AwayTeam]:[AwayTeam]], AY$1))) + (0*(SUMIFS(Table2[[HomeWon_]:[HomeWon_]], Table2[[GameIsOver]:[GameIsOver]],1,Table2[[AwayTeam]:[AwayTeam]],$T4, Table2[[HomeTeam]:[HomeTeam]], AY$1, Table2[[ActualResult]:[ActualResult]], "REG") + SUMIFS(Table2[[AwayWon]:[AwayWon]], Table2[[GameIsOver]:[GameIsOver]],1,Table2[[HomeTeam]:[HomeTeam]],$T4, Table2[[AwayTeam]:[AwayTeam]], AY$1, Table2[[ActualResult]:[ActualResult]], "REG"))) + (1*(SUMIFS(Table2[[HomeWon_]:[HomeWon_]], Table2[[GameIsOver]:[GameIsOver]],1,Table2[[AwayTeam]:[AwayTeam]],$T4, Table2[[HomeTeam]:[HomeTeam]], AY$1, Table2[[ActualResult]:[ActualResult]], "OT") + SUMIFS(Table2[[AwayWon]:[AwayWon]], Table2[[GameIsOver]:[GameIsOver]],1,Table2[[HomeTeam]:[HomeTeam]],$T4, Table2[[AwayTeam]:[AwayTeam]], AY$1, Table2[[ActualResult]:[ActualResult]], "OT") + SUMIFS(Table2[[HomeWon_]:[HomeWon_]], Table2[[GameIsOver]:[GameIsOver]],1,Table2[[AwayTeam]:[AwayTeam]],$T4, Table2[[HomeTeam]:[HomeTeam]], AY$1, Table2[[ActualResult]:[ActualResult]], "SO") + SUMIFS(Table2[[AwayWon]:[AwayWon]], Table2[[GameIsOver]:[GameIsOver]],1,Table2[[HomeTeam]:[HomeTeam]],$T4, Table2[[AwayTeam]:[AwayTeam]], AY$1, Table2[[ActualResult]:[ActualResult]], "SO")))</f>
        <v>3</v>
      </c>
      <c r="AZ4">
        <f>(2*(SUMIFS(Table2[[AwayWon]:[AwayWon]], Table2[[GameIsOver]:[GameIsOver]],1,Table2[[AwayTeam]:[AwayTeam]],$T4, Table2[[HomeTeam]:[HomeTeam]], AZ$1) + SUMIFS(Table2[[HomeWon_]:[HomeWon_]], Table2[[GameIsOver]:[GameIsOver]],1,Table2[[HomeTeam]:[HomeTeam]],$T4, Table2[[AwayTeam]:[AwayTeam]], AZ$1))) + (0*(SUMIFS(Table2[[HomeWon_]:[HomeWon_]], Table2[[GameIsOver]:[GameIsOver]],1,Table2[[AwayTeam]:[AwayTeam]],$T4, Table2[[HomeTeam]:[HomeTeam]], AZ$1, Table2[[ActualResult]:[ActualResult]], "REG") + SUMIFS(Table2[[AwayWon]:[AwayWon]], Table2[[GameIsOver]:[GameIsOver]],1,Table2[[HomeTeam]:[HomeTeam]],$T4, Table2[[AwayTeam]:[AwayTeam]], AZ$1, Table2[[ActualResult]:[ActualResult]], "REG"))) + (1*(SUMIFS(Table2[[HomeWon_]:[HomeWon_]], Table2[[GameIsOver]:[GameIsOver]],1,Table2[[AwayTeam]:[AwayTeam]],$T4, Table2[[HomeTeam]:[HomeTeam]], AZ$1, Table2[[ActualResult]:[ActualResult]], "OT") + SUMIFS(Table2[[AwayWon]:[AwayWon]], Table2[[GameIsOver]:[GameIsOver]],1,Table2[[HomeTeam]:[HomeTeam]],$T4, Table2[[AwayTeam]:[AwayTeam]], AZ$1, Table2[[ActualResult]:[ActualResult]], "OT") + SUMIFS(Table2[[HomeWon_]:[HomeWon_]], Table2[[GameIsOver]:[GameIsOver]],1,Table2[[AwayTeam]:[AwayTeam]],$T4, Table2[[HomeTeam]:[HomeTeam]], AZ$1, Table2[[ActualResult]:[ActualResult]], "SO") + SUMIFS(Table2[[AwayWon]:[AwayWon]], Table2[[GameIsOver]:[GameIsOver]],1,Table2[[HomeTeam]:[HomeTeam]],$T4, Table2[[AwayTeam]:[AwayTeam]], AZ$1, Table2[[ActualResult]:[ActualResult]], "SO")))</f>
        <v>2</v>
      </c>
      <c r="BA4">
        <f>(2*(SUMIFS(Table2[[AwayWon]:[AwayWon]], Table2[[GameIsOver]:[GameIsOver]],1,Table2[[AwayTeam]:[AwayTeam]],$T4, Table2[[HomeTeam]:[HomeTeam]], BA$1) + SUMIFS(Table2[[HomeWon_]:[HomeWon_]], Table2[[GameIsOver]:[GameIsOver]],1,Table2[[HomeTeam]:[HomeTeam]],$T4, Table2[[AwayTeam]:[AwayTeam]], BA$1))) + (0*(SUMIFS(Table2[[HomeWon_]:[HomeWon_]], Table2[[GameIsOver]:[GameIsOver]],1,Table2[[AwayTeam]:[AwayTeam]],$T4, Table2[[HomeTeam]:[HomeTeam]], BA$1, Table2[[ActualResult]:[ActualResult]], "REG") + SUMIFS(Table2[[AwayWon]:[AwayWon]], Table2[[GameIsOver]:[GameIsOver]],1,Table2[[HomeTeam]:[HomeTeam]],$T4, Table2[[AwayTeam]:[AwayTeam]], BA$1, Table2[[ActualResult]:[ActualResult]], "REG"))) + (1*(SUMIFS(Table2[[HomeWon_]:[HomeWon_]], Table2[[GameIsOver]:[GameIsOver]],1,Table2[[AwayTeam]:[AwayTeam]],$T4, Table2[[HomeTeam]:[HomeTeam]], BA$1, Table2[[ActualResult]:[ActualResult]], "OT") + SUMIFS(Table2[[AwayWon]:[AwayWon]], Table2[[GameIsOver]:[GameIsOver]],1,Table2[[HomeTeam]:[HomeTeam]],$T4, Table2[[AwayTeam]:[AwayTeam]], BA$1, Table2[[ActualResult]:[ActualResult]], "OT") + SUMIFS(Table2[[HomeWon_]:[HomeWon_]], Table2[[GameIsOver]:[GameIsOver]],1,Table2[[AwayTeam]:[AwayTeam]],$T4, Table2[[HomeTeam]:[HomeTeam]], BA$1, Table2[[ActualResult]:[ActualResult]], "SO") + SUMIFS(Table2[[AwayWon]:[AwayWon]], Table2[[GameIsOver]:[GameIsOver]],1,Table2[[HomeTeam]:[HomeTeam]],$T4, Table2[[AwayTeam]:[AwayTeam]], BA$1, Table2[[ActualResult]:[ActualResult]], "SO")))</f>
        <v>0</v>
      </c>
    </row>
    <row r="5" spans="1:53" x14ac:dyDescent="0.25">
      <c r="A5" s="71" t="s">
        <v>43</v>
      </c>
      <c r="B5" s="71" t="s">
        <v>97</v>
      </c>
      <c r="C5" s="71" t="s">
        <v>98</v>
      </c>
      <c r="D5" s="71">
        <f>INDEX(Table3[PTS], MATCH(Table6[[#This Row],[Teams]], Table3[Teams],0))</f>
        <v>82</v>
      </c>
      <c r="E5" s="71">
        <f>INDEX(Table3[PTS], MATCH(Table6[[#This Row],[Teams]], Table3[Teams],0))</f>
        <v>82</v>
      </c>
      <c r="S5">
        <v>2</v>
      </c>
      <c r="T5" t="str" cm="1">
        <f t="array" ref="T5">INDEX(Table6[Teams], SMALL(IF(Table6[D]="P", ROW(Table6[Teams])-ROW(Table6[#Headers])), Table7[[#This Row],[PAC]]))</f>
        <v>CGY</v>
      </c>
      <c r="U5">
        <f>INDEX(Table6[PTS], MATCH($T5, Table6[Teams], 0))</f>
        <v>71</v>
      </c>
      <c r="V5">
        <f>(2*(SUMIFS(Table2[[AwayWon]:[AwayWon]], Table2[[GameIsOver]:[GameIsOver]],1,Table2[[AwayTeam]:[AwayTeam]],$T5, Table2[[HomeTeam]:[HomeTeam]], V$1) + SUMIFS(Table2[[HomeWon_]:[HomeWon_]], Table2[[GameIsOver]:[GameIsOver]],1,Table2[[HomeTeam]:[HomeTeam]],$T5, Table2[[AwayTeam]:[AwayTeam]], V$1))) + (0*(SUMIFS(Table2[[HomeWon_]:[HomeWon_]], Table2[[GameIsOver]:[GameIsOver]],1,Table2[[AwayTeam]:[AwayTeam]],$T5, Table2[[HomeTeam]:[HomeTeam]], V$1, Table2[[ActualResult]:[ActualResult]], "REG") + SUMIFS(Table2[[AwayWon]:[AwayWon]], Table2[[GameIsOver]:[GameIsOver]],1,Table2[[HomeTeam]:[HomeTeam]],$T5, Table2[[AwayTeam]:[AwayTeam]], V$1, Table2[[ActualResult]:[ActualResult]], "REG"))) + (1*(SUMIFS(Table2[[HomeWon_]:[HomeWon_]], Table2[[GameIsOver]:[GameIsOver]],1,Table2[[AwayTeam]:[AwayTeam]],$T5, Table2[[HomeTeam]:[HomeTeam]], V$1, Table2[[ActualResult]:[ActualResult]], "OT") + SUMIFS(Table2[[AwayWon]:[AwayWon]], Table2[[GameIsOver]:[GameIsOver]],1,Table2[[HomeTeam]:[HomeTeam]],$T5, Table2[[AwayTeam]:[AwayTeam]], V$1, Table2[[ActualResult]:[ActualResult]], "OT") + SUMIFS(Table2[[HomeWon_]:[HomeWon_]], Table2[[GameIsOver]:[GameIsOver]],1,Table2[[AwayTeam]:[AwayTeam]],$T5, Table2[[HomeTeam]:[HomeTeam]], V$1, Table2[[ActualResult]:[ActualResult]], "SO") + SUMIFS(Table2[[AwayWon]:[AwayWon]], Table2[[GameIsOver]:[GameIsOver]],1,Table2[[HomeTeam]:[HomeTeam]],$T5, Table2[[AwayTeam]:[AwayTeam]], V$1, Table2[[ActualResult]:[ActualResult]], "SO")))</f>
        <v>4</v>
      </c>
      <c r="W5">
        <f>(2*(SUMIFS(Table2[[AwayWon]:[AwayWon]], Table2[[GameIsOver]:[GameIsOver]],1,Table2[[AwayTeam]:[AwayTeam]],$T5, Table2[[HomeTeam]:[HomeTeam]], W$1) + SUMIFS(Table2[[HomeWon_]:[HomeWon_]], Table2[[GameIsOver]:[GameIsOver]],1,Table2[[HomeTeam]:[HomeTeam]],$T5, Table2[[AwayTeam]:[AwayTeam]], W$1))) + (0*(SUMIFS(Table2[[HomeWon_]:[HomeWon_]], Table2[[GameIsOver]:[GameIsOver]],1,Table2[[AwayTeam]:[AwayTeam]],$T5, Table2[[HomeTeam]:[HomeTeam]], W$1, Table2[[ActualResult]:[ActualResult]], "REG") + SUMIFS(Table2[[AwayWon]:[AwayWon]], Table2[[GameIsOver]:[GameIsOver]],1,Table2[[HomeTeam]:[HomeTeam]],$T5, Table2[[AwayTeam]:[AwayTeam]], W$1, Table2[[ActualResult]:[ActualResult]], "REG"))) + (1*(SUMIFS(Table2[[HomeWon_]:[HomeWon_]], Table2[[GameIsOver]:[GameIsOver]],1,Table2[[AwayTeam]:[AwayTeam]],$T5, Table2[[HomeTeam]:[HomeTeam]], W$1, Table2[[ActualResult]:[ActualResult]], "OT") + SUMIFS(Table2[[AwayWon]:[AwayWon]], Table2[[GameIsOver]:[GameIsOver]],1,Table2[[HomeTeam]:[HomeTeam]],$T5, Table2[[AwayTeam]:[AwayTeam]], W$1, Table2[[ActualResult]:[ActualResult]], "OT") + SUMIFS(Table2[[HomeWon_]:[HomeWon_]], Table2[[GameIsOver]:[GameIsOver]],1,Table2[[AwayTeam]:[AwayTeam]],$T5, Table2[[HomeTeam]:[HomeTeam]], W$1, Table2[[ActualResult]:[ActualResult]], "SO") + SUMIFS(Table2[[AwayWon]:[AwayWon]], Table2[[GameIsOver]:[GameIsOver]],1,Table2[[HomeTeam]:[HomeTeam]],$T5, Table2[[AwayTeam]:[AwayTeam]], W$1, Table2[[ActualResult]:[ActualResult]], "SO")))</f>
        <v>0</v>
      </c>
      <c r="X5">
        <f>(2*(SUMIFS(Table2[[AwayWon]:[AwayWon]], Table2[[GameIsOver]:[GameIsOver]],1,Table2[[AwayTeam]:[AwayTeam]],$T5, Table2[[HomeTeam]:[HomeTeam]], X$1) + SUMIFS(Table2[[HomeWon_]:[HomeWon_]], Table2[[GameIsOver]:[GameIsOver]],1,Table2[[HomeTeam]:[HomeTeam]],$T5, Table2[[AwayTeam]:[AwayTeam]], X$1))) + (0*(SUMIFS(Table2[[HomeWon_]:[HomeWon_]], Table2[[GameIsOver]:[GameIsOver]],1,Table2[[AwayTeam]:[AwayTeam]],$T5, Table2[[HomeTeam]:[HomeTeam]], X$1, Table2[[ActualResult]:[ActualResult]], "REG") + SUMIFS(Table2[[AwayWon]:[AwayWon]], Table2[[GameIsOver]:[GameIsOver]],1,Table2[[HomeTeam]:[HomeTeam]],$T5, Table2[[AwayTeam]:[AwayTeam]], X$1, Table2[[ActualResult]:[ActualResult]], "REG"))) + (1*(SUMIFS(Table2[[HomeWon_]:[HomeWon_]], Table2[[GameIsOver]:[GameIsOver]],1,Table2[[AwayTeam]:[AwayTeam]],$T5, Table2[[HomeTeam]:[HomeTeam]], X$1, Table2[[ActualResult]:[ActualResult]], "OT") + SUMIFS(Table2[[AwayWon]:[AwayWon]], Table2[[GameIsOver]:[GameIsOver]],1,Table2[[HomeTeam]:[HomeTeam]],$T5, Table2[[AwayTeam]:[AwayTeam]], X$1, Table2[[ActualResult]:[ActualResult]], "OT") + SUMIFS(Table2[[HomeWon_]:[HomeWon_]], Table2[[GameIsOver]:[GameIsOver]],1,Table2[[AwayTeam]:[AwayTeam]],$T5, Table2[[HomeTeam]:[HomeTeam]], X$1, Table2[[ActualResult]:[ActualResult]], "SO") + SUMIFS(Table2[[AwayWon]:[AwayWon]], Table2[[GameIsOver]:[GameIsOver]],1,Table2[[HomeTeam]:[HomeTeam]],$T5, Table2[[AwayTeam]:[AwayTeam]], X$1, Table2[[ActualResult]:[ActualResult]], "SO")))</f>
        <v>2</v>
      </c>
      <c r="Y5">
        <f>(2*(SUMIFS(Table2[[AwayWon]:[AwayWon]], Table2[[GameIsOver]:[GameIsOver]],1,Table2[[AwayTeam]:[AwayTeam]],$T5, Table2[[HomeTeam]:[HomeTeam]], Y$1) + SUMIFS(Table2[[HomeWon_]:[HomeWon_]], Table2[[GameIsOver]:[GameIsOver]],1,Table2[[HomeTeam]:[HomeTeam]],$T5, Table2[[AwayTeam]:[AwayTeam]], Y$1))) + (0*(SUMIFS(Table2[[HomeWon_]:[HomeWon_]], Table2[[GameIsOver]:[GameIsOver]],1,Table2[[AwayTeam]:[AwayTeam]],$T5, Table2[[HomeTeam]:[HomeTeam]], Y$1, Table2[[ActualResult]:[ActualResult]], "REG") + SUMIFS(Table2[[AwayWon]:[AwayWon]], Table2[[GameIsOver]:[GameIsOver]],1,Table2[[HomeTeam]:[HomeTeam]],$T5, Table2[[AwayTeam]:[AwayTeam]], Y$1, Table2[[ActualResult]:[ActualResult]], "REG"))) + (1*(SUMIFS(Table2[[HomeWon_]:[HomeWon_]], Table2[[GameIsOver]:[GameIsOver]],1,Table2[[AwayTeam]:[AwayTeam]],$T5, Table2[[HomeTeam]:[HomeTeam]], Y$1, Table2[[ActualResult]:[ActualResult]], "OT") + SUMIFS(Table2[[AwayWon]:[AwayWon]], Table2[[GameIsOver]:[GameIsOver]],1,Table2[[HomeTeam]:[HomeTeam]],$T5, Table2[[AwayTeam]:[AwayTeam]], Y$1, Table2[[ActualResult]:[ActualResult]], "OT") + SUMIFS(Table2[[HomeWon_]:[HomeWon_]], Table2[[GameIsOver]:[GameIsOver]],1,Table2[[AwayTeam]:[AwayTeam]],$T5, Table2[[HomeTeam]:[HomeTeam]], Y$1, Table2[[ActualResult]:[ActualResult]], "SO") + SUMIFS(Table2[[AwayWon]:[AwayWon]], Table2[[GameIsOver]:[GameIsOver]],1,Table2[[HomeTeam]:[HomeTeam]],$T5, Table2[[AwayTeam]:[AwayTeam]], Y$1, Table2[[ActualResult]:[ActualResult]], "SO")))</f>
        <v>4</v>
      </c>
      <c r="Z5">
        <f>(2*(SUMIFS(Table2[[AwayWon]:[AwayWon]], Table2[[GameIsOver]:[GameIsOver]],1,Table2[[AwayTeam]:[AwayTeam]],$T5, Table2[[HomeTeam]:[HomeTeam]], Z$1) + SUMIFS(Table2[[HomeWon_]:[HomeWon_]], Table2[[GameIsOver]:[GameIsOver]],1,Table2[[HomeTeam]:[HomeTeam]],$T5, Table2[[AwayTeam]:[AwayTeam]], Z$1))) + (0*(SUMIFS(Table2[[HomeWon_]:[HomeWon_]], Table2[[GameIsOver]:[GameIsOver]],1,Table2[[AwayTeam]:[AwayTeam]],$T5, Table2[[HomeTeam]:[HomeTeam]], Z$1, Table2[[ActualResult]:[ActualResult]], "REG") + SUMIFS(Table2[[AwayWon]:[AwayWon]], Table2[[GameIsOver]:[GameIsOver]],1,Table2[[HomeTeam]:[HomeTeam]],$T5, Table2[[AwayTeam]:[AwayTeam]], Z$1, Table2[[ActualResult]:[ActualResult]], "REG"))) + (1*(SUMIFS(Table2[[HomeWon_]:[HomeWon_]], Table2[[GameIsOver]:[GameIsOver]],1,Table2[[AwayTeam]:[AwayTeam]],$T5, Table2[[HomeTeam]:[HomeTeam]], Z$1, Table2[[ActualResult]:[ActualResult]], "OT") + SUMIFS(Table2[[AwayWon]:[AwayWon]], Table2[[GameIsOver]:[GameIsOver]],1,Table2[[HomeTeam]:[HomeTeam]],$T5, Table2[[AwayTeam]:[AwayTeam]], Z$1, Table2[[ActualResult]:[ActualResult]], "OT") + SUMIFS(Table2[[HomeWon_]:[HomeWon_]], Table2[[GameIsOver]:[GameIsOver]],1,Table2[[AwayTeam]:[AwayTeam]],$T5, Table2[[HomeTeam]:[HomeTeam]], Z$1, Table2[[ActualResult]:[ActualResult]], "SO") + SUMIFS(Table2[[AwayWon]:[AwayWon]], Table2[[GameIsOver]:[GameIsOver]],1,Table2[[HomeTeam]:[HomeTeam]],$T5, Table2[[AwayTeam]:[AwayTeam]], Z$1, Table2[[ActualResult]:[ActualResult]], "SO")))</f>
        <v>4</v>
      </c>
      <c r="AA5">
        <f>(2*(SUMIFS(Table2[[AwayWon]:[AwayWon]], Table2[[GameIsOver]:[GameIsOver]],1,Table2[[AwayTeam]:[AwayTeam]],$T5, Table2[[HomeTeam]:[HomeTeam]], AA$1) + SUMIFS(Table2[[HomeWon_]:[HomeWon_]], Table2[[GameIsOver]:[GameIsOver]],1,Table2[[HomeTeam]:[HomeTeam]],$T5, Table2[[AwayTeam]:[AwayTeam]], AA$1))) + (0*(SUMIFS(Table2[[HomeWon_]:[HomeWon_]], Table2[[GameIsOver]:[GameIsOver]],1,Table2[[AwayTeam]:[AwayTeam]],$T5, Table2[[HomeTeam]:[HomeTeam]], AA$1, Table2[[ActualResult]:[ActualResult]], "REG") + SUMIFS(Table2[[AwayWon]:[AwayWon]], Table2[[GameIsOver]:[GameIsOver]],1,Table2[[HomeTeam]:[HomeTeam]],$T5, Table2[[AwayTeam]:[AwayTeam]], AA$1, Table2[[ActualResult]:[ActualResult]], "REG"))) + (1*(SUMIFS(Table2[[HomeWon_]:[HomeWon_]], Table2[[GameIsOver]:[GameIsOver]],1,Table2[[AwayTeam]:[AwayTeam]],$T5, Table2[[HomeTeam]:[HomeTeam]], AA$1, Table2[[ActualResult]:[ActualResult]], "OT") + SUMIFS(Table2[[AwayWon]:[AwayWon]], Table2[[GameIsOver]:[GameIsOver]],1,Table2[[HomeTeam]:[HomeTeam]],$T5, Table2[[AwayTeam]:[AwayTeam]], AA$1, Table2[[ActualResult]:[ActualResult]], "OT") + SUMIFS(Table2[[HomeWon_]:[HomeWon_]], Table2[[GameIsOver]:[GameIsOver]],1,Table2[[AwayTeam]:[AwayTeam]],$T5, Table2[[HomeTeam]:[HomeTeam]], AA$1, Table2[[ActualResult]:[ActualResult]], "SO") + SUMIFS(Table2[[AwayWon]:[AwayWon]], Table2[[GameIsOver]:[GameIsOver]],1,Table2[[HomeTeam]:[HomeTeam]],$T5, Table2[[AwayTeam]:[AwayTeam]], AA$1, Table2[[ActualResult]:[ActualResult]], "SO")))</f>
        <v>4</v>
      </c>
      <c r="AB5">
        <f>(2*(SUMIFS(Table2[[AwayWon]:[AwayWon]], Table2[[GameIsOver]:[GameIsOver]],1,Table2[[AwayTeam]:[AwayTeam]],$T5, Table2[[HomeTeam]:[HomeTeam]], AB$1) + SUMIFS(Table2[[HomeWon_]:[HomeWon_]], Table2[[GameIsOver]:[GameIsOver]],1,Table2[[HomeTeam]:[HomeTeam]],$T5, Table2[[AwayTeam]:[AwayTeam]], AB$1))) + (0*(SUMIFS(Table2[[HomeWon_]:[HomeWon_]], Table2[[GameIsOver]:[GameIsOver]],1,Table2[[AwayTeam]:[AwayTeam]],$T5, Table2[[HomeTeam]:[HomeTeam]], AB$1, Table2[[ActualResult]:[ActualResult]], "REG") + SUMIFS(Table2[[AwayWon]:[AwayWon]], Table2[[GameIsOver]:[GameIsOver]],1,Table2[[HomeTeam]:[HomeTeam]],$T5, Table2[[AwayTeam]:[AwayTeam]], AB$1, Table2[[ActualResult]:[ActualResult]], "REG"))) + (1*(SUMIFS(Table2[[HomeWon_]:[HomeWon_]], Table2[[GameIsOver]:[GameIsOver]],1,Table2[[AwayTeam]:[AwayTeam]],$T5, Table2[[HomeTeam]:[HomeTeam]], AB$1, Table2[[ActualResult]:[ActualResult]], "OT") + SUMIFS(Table2[[AwayWon]:[AwayWon]], Table2[[GameIsOver]:[GameIsOver]],1,Table2[[HomeTeam]:[HomeTeam]],$T5, Table2[[AwayTeam]:[AwayTeam]], AB$1, Table2[[ActualResult]:[ActualResult]], "OT") + SUMIFS(Table2[[HomeWon_]:[HomeWon_]], Table2[[GameIsOver]:[GameIsOver]],1,Table2[[AwayTeam]:[AwayTeam]],$T5, Table2[[HomeTeam]:[HomeTeam]], AB$1, Table2[[ActualResult]:[ActualResult]], "SO") + SUMIFS(Table2[[AwayWon]:[AwayWon]], Table2[[GameIsOver]:[GameIsOver]],1,Table2[[HomeTeam]:[HomeTeam]],$T5, Table2[[AwayTeam]:[AwayTeam]], AB$1, Table2[[ActualResult]:[ActualResult]], "SO")))</f>
        <v>5</v>
      </c>
      <c r="AC5">
        <f>(2*(SUMIFS(Table2[[AwayWon]:[AwayWon]], Table2[[GameIsOver]:[GameIsOver]],1,Table2[[AwayTeam]:[AwayTeam]],$T5, Table2[[HomeTeam]:[HomeTeam]], AC$1) + SUMIFS(Table2[[HomeWon_]:[HomeWon_]], Table2[[GameIsOver]:[GameIsOver]],1,Table2[[HomeTeam]:[HomeTeam]],$T5, Table2[[AwayTeam]:[AwayTeam]], AC$1))) + (0*(SUMIFS(Table2[[HomeWon_]:[HomeWon_]], Table2[[GameIsOver]:[GameIsOver]],1,Table2[[AwayTeam]:[AwayTeam]],$T5, Table2[[HomeTeam]:[HomeTeam]], AC$1, Table2[[ActualResult]:[ActualResult]], "REG") + SUMIFS(Table2[[AwayWon]:[AwayWon]], Table2[[GameIsOver]:[GameIsOver]],1,Table2[[HomeTeam]:[HomeTeam]],$T5, Table2[[AwayTeam]:[AwayTeam]], AC$1, Table2[[ActualResult]:[ActualResult]], "REG"))) + (1*(SUMIFS(Table2[[HomeWon_]:[HomeWon_]], Table2[[GameIsOver]:[GameIsOver]],1,Table2[[AwayTeam]:[AwayTeam]],$T5, Table2[[HomeTeam]:[HomeTeam]], AC$1, Table2[[ActualResult]:[ActualResult]], "OT") + SUMIFS(Table2[[AwayWon]:[AwayWon]], Table2[[GameIsOver]:[GameIsOver]],1,Table2[[HomeTeam]:[HomeTeam]],$T5, Table2[[AwayTeam]:[AwayTeam]], AC$1, Table2[[ActualResult]:[ActualResult]], "OT") + SUMIFS(Table2[[HomeWon_]:[HomeWon_]], Table2[[GameIsOver]:[GameIsOver]],1,Table2[[AwayTeam]:[AwayTeam]],$T5, Table2[[HomeTeam]:[HomeTeam]], AC$1, Table2[[ActualResult]:[ActualResult]], "SO") + SUMIFS(Table2[[AwayWon]:[AwayWon]], Table2[[GameIsOver]:[GameIsOver]],1,Table2[[HomeTeam]:[HomeTeam]],$T5, Table2[[AwayTeam]:[AwayTeam]], AC$1, Table2[[ActualResult]:[ActualResult]], "SO")))</f>
        <v>0</v>
      </c>
      <c r="AD5">
        <f>(2*(SUMIFS(Table2[[AwayWon]:[AwayWon]], Table2[[GameIsOver]:[GameIsOver]],1,Table2[[AwayTeam]:[AwayTeam]],$T5, Table2[[HomeTeam]:[HomeTeam]], AD$1) + SUMIFS(Table2[[HomeWon_]:[HomeWon_]], Table2[[GameIsOver]:[GameIsOver]],1,Table2[[HomeTeam]:[HomeTeam]],$T5, Table2[[AwayTeam]:[AwayTeam]], AD$1))) + (0*(SUMIFS(Table2[[HomeWon_]:[HomeWon_]], Table2[[GameIsOver]:[GameIsOver]],1,Table2[[AwayTeam]:[AwayTeam]],$T5, Table2[[HomeTeam]:[HomeTeam]], AD$1, Table2[[ActualResult]:[ActualResult]], "REG") + SUMIFS(Table2[[AwayWon]:[AwayWon]], Table2[[GameIsOver]:[GameIsOver]],1,Table2[[HomeTeam]:[HomeTeam]],$T5, Table2[[AwayTeam]:[AwayTeam]], AD$1, Table2[[ActualResult]:[ActualResult]], "REG"))) + (1*(SUMIFS(Table2[[HomeWon_]:[HomeWon_]], Table2[[GameIsOver]:[GameIsOver]],1,Table2[[AwayTeam]:[AwayTeam]],$T5, Table2[[HomeTeam]:[HomeTeam]], AD$1, Table2[[ActualResult]:[ActualResult]], "OT") + SUMIFS(Table2[[AwayWon]:[AwayWon]], Table2[[GameIsOver]:[GameIsOver]],1,Table2[[HomeTeam]:[HomeTeam]],$T5, Table2[[AwayTeam]:[AwayTeam]], AD$1, Table2[[ActualResult]:[ActualResult]], "OT") + SUMIFS(Table2[[HomeWon_]:[HomeWon_]], Table2[[GameIsOver]:[GameIsOver]],1,Table2[[AwayTeam]:[AwayTeam]],$T5, Table2[[HomeTeam]:[HomeTeam]], AD$1, Table2[[ActualResult]:[ActualResult]], "SO") + SUMIFS(Table2[[AwayWon]:[AwayWon]], Table2[[GameIsOver]:[GameIsOver]],1,Table2[[HomeTeam]:[HomeTeam]],$T5, Table2[[AwayTeam]:[AwayTeam]], AD$1, Table2[[ActualResult]:[ActualResult]], "SO")))</f>
        <v>6</v>
      </c>
      <c r="AE5">
        <f>(2*(SUMIFS(Table2[[AwayWon]:[AwayWon]], Table2[[GameIsOver]:[GameIsOver]],1,Table2[[AwayTeam]:[AwayTeam]],$T5, Table2[[HomeTeam]:[HomeTeam]], AE$1) + SUMIFS(Table2[[HomeWon_]:[HomeWon_]], Table2[[GameIsOver]:[GameIsOver]],1,Table2[[HomeTeam]:[HomeTeam]],$T5, Table2[[AwayTeam]:[AwayTeam]], AE$1))) + (0*(SUMIFS(Table2[[HomeWon_]:[HomeWon_]], Table2[[GameIsOver]:[GameIsOver]],1,Table2[[AwayTeam]:[AwayTeam]],$T5, Table2[[HomeTeam]:[HomeTeam]], AE$1, Table2[[ActualResult]:[ActualResult]], "REG") + SUMIFS(Table2[[AwayWon]:[AwayWon]], Table2[[GameIsOver]:[GameIsOver]],1,Table2[[HomeTeam]:[HomeTeam]],$T5, Table2[[AwayTeam]:[AwayTeam]], AE$1, Table2[[ActualResult]:[ActualResult]], "REG"))) + (1*(SUMIFS(Table2[[HomeWon_]:[HomeWon_]], Table2[[GameIsOver]:[GameIsOver]],1,Table2[[AwayTeam]:[AwayTeam]],$T5, Table2[[HomeTeam]:[HomeTeam]], AE$1, Table2[[ActualResult]:[ActualResult]], "OT") + SUMIFS(Table2[[AwayWon]:[AwayWon]], Table2[[GameIsOver]:[GameIsOver]],1,Table2[[HomeTeam]:[HomeTeam]],$T5, Table2[[AwayTeam]:[AwayTeam]], AE$1, Table2[[ActualResult]:[ActualResult]], "OT") + SUMIFS(Table2[[HomeWon_]:[HomeWon_]], Table2[[GameIsOver]:[GameIsOver]],1,Table2[[AwayTeam]:[AwayTeam]],$T5, Table2[[HomeTeam]:[HomeTeam]], AE$1, Table2[[ActualResult]:[ActualResult]], "SO") + SUMIFS(Table2[[AwayWon]:[AwayWon]], Table2[[GameIsOver]:[GameIsOver]],1,Table2[[HomeTeam]:[HomeTeam]],$T5, Table2[[AwayTeam]:[AwayTeam]], AE$1, Table2[[ActualResult]:[ActualResult]], "SO")))</f>
        <v>0</v>
      </c>
      <c r="AF5">
        <f>(2*(SUMIFS(Table2[[AwayWon]:[AwayWon]], Table2[[GameIsOver]:[GameIsOver]],1,Table2[[AwayTeam]:[AwayTeam]],$T5, Table2[[HomeTeam]:[HomeTeam]], AF$1) + SUMIFS(Table2[[HomeWon_]:[HomeWon_]], Table2[[GameIsOver]:[GameIsOver]],1,Table2[[HomeTeam]:[HomeTeam]],$T5, Table2[[AwayTeam]:[AwayTeam]], AF$1))) + (0*(SUMIFS(Table2[[HomeWon_]:[HomeWon_]], Table2[[GameIsOver]:[GameIsOver]],1,Table2[[AwayTeam]:[AwayTeam]],$T5, Table2[[HomeTeam]:[HomeTeam]], AF$1, Table2[[ActualResult]:[ActualResult]], "REG") + SUMIFS(Table2[[AwayWon]:[AwayWon]], Table2[[GameIsOver]:[GameIsOver]],1,Table2[[HomeTeam]:[HomeTeam]],$T5, Table2[[AwayTeam]:[AwayTeam]], AF$1, Table2[[ActualResult]:[ActualResult]], "REG"))) + (1*(SUMIFS(Table2[[HomeWon_]:[HomeWon_]], Table2[[GameIsOver]:[GameIsOver]],1,Table2[[AwayTeam]:[AwayTeam]],$T5, Table2[[HomeTeam]:[HomeTeam]], AF$1, Table2[[ActualResult]:[ActualResult]], "OT") + SUMIFS(Table2[[AwayWon]:[AwayWon]], Table2[[GameIsOver]:[GameIsOver]],1,Table2[[HomeTeam]:[HomeTeam]],$T5, Table2[[AwayTeam]:[AwayTeam]], AF$1, Table2[[ActualResult]:[ActualResult]], "OT") + SUMIFS(Table2[[HomeWon_]:[HomeWon_]], Table2[[GameIsOver]:[GameIsOver]],1,Table2[[AwayTeam]:[AwayTeam]],$T5, Table2[[HomeTeam]:[HomeTeam]], AF$1, Table2[[ActualResult]:[ActualResult]], "SO") + SUMIFS(Table2[[AwayWon]:[AwayWon]], Table2[[GameIsOver]:[GameIsOver]],1,Table2[[HomeTeam]:[HomeTeam]],$T5, Table2[[AwayTeam]:[AwayTeam]], AF$1, Table2[[ActualResult]:[ActualResult]], "SO")))</f>
        <v>1</v>
      </c>
      <c r="AG5">
        <f>(2*(SUMIFS(Table2[[AwayWon]:[AwayWon]], Table2[[GameIsOver]:[GameIsOver]],1,Table2[[AwayTeam]:[AwayTeam]],$T5, Table2[[HomeTeam]:[HomeTeam]], AG$1) + SUMIFS(Table2[[HomeWon_]:[HomeWon_]], Table2[[GameIsOver]:[GameIsOver]],1,Table2[[HomeTeam]:[HomeTeam]],$T5, Table2[[AwayTeam]:[AwayTeam]], AG$1))) + (0*(SUMIFS(Table2[[HomeWon_]:[HomeWon_]], Table2[[GameIsOver]:[GameIsOver]],1,Table2[[AwayTeam]:[AwayTeam]],$T5, Table2[[HomeTeam]:[HomeTeam]], AG$1, Table2[[ActualResult]:[ActualResult]], "REG") + SUMIFS(Table2[[AwayWon]:[AwayWon]], Table2[[GameIsOver]:[GameIsOver]],1,Table2[[HomeTeam]:[HomeTeam]],$T5, Table2[[AwayTeam]:[AwayTeam]], AG$1, Table2[[ActualResult]:[ActualResult]], "REG"))) + (1*(SUMIFS(Table2[[HomeWon_]:[HomeWon_]], Table2[[GameIsOver]:[GameIsOver]],1,Table2[[AwayTeam]:[AwayTeam]],$T5, Table2[[HomeTeam]:[HomeTeam]], AG$1, Table2[[ActualResult]:[ActualResult]], "OT") + SUMIFS(Table2[[AwayWon]:[AwayWon]], Table2[[GameIsOver]:[GameIsOver]],1,Table2[[HomeTeam]:[HomeTeam]],$T5, Table2[[AwayTeam]:[AwayTeam]], AG$1, Table2[[ActualResult]:[ActualResult]], "OT") + SUMIFS(Table2[[HomeWon_]:[HomeWon_]], Table2[[GameIsOver]:[GameIsOver]],1,Table2[[AwayTeam]:[AwayTeam]],$T5, Table2[[HomeTeam]:[HomeTeam]], AG$1, Table2[[ActualResult]:[ActualResult]], "SO") + SUMIFS(Table2[[AwayWon]:[AwayWon]], Table2[[GameIsOver]:[GameIsOver]],1,Table2[[HomeTeam]:[HomeTeam]],$T5, Table2[[AwayTeam]:[AwayTeam]], AG$1, Table2[[ActualResult]:[ActualResult]], "SO")))</f>
        <v>4</v>
      </c>
      <c r="AH5">
        <f>(2*(SUMIFS(Table2[[AwayWon]:[AwayWon]], Table2[[GameIsOver]:[GameIsOver]],1,Table2[[AwayTeam]:[AwayTeam]],$T5, Table2[[HomeTeam]:[HomeTeam]], AH$1) + SUMIFS(Table2[[HomeWon_]:[HomeWon_]], Table2[[GameIsOver]:[GameIsOver]],1,Table2[[HomeTeam]:[HomeTeam]],$T5, Table2[[AwayTeam]:[AwayTeam]], AH$1))) + (0*(SUMIFS(Table2[[HomeWon_]:[HomeWon_]], Table2[[GameIsOver]:[GameIsOver]],1,Table2[[AwayTeam]:[AwayTeam]],$T5, Table2[[HomeTeam]:[HomeTeam]], AH$1, Table2[[ActualResult]:[ActualResult]], "REG") + SUMIFS(Table2[[AwayWon]:[AwayWon]], Table2[[GameIsOver]:[GameIsOver]],1,Table2[[HomeTeam]:[HomeTeam]],$T5, Table2[[AwayTeam]:[AwayTeam]], AH$1, Table2[[ActualResult]:[ActualResult]], "REG"))) + (1*(SUMIFS(Table2[[HomeWon_]:[HomeWon_]], Table2[[GameIsOver]:[GameIsOver]],1,Table2[[AwayTeam]:[AwayTeam]],$T5, Table2[[HomeTeam]:[HomeTeam]], AH$1, Table2[[ActualResult]:[ActualResult]], "OT") + SUMIFS(Table2[[AwayWon]:[AwayWon]], Table2[[GameIsOver]:[GameIsOver]],1,Table2[[HomeTeam]:[HomeTeam]],$T5, Table2[[AwayTeam]:[AwayTeam]], AH$1, Table2[[ActualResult]:[ActualResult]], "OT") + SUMIFS(Table2[[HomeWon_]:[HomeWon_]], Table2[[GameIsOver]:[GameIsOver]],1,Table2[[AwayTeam]:[AwayTeam]],$T5, Table2[[HomeTeam]:[HomeTeam]], AH$1, Table2[[ActualResult]:[ActualResult]], "SO") + SUMIFS(Table2[[AwayWon]:[AwayWon]], Table2[[GameIsOver]:[GameIsOver]],1,Table2[[HomeTeam]:[HomeTeam]],$T5, Table2[[AwayTeam]:[AwayTeam]], AH$1, Table2[[ActualResult]:[ActualResult]], "SO")))</f>
        <v>4</v>
      </c>
      <c r="AI5">
        <f>(2*(SUMIFS(Table2[[AwayWon]:[AwayWon]], Table2[[GameIsOver]:[GameIsOver]],1,Table2[[AwayTeam]:[AwayTeam]],$T5, Table2[[HomeTeam]:[HomeTeam]], AI$1) + SUMIFS(Table2[[HomeWon_]:[HomeWon_]], Table2[[GameIsOver]:[GameIsOver]],1,Table2[[HomeTeam]:[HomeTeam]],$T5, Table2[[AwayTeam]:[AwayTeam]], AI$1))) + (0*(SUMIFS(Table2[[HomeWon_]:[HomeWon_]], Table2[[GameIsOver]:[GameIsOver]],1,Table2[[AwayTeam]:[AwayTeam]],$T5, Table2[[HomeTeam]:[HomeTeam]], AI$1, Table2[[ActualResult]:[ActualResult]], "REG") + SUMIFS(Table2[[AwayWon]:[AwayWon]], Table2[[GameIsOver]:[GameIsOver]],1,Table2[[HomeTeam]:[HomeTeam]],$T5, Table2[[AwayTeam]:[AwayTeam]], AI$1, Table2[[ActualResult]:[ActualResult]], "REG"))) + (1*(SUMIFS(Table2[[HomeWon_]:[HomeWon_]], Table2[[GameIsOver]:[GameIsOver]],1,Table2[[AwayTeam]:[AwayTeam]],$T5, Table2[[HomeTeam]:[HomeTeam]], AI$1, Table2[[ActualResult]:[ActualResult]], "OT") + SUMIFS(Table2[[AwayWon]:[AwayWon]], Table2[[GameIsOver]:[GameIsOver]],1,Table2[[HomeTeam]:[HomeTeam]],$T5, Table2[[AwayTeam]:[AwayTeam]], AI$1, Table2[[ActualResult]:[ActualResult]], "OT") + SUMIFS(Table2[[HomeWon_]:[HomeWon_]], Table2[[GameIsOver]:[GameIsOver]],1,Table2[[AwayTeam]:[AwayTeam]],$T5, Table2[[HomeTeam]:[HomeTeam]], AI$1, Table2[[ActualResult]:[ActualResult]], "SO") + SUMIFS(Table2[[AwayWon]:[AwayWon]], Table2[[GameIsOver]:[GameIsOver]],1,Table2[[HomeTeam]:[HomeTeam]],$T5, Table2[[AwayTeam]:[AwayTeam]], AI$1, Table2[[ActualResult]:[ActualResult]], "SO")))</f>
        <v>1</v>
      </c>
      <c r="AJ5">
        <f>(2*(SUMIFS(Table2[[AwayWon]:[AwayWon]], Table2[[GameIsOver]:[GameIsOver]],1,Table2[[AwayTeam]:[AwayTeam]],$T5, Table2[[HomeTeam]:[HomeTeam]], AJ$1) + SUMIFS(Table2[[HomeWon_]:[HomeWon_]], Table2[[GameIsOver]:[GameIsOver]],1,Table2[[HomeTeam]:[HomeTeam]],$T5, Table2[[AwayTeam]:[AwayTeam]], AJ$1))) + (0*(SUMIFS(Table2[[HomeWon_]:[HomeWon_]], Table2[[GameIsOver]:[GameIsOver]],1,Table2[[AwayTeam]:[AwayTeam]],$T5, Table2[[HomeTeam]:[HomeTeam]], AJ$1, Table2[[ActualResult]:[ActualResult]], "REG") + SUMIFS(Table2[[AwayWon]:[AwayWon]], Table2[[GameIsOver]:[GameIsOver]],1,Table2[[HomeTeam]:[HomeTeam]],$T5, Table2[[AwayTeam]:[AwayTeam]], AJ$1, Table2[[ActualResult]:[ActualResult]], "REG"))) + (1*(SUMIFS(Table2[[HomeWon_]:[HomeWon_]], Table2[[GameIsOver]:[GameIsOver]],1,Table2[[AwayTeam]:[AwayTeam]],$T5, Table2[[HomeTeam]:[HomeTeam]], AJ$1, Table2[[ActualResult]:[ActualResult]], "OT") + SUMIFS(Table2[[AwayWon]:[AwayWon]], Table2[[GameIsOver]:[GameIsOver]],1,Table2[[HomeTeam]:[HomeTeam]],$T5, Table2[[AwayTeam]:[AwayTeam]], AJ$1, Table2[[ActualResult]:[ActualResult]], "OT") + SUMIFS(Table2[[HomeWon_]:[HomeWon_]], Table2[[GameIsOver]:[GameIsOver]],1,Table2[[AwayTeam]:[AwayTeam]],$T5, Table2[[HomeTeam]:[HomeTeam]], AJ$1, Table2[[ActualResult]:[ActualResult]], "SO") + SUMIFS(Table2[[AwayWon]:[AwayWon]], Table2[[GameIsOver]:[GameIsOver]],1,Table2[[HomeTeam]:[HomeTeam]],$T5, Table2[[AwayTeam]:[AwayTeam]], AJ$1, Table2[[ActualResult]:[ActualResult]], "SO")))</f>
        <v>0</v>
      </c>
      <c r="AK5">
        <f>(2*(SUMIFS(Table2[[AwayWon]:[AwayWon]], Table2[[GameIsOver]:[GameIsOver]],1,Table2[[AwayTeam]:[AwayTeam]],$T5, Table2[[HomeTeam]:[HomeTeam]], AK$1) + SUMIFS(Table2[[HomeWon_]:[HomeWon_]], Table2[[GameIsOver]:[GameIsOver]],1,Table2[[HomeTeam]:[HomeTeam]],$T5, Table2[[AwayTeam]:[AwayTeam]], AK$1))) + (0*(SUMIFS(Table2[[HomeWon_]:[HomeWon_]], Table2[[GameIsOver]:[GameIsOver]],1,Table2[[AwayTeam]:[AwayTeam]],$T5, Table2[[HomeTeam]:[HomeTeam]], AK$1, Table2[[ActualResult]:[ActualResult]], "REG") + SUMIFS(Table2[[AwayWon]:[AwayWon]], Table2[[GameIsOver]:[GameIsOver]],1,Table2[[HomeTeam]:[HomeTeam]],$T5, Table2[[AwayTeam]:[AwayTeam]], AK$1, Table2[[ActualResult]:[ActualResult]], "REG"))) + (1*(SUMIFS(Table2[[HomeWon_]:[HomeWon_]], Table2[[GameIsOver]:[GameIsOver]],1,Table2[[AwayTeam]:[AwayTeam]],$T5, Table2[[HomeTeam]:[HomeTeam]], AK$1, Table2[[ActualResult]:[ActualResult]], "OT") + SUMIFS(Table2[[AwayWon]:[AwayWon]], Table2[[GameIsOver]:[GameIsOver]],1,Table2[[HomeTeam]:[HomeTeam]],$T5, Table2[[AwayTeam]:[AwayTeam]], AK$1, Table2[[ActualResult]:[ActualResult]], "OT") + SUMIFS(Table2[[HomeWon_]:[HomeWon_]], Table2[[GameIsOver]:[GameIsOver]],1,Table2[[AwayTeam]:[AwayTeam]],$T5, Table2[[HomeTeam]:[HomeTeam]], AK$1, Table2[[ActualResult]:[ActualResult]], "SO") + SUMIFS(Table2[[AwayWon]:[AwayWon]], Table2[[GameIsOver]:[GameIsOver]],1,Table2[[HomeTeam]:[HomeTeam]],$T5, Table2[[AwayTeam]:[AwayTeam]], AK$1, Table2[[ActualResult]:[ActualResult]], "SO")))</f>
        <v>2</v>
      </c>
      <c r="AL5">
        <f>(2*(SUMIFS(Table2[[AwayWon]:[AwayWon]], Table2[[GameIsOver]:[GameIsOver]],1,Table2[[AwayTeam]:[AwayTeam]],$T5, Table2[[HomeTeam]:[HomeTeam]], AL$1) + SUMIFS(Table2[[HomeWon_]:[HomeWon_]], Table2[[GameIsOver]:[GameIsOver]],1,Table2[[HomeTeam]:[HomeTeam]],$T5, Table2[[AwayTeam]:[AwayTeam]], AL$1))) + (0*(SUMIFS(Table2[[HomeWon_]:[HomeWon_]], Table2[[GameIsOver]:[GameIsOver]],1,Table2[[AwayTeam]:[AwayTeam]],$T5, Table2[[HomeTeam]:[HomeTeam]], AL$1, Table2[[ActualResult]:[ActualResult]], "REG") + SUMIFS(Table2[[AwayWon]:[AwayWon]], Table2[[GameIsOver]:[GameIsOver]],1,Table2[[HomeTeam]:[HomeTeam]],$T5, Table2[[AwayTeam]:[AwayTeam]], AL$1, Table2[[ActualResult]:[ActualResult]], "REG"))) + (1*(SUMIFS(Table2[[HomeWon_]:[HomeWon_]], Table2[[GameIsOver]:[GameIsOver]],1,Table2[[AwayTeam]:[AwayTeam]],$T5, Table2[[HomeTeam]:[HomeTeam]], AL$1, Table2[[ActualResult]:[ActualResult]], "OT") + SUMIFS(Table2[[AwayWon]:[AwayWon]], Table2[[GameIsOver]:[GameIsOver]],1,Table2[[HomeTeam]:[HomeTeam]],$T5, Table2[[AwayTeam]:[AwayTeam]], AL$1, Table2[[ActualResult]:[ActualResult]], "OT") + SUMIFS(Table2[[HomeWon_]:[HomeWon_]], Table2[[GameIsOver]:[GameIsOver]],1,Table2[[AwayTeam]:[AwayTeam]],$T5, Table2[[HomeTeam]:[HomeTeam]], AL$1, Table2[[ActualResult]:[ActualResult]], "SO") + SUMIFS(Table2[[AwayWon]:[AwayWon]], Table2[[GameIsOver]:[GameIsOver]],1,Table2[[HomeTeam]:[HomeTeam]],$T5, Table2[[AwayTeam]:[AwayTeam]], AL$1, Table2[[ActualResult]:[ActualResult]], "SO")))</f>
        <v>1</v>
      </c>
      <c r="AM5">
        <f>(2*(SUMIFS(Table2[[AwayWon]:[AwayWon]], Table2[[GameIsOver]:[GameIsOver]],1,Table2[[AwayTeam]:[AwayTeam]],$T5, Table2[[HomeTeam]:[HomeTeam]], AM$1) + SUMIFS(Table2[[HomeWon_]:[HomeWon_]], Table2[[GameIsOver]:[GameIsOver]],1,Table2[[HomeTeam]:[HomeTeam]],$T5, Table2[[AwayTeam]:[AwayTeam]], AM$1))) + (0*(SUMIFS(Table2[[HomeWon_]:[HomeWon_]], Table2[[GameIsOver]:[GameIsOver]],1,Table2[[AwayTeam]:[AwayTeam]],$T5, Table2[[HomeTeam]:[HomeTeam]], AM$1, Table2[[ActualResult]:[ActualResult]], "REG") + SUMIFS(Table2[[AwayWon]:[AwayWon]], Table2[[GameIsOver]:[GameIsOver]],1,Table2[[HomeTeam]:[HomeTeam]],$T5, Table2[[AwayTeam]:[AwayTeam]], AM$1, Table2[[ActualResult]:[ActualResult]], "REG"))) + (1*(SUMIFS(Table2[[HomeWon_]:[HomeWon_]], Table2[[GameIsOver]:[GameIsOver]],1,Table2[[AwayTeam]:[AwayTeam]],$T5, Table2[[HomeTeam]:[HomeTeam]], AM$1, Table2[[ActualResult]:[ActualResult]], "OT") + SUMIFS(Table2[[AwayWon]:[AwayWon]], Table2[[GameIsOver]:[GameIsOver]],1,Table2[[HomeTeam]:[HomeTeam]],$T5, Table2[[AwayTeam]:[AwayTeam]], AM$1, Table2[[ActualResult]:[ActualResult]], "OT") + SUMIFS(Table2[[HomeWon_]:[HomeWon_]], Table2[[GameIsOver]:[GameIsOver]],1,Table2[[AwayTeam]:[AwayTeam]],$T5, Table2[[HomeTeam]:[HomeTeam]], AM$1, Table2[[ActualResult]:[ActualResult]], "SO") + SUMIFS(Table2[[AwayWon]:[AwayWon]], Table2[[GameIsOver]:[GameIsOver]],1,Table2[[HomeTeam]:[HomeTeam]],$T5, Table2[[AwayTeam]:[AwayTeam]], AM$1, Table2[[ActualResult]:[ActualResult]], "SO")))</f>
        <v>2</v>
      </c>
      <c r="AN5">
        <f>(2*(SUMIFS(Table2[[AwayWon]:[AwayWon]], Table2[[GameIsOver]:[GameIsOver]],1,Table2[[AwayTeam]:[AwayTeam]],$T5, Table2[[HomeTeam]:[HomeTeam]], AN$1) + SUMIFS(Table2[[HomeWon_]:[HomeWon_]], Table2[[GameIsOver]:[GameIsOver]],1,Table2[[HomeTeam]:[HomeTeam]],$T5, Table2[[AwayTeam]:[AwayTeam]], AN$1))) + (0*(SUMIFS(Table2[[HomeWon_]:[HomeWon_]], Table2[[GameIsOver]:[GameIsOver]],1,Table2[[AwayTeam]:[AwayTeam]],$T5, Table2[[HomeTeam]:[HomeTeam]], AN$1, Table2[[ActualResult]:[ActualResult]], "REG") + SUMIFS(Table2[[AwayWon]:[AwayWon]], Table2[[GameIsOver]:[GameIsOver]],1,Table2[[HomeTeam]:[HomeTeam]],$T5, Table2[[AwayTeam]:[AwayTeam]], AN$1, Table2[[ActualResult]:[ActualResult]], "REG"))) + (1*(SUMIFS(Table2[[HomeWon_]:[HomeWon_]], Table2[[GameIsOver]:[GameIsOver]],1,Table2[[AwayTeam]:[AwayTeam]],$T5, Table2[[HomeTeam]:[HomeTeam]], AN$1, Table2[[ActualResult]:[ActualResult]], "OT") + SUMIFS(Table2[[AwayWon]:[AwayWon]], Table2[[GameIsOver]:[GameIsOver]],1,Table2[[HomeTeam]:[HomeTeam]],$T5, Table2[[AwayTeam]:[AwayTeam]], AN$1, Table2[[ActualResult]:[ActualResult]], "OT") + SUMIFS(Table2[[HomeWon_]:[HomeWon_]], Table2[[GameIsOver]:[GameIsOver]],1,Table2[[AwayTeam]:[AwayTeam]],$T5, Table2[[HomeTeam]:[HomeTeam]], AN$1, Table2[[ActualResult]:[ActualResult]], "SO") + SUMIFS(Table2[[AwayWon]:[AwayWon]], Table2[[GameIsOver]:[GameIsOver]],1,Table2[[HomeTeam]:[HomeTeam]],$T5, Table2[[AwayTeam]:[AwayTeam]], AN$1, Table2[[ActualResult]:[ActualResult]], "SO")))</f>
        <v>2</v>
      </c>
      <c r="AO5">
        <f>(2*(SUMIFS(Table2[[AwayWon]:[AwayWon]], Table2[[GameIsOver]:[GameIsOver]],1,Table2[[AwayTeam]:[AwayTeam]],$T5, Table2[[HomeTeam]:[HomeTeam]], AO$1) + SUMIFS(Table2[[HomeWon_]:[HomeWon_]], Table2[[GameIsOver]:[GameIsOver]],1,Table2[[HomeTeam]:[HomeTeam]],$T5, Table2[[AwayTeam]:[AwayTeam]], AO$1))) + (0*(SUMIFS(Table2[[HomeWon_]:[HomeWon_]], Table2[[GameIsOver]:[GameIsOver]],1,Table2[[AwayTeam]:[AwayTeam]],$T5, Table2[[HomeTeam]:[HomeTeam]], AO$1, Table2[[ActualResult]:[ActualResult]], "REG") + SUMIFS(Table2[[AwayWon]:[AwayWon]], Table2[[GameIsOver]:[GameIsOver]],1,Table2[[HomeTeam]:[HomeTeam]],$T5, Table2[[AwayTeam]:[AwayTeam]], AO$1, Table2[[ActualResult]:[ActualResult]], "REG"))) + (1*(SUMIFS(Table2[[HomeWon_]:[HomeWon_]], Table2[[GameIsOver]:[GameIsOver]],1,Table2[[AwayTeam]:[AwayTeam]],$T5, Table2[[HomeTeam]:[HomeTeam]], AO$1, Table2[[ActualResult]:[ActualResult]], "OT") + SUMIFS(Table2[[AwayWon]:[AwayWon]], Table2[[GameIsOver]:[GameIsOver]],1,Table2[[HomeTeam]:[HomeTeam]],$T5, Table2[[AwayTeam]:[AwayTeam]], AO$1, Table2[[ActualResult]:[ActualResult]], "OT") + SUMIFS(Table2[[HomeWon_]:[HomeWon_]], Table2[[GameIsOver]:[GameIsOver]],1,Table2[[AwayTeam]:[AwayTeam]],$T5, Table2[[HomeTeam]:[HomeTeam]], AO$1, Table2[[ActualResult]:[ActualResult]], "SO") + SUMIFS(Table2[[AwayWon]:[AwayWon]], Table2[[GameIsOver]:[GameIsOver]],1,Table2[[HomeTeam]:[HomeTeam]],$T5, Table2[[AwayTeam]:[AwayTeam]], AO$1, Table2[[ActualResult]:[ActualResult]], "SO")))</f>
        <v>2</v>
      </c>
      <c r="AP5">
        <f>(2*(SUMIFS(Table2[[AwayWon]:[AwayWon]], Table2[[GameIsOver]:[GameIsOver]],1,Table2[[AwayTeam]:[AwayTeam]],$T5, Table2[[HomeTeam]:[HomeTeam]], AP$1) + SUMIFS(Table2[[HomeWon_]:[HomeWon_]], Table2[[GameIsOver]:[GameIsOver]],1,Table2[[HomeTeam]:[HomeTeam]],$T5, Table2[[AwayTeam]:[AwayTeam]], AP$1))) + (0*(SUMIFS(Table2[[HomeWon_]:[HomeWon_]], Table2[[GameIsOver]:[GameIsOver]],1,Table2[[AwayTeam]:[AwayTeam]],$T5, Table2[[HomeTeam]:[HomeTeam]], AP$1, Table2[[ActualResult]:[ActualResult]], "REG") + SUMIFS(Table2[[AwayWon]:[AwayWon]], Table2[[GameIsOver]:[GameIsOver]],1,Table2[[HomeTeam]:[HomeTeam]],$T5, Table2[[AwayTeam]:[AwayTeam]], AP$1, Table2[[ActualResult]:[ActualResult]], "REG"))) + (1*(SUMIFS(Table2[[HomeWon_]:[HomeWon_]], Table2[[GameIsOver]:[GameIsOver]],1,Table2[[AwayTeam]:[AwayTeam]],$T5, Table2[[HomeTeam]:[HomeTeam]], AP$1, Table2[[ActualResult]:[ActualResult]], "OT") + SUMIFS(Table2[[AwayWon]:[AwayWon]], Table2[[GameIsOver]:[GameIsOver]],1,Table2[[HomeTeam]:[HomeTeam]],$T5, Table2[[AwayTeam]:[AwayTeam]], AP$1, Table2[[ActualResult]:[ActualResult]], "OT") + SUMIFS(Table2[[HomeWon_]:[HomeWon_]], Table2[[GameIsOver]:[GameIsOver]],1,Table2[[AwayTeam]:[AwayTeam]],$T5, Table2[[HomeTeam]:[HomeTeam]], AP$1, Table2[[ActualResult]:[ActualResult]], "SO") + SUMIFS(Table2[[AwayWon]:[AwayWon]], Table2[[GameIsOver]:[GameIsOver]],1,Table2[[HomeTeam]:[HomeTeam]],$T5, Table2[[AwayTeam]:[AwayTeam]], AP$1, Table2[[ActualResult]:[ActualResult]], "SO")))</f>
        <v>2</v>
      </c>
      <c r="AQ5">
        <f>(2*(SUMIFS(Table2[[AwayWon]:[AwayWon]], Table2[[GameIsOver]:[GameIsOver]],1,Table2[[AwayTeam]:[AwayTeam]],$T5, Table2[[HomeTeam]:[HomeTeam]], AQ$1) + SUMIFS(Table2[[HomeWon_]:[HomeWon_]], Table2[[GameIsOver]:[GameIsOver]],1,Table2[[HomeTeam]:[HomeTeam]],$T5, Table2[[AwayTeam]:[AwayTeam]], AQ$1))) + (0*(SUMIFS(Table2[[HomeWon_]:[HomeWon_]], Table2[[GameIsOver]:[GameIsOver]],1,Table2[[AwayTeam]:[AwayTeam]],$T5, Table2[[HomeTeam]:[HomeTeam]], AQ$1, Table2[[ActualResult]:[ActualResult]], "REG") + SUMIFS(Table2[[AwayWon]:[AwayWon]], Table2[[GameIsOver]:[GameIsOver]],1,Table2[[HomeTeam]:[HomeTeam]],$T5, Table2[[AwayTeam]:[AwayTeam]], AQ$1, Table2[[ActualResult]:[ActualResult]], "REG"))) + (1*(SUMIFS(Table2[[HomeWon_]:[HomeWon_]], Table2[[GameIsOver]:[GameIsOver]],1,Table2[[AwayTeam]:[AwayTeam]],$T5, Table2[[HomeTeam]:[HomeTeam]], AQ$1, Table2[[ActualResult]:[ActualResult]], "OT") + SUMIFS(Table2[[AwayWon]:[AwayWon]], Table2[[GameIsOver]:[GameIsOver]],1,Table2[[HomeTeam]:[HomeTeam]],$T5, Table2[[AwayTeam]:[AwayTeam]], AQ$1, Table2[[ActualResult]:[ActualResult]], "OT") + SUMIFS(Table2[[HomeWon_]:[HomeWon_]], Table2[[GameIsOver]:[GameIsOver]],1,Table2[[AwayTeam]:[AwayTeam]],$T5, Table2[[HomeTeam]:[HomeTeam]], AQ$1, Table2[[ActualResult]:[ActualResult]], "SO") + SUMIFS(Table2[[AwayWon]:[AwayWon]], Table2[[GameIsOver]:[GameIsOver]],1,Table2[[HomeTeam]:[HomeTeam]],$T5, Table2[[AwayTeam]:[AwayTeam]], AQ$1, Table2[[ActualResult]:[ActualResult]], "SO")))</f>
        <v>4</v>
      </c>
      <c r="AR5">
        <f>(2*(SUMIFS(Table2[[AwayWon]:[AwayWon]], Table2[[GameIsOver]:[GameIsOver]],1,Table2[[AwayTeam]:[AwayTeam]],$T5, Table2[[HomeTeam]:[HomeTeam]], AR$1) + SUMIFS(Table2[[HomeWon_]:[HomeWon_]], Table2[[GameIsOver]:[GameIsOver]],1,Table2[[HomeTeam]:[HomeTeam]],$T5, Table2[[AwayTeam]:[AwayTeam]], AR$1))) + (0*(SUMIFS(Table2[[HomeWon_]:[HomeWon_]], Table2[[GameIsOver]:[GameIsOver]],1,Table2[[AwayTeam]:[AwayTeam]],$T5, Table2[[HomeTeam]:[HomeTeam]], AR$1, Table2[[ActualResult]:[ActualResult]], "REG") + SUMIFS(Table2[[AwayWon]:[AwayWon]], Table2[[GameIsOver]:[GameIsOver]],1,Table2[[HomeTeam]:[HomeTeam]],$T5, Table2[[AwayTeam]:[AwayTeam]], AR$1, Table2[[ActualResult]:[ActualResult]], "REG"))) + (1*(SUMIFS(Table2[[HomeWon_]:[HomeWon_]], Table2[[GameIsOver]:[GameIsOver]],1,Table2[[AwayTeam]:[AwayTeam]],$T5, Table2[[HomeTeam]:[HomeTeam]], AR$1, Table2[[ActualResult]:[ActualResult]], "OT") + SUMIFS(Table2[[AwayWon]:[AwayWon]], Table2[[GameIsOver]:[GameIsOver]],1,Table2[[HomeTeam]:[HomeTeam]],$T5, Table2[[AwayTeam]:[AwayTeam]], AR$1, Table2[[ActualResult]:[ActualResult]], "OT") + SUMIFS(Table2[[HomeWon_]:[HomeWon_]], Table2[[GameIsOver]:[GameIsOver]],1,Table2[[AwayTeam]:[AwayTeam]],$T5, Table2[[HomeTeam]:[HomeTeam]], AR$1, Table2[[ActualResult]:[ActualResult]], "SO") + SUMIFS(Table2[[AwayWon]:[AwayWon]], Table2[[GameIsOver]:[GameIsOver]],1,Table2[[HomeTeam]:[HomeTeam]],$T5, Table2[[AwayTeam]:[AwayTeam]], AR$1, Table2[[ActualResult]:[ActualResult]], "SO")))</f>
        <v>2</v>
      </c>
      <c r="AS5">
        <f>(2*(SUMIFS(Table2[[AwayWon]:[AwayWon]], Table2[[GameIsOver]:[GameIsOver]],1,Table2[[AwayTeam]:[AwayTeam]],$T5, Table2[[HomeTeam]:[HomeTeam]], AS$1) + SUMIFS(Table2[[HomeWon_]:[HomeWon_]], Table2[[GameIsOver]:[GameIsOver]],1,Table2[[HomeTeam]:[HomeTeam]],$T5, Table2[[AwayTeam]:[AwayTeam]], AS$1))) + (0*(SUMIFS(Table2[[HomeWon_]:[HomeWon_]], Table2[[GameIsOver]:[GameIsOver]],1,Table2[[AwayTeam]:[AwayTeam]],$T5, Table2[[HomeTeam]:[HomeTeam]], AS$1, Table2[[ActualResult]:[ActualResult]], "REG") + SUMIFS(Table2[[AwayWon]:[AwayWon]], Table2[[GameIsOver]:[GameIsOver]],1,Table2[[HomeTeam]:[HomeTeam]],$T5, Table2[[AwayTeam]:[AwayTeam]], AS$1, Table2[[ActualResult]:[ActualResult]], "REG"))) + (1*(SUMIFS(Table2[[HomeWon_]:[HomeWon_]], Table2[[GameIsOver]:[GameIsOver]],1,Table2[[AwayTeam]:[AwayTeam]],$T5, Table2[[HomeTeam]:[HomeTeam]], AS$1, Table2[[ActualResult]:[ActualResult]], "OT") + SUMIFS(Table2[[AwayWon]:[AwayWon]], Table2[[GameIsOver]:[GameIsOver]],1,Table2[[HomeTeam]:[HomeTeam]],$T5, Table2[[AwayTeam]:[AwayTeam]], AS$1, Table2[[ActualResult]:[ActualResult]], "OT") + SUMIFS(Table2[[HomeWon_]:[HomeWon_]], Table2[[GameIsOver]:[GameIsOver]],1,Table2[[AwayTeam]:[AwayTeam]],$T5, Table2[[HomeTeam]:[HomeTeam]], AS$1, Table2[[ActualResult]:[ActualResult]], "SO") + SUMIFS(Table2[[AwayWon]:[AwayWon]], Table2[[GameIsOver]:[GameIsOver]],1,Table2[[HomeTeam]:[HomeTeam]],$T5, Table2[[AwayTeam]:[AwayTeam]], AS$1, Table2[[ActualResult]:[ActualResult]], "SO")))</f>
        <v>2</v>
      </c>
      <c r="AT5">
        <f>(2*(SUMIFS(Table2[[AwayWon]:[AwayWon]], Table2[[GameIsOver]:[GameIsOver]],1,Table2[[AwayTeam]:[AwayTeam]],$T5, Table2[[HomeTeam]:[HomeTeam]], AT$1) + SUMIFS(Table2[[HomeWon_]:[HomeWon_]], Table2[[GameIsOver]:[GameIsOver]],1,Table2[[HomeTeam]:[HomeTeam]],$T5, Table2[[AwayTeam]:[AwayTeam]], AT$1))) + (0*(SUMIFS(Table2[[HomeWon_]:[HomeWon_]], Table2[[GameIsOver]:[GameIsOver]],1,Table2[[AwayTeam]:[AwayTeam]],$T5, Table2[[HomeTeam]:[HomeTeam]], AT$1, Table2[[ActualResult]:[ActualResult]], "REG") + SUMIFS(Table2[[AwayWon]:[AwayWon]], Table2[[GameIsOver]:[GameIsOver]],1,Table2[[HomeTeam]:[HomeTeam]],$T5, Table2[[AwayTeam]:[AwayTeam]], AT$1, Table2[[ActualResult]:[ActualResult]], "REG"))) + (1*(SUMIFS(Table2[[HomeWon_]:[HomeWon_]], Table2[[GameIsOver]:[GameIsOver]],1,Table2[[AwayTeam]:[AwayTeam]],$T5, Table2[[HomeTeam]:[HomeTeam]], AT$1, Table2[[ActualResult]:[ActualResult]], "OT") + SUMIFS(Table2[[AwayWon]:[AwayWon]], Table2[[GameIsOver]:[GameIsOver]],1,Table2[[HomeTeam]:[HomeTeam]],$T5, Table2[[AwayTeam]:[AwayTeam]], AT$1, Table2[[ActualResult]:[ActualResult]], "OT") + SUMIFS(Table2[[HomeWon_]:[HomeWon_]], Table2[[GameIsOver]:[GameIsOver]],1,Table2[[AwayTeam]:[AwayTeam]],$T5, Table2[[HomeTeam]:[HomeTeam]], AT$1, Table2[[ActualResult]:[ActualResult]], "SO") + SUMIFS(Table2[[AwayWon]:[AwayWon]], Table2[[GameIsOver]:[GameIsOver]],1,Table2[[HomeTeam]:[HomeTeam]],$T5, Table2[[AwayTeam]:[AwayTeam]], AT$1, Table2[[ActualResult]:[ActualResult]], "SO")))</f>
        <v>2</v>
      </c>
      <c r="AU5">
        <f>(2*(SUMIFS(Table2[[AwayWon]:[AwayWon]], Table2[[GameIsOver]:[GameIsOver]],1,Table2[[AwayTeam]:[AwayTeam]],$T5, Table2[[HomeTeam]:[HomeTeam]], AU$1) + SUMIFS(Table2[[HomeWon_]:[HomeWon_]], Table2[[GameIsOver]:[GameIsOver]],1,Table2[[HomeTeam]:[HomeTeam]],$T5, Table2[[AwayTeam]:[AwayTeam]], AU$1))) + (0*(SUMIFS(Table2[[HomeWon_]:[HomeWon_]], Table2[[GameIsOver]:[GameIsOver]],1,Table2[[AwayTeam]:[AwayTeam]],$T5, Table2[[HomeTeam]:[HomeTeam]], AU$1, Table2[[ActualResult]:[ActualResult]], "REG") + SUMIFS(Table2[[AwayWon]:[AwayWon]], Table2[[GameIsOver]:[GameIsOver]],1,Table2[[HomeTeam]:[HomeTeam]],$T5, Table2[[AwayTeam]:[AwayTeam]], AU$1, Table2[[ActualResult]:[ActualResult]], "REG"))) + (1*(SUMIFS(Table2[[HomeWon_]:[HomeWon_]], Table2[[GameIsOver]:[GameIsOver]],1,Table2[[AwayTeam]:[AwayTeam]],$T5, Table2[[HomeTeam]:[HomeTeam]], AU$1, Table2[[ActualResult]:[ActualResult]], "OT") + SUMIFS(Table2[[AwayWon]:[AwayWon]], Table2[[GameIsOver]:[GameIsOver]],1,Table2[[HomeTeam]:[HomeTeam]],$T5, Table2[[AwayTeam]:[AwayTeam]], AU$1, Table2[[ActualResult]:[ActualResult]], "OT") + SUMIFS(Table2[[HomeWon_]:[HomeWon_]], Table2[[GameIsOver]:[GameIsOver]],1,Table2[[AwayTeam]:[AwayTeam]],$T5, Table2[[HomeTeam]:[HomeTeam]], AU$1, Table2[[ActualResult]:[ActualResult]], "SO") + SUMIFS(Table2[[AwayWon]:[AwayWon]], Table2[[GameIsOver]:[GameIsOver]],1,Table2[[HomeTeam]:[HomeTeam]],$T5, Table2[[AwayTeam]:[AwayTeam]], AU$1, Table2[[ActualResult]:[ActualResult]], "SO")))</f>
        <v>3</v>
      </c>
      <c r="AV5">
        <f>(2*(SUMIFS(Table2[[AwayWon]:[AwayWon]], Table2[[GameIsOver]:[GameIsOver]],1,Table2[[AwayTeam]:[AwayTeam]],$T5, Table2[[HomeTeam]:[HomeTeam]], AV$1) + SUMIFS(Table2[[HomeWon_]:[HomeWon_]], Table2[[GameIsOver]:[GameIsOver]],1,Table2[[HomeTeam]:[HomeTeam]],$T5, Table2[[AwayTeam]:[AwayTeam]], AV$1))) + (0*(SUMIFS(Table2[[HomeWon_]:[HomeWon_]], Table2[[GameIsOver]:[GameIsOver]],1,Table2[[AwayTeam]:[AwayTeam]],$T5, Table2[[HomeTeam]:[HomeTeam]], AV$1, Table2[[ActualResult]:[ActualResult]], "REG") + SUMIFS(Table2[[AwayWon]:[AwayWon]], Table2[[GameIsOver]:[GameIsOver]],1,Table2[[HomeTeam]:[HomeTeam]],$T5, Table2[[AwayTeam]:[AwayTeam]], AV$1, Table2[[ActualResult]:[ActualResult]], "REG"))) + (1*(SUMIFS(Table2[[HomeWon_]:[HomeWon_]], Table2[[GameIsOver]:[GameIsOver]],1,Table2[[AwayTeam]:[AwayTeam]],$T5, Table2[[HomeTeam]:[HomeTeam]], AV$1, Table2[[ActualResult]:[ActualResult]], "OT") + SUMIFS(Table2[[AwayWon]:[AwayWon]], Table2[[GameIsOver]:[GameIsOver]],1,Table2[[HomeTeam]:[HomeTeam]],$T5, Table2[[AwayTeam]:[AwayTeam]], AV$1, Table2[[ActualResult]:[ActualResult]], "OT") + SUMIFS(Table2[[HomeWon_]:[HomeWon_]], Table2[[GameIsOver]:[GameIsOver]],1,Table2[[AwayTeam]:[AwayTeam]],$T5, Table2[[HomeTeam]:[HomeTeam]], AV$1, Table2[[ActualResult]:[ActualResult]], "SO") + SUMIFS(Table2[[AwayWon]:[AwayWon]], Table2[[GameIsOver]:[GameIsOver]],1,Table2[[HomeTeam]:[HomeTeam]],$T5, Table2[[AwayTeam]:[AwayTeam]], AV$1, Table2[[ActualResult]:[ActualResult]], "SO")))</f>
        <v>1</v>
      </c>
      <c r="AW5">
        <f>(2*(SUMIFS(Table2[[AwayWon]:[AwayWon]], Table2[[GameIsOver]:[GameIsOver]],1,Table2[[AwayTeam]:[AwayTeam]],$T5, Table2[[HomeTeam]:[HomeTeam]], AW$1) + SUMIFS(Table2[[HomeWon_]:[HomeWon_]], Table2[[GameIsOver]:[GameIsOver]],1,Table2[[HomeTeam]:[HomeTeam]],$T5, Table2[[AwayTeam]:[AwayTeam]], AW$1))) + (0*(SUMIFS(Table2[[HomeWon_]:[HomeWon_]], Table2[[GameIsOver]:[GameIsOver]],1,Table2[[AwayTeam]:[AwayTeam]],$T5, Table2[[HomeTeam]:[HomeTeam]], AW$1, Table2[[ActualResult]:[ActualResult]], "REG") + SUMIFS(Table2[[AwayWon]:[AwayWon]], Table2[[GameIsOver]:[GameIsOver]],1,Table2[[HomeTeam]:[HomeTeam]],$T5, Table2[[AwayTeam]:[AwayTeam]], AW$1, Table2[[ActualResult]:[ActualResult]], "REG"))) + (1*(SUMIFS(Table2[[HomeWon_]:[HomeWon_]], Table2[[GameIsOver]:[GameIsOver]],1,Table2[[AwayTeam]:[AwayTeam]],$T5, Table2[[HomeTeam]:[HomeTeam]], AW$1, Table2[[ActualResult]:[ActualResult]], "OT") + SUMIFS(Table2[[AwayWon]:[AwayWon]], Table2[[GameIsOver]:[GameIsOver]],1,Table2[[HomeTeam]:[HomeTeam]],$T5, Table2[[AwayTeam]:[AwayTeam]], AW$1, Table2[[ActualResult]:[ActualResult]], "OT") + SUMIFS(Table2[[HomeWon_]:[HomeWon_]], Table2[[GameIsOver]:[GameIsOver]],1,Table2[[AwayTeam]:[AwayTeam]],$T5, Table2[[HomeTeam]:[HomeTeam]], AW$1, Table2[[ActualResult]:[ActualResult]], "SO") + SUMIFS(Table2[[AwayWon]:[AwayWon]], Table2[[GameIsOver]:[GameIsOver]],1,Table2[[HomeTeam]:[HomeTeam]],$T5, Table2[[AwayTeam]:[AwayTeam]], AW$1, Table2[[ActualResult]:[ActualResult]], "SO")))</f>
        <v>2</v>
      </c>
      <c r="AX5">
        <f>(2*(SUMIFS(Table2[[AwayWon]:[AwayWon]], Table2[[GameIsOver]:[GameIsOver]],1,Table2[[AwayTeam]:[AwayTeam]],$T5, Table2[[HomeTeam]:[HomeTeam]], AX$1) + SUMIFS(Table2[[HomeWon_]:[HomeWon_]], Table2[[GameIsOver]:[GameIsOver]],1,Table2[[HomeTeam]:[HomeTeam]],$T5, Table2[[AwayTeam]:[AwayTeam]], AX$1))) + (0*(SUMIFS(Table2[[HomeWon_]:[HomeWon_]], Table2[[GameIsOver]:[GameIsOver]],1,Table2[[AwayTeam]:[AwayTeam]],$T5, Table2[[HomeTeam]:[HomeTeam]], AX$1, Table2[[ActualResult]:[ActualResult]], "REG") + SUMIFS(Table2[[AwayWon]:[AwayWon]], Table2[[GameIsOver]:[GameIsOver]],1,Table2[[HomeTeam]:[HomeTeam]],$T5, Table2[[AwayTeam]:[AwayTeam]], AX$1, Table2[[ActualResult]:[ActualResult]], "REG"))) + (1*(SUMIFS(Table2[[HomeWon_]:[HomeWon_]], Table2[[GameIsOver]:[GameIsOver]],1,Table2[[AwayTeam]:[AwayTeam]],$T5, Table2[[HomeTeam]:[HomeTeam]], AX$1, Table2[[ActualResult]:[ActualResult]], "OT") + SUMIFS(Table2[[AwayWon]:[AwayWon]], Table2[[GameIsOver]:[GameIsOver]],1,Table2[[HomeTeam]:[HomeTeam]],$T5, Table2[[AwayTeam]:[AwayTeam]], AX$1, Table2[[ActualResult]:[ActualResult]], "OT") + SUMIFS(Table2[[HomeWon_]:[HomeWon_]], Table2[[GameIsOver]:[GameIsOver]],1,Table2[[AwayTeam]:[AwayTeam]],$T5, Table2[[HomeTeam]:[HomeTeam]], AX$1, Table2[[ActualResult]:[ActualResult]], "SO") + SUMIFS(Table2[[AwayWon]:[AwayWon]], Table2[[GameIsOver]:[GameIsOver]],1,Table2[[HomeTeam]:[HomeTeam]],$T5, Table2[[AwayTeam]:[AwayTeam]], AX$1, Table2[[ActualResult]:[ActualResult]], "SO")))</f>
        <v>4</v>
      </c>
      <c r="AY5">
        <f>(2*(SUMIFS(Table2[[AwayWon]:[AwayWon]], Table2[[GameIsOver]:[GameIsOver]],1,Table2[[AwayTeam]:[AwayTeam]],$T5, Table2[[HomeTeam]:[HomeTeam]], AY$1) + SUMIFS(Table2[[HomeWon_]:[HomeWon_]], Table2[[GameIsOver]:[GameIsOver]],1,Table2[[HomeTeam]:[HomeTeam]],$T5, Table2[[AwayTeam]:[AwayTeam]], AY$1))) + (0*(SUMIFS(Table2[[HomeWon_]:[HomeWon_]], Table2[[GameIsOver]:[GameIsOver]],1,Table2[[AwayTeam]:[AwayTeam]],$T5, Table2[[HomeTeam]:[HomeTeam]], AY$1, Table2[[ActualResult]:[ActualResult]], "REG") + SUMIFS(Table2[[AwayWon]:[AwayWon]], Table2[[GameIsOver]:[GameIsOver]],1,Table2[[HomeTeam]:[HomeTeam]],$T5, Table2[[AwayTeam]:[AwayTeam]], AY$1, Table2[[ActualResult]:[ActualResult]], "REG"))) + (1*(SUMIFS(Table2[[HomeWon_]:[HomeWon_]], Table2[[GameIsOver]:[GameIsOver]],1,Table2[[AwayTeam]:[AwayTeam]],$T5, Table2[[HomeTeam]:[HomeTeam]], AY$1, Table2[[ActualResult]:[ActualResult]], "OT") + SUMIFS(Table2[[AwayWon]:[AwayWon]], Table2[[GameIsOver]:[GameIsOver]],1,Table2[[HomeTeam]:[HomeTeam]],$T5, Table2[[AwayTeam]:[AwayTeam]], AY$1, Table2[[ActualResult]:[ActualResult]], "OT") + SUMIFS(Table2[[HomeWon_]:[HomeWon_]], Table2[[GameIsOver]:[GameIsOver]],1,Table2[[AwayTeam]:[AwayTeam]],$T5, Table2[[HomeTeam]:[HomeTeam]], AY$1, Table2[[ActualResult]:[ActualResult]], "SO") + SUMIFS(Table2[[AwayWon]:[AwayWon]], Table2[[GameIsOver]:[GameIsOver]],1,Table2[[HomeTeam]:[HomeTeam]],$T5, Table2[[AwayTeam]:[AwayTeam]], AY$1, Table2[[ActualResult]:[ActualResult]], "SO")))</f>
        <v>1</v>
      </c>
      <c r="AZ5">
        <f>(2*(SUMIFS(Table2[[AwayWon]:[AwayWon]], Table2[[GameIsOver]:[GameIsOver]],1,Table2[[AwayTeam]:[AwayTeam]],$T5, Table2[[HomeTeam]:[HomeTeam]], AZ$1) + SUMIFS(Table2[[HomeWon_]:[HomeWon_]], Table2[[GameIsOver]:[GameIsOver]],1,Table2[[HomeTeam]:[HomeTeam]],$T5, Table2[[AwayTeam]:[AwayTeam]], AZ$1))) + (0*(SUMIFS(Table2[[HomeWon_]:[HomeWon_]], Table2[[GameIsOver]:[GameIsOver]],1,Table2[[AwayTeam]:[AwayTeam]],$T5, Table2[[HomeTeam]:[HomeTeam]], AZ$1, Table2[[ActualResult]:[ActualResult]], "REG") + SUMIFS(Table2[[AwayWon]:[AwayWon]], Table2[[GameIsOver]:[GameIsOver]],1,Table2[[HomeTeam]:[HomeTeam]],$T5, Table2[[AwayTeam]:[AwayTeam]], AZ$1, Table2[[ActualResult]:[ActualResult]], "REG"))) + (1*(SUMIFS(Table2[[HomeWon_]:[HomeWon_]], Table2[[GameIsOver]:[GameIsOver]],1,Table2[[AwayTeam]:[AwayTeam]],$T5, Table2[[HomeTeam]:[HomeTeam]], AZ$1, Table2[[ActualResult]:[ActualResult]], "OT") + SUMIFS(Table2[[AwayWon]:[AwayWon]], Table2[[GameIsOver]:[GameIsOver]],1,Table2[[HomeTeam]:[HomeTeam]],$T5, Table2[[AwayTeam]:[AwayTeam]], AZ$1, Table2[[ActualResult]:[ActualResult]], "OT") + SUMIFS(Table2[[HomeWon_]:[HomeWon_]], Table2[[GameIsOver]:[GameIsOver]],1,Table2[[AwayTeam]:[AwayTeam]],$T5, Table2[[HomeTeam]:[HomeTeam]], AZ$1, Table2[[ActualResult]:[ActualResult]], "SO") + SUMIFS(Table2[[AwayWon]:[AwayWon]], Table2[[GameIsOver]:[GameIsOver]],1,Table2[[HomeTeam]:[HomeTeam]],$T5, Table2[[AwayTeam]:[AwayTeam]], AZ$1, Table2[[ActualResult]:[ActualResult]], "SO")))</f>
        <v>0</v>
      </c>
      <c r="BA5">
        <f>(2*(SUMIFS(Table2[[AwayWon]:[AwayWon]], Table2[[GameIsOver]:[GameIsOver]],1,Table2[[AwayTeam]:[AwayTeam]],$T5, Table2[[HomeTeam]:[HomeTeam]], BA$1) + SUMIFS(Table2[[HomeWon_]:[HomeWon_]], Table2[[GameIsOver]:[GameIsOver]],1,Table2[[HomeTeam]:[HomeTeam]],$T5, Table2[[AwayTeam]:[AwayTeam]], BA$1))) + (0*(SUMIFS(Table2[[HomeWon_]:[HomeWon_]], Table2[[GameIsOver]:[GameIsOver]],1,Table2[[AwayTeam]:[AwayTeam]],$T5, Table2[[HomeTeam]:[HomeTeam]], BA$1, Table2[[ActualResult]:[ActualResult]], "REG") + SUMIFS(Table2[[AwayWon]:[AwayWon]], Table2[[GameIsOver]:[GameIsOver]],1,Table2[[HomeTeam]:[HomeTeam]],$T5, Table2[[AwayTeam]:[AwayTeam]], BA$1, Table2[[ActualResult]:[ActualResult]], "REG"))) + (1*(SUMIFS(Table2[[HomeWon_]:[HomeWon_]], Table2[[GameIsOver]:[GameIsOver]],1,Table2[[AwayTeam]:[AwayTeam]],$T5, Table2[[HomeTeam]:[HomeTeam]], BA$1, Table2[[ActualResult]:[ActualResult]], "OT") + SUMIFS(Table2[[AwayWon]:[AwayWon]], Table2[[GameIsOver]:[GameIsOver]],1,Table2[[HomeTeam]:[HomeTeam]],$T5, Table2[[AwayTeam]:[AwayTeam]], BA$1, Table2[[ActualResult]:[ActualResult]], "OT") + SUMIFS(Table2[[HomeWon_]:[HomeWon_]], Table2[[GameIsOver]:[GameIsOver]],1,Table2[[AwayTeam]:[AwayTeam]],$T5, Table2[[HomeTeam]:[HomeTeam]], BA$1, Table2[[ActualResult]:[ActualResult]], "SO") + SUMIFS(Table2[[AwayWon]:[AwayWon]], Table2[[GameIsOver]:[GameIsOver]],1,Table2[[HomeTeam]:[HomeTeam]],$T5, Table2[[AwayTeam]:[AwayTeam]], BA$1, Table2[[ActualResult]:[ActualResult]], "SO")))</f>
        <v>0</v>
      </c>
    </row>
    <row r="6" spans="1:53" x14ac:dyDescent="0.25">
      <c r="A6" s="70" t="s">
        <v>35</v>
      </c>
      <c r="B6" s="70" t="s">
        <v>97</v>
      </c>
      <c r="C6" s="70" t="s">
        <v>98</v>
      </c>
      <c r="D6" s="71">
        <f>INDEX(Table3[PTS], MATCH(Table6[[#This Row],[Teams]], Table3[Teams],0))</f>
        <v>70</v>
      </c>
      <c r="E6" s="71">
        <f>INDEX(Table3[PTS], MATCH(Table6[[#This Row],[Teams]], Table3[Teams],0))</f>
        <v>70</v>
      </c>
      <c r="S6">
        <v>7</v>
      </c>
      <c r="T6" t="str" cm="1">
        <f t="array" ref="T6">INDEX(Table6[Teams], SMALL(IF(Table6[D]="P", ROW(Table6[Teams])-ROW(Table6[#Headers])), Table7[[#This Row],[PAC]]))</f>
        <v>VAN</v>
      </c>
      <c r="U6">
        <f>INDEX(Table6[PTS], MATCH($T6, Table6[Teams], 0))</f>
        <v>68</v>
      </c>
      <c r="V6">
        <f>(2*(SUMIFS(Table2[[AwayWon]:[AwayWon]], Table2[[GameIsOver]:[GameIsOver]],1,Table2[[AwayTeam]:[AwayTeam]],$T6, Table2[[HomeTeam]:[HomeTeam]], V$1) + SUMIFS(Table2[[HomeWon_]:[HomeWon_]], Table2[[GameIsOver]:[GameIsOver]],1,Table2[[HomeTeam]:[HomeTeam]],$T6, Table2[[AwayTeam]:[AwayTeam]], V$1))) + (0*(SUMIFS(Table2[[HomeWon_]:[HomeWon_]], Table2[[GameIsOver]:[GameIsOver]],1,Table2[[AwayTeam]:[AwayTeam]],$T6, Table2[[HomeTeam]:[HomeTeam]], V$1, Table2[[ActualResult]:[ActualResult]], "REG") + SUMIFS(Table2[[AwayWon]:[AwayWon]], Table2[[GameIsOver]:[GameIsOver]],1,Table2[[HomeTeam]:[HomeTeam]],$T6, Table2[[AwayTeam]:[AwayTeam]], V$1, Table2[[ActualResult]:[ActualResult]], "REG"))) + (1*(SUMIFS(Table2[[HomeWon_]:[HomeWon_]], Table2[[GameIsOver]:[GameIsOver]],1,Table2[[AwayTeam]:[AwayTeam]],$T6, Table2[[HomeTeam]:[HomeTeam]], V$1, Table2[[ActualResult]:[ActualResult]], "OT") + SUMIFS(Table2[[AwayWon]:[AwayWon]], Table2[[GameIsOver]:[GameIsOver]],1,Table2[[HomeTeam]:[HomeTeam]],$T6, Table2[[AwayTeam]:[AwayTeam]], V$1, Table2[[ActualResult]:[ActualResult]], "OT") + SUMIFS(Table2[[HomeWon_]:[HomeWon_]], Table2[[GameIsOver]:[GameIsOver]],1,Table2[[AwayTeam]:[AwayTeam]],$T6, Table2[[HomeTeam]:[HomeTeam]], V$1, Table2[[ActualResult]:[ActualResult]], "SO") + SUMIFS(Table2[[AwayWon]:[AwayWon]], Table2[[GameIsOver]:[GameIsOver]],1,Table2[[HomeTeam]:[HomeTeam]],$T6, Table2[[AwayTeam]:[AwayTeam]], V$1, Table2[[ActualResult]:[ActualResult]], "SO")))</f>
        <v>4</v>
      </c>
      <c r="W6">
        <f>(2*(SUMIFS(Table2[[AwayWon]:[AwayWon]], Table2[[GameIsOver]:[GameIsOver]],1,Table2[[AwayTeam]:[AwayTeam]],$T6, Table2[[HomeTeam]:[HomeTeam]], W$1) + SUMIFS(Table2[[HomeWon_]:[HomeWon_]], Table2[[GameIsOver]:[GameIsOver]],1,Table2[[HomeTeam]:[HomeTeam]],$T6, Table2[[AwayTeam]:[AwayTeam]], W$1))) + (0*(SUMIFS(Table2[[HomeWon_]:[HomeWon_]], Table2[[GameIsOver]:[GameIsOver]],1,Table2[[AwayTeam]:[AwayTeam]],$T6, Table2[[HomeTeam]:[HomeTeam]], W$1, Table2[[ActualResult]:[ActualResult]], "REG") + SUMIFS(Table2[[AwayWon]:[AwayWon]], Table2[[GameIsOver]:[GameIsOver]],1,Table2[[HomeTeam]:[HomeTeam]],$T6, Table2[[AwayTeam]:[AwayTeam]], W$1, Table2[[ActualResult]:[ActualResult]], "REG"))) + (1*(SUMIFS(Table2[[HomeWon_]:[HomeWon_]], Table2[[GameIsOver]:[GameIsOver]],1,Table2[[AwayTeam]:[AwayTeam]],$T6, Table2[[HomeTeam]:[HomeTeam]], W$1, Table2[[ActualResult]:[ActualResult]], "OT") + SUMIFS(Table2[[AwayWon]:[AwayWon]], Table2[[GameIsOver]:[GameIsOver]],1,Table2[[HomeTeam]:[HomeTeam]],$T6, Table2[[AwayTeam]:[AwayTeam]], W$1, Table2[[ActualResult]:[ActualResult]], "OT") + SUMIFS(Table2[[HomeWon_]:[HomeWon_]], Table2[[GameIsOver]:[GameIsOver]],1,Table2[[AwayTeam]:[AwayTeam]],$T6, Table2[[HomeTeam]:[HomeTeam]], W$1, Table2[[ActualResult]:[ActualResult]], "SO") + SUMIFS(Table2[[AwayWon]:[AwayWon]], Table2[[GameIsOver]:[GameIsOver]],1,Table2[[HomeTeam]:[HomeTeam]],$T6, Table2[[AwayTeam]:[AwayTeam]], W$1, Table2[[ActualResult]:[ActualResult]], "SO")))</f>
        <v>5</v>
      </c>
      <c r="X6">
        <f>(2*(SUMIFS(Table2[[AwayWon]:[AwayWon]], Table2[[GameIsOver]:[GameIsOver]],1,Table2[[AwayTeam]:[AwayTeam]],$T6, Table2[[HomeTeam]:[HomeTeam]], X$1) + SUMIFS(Table2[[HomeWon_]:[HomeWon_]], Table2[[GameIsOver]:[GameIsOver]],1,Table2[[HomeTeam]:[HomeTeam]],$T6, Table2[[AwayTeam]:[AwayTeam]], X$1))) + (0*(SUMIFS(Table2[[HomeWon_]:[HomeWon_]], Table2[[GameIsOver]:[GameIsOver]],1,Table2[[AwayTeam]:[AwayTeam]],$T6, Table2[[HomeTeam]:[HomeTeam]], X$1, Table2[[ActualResult]:[ActualResult]], "REG") + SUMIFS(Table2[[AwayWon]:[AwayWon]], Table2[[GameIsOver]:[GameIsOver]],1,Table2[[HomeTeam]:[HomeTeam]],$T6, Table2[[AwayTeam]:[AwayTeam]], X$1, Table2[[ActualResult]:[ActualResult]], "REG"))) + (1*(SUMIFS(Table2[[HomeWon_]:[HomeWon_]], Table2[[GameIsOver]:[GameIsOver]],1,Table2[[AwayTeam]:[AwayTeam]],$T6, Table2[[HomeTeam]:[HomeTeam]], X$1, Table2[[ActualResult]:[ActualResult]], "OT") + SUMIFS(Table2[[AwayWon]:[AwayWon]], Table2[[GameIsOver]:[GameIsOver]],1,Table2[[HomeTeam]:[HomeTeam]],$T6, Table2[[AwayTeam]:[AwayTeam]], X$1, Table2[[ActualResult]:[ActualResult]], "OT") + SUMIFS(Table2[[HomeWon_]:[HomeWon_]], Table2[[GameIsOver]:[GameIsOver]],1,Table2[[AwayTeam]:[AwayTeam]],$T6, Table2[[HomeTeam]:[HomeTeam]], X$1, Table2[[ActualResult]:[ActualResult]], "SO") + SUMIFS(Table2[[AwayWon]:[AwayWon]], Table2[[GameIsOver]:[GameIsOver]],1,Table2[[HomeTeam]:[HomeTeam]],$T6, Table2[[AwayTeam]:[AwayTeam]], X$1, Table2[[ActualResult]:[ActualResult]], "SO")))</f>
        <v>2</v>
      </c>
      <c r="Y6">
        <f>(2*(SUMIFS(Table2[[AwayWon]:[AwayWon]], Table2[[GameIsOver]:[GameIsOver]],1,Table2[[AwayTeam]:[AwayTeam]],$T6, Table2[[HomeTeam]:[HomeTeam]], Y$1) + SUMIFS(Table2[[HomeWon_]:[HomeWon_]], Table2[[GameIsOver]:[GameIsOver]],1,Table2[[HomeTeam]:[HomeTeam]],$T6, Table2[[AwayTeam]:[AwayTeam]], Y$1))) + (0*(SUMIFS(Table2[[HomeWon_]:[HomeWon_]], Table2[[GameIsOver]:[GameIsOver]],1,Table2[[AwayTeam]:[AwayTeam]],$T6, Table2[[HomeTeam]:[HomeTeam]], Y$1, Table2[[ActualResult]:[ActualResult]], "REG") + SUMIFS(Table2[[AwayWon]:[AwayWon]], Table2[[GameIsOver]:[GameIsOver]],1,Table2[[HomeTeam]:[HomeTeam]],$T6, Table2[[AwayTeam]:[AwayTeam]], Y$1, Table2[[ActualResult]:[ActualResult]], "REG"))) + (1*(SUMIFS(Table2[[HomeWon_]:[HomeWon_]], Table2[[GameIsOver]:[GameIsOver]],1,Table2[[AwayTeam]:[AwayTeam]],$T6, Table2[[HomeTeam]:[HomeTeam]], Y$1, Table2[[ActualResult]:[ActualResult]], "OT") + SUMIFS(Table2[[AwayWon]:[AwayWon]], Table2[[GameIsOver]:[GameIsOver]],1,Table2[[HomeTeam]:[HomeTeam]],$T6, Table2[[AwayTeam]:[AwayTeam]], Y$1, Table2[[ActualResult]:[ActualResult]], "OT") + SUMIFS(Table2[[HomeWon_]:[HomeWon_]], Table2[[GameIsOver]:[GameIsOver]],1,Table2[[AwayTeam]:[AwayTeam]],$T6, Table2[[HomeTeam]:[HomeTeam]], Y$1, Table2[[ActualResult]:[ActualResult]], "SO") + SUMIFS(Table2[[AwayWon]:[AwayWon]], Table2[[GameIsOver]:[GameIsOver]],1,Table2[[HomeTeam]:[HomeTeam]],$T6, Table2[[AwayTeam]:[AwayTeam]], Y$1, Table2[[ActualResult]:[ActualResult]], "SO")))</f>
        <v>4</v>
      </c>
      <c r="Z6">
        <f>(2*(SUMIFS(Table2[[AwayWon]:[AwayWon]], Table2[[GameIsOver]:[GameIsOver]],1,Table2[[AwayTeam]:[AwayTeam]],$T6, Table2[[HomeTeam]:[HomeTeam]], Z$1) + SUMIFS(Table2[[HomeWon_]:[HomeWon_]], Table2[[GameIsOver]:[GameIsOver]],1,Table2[[HomeTeam]:[HomeTeam]],$T6, Table2[[AwayTeam]:[AwayTeam]], Z$1))) + (0*(SUMIFS(Table2[[HomeWon_]:[HomeWon_]], Table2[[GameIsOver]:[GameIsOver]],1,Table2[[AwayTeam]:[AwayTeam]],$T6, Table2[[HomeTeam]:[HomeTeam]], Z$1, Table2[[ActualResult]:[ActualResult]], "REG") + SUMIFS(Table2[[AwayWon]:[AwayWon]], Table2[[GameIsOver]:[GameIsOver]],1,Table2[[HomeTeam]:[HomeTeam]],$T6, Table2[[AwayTeam]:[AwayTeam]], Z$1, Table2[[ActualResult]:[ActualResult]], "REG"))) + (1*(SUMIFS(Table2[[HomeWon_]:[HomeWon_]], Table2[[GameIsOver]:[GameIsOver]],1,Table2[[AwayTeam]:[AwayTeam]],$T6, Table2[[HomeTeam]:[HomeTeam]], Z$1, Table2[[ActualResult]:[ActualResult]], "OT") + SUMIFS(Table2[[AwayWon]:[AwayWon]], Table2[[GameIsOver]:[GameIsOver]],1,Table2[[HomeTeam]:[HomeTeam]],$T6, Table2[[AwayTeam]:[AwayTeam]], Z$1, Table2[[ActualResult]:[ActualResult]], "OT") + SUMIFS(Table2[[HomeWon_]:[HomeWon_]], Table2[[GameIsOver]:[GameIsOver]],1,Table2[[AwayTeam]:[AwayTeam]],$T6, Table2[[HomeTeam]:[HomeTeam]], Z$1, Table2[[ActualResult]:[ActualResult]], "SO") + SUMIFS(Table2[[AwayWon]:[AwayWon]], Table2[[GameIsOver]:[GameIsOver]],1,Table2[[HomeTeam]:[HomeTeam]],$T6, Table2[[AwayTeam]:[AwayTeam]], Z$1, Table2[[ActualResult]:[ActualResult]], "SO")))</f>
        <v>3</v>
      </c>
      <c r="AA6">
        <f>(2*(SUMIFS(Table2[[AwayWon]:[AwayWon]], Table2[[GameIsOver]:[GameIsOver]],1,Table2[[AwayTeam]:[AwayTeam]],$T6, Table2[[HomeTeam]:[HomeTeam]], AA$1) + SUMIFS(Table2[[HomeWon_]:[HomeWon_]], Table2[[GameIsOver]:[GameIsOver]],1,Table2[[HomeTeam]:[HomeTeam]],$T6, Table2[[AwayTeam]:[AwayTeam]], AA$1))) + (0*(SUMIFS(Table2[[HomeWon_]:[HomeWon_]], Table2[[GameIsOver]:[GameIsOver]],1,Table2[[AwayTeam]:[AwayTeam]],$T6, Table2[[HomeTeam]:[HomeTeam]], AA$1, Table2[[ActualResult]:[ActualResult]], "REG") + SUMIFS(Table2[[AwayWon]:[AwayWon]], Table2[[GameIsOver]:[GameIsOver]],1,Table2[[HomeTeam]:[HomeTeam]],$T6, Table2[[AwayTeam]:[AwayTeam]], AA$1, Table2[[ActualResult]:[ActualResult]], "REG"))) + (1*(SUMIFS(Table2[[HomeWon_]:[HomeWon_]], Table2[[GameIsOver]:[GameIsOver]],1,Table2[[AwayTeam]:[AwayTeam]],$T6, Table2[[HomeTeam]:[HomeTeam]], AA$1, Table2[[ActualResult]:[ActualResult]], "OT") + SUMIFS(Table2[[AwayWon]:[AwayWon]], Table2[[GameIsOver]:[GameIsOver]],1,Table2[[HomeTeam]:[HomeTeam]],$T6, Table2[[AwayTeam]:[AwayTeam]], AA$1, Table2[[ActualResult]:[ActualResult]], "OT") + SUMIFS(Table2[[HomeWon_]:[HomeWon_]], Table2[[GameIsOver]:[GameIsOver]],1,Table2[[AwayTeam]:[AwayTeam]],$T6, Table2[[HomeTeam]:[HomeTeam]], AA$1, Table2[[ActualResult]:[ActualResult]], "SO") + SUMIFS(Table2[[AwayWon]:[AwayWon]], Table2[[GameIsOver]:[GameIsOver]],1,Table2[[HomeTeam]:[HomeTeam]],$T6, Table2[[AwayTeam]:[AwayTeam]], AA$1, Table2[[ActualResult]:[ActualResult]], "SO")))</f>
        <v>6</v>
      </c>
      <c r="AB6">
        <f>(2*(SUMIFS(Table2[[AwayWon]:[AwayWon]], Table2[[GameIsOver]:[GameIsOver]],1,Table2[[AwayTeam]:[AwayTeam]],$T6, Table2[[HomeTeam]:[HomeTeam]], AB$1) + SUMIFS(Table2[[HomeWon_]:[HomeWon_]], Table2[[GameIsOver]:[GameIsOver]],1,Table2[[HomeTeam]:[HomeTeam]],$T6, Table2[[AwayTeam]:[AwayTeam]], AB$1))) + (0*(SUMIFS(Table2[[HomeWon_]:[HomeWon_]], Table2[[GameIsOver]:[GameIsOver]],1,Table2[[AwayTeam]:[AwayTeam]],$T6, Table2[[HomeTeam]:[HomeTeam]], AB$1, Table2[[ActualResult]:[ActualResult]], "REG") + SUMIFS(Table2[[AwayWon]:[AwayWon]], Table2[[GameIsOver]:[GameIsOver]],1,Table2[[HomeTeam]:[HomeTeam]],$T6, Table2[[AwayTeam]:[AwayTeam]], AB$1, Table2[[ActualResult]:[ActualResult]], "REG"))) + (1*(SUMIFS(Table2[[HomeWon_]:[HomeWon_]], Table2[[GameIsOver]:[GameIsOver]],1,Table2[[AwayTeam]:[AwayTeam]],$T6, Table2[[HomeTeam]:[HomeTeam]], AB$1, Table2[[ActualResult]:[ActualResult]], "OT") + SUMIFS(Table2[[AwayWon]:[AwayWon]], Table2[[GameIsOver]:[GameIsOver]],1,Table2[[HomeTeam]:[HomeTeam]],$T6, Table2[[AwayTeam]:[AwayTeam]], AB$1, Table2[[ActualResult]:[ActualResult]], "OT") + SUMIFS(Table2[[HomeWon_]:[HomeWon_]], Table2[[GameIsOver]:[GameIsOver]],1,Table2[[AwayTeam]:[AwayTeam]],$T6, Table2[[HomeTeam]:[HomeTeam]], AB$1, Table2[[ActualResult]:[ActualResult]], "SO") + SUMIFS(Table2[[AwayWon]:[AwayWon]], Table2[[GameIsOver]:[GameIsOver]],1,Table2[[HomeTeam]:[HomeTeam]],$T6, Table2[[AwayTeam]:[AwayTeam]], AB$1, Table2[[ActualResult]:[ActualResult]], "SO")))</f>
        <v>0</v>
      </c>
      <c r="AC6">
        <f>(2*(SUMIFS(Table2[[AwayWon]:[AwayWon]], Table2[[GameIsOver]:[GameIsOver]],1,Table2[[AwayTeam]:[AwayTeam]],$T6, Table2[[HomeTeam]:[HomeTeam]], AC$1) + SUMIFS(Table2[[HomeWon_]:[HomeWon_]], Table2[[GameIsOver]:[GameIsOver]],1,Table2[[HomeTeam]:[HomeTeam]],$T6, Table2[[AwayTeam]:[AwayTeam]], AC$1))) + (0*(SUMIFS(Table2[[HomeWon_]:[HomeWon_]], Table2[[GameIsOver]:[GameIsOver]],1,Table2[[AwayTeam]:[AwayTeam]],$T6, Table2[[HomeTeam]:[HomeTeam]], AC$1, Table2[[ActualResult]:[ActualResult]], "REG") + SUMIFS(Table2[[AwayWon]:[AwayWon]], Table2[[GameIsOver]:[GameIsOver]],1,Table2[[HomeTeam]:[HomeTeam]],$T6, Table2[[AwayTeam]:[AwayTeam]], AC$1, Table2[[ActualResult]:[ActualResult]], "REG"))) + (1*(SUMIFS(Table2[[HomeWon_]:[HomeWon_]], Table2[[GameIsOver]:[GameIsOver]],1,Table2[[AwayTeam]:[AwayTeam]],$T6, Table2[[HomeTeam]:[HomeTeam]], AC$1, Table2[[ActualResult]:[ActualResult]], "OT") + SUMIFS(Table2[[AwayWon]:[AwayWon]], Table2[[GameIsOver]:[GameIsOver]],1,Table2[[HomeTeam]:[HomeTeam]],$T6, Table2[[AwayTeam]:[AwayTeam]], AC$1, Table2[[ActualResult]:[ActualResult]], "OT") + SUMIFS(Table2[[HomeWon_]:[HomeWon_]], Table2[[GameIsOver]:[GameIsOver]],1,Table2[[AwayTeam]:[AwayTeam]],$T6, Table2[[HomeTeam]:[HomeTeam]], AC$1, Table2[[ActualResult]:[ActualResult]], "SO") + SUMIFS(Table2[[AwayWon]:[AwayWon]], Table2[[GameIsOver]:[GameIsOver]],1,Table2[[HomeTeam]:[HomeTeam]],$T6, Table2[[AwayTeam]:[AwayTeam]], AC$1, Table2[[ActualResult]:[ActualResult]], "SO")))</f>
        <v>0</v>
      </c>
      <c r="AD6">
        <f>(2*(SUMIFS(Table2[[AwayWon]:[AwayWon]], Table2[[GameIsOver]:[GameIsOver]],1,Table2[[AwayTeam]:[AwayTeam]],$T6, Table2[[HomeTeam]:[HomeTeam]], AD$1) + SUMIFS(Table2[[HomeWon_]:[HomeWon_]], Table2[[GameIsOver]:[GameIsOver]],1,Table2[[HomeTeam]:[HomeTeam]],$T6, Table2[[AwayTeam]:[AwayTeam]], AD$1))) + (0*(SUMIFS(Table2[[HomeWon_]:[HomeWon_]], Table2[[GameIsOver]:[GameIsOver]],1,Table2[[AwayTeam]:[AwayTeam]],$T6, Table2[[HomeTeam]:[HomeTeam]], AD$1, Table2[[ActualResult]:[ActualResult]], "REG") + SUMIFS(Table2[[AwayWon]:[AwayWon]], Table2[[GameIsOver]:[GameIsOver]],1,Table2[[HomeTeam]:[HomeTeam]],$T6, Table2[[AwayTeam]:[AwayTeam]], AD$1, Table2[[ActualResult]:[ActualResult]], "REG"))) + (1*(SUMIFS(Table2[[HomeWon_]:[HomeWon_]], Table2[[GameIsOver]:[GameIsOver]],1,Table2[[AwayTeam]:[AwayTeam]],$T6, Table2[[HomeTeam]:[HomeTeam]], AD$1, Table2[[ActualResult]:[ActualResult]], "OT") + SUMIFS(Table2[[AwayWon]:[AwayWon]], Table2[[GameIsOver]:[GameIsOver]],1,Table2[[HomeTeam]:[HomeTeam]],$T6, Table2[[AwayTeam]:[AwayTeam]], AD$1, Table2[[ActualResult]:[ActualResult]], "OT") + SUMIFS(Table2[[HomeWon_]:[HomeWon_]], Table2[[GameIsOver]:[GameIsOver]],1,Table2[[AwayTeam]:[AwayTeam]],$T6, Table2[[HomeTeam]:[HomeTeam]], AD$1, Table2[[ActualResult]:[ActualResult]], "SO") + SUMIFS(Table2[[AwayWon]:[AwayWon]], Table2[[GameIsOver]:[GameIsOver]],1,Table2[[HomeTeam]:[HomeTeam]],$T6, Table2[[AwayTeam]:[AwayTeam]], AD$1, Table2[[ActualResult]:[ActualResult]], "SO")))</f>
        <v>4</v>
      </c>
      <c r="AE6">
        <f>(2*(SUMIFS(Table2[[AwayWon]:[AwayWon]], Table2[[GameIsOver]:[GameIsOver]],1,Table2[[AwayTeam]:[AwayTeam]],$T6, Table2[[HomeTeam]:[HomeTeam]], AE$1) + SUMIFS(Table2[[HomeWon_]:[HomeWon_]], Table2[[GameIsOver]:[GameIsOver]],1,Table2[[HomeTeam]:[HomeTeam]],$T6, Table2[[AwayTeam]:[AwayTeam]], AE$1))) + (0*(SUMIFS(Table2[[HomeWon_]:[HomeWon_]], Table2[[GameIsOver]:[GameIsOver]],1,Table2[[AwayTeam]:[AwayTeam]],$T6, Table2[[HomeTeam]:[HomeTeam]], AE$1, Table2[[ActualResult]:[ActualResult]], "REG") + SUMIFS(Table2[[AwayWon]:[AwayWon]], Table2[[GameIsOver]:[GameIsOver]],1,Table2[[HomeTeam]:[HomeTeam]],$T6, Table2[[AwayTeam]:[AwayTeam]], AE$1, Table2[[ActualResult]:[ActualResult]], "REG"))) + (1*(SUMIFS(Table2[[HomeWon_]:[HomeWon_]], Table2[[GameIsOver]:[GameIsOver]],1,Table2[[AwayTeam]:[AwayTeam]],$T6, Table2[[HomeTeam]:[HomeTeam]], AE$1, Table2[[ActualResult]:[ActualResult]], "OT") + SUMIFS(Table2[[AwayWon]:[AwayWon]], Table2[[GameIsOver]:[GameIsOver]],1,Table2[[HomeTeam]:[HomeTeam]],$T6, Table2[[AwayTeam]:[AwayTeam]], AE$1, Table2[[ActualResult]:[ActualResult]], "OT") + SUMIFS(Table2[[HomeWon_]:[HomeWon_]], Table2[[GameIsOver]:[GameIsOver]],1,Table2[[AwayTeam]:[AwayTeam]],$T6, Table2[[HomeTeam]:[HomeTeam]], AE$1, Table2[[ActualResult]:[ActualResult]], "SO") + SUMIFS(Table2[[AwayWon]:[AwayWon]], Table2[[GameIsOver]:[GameIsOver]],1,Table2[[HomeTeam]:[HomeTeam]],$T6, Table2[[AwayTeam]:[AwayTeam]], AE$1, Table2[[ActualResult]:[ActualResult]], "SO")))</f>
        <v>4</v>
      </c>
      <c r="AF6">
        <f>(2*(SUMIFS(Table2[[AwayWon]:[AwayWon]], Table2[[GameIsOver]:[GameIsOver]],1,Table2[[AwayTeam]:[AwayTeam]],$T6, Table2[[HomeTeam]:[HomeTeam]], AF$1) + SUMIFS(Table2[[HomeWon_]:[HomeWon_]], Table2[[GameIsOver]:[GameIsOver]],1,Table2[[HomeTeam]:[HomeTeam]],$T6, Table2[[AwayTeam]:[AwayTeam]], AF$1))) + (0*(SUMIFS(Table2[[HomeWon_]:[HomeWon_]], Table2[[GameIsOver]:[GameIsOver]],1,Table2[[AwayTeam]:[AwayTeam]],$T6, Table2[[HomeTeam]:[HomeTeam]], AF$1, Table2[[ActualResult]:[ActualResult]], "REG") + SUMIFS(Table2[[AwayWon]:[AwayWon]], Table2[[GameIsOver]:[GameIsOver]],1,Table2[[HomeTeam]:[HomeTeam]],$T6, Table2[[AwayTeam]:[AwayTeam]], AF$1, Table2[[ActualResult]:[ActualResult]], "REG"))) + (1*(SUMIFS(Table2[[HomeWon_]:[HomeWon_]], Table2[[GameIsOver]:[GameIsOver]],1,Table2[[AwayTeam]:[AwayTeam]],$T6, Table2[[HomeTeam]:[HomeTeam]], AF$1, Table2[[ActualResult]:[ActualResult]], "OT") + SUMIFS(Table2[[AwayWon]:[AwayWon]], Table2[[GameIsOver]:[GameIsOver]],1,Table2[[HomeTeam]:[HomeTeam]],$T6, Table2[[AwayTeam]:[AwayTeam]], AF$1, Table2[[ActualResult]:[ActualResult]], "OT") + SUMIFS(Table2[[HomeWon_]:[HomeWon_]], Table2[[GameIsOver]:[GameIsOver]],1,Table2[[AwayTeam]:[AwayTeam]],$T6, Table2[[HomeTeam]:[HomeTeam]], AF$1, Table2[[ActualResult]:[ActualResult]], "SO") + SUMIFS(Table2[[AwayWon]:[AwayWon]], Table2[[GameIsOver]:[GameIsOver]],1,Table2[[HomeTeam]:[HomeTeam]],$T6, Table2[[AwayTeam]:[AwayTeam]], AF$1, Table2[[ActualResult]:[ActualResult]], "SO")))</f>
        <v>0</v>
      </c>
      <c r="AG6">
        <f>(2*(SUMIFS(Table2[[AwayWon]:[AwayWon]], Table2[[GameIsOver]:[GameIsOver]],1,Table2[[AwayTeam]:[AwayTeam]],$T6, Table2[[HomeTeam]:[HomeTeam]], AG$1) + SUMIFS(Table2[[HomeWon_]:[HomeWon_]], Table2[[GameIsOver]:[GameIsOver]],1,Table2[[HomeTeam]:[HomeTeam]],$T6, Table2[[AwayTeam]:[AwayTeam]], AG$1))) + (0*(SUMIFS(Table2[[HomeWon_]:[HomeWon_]], Table2[[GameIsOver]:[GameIsOver]],1,Table2[[AwayTeam]:[AwayTeam]],$T6, Table2[[HomeTeam]:[HomeTeam]], AG$1, Table2[[ActualResult]:[ActualResult]], "REG") + SUMIFS(Table2[[AwayWon]:[AwayWon]], Table2[[GameIsOver]:[GameIsOver]],1,Table2[[HomeTeam]:[HomeTeam]],$T6, Table2[[AwayTeam]:[AwayTeam]], AG$1, Table2[[ActualResult]:[ActualResult]], "REG"))) + (1*(SUMIFS(Table2[[HomeWon_]:[HomeWon_]], Table2[[GameIsOver]:[GameIsOver]],1,Table2[[AwayTeam]:[AwayTeam]],$T6, Table2[[HomeTeam]:[HomeTeam]], AG$1, Table2[[ActualResult]:[ActualResult]], "OT") + SUMIFS(Table2[[AwayWon]:[AwayWon]], Table2[[GameIsOver]:[GameIsOver]],1,Table2[[HomeTeam]:[HomeTeam]],$T6, Table2[[AwayTeam]:[AwayTeam]], AG$1, Table2[[ActualResult]:[ActualResult]], "OT") + SUMIFS(Table2[[HomeWon_]:[HomeWon_]], Table2[[GameIsOver]:[GameIsOver]],1,Table2[[AwayTeam]:[AwayTeam]],$T6, Table2[[HomeTeam]:[HomeTeam]], AG$1, Table2[[ActualResult]:[ActualResult]], "SO") + SUMIFS(Table2[[AwayWon]:[AwayWon]], Table2[[GameIsOver]:[GameIsOver]],1,Table2[[HomeTeam]:[HomeTeam]],$T6, Table2[[AwayTeam]:[AwayTeam]], AG$1, Table2[[ActualResult]:[ActualResult]], "SO")))</f>
        <v>3</v>
      </c>
      <c r="AH6">
        <f>(2*(SUMIFS(Table2[[AwayWon]:[AwayWon]], Table2[[GameIsOver]:[GameIsOver]],1,Table2[[AwayTeam]:[AwayTeam]],$T6, Table2[[HomeTeam]:[HomeTeam]], AH$1) + SUMIFS(Table2[[HomeWon_]:[HomeWon_]], Table2[[GameIsOver]:[GameIsOver]],1,Table2[[HomeTeam]:[HomeTeam]],$T6, Table2[[AwayTeam]:[AwayTeam]], AH$1))) + (0*(SUMIFS(Table2[[HomeWon_]:[HomeWon_]], Table2[[GameIsOver]:[GameIsOver]],1,Table2[[AwayTeam]:[AwayTeam]],$T6, Table2[[HomeTeam]:[HomeTeam]], AH$1, Table2[[ActualResult]:[ActualResult]], "REG") + SUMIFS(Table2[[AwayWon]:[AwayWon]], Table2[[GameIsOver]:[GameIsOver]],1,Table2[[HomeTeam]:[HomeTeam]],$T6, Table2[[AwayTeam]:[AwayTeam]], AH$1, Table2[[ActualResult]:[ActualResult]], "REG"))) + (1*(SUMIFS(Table2[[HomeWon_]:[HomeWon_]], Table2[[GameIsOver]:[GameIsOver]],1,Table2[[AwayTeam]:[AwayTeam]],$T6, Table2[[HomeTeam]:[HomeTeam]], AH$1, Table2[[ActualResult]:[ActualResult]], "OT") + SUMIFS(Table2[[AwayWon]:[AwayWon]], Table2[[GameIsOver]:[GameIsOver]],1,Table2[[HomeTeam]:[HomeTeam]],$T6, Table2[[AwayTeam]:[AwayTeam]], AH$1, Table2[[ActualResult]:[ActualResult]], "OT") + SUMIFS(Table2[[HomeWon_]:[HomeWon_]], Table2[[GameIsOver]:[GameIsOver]],1,Table2[[AwayTeam]:[AwayTeam]],$T6, Table2[[HomeTeam]:[HomeTeam]], AH$1, Table2[[ActualResult]:[ActualResult]], "SO") + SUMIFS(Table2[[AwayWon]:[AwayWon]], Table2[[GameIsOver]:[GameIsOver]],1,Table2[[HomeTeam]:[HomeTeam]],$T6, Table2[[AwayTeam]:[AwayTeam]], AH$1, Table2[[ActualResult]:[ActualResult]], "SO")))</f>
        <v>2</v>
      </c>
      <c r="AI6">
        <f>(2*(SUMIFS(Table2[[AwayWon]:[AwayWon]], Table2[[GameIsOver]:[GameIsOver]],1,Table2[[AwayTeam]:[AwayTeam]],$T6, Table2[[HomeTeam]:[HomeTeam]], AI$1) + SUMIFS(Table2[[HomeWon_]:[HomeWon_]], Table2[[GameIsOver]:[GameIsOver]],1,Table2[[HomeTeam]:[HomeTeam]],$T6, Table2[[AwayTeam]:[AwayTeam]], AI$1))) + (0*(SUMIFS(Table2[[HomeWon_]:[HomeWon_]], Table2[[GameIsOver]:[GameIsOver]],1,Table2[[AwayTeam]:[AwayTeam]],$T6, Table2[[HomeTeam]:[HomeTeam]], AI$1, Table2[[ActualResult]:[ActualResult]], "REG") + SUMIFS(Table2[[AwayWon]:[AwayWon]], Table2[[GameIsOver]:[GameIsOver]],1,Table2[[HomeTeam]:[HomeTeam]],$T6, Table2[[AwayTeam]:[AwayTeam]], AI$1, Table2[[ActualResult]:[ActualResult]], "REG"))) + (1*(SUMIFS(Table2[[HomeWon_]:[HomeWon_]], Table2[[GameIsOver]:[GameIsOver]],1,Table2[[AwayTeam]:[AwayTeam]],$T6, Table2[[HomeTeam]:[HomeTeam]], AI$1, Table2[[ActualResult]:[ActualResult]], "OT") + SUMIFS(Table2[[AwayWon]:[AwayWon]], Table2[[GameIsOver]:[GameIsOver]],1,Table2[[HomeTeam]:[HomeTeam]],$T6, Table2[[AwayTeam]:[AwayTeam]], AI$1, Table2[[ActualResult]:[ActualResult]], "OT") + SUMIFS(Table2[[HomeWon_]:[HomeWon_]], Table2[[GameIsOver]:[GameIsOver]],1,Table2[[AwayTeam]:[AwayTeam]],$T6, Table2[[HomeTeam]:[HomeTeam]], AI$1, Table2[[ActualResult]:[ActualResult]], "SO") + SUMIFS(Table2[[AwayWon]:[AwayWon]], Table2[[GameIsOver]:[GameIsOver]],1,Table2[[HomeTeam]:[HomeTeam]],$T6, Table2[[AwayTeam]:[AwayTeam]], AI$1, Table2[[ActualResult]:[ActualResult]], "SO")))</f>
        <v>3</v>
      </c>
      <c r="AJ6">
        <f>(2*(SUMIFS(Table2[[AwayWon]:[AwayWon]], Table2[[GameIsOver]:[GameIsOver]],1,Table2[[AwayTeam]:[AwayTeam]],$T6, Table2[[HomeTeam]:[HomeTeam]], AJ$1) + SUMIFS(Table2[[HomeWon_]:[HomeWon_]], Table2[[GameIsOver]:[GameIsOver]],1,Table2[[HomeTeam]:[HomeTeam]],$T6, Table2[[AwayTeam]:[AwayTeam]], AJ$1))) + (0*(SUMIFS(Table2[[HomeWon_]:[HomeWon_]], Table2[[GameIsOver]:[GameIsOver]],1,Table2[[AwayTeam]:[AwayTeam]],$T6, Table2[[HomeTeam]:[HomeTeam]], AJ$1, Table2[[ActualResult]:[ActualResult]], "REG") + SUMIFS(Table2[[AwayWon]:[AwayWon]], Table2[[GameIsOver]:[GameIsOver]],1,Table2[[HomeTeam]:[HomeTeam]],$T6, Table2[[AwayTeam]:[AwayTeam]], AJ$1, Table2[[ActualResult]:[ActualResult]], "REG"))) + (1*(SUMIFS(Table2[[HomeWon_]:[HomeWon_]], Table2[[GameIsOver]:[GameIsOver]],1,Table2[[AwayTeam]:[AwayTeam]],$T6, Table2[[HomeTeam]:[HomeTeam]], AJ$1, Table2[[ActualResult]:[ActualResult]], "OT") + SUMIFS(Table2[[AwayWon]:[AwayWon]], Table2[[GameIsOver]:[GameIsOver]],1,Table2[[HomeTeam]:[HomeTeam]],$T6, Table2[[AwayTeam]:[AwayTeam]], AJ$1, Table2[[ActualResult]:[ActualResult]], "OT") + SUMIFS(Table2[[HomeWon_]:[HomeWon_]], Table2[[GameIsOver]:[GameIsOver]],1,Table2[[AwayTeam]:[AwayTeam]],$T6, Table2[[HomeTeam]:[HomeTeam]], AJ$1, Table2[[ActualResult]:[ActualResult]], "SO") + SUMIFS(Table2[[AwayWon]:[AwayWon]], Table2[[GameIsOver]:[GameIsOver]],1,Table2[[HomeTeam]:[HomeTeam]],$T6, Table2[[AwayTeam]:[AwayTeam]], AJ$1, Table2[[ActualResult]:[ActualResult]], "SO")))</f>
        <v>1</v>
      </c>
      <c r="AK6">
        <f>(2*(SUMIFS(Table2[[AwayWon]:[AwayWon]], Table2[[GameIsOver]:[GameIsOver]],1,Table2[[AwayTeam]:[AwayTeam]],$T6, Table2[[HomeTeam]:[HomeTeam]], AK$1) + SUMIFS(Table2[[HomeWon_]:[HomeWon_]], Table2[[GameIsOver]:[GameIsOver]],1,Table2[[HomeTeam]:[HomeTeam]],$T6, Table2[[AwayTeam]:[AwayTeam]], AK$1))) + (0*(SUMIFS(Table2[[HomeWon_]:[HomeWon_]], Table2[[GameIsOver]:[GameIsOver]],1,Table2[[AwayTeam]:[AwayTeam]],$T6, Table2[[HomeTeam]:[HomeTeam]], AK$1, Table2[[ActualResult]:[ActualResult]], "REG") + SUMIFS(Table2[[AwayWon]:[AwayWon]], Table2[[GameIsOver]:[GameIsOver]],1,Table2[[HomeTeam]:[HomeTeam]],$T6, Table2[[AwayTeam]:[AwayTeam]], AK$1, Table2[[ActualResult]:[ActualResult]], "REG"))) + (1*(SUMIFS(Table2[[HomeWon_]:[HomeWon_]], Table2[[GameIsOver]:[GameIsOver]],1,Table2[[AwayTeam]:[AwayTeam]],$T6, Table2[[HomeTeam]:[HomeTeam]], AK$1, Table2[[ActualResult]:[ActualResult]], "OT") + SUMIFS(Table2[[AwayWon]:[AwayWon]], Table2[[GameIsOver]:[GameIsOver]],1,Table2[[HomeTeam]:[HomeTeam]],$T6, Table2[[AwayTeam]:[AwayTeam]], AK$1, Table2[[ActualResult]:[ActualResult]], "OT") + SUMIFS(Table2[[HomeWon_]:[HomeWon_]], Table2[[GameIsOver]:[GameIsOver]],1,Table2[[AwayTeam]:[AwayTeam]],$T6, Table2[[HomeTeam]:[HomeTeam]], AK$1, Table2[[ActualResult]:[ActualResult]], "SO") + SUMIFS(Table2[[AwayWon]:[AwayWon]], Table2[[GameIsOver]:[GameIsOver]],1,Table2[[HomeTeam]:[HomeTeam]],$T6, Table2[[AwayTeam]:[AwayTeam]], AK$1, Table2[[ActualResult]:[ActualResult]], "SO")))</f>
        <v>0</v>
      </c>
      <c r="AL6">
        <f>(2*(SUMIFS(Table2[[AwayWon]:[AwayWon]], Table2[[GameIsOver]:[GameIsOver]],1,Table2[[AwayTeam]:[AwayTeam]],$T6, Table2[[HomeTeam]:[HomeTeam]], AL$1) + SUMIFS(Table2[[HomeWon_]:[HomeWon_]], Table2[[GameIsOver]:[GameIsOver]],1,Table2[[HomeTeam]:[HomeTeam]],$T6, Table2[[AwayTeam]:[AwayTeam]], AL$1))) + (0*(SUMIFS(Table2[[HomeWon_]:[HomeWon_]], Table2[[GameIsOver]:[GameIsOver]],1,Table2[[AwayTeam]:[AwayTeam]],$T6, Table2[[HomeTeam]:[HomeTeam]], AL$1, Table2[[ActualResult]:[ActualResult]], "REG") + SUMIFS(Table2[[AwayWon]:[AwayWon]], Table2[[GameIsOver]:[GameIsOver]],1,Table2[[HomeTeam]:[HomeTeam]],$T6, Table2[[AwayTeam]:[AwayTeam]], AL$1, Table2[[ActualResult]:[ActualResult]], "REG"))) + (1*(SUMIFS(Table2[[HomeWon_]:[HomeWon_]], Table2[[GameIsOver]:[GameIsOver]],1,Table2[[AwayTeam]:[AwayTeam]],$T6, Table2[[HomeTeam]:[HomeTeam]], AL$1, Table2[[ActualResult]:[ActualResult]], "OT") + SUMIFS(Table2[[AwayWon]:[AwayWon]], Table2[[GameIsOver]:[GameIsOver]],1,Table2[[HomeTeam]:[HomeTeam]],$T6, Table2[[AwayTeam]:[AwayTeam]], AL$1, Table2[[ActualResult]:[ActualResult]], "OT") + SUMIFS(Table2[[HomeWon_]:[HomeWon_]], Table2[[GameIsOver]:[GameIsOver]],1,Table2[[AwayTeam]:[AwayTeam]],$T6, Table2[[HomeTeam]:[HomeTeam]], AL$1, Table2[[ActualResult]:[ActualResult]], "SO") + SUMIFS(Table2[[AwayWon]:[AwayWon]], Table2[[GameIsOver]:[GameIsOver]],1,Table2[[HomeTeam]:[HomeTeam]],$T6, Table2[[AwayTeam]:[AwayTeam]], AL$1, Table2[[ActualResult]:[ActualResult]], "SO")))</f>
        <v>1</v>
      </c>
      <c r="AM6">
        <f>(2*(SUMIFS(Table2[[AwayWon]:[AwayWon]], Table2[[GameIsOver]:[GameIsOver]],1,Table2[[AwayTeam]:[AwayTeam]],$T6, Table2[[HomeTeam]:[HomeTeam]], AM$1) + SUMIFS(Table2[[HomeWon_]:[HomeWon_]], Table2[[GameIsOver]:[GameIsOver]],1,Table2[[HomeTeam]:[HomeTeam]],$T6, Table2[[AwayTeam]:[AwayTeam]], AM$1))) + (0*(SUMIFS(Table2[[HomeWon_]:[HomeWon_]], Table2[[GameIsOver]:[GameIsOver]],1,Table2[[AwayTeam]:[AwayTeam]],$T6, Table2[[HomeTeam]:[HomeTeam]], AM$1, Table2[[ActualResult]:[ActualResult]], "REG") + SUMIFS(Table2[[AwayWon]:[AwayWon]], Table2[[GameIsOver]:[GameIsOver]],1,Table2[[HomeTeam]:[HomeTeam]],$T6, Table2[[AwayTeam]:[AwayTeam]], AM$1, Table2[[ActualResult]:[ActualResult]], "REG"))) + (1*(SUMIFS(Table2[[HomeWon_]:[HomeWon_]], Table2[[GameIsOver]:[GameIsOver]],1,Table2[[AwayTeam]:[AwayTeam]],$T6, Table2[[HomeTeam]:[HomeTeam]], AM$1, Table2[[ActualResult]:[ActualResult]], "OT") + SUMIFS(Table2[[AwayWon]:[AwayWon]], Table2[[GameIsOver]:[GameIsOver]],1,Table2[[HomeTeam]:[HomeTeam]],$T6, Table2[[AwayTeam]:[AwayTeam]], AM$1, Table2[[ActualResult]:[ActualResult]], "OT") + SUMIFS(Table2[[HomeWon_]:[HomeWon_]], Table2[[GameIsOver]:[GameIsOver]],1,Table2[[AwayTeam]:[AwayTeam]],$T6, Table2[[HomeTeam]:[HomeTeam]], AM$1, Table2[[ActualResult]:[ActualResult]], "SO") + SUMIFS(Table2[[AwayWon]:[AwayWon]], Table2[[GameIsOver]:[GameIsOver]],1,Table2[[HomeTeam]:[HomeTeam]],$T6, Table2[[AwayTeam]:[AwayTeam]], AM$1, Table2[[ActualResult]:[ActualResult]], "SO")))</f>
        <v>2</v>
      </c>
      <c r="AN6">
        <f>(2*(SUMIFS(Table2[[AwayWon]:[AwayWon]], Table2[[GameIsOver]:[GameIsOver]],1,Table2[[AwayTeam]:[AwayTeam]],$T6, Table2[[HomeTeam]:[HomeTeam]], AN$1) + SUMIFS(Table2[[HomeWon_]:[HomeWon_]], Table2[[GameIsOver]:[GameIsOver]],1,Table2[[HomeTeam]:[HomeTeam]],$T6, Table2[[AwayTeam]:[AwayTeam]], AN$1))) + (0*(SUMIFS(Table2[[HomeWon_]:[HomeWon_]], Table2[[GameIsOver]:[GameIsOver]],1,Table2[[AwayTeam]:[AwayTeam]],$T6, Table2[[HomeTeam]:[HomeTeam]], AN$1, Table2[[ActualResult]:[ActualResult]], "REG") + SUMIFS(Table2[[AwayWon]:[AwayWon]], Table2[[GameIsOver]:[GameIsOver]],1,Table2[[HomeTeam]:[HomeTeam]],$T6, Table2[[AwayTeam]:[AwayTeam]], AN$1, Table2[[ActualResult]:[ActualResult]], "REG"))) + (1*(SUMIFS(Table2[[HomeWon_]:[HomeWon_]], Table2[[GameIsOver]:[GameIsOver]],1,Table2[[AwayTeam]:[AwayTeam]],$T6, Table2[[HomeTeam]:[HomeTeam]], AN$1, Table2[[ActualResult]:[ActualResult]], "OT") + SUMIFS(Table2[[AwayWon]:[AwayWon]], Table2[[GameIsOver]:[GameIsOver]],1,Table2[[HomeTeam]:[HomeTeam]],$T6, Table2[[AwayTeam]:[AwayTeam]], AN$1, Table2[[ActualResult]:[ActualResult]], "OT") + SUMIFS(Table2[[HomeWon_]:[HomeWon_]], Table2[[GameIsOver]:[GameIsOver]],1,Table2[[AwayTeam]:[AwayTeam]],$T6, Table2[[HomeTeam]:[HomeTeam]], AN$1, Table2[[ActualResult]:[ActualResult]], "SO") + SUMIFS(Table2[[AwayWon]:[AwayWon]], Table2[[GameIsOver]:[GameIsOver]],1,Table2[[HomeTeam]:[HomeTeam]],$T6, Table2[[AwayTeam]:[AwayTeam]], AN$1, Table2[[ActualResult]:[ActualResult]], "SO")))</f>
        <v>0</v>
      </c>
      <c r="AO6">
        <f>(2*(SUMIFS(Table2[[AwayWon]:[AwayWon]], Table2[[GameIsOver]:[GameIsOver]],1,Table2[[AwayTeam]:[AwayTeam]],$T6, Table2[[HomeTeam]:[HomeTeam]], AO$1) + SUMIFS(Table2[[HomeWon_]:[HomeWon_]], Table2[[GameIsOver]:[GameIsOver]],1,Table2[[HomeTeam]:[HomeTeam]],$T6, Table2[[AwayTeam]:[AwayTeam]], AO$1))) + (0*(SUMIFS(Table2[[HomeWon_]:[HomeWon_]], Table2[[GameIsOver]:[GameIsOver]],1,Table2[[AwayTeam]:[AwayTeam]],$T6, Table2[[HomeTeam]:[HomeTeam]], AO$1, Table2[[ActualResult]:[ActualResult]], "REG") + SUMIFS(Table2[[AwayWon]:[AwayWon]], Table2[[GameIsOver]:[GameIsOver]],1,Table2[[HomeTeam]:[HomeTeam]],$T6, Table2[[AwayTeam]:[AwayTeam]], AO$1, Table2[[ActualResult]:[ActualResult]], "REG"))) + (1*(SUMIFS(Table2[[HomeWon_]:[HomeWon_]], Table2[[GameIsOver]:[GameIsOver]],1,Table2[[AwayTeam]:[AwayTeam]],$T6, Table2[[HomeTeam]:[HomeTeam]], AO$1, Table2[[ActualResult]:[ActualResult]], "OT") + SUMIFS(Table2[[AwayWon]:[AwayWon]], Table2[[GameIsOver]:[GameIsOver]],1,Table2[[HomeTeam]:[HomeTeam]],$T6, Table2[[AwayTeam]:[AwayTeam]], AO$1, Table2[[ActualResult]:[ActualResult]], "OT") + SUMIFS(Table2[[HomeWon_]:[HomeWon_]], Table2[[GameIsOver]:[GameIsOver]],1,Table2[[AwayTeam]:[AwayTeam]],$T6, Table2[[HomeTeam]:[HomeTeam]], AO$1, Table2[[ActualResult]:[ActualResult]], "SO") + SUMIFS(Table2[[AwayWon]:[AwayWon]], Table2[[GameIsOver]:[GameIsOver]],1,Table2[[HomeTeam]:[HomeTeam]],$T6, Table2[[AwayTeam]:[AwayTeam]], AO$1, Table2[[ActualResult]:[ActualResult]], "SO")))</f>
        <v>0</v>
      </c>
      <c r="AP6">
        <f>(2*(SUMIFS(Table2[[AwayWon]:[AwayWon]], Table2[[GameIsOver]:[GameIsOver]],1,Table2[[AwayTeam]:[AwayTeam]],$T6, Table2[[HomeTeam]:[HomeTeam]], AP$1) + SUMIFS(Table2[[HomeWon_]:[HomeWon_]], Table2[[GameIsOver]:[GameIsOver]],1,Table2[[HomeTeam]:[HomeTeam]],$T6, Table2[[AwayTeam]:[AwayTeam]], AP$1))) + (0*(SUMIFS(Table2[[HomeWon_]:[HomeWon_]], Table2[[GameIsOver]:[GameIsOver]],1,Table2[[AwayTeam]:[AwayTeam]],$T6, Table2[[HomeTeam]:[HomeTeam]], AP$1, Table2[[ActualResult]:[ActualResult]], "REG") + SUMIFS(Table2[[AwayWon]:[AwayWon]], Table2[[GameIsOver]:[GameIsOver]],1,Table2[[HomeTeam]:[HomeTeam]],$T6, Table2[[AwayTeam]:[AwayTeam]], AP$1, Table2[[ActualResult]:[ActualResult]], "REG"))) + (1*(SUMIFS(Table2[[HomeWon_]:[HomeWon_]], Table2[[GameIsOver]:[GameIsOver]],1,Table2[[AwayTeam]:[AwayTeam]],$T6, Table2[[HomeTeam]:[HomeTeam]], AP$1, Table2[[ActualResult]:[ActualResult]], "OT") + SUMIFS(Table2[[AwayWon]:[AwayWon]], Table2[[GameIsOver]:[GameIsOver]],1,Table2[[HomeTeam]:[HomeTeam]],$T6, Table2[[AwayTeam]:[AwayTeam]], AP$1, Table2[[ActualResult]:[ActualResult]], "OT") + SUMIFS(Table2[[HomeWon_]:[HomeWon_]], Table2[[GameIsOver]:[GameIsOver]],1,Table2[[AwayTeam]:[AwayTeam]],$T6, Table2[[HomeTeam]:[HomeTeam]], AP$1, Table2[[ActualResult]:[ActualResult]], "SO") + SUMIFS(Table2[[AwayWon]:[AwayWon]], Table2[[GameIsOver]:[GameIsOver]],1,Table2[[HomeTeam]:[HomeTeam]],$T6, Table2[[AwayTeam]:[AwayTeam]], AP$1, Table2[[ActualResult]:[ActualResult]], "SO")))</f>
        <v>0</v>
      </c>
      <c r="AQ6">
        <f>(2*(SUMIFS(Table2[[AwayWon]:[AwayWon]], Table2[[GameIsOver]:[GameIsOver]],1,Table2[[AwayTeam]:[AwayTeam]],$T6, Table2[[HomeTeam]:[HomeTeam]], AQ$1) + SUMIFS(Table2[[HomeWon_]:[HomeWon_]], Table2[[GameIsOver]:[GameIsOver]],1,Table2[[HomeTeam]:[HomeTeam]],$T6, Table2[[AwayTeam]:[AwayTeam]], AQ$1))) + (0*(SUMIFS(Table2[[HomeWon_]:[HomeWon_]], Table2[[GameIsOver]:[GameIsOver]],1,Table2[[AwayTeam]:[AwayTeam]],$T6, Table2[[HomeTeam]:[HomeTeam]], AQ$1, Table2[[ActualResult]:[ActualResult]], "REG") + SUMIFS(Table2[[AwayWon]:[AwayWon]], Table2[[GameIsOver]:[GameIsOver]],1,Table2[[HomeTeam]:[HomeTeam]],$T6, Table2[[AwayTeam]:[AwayTeam]], AQ$1, Table2[[ActualResult]:[ActualResult]], "REG"))) + (1*(SUMIFS(Table2[[HomeWon_]:[HomeWon_]], Table2[[GameIsOver]:[GameIsOver]],1,Table2[[AwayTeam]:[AwayTeam]],$T6, Table2[[HomeTeam]:[HomeTeam]], AQ$1, Table2[[ActualResult]:[ActualResult]], "OT") + SUMIFS(Table2[[AwayWon]:[AwayWon]], Table2[[GameIsOver]:[GameIsOver]],1,Table2[[HomeTeam]:[HomeTeam]],$T6, Table2[[AwayTeam]:[AwayTeam]], AQ$1, Table2[[ActualResult]:[ActualResult]], "OT") + SUMIFS(Table2[[HomeWon_]:[HomeWon_]], Table2[[GameIsOver]:[GameIsOver]],1,Table2[[AwayTeam]:[AwayTeam]],$T6, Table2[[HomeTeam]:[HomeTeam]], AQ$1, Table2[[ActualResult]:[ActualResult]], "SO") + SUMIFS(Table2[[AwayWon]:[AwayWon]], Table2[[GameIsOver]:[GameIsOver]],1,Table2[[HomeTeam]:[HomeTeam]],$T6, Table2[[AwayTeam]:[AwayTeam]], AQ$1, Table2[[ActualResult]:[ActualResult]], "SO")))</f>
        <v>3</v>
      </c>
      <c r="AR6">
        <f>(2*(SUMIFS(Table2[[AwayWon]:[AwayWon]], Table2[[GameIsOver]:[GameIsOver]],1,Table2[[AwayTeam]:[AwayTeam]],$T6, Table2[[HomeTeam]:[HomeTeam]], AR$1) + SUMIFS(Table2[[HomeWon_]:[HomeWon_]], Table2[[GameIsOver]:[GameIsOver]],1,Table2[[HomeTeam]:[HomeTeam]],$T6, Table2[[AwayTeam]:[AwayTeam]], AR$1))) + (0*(SUMIFS(Table2[[HomeWon_]:[HomeWon_]], Table2[[GameIsOver]:[GameIsOver]],1,Table2[[AwayTeam]:[AwayTeam]],$T6, Table2[[HomeTeam]:[HomeTeam]], AR$1, Table2[[ActualResult]:[ActualResult]], "REG") + SUMIFS(Table2[[AwayWon]:[AwayWon]], Table2[[GameIsOver]:[GameIsOver]],1,Table2[[HomeTeam]:[HomeTeam]],$T6, Table2[[AwayTeam]:[AwayTeam]], AR$1, Table2[[ActualResult]:[ActualResult]], "REG"))) + (1*(SUMIFS(Table2[[HomeWon_]:[HomeWon_]], Table2[[GameIsOver]:[GameIsOver]],1,Table2[[AwayTeam]:[AwayTeam]],$T6, Table2[[HomeTeam]:[HomeTeam]], AR$1, Table2[[ActualResult]:[ActualResult]], "OT") + SUMIFS(Table2[[AwayWon]:[AwayWon]], Table2[[GameIsOver]:[GameIsOver]],1,Table2[[HomeTeam]:[HomeTeam]],$T6, Table2[[AwayTeam]:[AwayTeam]], AR$1, Table2[[ActualResult]:[ActualResult]], "OT") + SUMIFS(Table2[[HomeWon_]:[HomeWon_]], Table2[[GameIsOver]:[GameIsOver]],1,Table2[[AwayTeam]:[AwayTeam]],$T6, Table2[[HomeTeam]:[HomeTeam]], AR$1, Table2[[ActualResult]:[ActualResult]], "SO") + SUMIFS(Table2[[AwayWon]:[AwayWon]], Table2[[GameIsOver]:[GameIsOver]],1,Table2[[HomeTeam]:[HomeTeam]],$T6, Table2[[AwayTeam]:[AwayTeam]], AR$1, Table2[[ActualResult]:[ActualResult]], "SO")))</f>
        <v>2</v>
      </c>
      <c r="AS6">
        <f>(2*(SUMIFS(Table2[[AwayWon]:[AwayWon]], Table2[[GameIsOver]:[GameIsOver]],1,Table2[[AwayTeam]:[AwayTeam]],$T6, Table2[[HomeTeam]:[HomeTeam]], AS$1) + SUMIFS(Table2[[HomeWon_]:[HomeWon_]], Table2[[GameIsOver]:[GameIsOver]],1,Table2[[HomeTeam]:[HomeTeam]],$T6, Table2[[AwayTeam]:[AwayTeam]], AS$1))) + (0*(SUMIFS(Table2[[HomeWon_]:[HomeWon_]], Table2[[GameIsOver]:[GameIsOver]],1,Table2[[AwayTeam]:[AwayTeam]],$T6, Table2[[HomeTeam]:[HomeTeam]], AS$1, Table2[[ActualResult]:[ActualResult]], "REG") + SUMIFS(Table2[[AwayWon]:[AwayWon]], Table2[[GameIsOver]:[GameIsOver]],1,Table2[[HomeTeam]:[HomeTeam]],$T6, Table2[[AwayTeam]:[AwayTeam]], AS$1, Table2[[ActualResult]:[ActualResult]], "REG"))) + (1*(SUMIFS(Table2[[HomeWon_]:[HomeWon_]], Table2[[GameIsOver]:[GameIsOver]],1,Table2[[AwayTeam]:[AwayTeam]],$T6, Table2[[HomeTeam]:[HomeTeam]], AS$1, Table2[[ActualResult]:[ActualResult]], "OT") + SUMIFS(Table2[[AwayWon]:[AwayWon]], Table2[[GameIsOver]:[GameIsOver]],1,Table2[[HomeTeam]:[HomeTeam]],$T6, Table2[[AwayTeam]:[AwayTeam]], AS$1, Table2[[ActualResult]:[ActualResult]], "OT") + SUMIFS(Table2[[HomeWon_]:[HomeWon_]], Table2[[GameIsOver]:[GameIsOver]],1,Table2[[AwayTeam]:[AwayTeam]],$T6, Table2[[HomeTeam]:[HomeTeam]], AS$1, Table2[[ActualResult]:[ActualResult]], "SO") + SUMIFS(Table2[[AwayWon]:[AwayWon]], Table2[[GameIsOver]:[GameIsOver]],1,Table2[[HomeTeam]:[HomeTeam]],$T6, Table2[[AwayTeam]:[AwayTeam]], AS$1, Table2[[ActualResult]:[ActualResult]], "SO")))</f>
        <v>3</v>
      </c>
      <c r="AT6">
        <f>(2*(SUMIFS(Table2[[AwayWon]:[AwayWon]], Table2[[GameIsOver]:[GameIsOver]],1,Table2[[AwayTeam]:[AwayTeam]],$T6, Table2[[HomeTeam]:[HomeTeam]], AT$1) + SUMIFS(Table2[[HomeWon_]:[HomeWon_]], Table2[[GameIsOver]:[GameIsOver]],1,Table2[[HomeTeam]:[HomeTeam]],$T6, Table2[[AwayTeam]:[AwayTeam]], AT$1))) + (0*(SUMIFS(Table2[[HomeWon_]:[HomeWon_]], Table2[[GameIsOver]:[GameIsOver]],1,Table2[[AwayTeam]:[AwayTeam]],$T6, Table2[[HomeTeam]:[HomeTeam]], AT$1, Table2[[ActualResult]:[ActualResult]], "REG") + SUMIFS(Table2[[AwayWon]:[AwayWon]], Table2[[GameIsOver]:[GameIsOver]],1,Table2[[HomeTeam]:[HomeTeam]],$T6, Table2[[AwayTeam]:[AwayTeam]], AT$1, Table2[[ActualResult]:[ActualResult]], "REG"))) + (1*(SUMIFS(Table2[[HomeWon_]:[HomeWon_]], Table2[[GameIsOver]:[GameIsOver]],1,Table2[[AwayTeam]:[AwayTeam]],$T6, Table2[[HomeTeam]:[HomeTeam]], AT$1, Table2[[ActualResult]:[ActualResult]], "OT") + SUMIFS(Table2[[AwayWon]:[AwayWon]], Table2[[GameIsOver]:[GameIsOver]],1,Table2[[HomeTeam]:[HomeTeam]],$T6, Table2[[AwayTeam]:[AwayTeam]], AT$1, Table2[[ActualResult]:[ActualResult]], "OT") + SUMIFS(Table2[[HomeWon_]:[HomeWon_]], Table2[[GameIsOver]:[GameIsOver]],1,Table2[[AwayTeam]:[AwayTeam]],$T6, Table2[[HomeTeam]:[HomeTeam]], AT$1, Table2[[ActualResult]:[ActualResult]], "SO") + SUMIFS(Table2[[AwayWon]:[AwayWon]], Table2[[GameIsOver]:[GameIsOver]],1,Table2[[HomeTeam]:[HomeTeam]],$T6, Table2[[AwayTeam]:[AwayTeam]], AT$1, Table2[[ActualResult]:[ActualResult]], "SO")))</f>
        <v>2</v>
      </c>
      <c r="AU6">
        <f>(2*(SUMIFS(Table2[[AwayWon]:[AwayWon]], Table2[[GameIsOver]:[GameIsOver]],1,Table2[[AwayTeam]:[AwayTeam]],$T6, Table2[[HomeTeam]:[HomeTeam]], AU$1) + SUMIFS(Table2[[HomeWon_]:[HomeWon_]], Table2[[GameIsOver]:[GameIsOver]],1,Table2[[HomeTeam]:[HomeTeam]],$T6, Table2[[AwayTeam]:[AwayTeam]], AU$1))) + (0*(SUMIFS(Table2[[HomeWon_]:[HomeWon_]], Table2[[GameIsOver]:[GameIsOver]],1,Table2[[AwayTeam]:[AwayTeam]],$T6, Table2[[HomeTeam]:[HomeTeam]], AU$1, Table2[[ActualResult]:[ActualResult]], "REG") + SUMIFS(Table2[[AwayWon]:[AwayWon]], Table2[[GameIsOver]:[GameIsOver]],1,Table2[[HomeTeam]:[HomeTeam]],$T6, Table2[[AwayTeam]:[AwayTeam]], AU$1, Table2[[ActualResult]:[ActualResult]], "REG"))) + (1*(SUMIFS(Table2[[HomeWon_]:[HomeWon_]], Table2[[GameIsOver]:[GameIsOver]],1,Table2[[AwayTeam]:[AwayTeam]],$T6, Table2[[HomeTeam]:[HomeTeam]], AU$1, Table2[[ActualResult]:[ActualResult]], "OT") + SUMIFS(Table2[[AwayWon]:[AwayWon]], Table2[[GameIsOver]:[GameIsOver]],1,Table2[[HomeTeam]:[HomeTeam]],$T6, Table2[[AwayTeam]:[AwayTeam]], AU$1, Table2[[ActualResult]:[ActualResult]], "OT") + SUMIFS(Table2[[HomeWon_]:[HomeWon_]], Table2[[GameIsOver]:[GameIsOver]],1,Table2[[AwayTeam]:[AwayTeam]],$T6, Table2[[HomeTeam]:[HomeTeam]], AU$1, Table2[[ActualResult]:[ActualResult]], "SO") + SUMIFS(Table2[[AwayWon]:[AwayWon]], Table2[[GameIsOver]:[GameIsOver]],1,Table2[[HomeTeam]:[HomeTeam]],$T6, Table2[[AwayTeam]:[AwayTeam]], AU$1, Table2[[ActualResult]:[ActualResult]], "SO")))</f>
        <v>2</v>
      </c>
      <c r="AV6">
        <f>(2*(SUMIFS(Table2[[AwayWon]:[AwayWon]], Table2[[GameIsOver]:[GameIsOver]],1,Table2[[AwayTeam]:[AwayTeam]],$T6, Table2[[HomeTeam]:[HomeTeam]], AV$1) + SUMIFS(Table2[[HomeWon_]:[HomeWon_]], Table2[[GameIsOver]:[GameIsOver]],1,Table2[[HomeTeam]:[HomeTeam]],$T6, Table2[[AwayTeam]:[AwayTeam]], AV$1))) + (0*(SUMIFS(Table2[[HomeWon_]:[HomeWon_]], Table2[[GameIsOver]:[GameIsOver]],1,Table2[[AwayTeam]:[AwayTeam]],$T6, Table2[[HomeTeam]:[HomeTeam]], AV$1, Table2[[ActualResult]:[ActualResult]], "REG") + SUMIFS(Table2[[AwayWon]:[AwayWon]], Table2[[GameIsOver]:[GameIsOver]],1,Table2[[HomeTeam]:[HomeTeam]],$T6, Table2[[AwayTeam]:[AwayTeam]], AV$1, Table2[[ActualResult]:[ActualResult]], "REG"))) + (1*(SUMIFS(Table2[[HomeWon_]:[HomeWon_]], Table2[[GameIsOver]:[GameIsOver]],1,Table2[[AwayTeam]:[AwayTeam]],$T6, Table2[[HomeTeam]:[HomeTeam]], AV$1, Table2[[ActualResult]:[ActualResult]], "OT") + SUMIFS(Table2[[AwayWon]:[AwayWon]], Table2[[GameIsOver]:[GameIsOver]],1,Table2[[HomeTeam]:[HomeTeam]],$T6, Table2[[AwayTeam]:[AwayTeam]], AV$1, Table2[[ActualResult]:[ActualResult]], "OT") + SUMIFS(Table2[[HomeWon_]:[HomeWon_]], Table2[[GameIsOver]:[GameIsOver]],1,Table2[[AwayTeam]:[AwayTeam]],$T6, Table2[[HomeTeam]:[HomeTeam]], AV$1, Table2[[ActualResult]:[ActualResult]], "SO") + SUMIFS(Table2[[AwayWon]:[AwayWon]], Table2[[GameIsOver]:[GameIsOver]],1,Table2[[HomeTeam]:[HomeTeam]],$T6, Table2[[AwayTeam]:[AwayTeam]], AV$1, Table2[[ActualResult]:[ActualResult]], "SO")))</f>
        <v>2</v>
      </c>
      <c r="AW6">
        <f>(2*(SUMIFS(Table2[[AwayWon]:[AwayWon]], Table2[[GameIsOver]:[GameIsOver]],1,Table2[[AwayTeam]:[AwayTeam]],$T6, Table2[[HomeTeam]:[HomeTeam]], AW$1) + SUMIFS(Table2[[HomeWon_]:[HomeWon_]], Table2[[GameIsOver]:[GameIsOver]],1,Table2[[HomeTeam]:[HomeTeam]],$T6, Table2[[AwayTeam]:[AwayTeam]], AW$1))) + (0*(SUMIFS(Table2[[HomeWon_]:[HomeWon_]], Table2[[GameIsOver]:[GameIsOver]],1,Table2[[AwayTeam]:[AwayTeam]],$T6, Table2[[HomeTeam]:[HomeTeam]], AW$1, Table2[[ActualResult]:[ActualResult]], "REG") + SUMIFS(Table2[[AwayWon]:[AwayWon]], Table2[[GameIsOver]:[GameIsOver]],1,Table2[[HomeTeam]:[HomeTeam]],$T6, Table2[[AwayTeam]:[AwayTeam]], AW$1, Table2[[ActualResult]:[ActualResult]], "REG"))) + (1*(SUMIFS(Table2[[HomeWon_]:[HomeWon_]], Table2[[GameIsOver]:[GameIsOver]],1,Table2[[AwayTeam]:[AwayTeam]],$T6, Table2[[HomeTeam]:[HomeTeam]], AW$1, Table2[[ActualResult]:[ActualResult]], "OT") + SUMIFS(Table2[[AwayWon]:[AwayWon]], Table2[[GameIsOver]:[GameIsOver]],1,Table2[[HomeTeam]:[HomeTeam]],$T6, Table2[[AwayTeam]:[AwayTeam]], AW$1, Table2[[ActualResult]:[ActualResult]], "OT") + SUMIFS(Table2[[HomeWon_]:[HomeWon_]], Table2[[GameIsOver]:[GameIsOver]],1,Table2[[AwayTeam]:[AwayTeam]],$T6, Table2[[HomeTeam]:[HomeTeam]], AW$1, Table2[[ActualResult]:[ActualResult]], "SO") + SUMIFS(Table2[[AwayWon]:[AwayWon]], Table2[[GameIsOver]:[GameIsOver]],1,Table2[[HomeTeam]:[HomeTeam]],$T6, Table2[[AwayTeam]:[AwayTeam]], AW$1, Table2[[ActualResult]:[ActualResult]], "SO")))</f>
        <v>4</v>
      </c>
      <c r="AX6">
        <f>(2*(SUMIFS(Table2[[AwayWon]:[AwayWon]], Table2[[GameIsOver]:[GameIsOver]],1,Table2[[AwayTeam]:[AwayTeam]],$T6, Table2[[HomeTeam]:[HomeTeam]], AX$1) + SUMIFS(Table2[[HomeWon_]:[HomeWon_]], Table2[[GameIsOver]:[GameIsOver]],1,Table2[[HomeTeam]:[HomeTeam]],$T6, Table2[[AwayTeam]:[AwayTeam]], AX$1))) + (0*(SUMIFS(Table2[[HomeWon_]:[HomeWon_]], Table2[[GameIsOver]:[GameIsOver]],1,Table2[[AwayTeam]:[AwayTeam]],$T6, Table2[[HomeTeam]:[HomeTeam]], AX$1, Table2[[ActualResult]:[ActualResult]], "REG") + SUMIFS(Table2[[AwayWon]:[AwayWon]], Table2[[GameIsOver]:[GameIsOver]],1,Table2[[HomeTeam]:[HomeTeam]],$T6, Table2[[AwayTeam]:[AwayTeam]], AX$1, Table2[[ActualResult]:[ActualResult]], "REG"))) + (1*(SUMIFS(Table2[[HomeWon_]:[HomeWon_]], Table2[[GameIsOver]:[GameIsOver]],1,Table2[[AwayTeam]:[AwayTeam]],$T6, Table2[[HomeTeam]:[HomeTeam]], AX$1, Table2[[ActualResult]:[ActualResult]], "OT") + SUMIFS(Table2[[AwayWon]:[AwayWon]], Table2[[GameIsOver]:[GameIsOver]],1,Table2[[HomeTeam]:[HomeTeam]],$T6, Table2[[AwayTeam]:[AwayTeam]], AX$1, Table2[[ActualResult]:[ActualResult]], "OT") + SUMIFS(Table2[[HomeWon_]:[HomeWon_]], Table2[[GameIsOver]:[GameIsOver]],1,Table2[[AwayTeam]:[AwayTeam]],$T6, Table2[[HomeTeam]:[HomeTeam]], AX$1, Table2[[ActualResult]:[ActualResult]], "SO") + SUMIFS(Table2[[AwayWon]:[AwayWon]], Table2[[GameIsOver]:[GameIsOver]],1,Table2[[HomeTeam]:[HomeTeam]],$T6, Table2[[AwayTeam]:[AwayTeam]], AX$1, Table2[[ActualResult]:[ActualResult]], "SO")))</f>
        <v>1</v>
      </c>
      <c r="AY6">
        <f>(2*(SUMIFS(Table2[[AwayWon]:[AwayWon]], Table2[[GameIsOver]:[GameIsOver]],1,Table2[[AwayTeam]:[AwayTeam]],$T6, Table2[[HomeTeam]:[HomeTeam]], AY$1) + SUMIFS(Table2[[HomeWon_]:[HomeWon_]], Table2[[GameIsOver]:[GameIsOver]],1,Table2[[HomeTeam]:[HomeTeam]],$T6, Table2[[AwayTeam]:[AwayTeam]], AY$1))) + (0*(SUMIFS(Table2[[HomeWon_]:[HomeWon_]], Table2[[GameIsOver]:[GameIsOver]],1,Table2[[AwayTeam]:[AwayTeam]],$T6, Table2[[HomeTeam]:[HomeTeam]], AY$1, Table2[[ActualResult]:[ActualResult]], "REG") + SUMIFS(Table2[[AwayWon]:[AwayWon]], Table2[[GameIsOver]:[GameIsOver]],1,Table2[[HomeTeam]:[HomeTeam]],$T6, Table2[[AwayTeam]:[AwayTeam]], AY$1, Table2[[ActualResult]:[ActualResult]], "REG"))) + (1*(SUMIFS(Table2[[HomeWon_]:[HomeWon_]], Table2[[GameIsOver]:[GameIsOver]],1,Table2[[AwayTeam]:[AwayTeam]],$T6, Table2[[HomeTeam]:[HomeTeam]], AY$1, Table2[[ActualResult]:[ActualResult]], "OT") + SUMIFS(Table2[[AwayWon]:[AwayWon]], Table2[[GameIsOver]:[GameIsOver]],1,Table2[[HomeTeam]:[HomeTeam]],$T6, Table2[[AwayTeam]:[AwayTeam]], AY$1, Table2[[ActualResult]:[ActualResult]], "OT") + SUMIFS(Table2[[HomeWon_]:[HomeWon_]], Table2[[GameIsOver]:[GameIsOver]],1,Table2[[AwayTeam]:[AwayTeam]],$T6, Table2[[HomeTeam]:[HomeTeam]], AY$1, Table2[[ActualResult]:[ActualResult]], "SO") + SUMIFS(Table2[[AwayWon]:[AwayWon]], Table2[[GameIsOver]:[GameIsOver]],1,Table2[[HomeTeam]:[HomeTeam]],$T6, Table2[[AwayTeam]:[AwayTeam]], AY$1, Table2[[ActualResult]:[ActualResult]], "SO")))</f>
        <v>3</v>
      </c>
      <c r="AZ6">
        <f>(2*(SUMIFS(Table2[[AwayWon]:[AwayWon]], Table2[[GameIsOver]:[GameIsOver]],1,Table2[[AwayTeam]:[AwayTeam]],$T6, Table2[[HomeTeam]:[HomeTeam]], AZ$1) + SUMIFS(Table2[[HomeWon_]:[HomeWon_]], Table2[[GameIsOver]:[GameIsOver]],1,Table2[[HomeTeam]:[HomeTeam]],$T6, Table2[[AwayTeam]:[AwayTeam]], AZ$1))) + (0*(SUMIFS(Table2[[HomeWon_]:[HomeWon_]], Table2[[GameIsOver]:[GameIsOver]],1,Table2[[AwayTeam]:[AwayTeam]],$T6, Table2[[HomeTeam]:[HomeTeam]], AZ$1, Table2[[ActualResult]:[ActualResult]], "REG") + SUMIFS(Table2[[AwayWon]:[AwayWon]], Table2[[GameIsOver]:[GameIsOver]],1,Table2[[HomeTeam]:[HomeTeam]],$T6, Table2[[AwayTeam]:[AwayTeam]], AZ$1, Table2[[ActualResult]:[ActualResult]], "REG"))) + (1*(SUMIFS(Table2[[HomeWon_]:[HomeWon_]], Table2[[GameIsOver]:[GameIsOver]],1,Table2[[AwayTeam]:[AwayTeam]],$T6, Table2[[HomeTeam]:[HomeTeam]], AZ$1, Table2[[ActualResult]:[ActualResult]], "OT") + SUMIFS(Table2[[AwayWon]:[AwayWon]], Table2[[GameIsOver]:[GameIsOver]],1,Table2[[HomeTeam]:[HomeTeam]],$T6, Table2[[AwayTeam]:[AwayTeam]], AZ$1, Table2[[ActualResult]:[ActualResult]], "OT") + SUMIFS(Table2[[HomeWon_]:[HomeWon_]], Table2[[GameIsOver]:[GameIsOver]],1,Table2[[AwayTeam]:[AwayTeam]],$T6, Table2[[HomeTeam]:[HomeTeam]], AZ$1, Table2[[ActualResult]:[ActualResult]], "SO") + SUMIFS(Table2[[AwayWon]:[AwayWon]], Table2[[GameIsOver]:[GameIsOver]],1,Table2[[HomeTeam]:[HomeTeam]],$T6, Table2[[AwayTeam]:[AwayTeam]], AZ$1, Table2[[ActualResult]:[ActualResult]], "SO")))</f>
        <v>0</v>
      </c>
      <c r="BA6">
        <f>(2*(SUMIFS(Table2[[AwayWon]:[AwayWon]], Table2[[GameIsOver]:[GameIsOver]],1,Table2[[AwayTeam]:[AwayTeam]],$T6, Table2[[HomeTeam]:[HomeTeam]], BA$1) + SUMIFS(Table2[[HomeWon_]:[HomeWon_]], Table2[[GameIsOver]:[GameIsOver]],1,Table2[[HomeTeam]:[HomeTeam]],$T6, Table2[[AwayTeam]:[AwayTeam]], BA$1))) + (0*(SUMIFS(Table2[[HomeWon_]:[HomeWon_]], Table2[[GameIsOver]:[GameIsOver]],1,Table2[[AwayTeam]:[AwayTeam]],$T6, Table2[[HomeTeam]:[HomeTeam]], BA$1, Table2[[ActualResult]:[ActualResult]], "REG") + SUMIFS(Table2[[AwayWon]:[AwayWon]], Table2[[GameIsOver]:[GameIsOver]],1,Table2[[HomeTeam]:[HomeTeam]],$T6, Table2[[AwayTeam]:[AwayTeam]], BA$1, Table2[[ActualResult]:[ActualResult]], "REG"))) + (1*(SUMIFS(Table2[[HomeWon_]:[HomeWon_]], Table2[[GameIsOver]:[GameIsOver]],1,Table2[[AwayTeam]:[AwayTeam]],$T6, Table2[[HomeTeam]:[HomeTeam]], BA$1, Table2[[ActualResult]:[ActualResult]], "OT") + SUMIFS(Table2[[AwayWon]:[AwayWon]], Table2[[GameIsOver]:[GameIsOver]],1,Table2[[HomeTeam]:[HomeTeam]],$T6, Table2[[AwayTeam]:[AwayTeam]], BA$1, Table2[[ActualResult]:[ActualResult]], "OT") + SUMIFS(Table2[[HomeWon_]:[HomeWon_]], Table2[[GameIsOver]:[GameIsOver]],1,Table2[[AwayTeam]:[AwayTeam]],$T6, Table2[[HomeTeam]:[HomeTeam]], BA$1, Table2[[ActualResult]:[ActualResult]], "SO") + SUMIFS(Table2[[AwayWon]:[AwayWon]], Table2[[GameIsOver]:[GameIsOver]],1,Table2[[HomeTeam]:[HomeTeam]],$T6, Table2[[AwayTeam]:[AwayTeam]], BA$1, Table2[[ActualResult]:[ActualResult]], "SO")))</f>
        <v>2</v>
      </c>
    </row>
    <row r="7" spans="1:53" x14ac:dyDescent="0.25">
      <c r="A7" s="71" t="s">
        <v>23</v>
      </c>
      <c r="B7" s="71" t="s">
        <v>96</v>
      </c>
      <c r="C7" s="71" t="s">
        <v>99</v>
      </c>
      <c r="D7" s="71">
        <f>INDEX(Table3[PTS], MATCH(Table6[[#This Row],[Teams]], Table3[Teams],0))</f>
        <v>71</v>
      </c>
      <c r="E7" s="71">
        <f>INDEX(Table3[PTS], MATCH(Table6[[#This Row],[Teams]], Table3[Teams],0))</f>
        <v>71</v>
      </c>
      <c r="S7">
        <v>1</v>
      </c>
      <c r="T7" t="str" cm="1">
        <f t="array" ref="T7">INDEX(Table6[Teams], SMALL(IF(Table6[D]="P", ROW(Table6[Teams])-ROW(Table6[#Headers])), Table7[[#This Row],[PAC]]))</f>
        <v>ANA</v>
      </c>
      <c r="U7">
        <f>INDEX(Table6[PTS], MATCH($T7, Table6[Teams], 0))</f>
        <v>63</v>
      </c>
      <c r="V7">
        <f>(2*(SUMIFS(Table2[[AwayWon]:[AwayWon]], Table2[[GameIsOver]:[GameIsOver]],1,Table2[[AwayTeam]:[AwayTeam]],$T7, Table2[[HomeTeam]:[HomeTeam]], V$1) + SUMIFS(Table2[[HomeWon_]:[HomeWon_]], Table2[[GameIsOver]:[GameIsOver]],1,Table2[[HomeTeam]:[HomeTeam]],$T7, Table2[[AwayTeam]:[AwayTeam]], V$1))) + (0*(SUMIFS(Table2[[HomeWon_]:[HomeWon_]], Table2[[GameIsOver]:[GameIsOver]],1,Table2[[AwayTeam]:[AwayTeam]],$T7, Table2[[HomeTeam]:[HomeTeam]], V$1, Table2[[ActualResult]:[ActualResult]], "REG") + SUMIFS(Table2[[AwayWon]:[AwayWon]], Table2[[GameIsOver]:[GameIsOver]],1,Table2[[HomeTeam]:[HomeTeam]],$T7, Table2[[AwayTeam]:[AwayTeam]], V$1, Table2[[ActualResult]:[ActualResult]], "REG"))) + (1*(SUMIFS(Table2[[HomeWon_]:[HomeWon_]], Table2[[GameIsOver]:[GameIsOver]],1,Table2[[AwayTeam]:[AwayTeam]],$T7, Table2[[HomeTeam]:[HomeTeam]], V$1, Table2[[ActualResult]:[ActualResult]], "OT") + SUMIFS(Table2[[AwayWon]:[AwayWon]], Table2[[GameIsOver]:[GameIsOver]],1,Table2[[HomeTeam]:[HomeTeam]],$T7, Table2[[AwayTeam]:[AwayTeam]], V$1, Table2[[ActualResult]:[ActualResult]], "OT") + SUMIFS(Table2[[HomeWon_]:[HomeWon_]], Table2[[GameIsOver]:[GameIsOver]],1,Table2[[AwayTeam]:[AwayTeam]],$T7, Table2[[HomeTeam]:[HomeTeam]], V$1, Table2[[ActualResult]:[ActualResult]], "SO") + SUMIFS(Table2[[AwayWon]:[AwayWon]], Table2[[GameIsOver]:[GameIsOver]],1,Table2[[HomeTeam]:[HomeTeam]],$T7, Table2[[AwayTeam]:[AwayTeam]], V$1, Table2[[ActualResult]:[ActualResult]], "SO")))</f>
        <v>0</v>
      </c>
      <c r="W7">
        <f>(2*(SUMIFS(Table2[[AwayWon]:[AwayWon]], Table2[[GameIsOver]:[GameIsOver]],1,Table2[[AwayTeam]:[AwayTeam]],$T7, Table2[[HomeTeam]:[HomeTeam]], W$1) + SUMIFS(Table2[[HomeWon_]:[HomeWon_]], Table2[[GameIsOver]:[GameIsOver]],1,Table2[[HomeTeam]:[HomeTeam]],$T7, Table2[[AwayTeam]:[AwayTeam]], W$1))) + (0*(SUMIFS(Table2[[HomeWon_]:[HomeWon_]], Table2[[GameIsOver]:[GameIsOver]],1,Table2[[AwayTeam]:[AwayTeam]],$T7, Table2[[HomeTeam]:[HomeTeam]], W$1, Table2[[ActualResult]:[ActualResult]], "REG") + SUMIFS(Table2[[AwayWon]:[AwayWon]], Table2[[GameIsOver]:[GameIsOver]],1,Table2[[HomeTeam]:[HomeTeam]],$T7, Table2[[AwayTeam]:[AwayTeam]], W$1, Table2[[ActualResult]:[ActualResult]], "REG"))) + (1*(SUMIFS(Table2[[HomeWon_]:[HomeWon_]], Table2[[GameIsOver]:[GameIsOver]],1,Table2[[AwayTeam]:[AwayTeam]],$T7, Table2[[HomeTeam]:[HomeTeam]], W$1, Table2[[ActualResult]:[ActualResult]], "OT") + SUMIFS(Table2[[AwayWon]:[AwayWon]], Table2[[GameIsOver]:[GameIsOver]],1,Table2[[HomeTeam]:[HomeTeam]],$T7, Table2[[AwayTeam]:[AwayTeam]], W$1, Table2[[ActualResult]:[ActualResult]], "OT") + SUMIFS(Table2[[HomeWon_]:[HomeWon_]], Table2[[GameIsOver]:[GameIsOver]],1,Table2[[AwayTeam]:[AwayTeam]],$T7, Table2[[HomeTeam]:[HomeTeam]], W$1, Table2[[ActualResult]:[ActualResult]], "SO") + SUMIFS(Table2[[AwayWon]:[AwayWon]], Table2[[GameIsOver]:[GameIsOver]],1,Table2[[HomeTeam]:[HomeTeam]],$T7, Table2[[AwayTeam]:[AwayTeam]], W$1, Table2[[ActualResult]:[ActualResult]], "SO")))</f>
        <v>1</v>
      </c>
      <c r="X7">
        <f>(2*(SUMIFS(Table2[[AwayWon]:[AwayWon]], Table2[[GameIsOver]:[GameIsOver]],1,Table2[[AwayTeam]:[AwayTeam]],$T7, Table2[[HomeTeam]:[HomeTeam]], X$1) + SUMIFS(Table2[[HomeWon_]:[HomeWon_]], Table2[[GameIsOver]:[GameIsOver]],1,Table2[[HomeTeam]:[HomeTeam]],$T7, Table2[[AwayTeam]:[AwayTeam]], X$1))) + (0*(SUMIFS(Table2[[HomeWon_]:[HomeWon_]], Table2[[GameIsOver]:[GameIsOver]],1,Table2[[AwayTeam]:[AwayTeam]],$T7, Table2[[HomeTeam]:[HomeTeam]], X$1, Table2[[ActualResult]:[ActualResult]], "REG") + SUMIFS(Table2[[AwayWon]:[AwayWon]], Table2[[GameIsOver]:[GameIsOver]],1,Table2[[HomeTeam]:[HomeTeam]],$T7, Table2[[AwayTeam]:[AwayTeam]], X$1, Table2[[ActualResult]:[ActualResult]], "REG"))) + (1*(SUMIFS(Table2[[HomeWon_]:[HomeWon_]], Table2[[GameIsOver]:[GameIsOver]],1,Table2[[AwayTeam]:[AwayTeam]],$T7, Table2[[HomeTeam]:[HomeTeam]], X$1, Table2[[ActualResult]:[ActualResult]], "OT") + SUMIFS(Table2[[AwayWon]:[AwayWon]], Table2[[GameIsOver]:[GameIsOver]],1,Table2[[HomeTeam]:[HomeTeam]],$T7, Table2[[AwayTeam]:[AwayTeam]], X$1, Table2[[ActualResult]:[ActualResult]], "OT") + SUMIFS(Table2[[HomeWon_]:[HomeWon_]], Table2[[GameIsOver]:[GameIsOver]],1,Table2[[AwayTeam]:[AwayTeam]],$T7, Table2[[HomeTeam]:[HomeTeam]], X$1, Table2[[ActualResult]:[ActualResult]], "SO") + SUMIFS(Table2[[AwayWon]:[AwayWon]], Table2[[GameIsOver]:[GameIsOver]],1,Table2[[HomeTeam]:[HomeTeam]],$T7, Table2[[AwayTeam]:[AwayTeam]], X$1, Table2[[ActualResult]:[ActualResult]], "SO")))</f>
        <v>4</v>
      </c>
      <c r="Y7">
        <f>(2*(SUMIFS(Table2[[AwayWon]:[AwayWon]], Table2[[GameIsOver]:[GameIsOver]],1,Table2[[AwayTeam]:[AwayTeam]],$T7, Table2[[HomeTeam]:[HomeTeam]], Y$1) + SUMIFS(Table2[[HomeWon_]:[HomeWon_]], Table2[[GameIsOver]:[GameIsOver]],1,Table2[[HomeTeam]:[HomeTeam]],$T7, Table2[[AwayTeam]:[AwayTeam]], Y$1))) + (0*(SUMIFS(Table2[[HomeWon_]:[HomeWon_]], Table2[[GameIsOver]:[GameIsOver]],1,Table2[[AwayTeam]:[AwayTeam]],$T7, Table2[[HomeTeam]:[HomeTeam]], Y$1, Table2[[ActualResult]:[ActualResult]], "REG") + SUMIFS(Table2[[AwayWon]:[AwayWon]], Table2[[GameIsOver]:[GameIsOver]],1,Table2[[HomeTeam]:[HomeTeam]],$T7, Table2[[AwayTeam]:[AwayTeam]], Y$1, Table2[[ActualResult]:[ActualResult]], "REG"))) + (1*(SUMIFS(Table2[[HomeWon_]:[HomeWon_]], Table2[[GameIsOver]:[GameIsOver]],1,Table2[[AwayTeam]:[AwayTeam]],$T7, Table2[[HomeTeam]:[HomeTeam]], Y$1, Table2[[ActualResult]:[ActualResult]], "OT") + SUMIFS(Table2[[AwayWon]:[AwayWon]], Table2[[GameIsOver]:[GameIsOver]],1,Table2[[HomeTeam]:[HomeTeam]],$T7, Table2[[AwayTeam]:[AwayTeam]], Y$1, Table2[[ActualResult]:[ActualResult]], "OT") + SUMIFS(Table2[[HomeWon_]:[HomeWon_]], Table2[[GameIsOver]:[GameIsOver]],1,Table2[[AwayTeam]:[AwayTeam]],$T7, Table2[[HomeTeam]:[HomeTeam]], Y$1, Table2[[ActualResult]:[ActualResult]], "SO") + SUMIFS(Table2[[AwayWon]:[AwayWon]], Table2[[GameIsOver]:[GameIsOver]],1,Table2[[HomeTeam]:[HomeTeam]],$T7, Table2[[AwayTeam]:[AwayTeam]], Y$1, Table2[[ActualResult]:[ActualResult]], "SO")))</f>
        <v>2</v>
      </c>
      <c r="Z7">
        <f>(2*(SUMIFS(Table2[[AwayWon]:[AwayWon]], Table2[[GameIsOver]:[GameIsOver]],1,Table2[[AwayTeam]:[AwayTeam]],$T7, Table2[[HomeTeam]:[HomeTeam]], Z$1) + SUMIFS(Table2[[HomeWon_]:[HomeWon_]], Table2[[GameIsOver]:[GameIsOver]],1,Table2[[HomeTeam]:[HomeTeam]],$T7, Table2[[AwayTeam]:[AwayTeam]], Z$1))) + (0*(SUMIFS(Table2[[HomeWon_]:[HomeWon_]], Table2[[GameIsOver]:[GameIsOver]],1,Table2[[AwayTeam]:[AwayTeam]],$T7, Table2[[HomeTeam]:[HomeTeam]], Z$1, Table2[[ActualResult]:[ActualResult]], "REG") + SUMIFS(Table2[[AwayWon]:[AwayWon]], Table2[[GameIsOver]:[GameIsOver]],1,Table2[[HomeTeam]:[HomeTeam]],$T7, Table2[[AwayTeam]:[AwayTeam]], Z$1, Table2[[ActualResult]:[ActualResult]], "REG"))) + (1*(SUMIFS(Table2[[HomeWon_]:[HomeWon_]], Table2[[GameIsOver]:[GameIsOver]],1,Table2[[AwayTeam]:[AwayTeam]],$T7, Table2[[HomeTeam]:[HomeTeam]], Z$1, Table2[[ActualResult]:[ActualResult]], "OT") + SUMIFS(Table2[[AwayWon]:[AwayWon]], Table2[[GameIsOver]:[GameIsOver]],1,Table2[[HomeTeam]:[HomeTeam]],$T7, Table2[[AwayTeam]:[AwayTeam]], Z$1, Table2[[ActualResult]:[ActualResult]], "OT") + SUMIFS(Table2[[HomeWon_]:[HomeWon_]], Table2[[GameIsOver]:[GameIsOver]],1,Table2[[AwayTeam]:[AwayTeam]],$T7, Table2[[HomeTeam]:[HomeTeam]], Z$1, Table2[[ActualResult]:[ActualResult]], "SO") + SUMIFS(Table2[[AwayWon]:[AwayWon]], Table2[[GameIsOver]:[GameIsOver]],1,Table2[[HomeTeam]:[HomeTeam]],$T7, Table2[[AwayTeam]:[AwayTeam]], Z$1, Table2[[ActualResult]:[ActualResult]], "SO")))</f>
        <v>4</v>
      </c>
      <c r="AA7">
        <f>(2*(SUMIFS(Table2[[AwayWon]:[AwayWon]], Table2[[GameIsOver]:[GameIsOver]],1,Table2[[AwayTeam]:[AwayTeam]],$T7, Table2[[HomeTeam]:[HomeTeam]], AA$1) + SUMIFS(Table2[[HomeWon_]:[HomeWon_]], Table2[[GameIsOver]:[GameIsOver]],1,Table2[[HomeTeam]:[HomeTeam]],$T7, Table2[[AwayTeam]:[AwayTeam]], AA$1))) + (0*(SUMIFS(Table2[[HomeWon_]:[HomeWon_]], Table2[[GameIsOver]:[GameIsOver]],1,Table2[[AwayTeam]:[AwayTeam]],$T7, Table2[[HomeTeam]:[HomeTeam]], AA$1, Table2[[ActualResult]:[ActualResult]], "REG") + SUMIFS(Table2[[AwayWon]:[AwayWon]], Table2[[GameIsOver]:[GameIsOver]],1,Table2[[HomeTeam]:[HomeTeam]],$T7, Table2[[AwayTeam]:[AwayTeam]], AA$1, Table2[[ActualResult]:[ActualResult]], "REG"))) + (1*(SUMIFS(Table2[[HomeWon_]:[HomeWon_]], Table2[[GameIsOver]:[GameIsOver]],1,Table2[[AwayTeam]:[AwayTeam]],$T7, Table2[[HomeTeam]:[HomeTeam]], AA$1, Table2[[ActualResult]:[ActualResult]], "OT") + SUMIFS(Table2[[AwayWon]:[AwayWon]], Table2[[GameIsOver]:[GameIsOver]],1,Table2[[HomeTeam]:[HomeTeam]],$T7, Table2[[AwayTeam]:[AwayTeam]], AA$1, Table2[[ActualResult]:[ActualResult]], "OT") + SUMIFS(Table2[[HomeWon_]:[HomeWon_]], Table2[[GameIsOver]:[GameIsOver]],1,Table2[[AwayTeam]:[AwayTeam]],$T7, Table2[[HomeTeam]:[HomeTeam]], AA$1, Table2[[ActualResult]:[ActualResult]], "SO") + SUMIFS(Table2[[AwayWon]:[AwayWon]], Table2[[GameIsOver]:[GameIsOver]],1,Table2[[HomeTeam]:[HomeTeam]],$T7, Table2[[AwayTeam]:[AwayTeam]], AA$1, Table2[[ActualResult]:[ActualResult]], "SO")))</f>
        <v>4</v>
      </c>
      <c r="AB7">
        <f>(2*(SUMIFS(Table2[[AwayWon]:[AwayWon]], Table2[[GameIsOver]:[GameIsOver]],1,Table2[[AwayTeam]:[AwayTeam]],$T7, Table2[[HomeTeam]:[HomeTeam]], AB$1) + SUMIFS(Table2[[HomeWon_]:[HomeWon_]], Table2[[GameIsOver]:[GameIsOver]],1,Table2[[HomeTeam]:[HomeTeam]],$T7, Table2[[AwayTeam]:[AwayTeam]], AB$1))) + (0*(SUMIFS(Table2[[HomeWon_]:[HomeWon_]], Table2[[GameIsOver]:[GameIsOver]],1,Table2[[AwayTeam]:[AwayTeam]],$T7, Table2[[HomeTeam]:[HomeTeam]], AB$1, Table2[[ActualResult]:[ActualResult]], "REG") + SUMIFS(Table2[[AwayWon]:[AwayWon]], Table2[[GameIsOver]:[GameIsOver]],1,Table2[[HomeTeam]:[HomeTeam]],$T7, Table2[[AwayTeam]:[AwayTeam]], AB$1, Table2[[ActualResult]:[ActualResult]], "REG"))) + (1*(SUMIFS(Table2[[HomeWon_]:[HomeWon_]], Table2[[GameIsOver]:[GameIsOver]],1,Table2[[AwayTeam]:[AwayTeam]],$T7, Table2[[HomeTeam]:[HomeTeam]], AB$1, Table2[[ActualResult]:[ActualResult]], "OT") + SUMIFS(Table2[[AwayWon]:[AwayWon]], Table2[[GameIsOver]:[GameIsOver]],1,Table2[[HomeTeam]:[HomeTeam]],$T7, Table2[[AwayTeam]:[AwayTeam]], AB$1, Table2[[ActualResult]:[ActualResult]], "OT") + SUMIFS(Table2[[HomeWon_]:[HomeWon_]], Table2[[GameIsOver]:[GameIsOver]],1,Table2[[AwayTeam]:[AwayTeam]],$T7, Table2[[HomeTeam]:[HomeTeam]], AB$1, Table2[[ActualResult]:[ActualResult]], "SO") + SUMIFS(Table2[[AwayWon]:[AwayWon]], Table2[[GameIsOver]:[GameIsOver]],1,Table2[[HomeTeam]:[HomeTeam]],$T7, Table2[[AwayTeam]:[AwayTeam]], AB$1, Table2[[ActualResult]:[ActualResult]], "SO")))</f>
        <v>2</v>
      </c>
      <c r="AC7">
        <f>(2*(SUMIFS(Table2[[AwayWon]:[AwayWon]], Table2[[GameIsOver]:[GameIsOver]],1,Table2[[AwayTeam]:[AwayTeam]],$T7, Table2[[HomeTeam]:[HomeTeam]], AC$1) + SUMIFS(Table2[[HomeWon_]:[HomeWon_]], Table2[[GameIsOver]:[GameIsOver]],1,Table2[[HomeTeam]:[HomeTeam]],$T7, Table2[[AwayTeam]:[AwayTeam]], AC$1))) + (0*(SUMIFS(Table2[[HomeWon_]:[HomeWon_]], Table2[[GameIsOver]:[GameIsOver]],1,Table2[[AwayTeam]:[AwayTeam]],$T7, Table2[[HomeTeam]:[HomeTeam]], AC$1, Table2[[ActualResult]:[ActualResult]], "REG") + SUMIFS(Table2[[AwayWon]:[AwayWon]], Table2[[GameIsOver]:[GameIsOver]],1,Table2[[HomeTeam]:[HomeTeam]],$T7, Table2[[AwayTeam]:[AwayTeam]], AC$1, Table2[[ActualResult]:[ActualResult]], "REG"))) + (1*(SUMIFS(Table2[[HomeWon_]:[HomeWon_]], Table2[[GameIsOver]:[GameIsOver]],1,Table2[[AwayTeam]:[AwayTeam]],$T7, Table2[[HomeTeam]:[HomeTeam]], AC$1, Table2[[ActualResult]:[ActualResult]], "OT") + SUMIFS(Table2[[AwayWon]:[AwayWon]], Table2[[GameIsOver]:[GameIsOver]],1,Table2[[HomeTeam]:[HomeTeam]],$T7, Table2[[AwayTeam]:[AwayTeam]], AC$1, Table2[[ActualResult]:[ActualResult]], "OT") + SUMIFS(Table2[[HomeWon_]:[HomeWon_]], Table2[[GameIsOver]:[GameIsOver]],1,Table2[[AwayTeam]:[AwayTeam]],$T7, Table2[[HomeTeam]:[HomeTeam]], AC$1, Table2[[ActualResult]:[ActualResult]], "SO") + SUMIFS(Table2[[AwayWon]:[AwayWon]], Table2[[GameIsOver]:[GameIsOver]],1,Table2[[HomeTeam]:[HomeTeam]],$T7, Table2[[AwayTeam]:[AwayTeam]], AC$1, Table2[[ActualResult]:[ActualResult]], "SO")))</f>
        <v>0</v>
      </c>
      <c r="AD7">
        <f>(2*(SUMIFS(Table2[[AwayWon]:[AwayWon]], Table2[[GameIsOver]:[GameIsOver]],1,Table2[[AwayTeam]:[AwayTeam]],$T7, Table2[[HomeTeam]:[HomeTeam]], AD$1) + SUMIFS(Table2[[HomeWon_]:[HomeWon_]], Table2[[GameIsOver]:[GameIsOver]],1,Table2[[HomeTeam]:[HomeTeam]],$T7, Table2[[AwayTeam]:[AwayTeam]], AD$1))) + (0*(SUMIFS(Table2[[HomeWon_]:[HomeWon_]], Table2[[GameIsOver]:[GameIsOver]],1,Table2[[AwayTeam]:[AwayTeam]],$T7, Table2[[HomeTeam]:[HomeTeam]], AD$1, Table2[[ActualResult]:[ActualResult]], "REG") + SUMIFS(Table2[[AwayWon]:[AwayWon]], Table2[[GameIsOver]:[GameIsOver]],1,Table2[[HomeTeam]:[HomeTeam]],$T7, Table2[[AwayTeam]:[AwayTeam]], AD$1, Table2[[ActualResult]:[ActualResult]], "REG"))) + (1*(SUMIFS(Table2[[HomeWon_]:[HomeWon_]], Table2[[GameIsOver]:[GameIsOver]],1,Table2[[AwayTeam]:[AwayTeam]],$T7, Table2[[HomeTeam]:[HomeTeam]], AD$1, Table2[[ActualResult]:[ActualResult]], "OT") + SUMIFS(Table2[[AwayWon]:[AwayWon]], Table2[[GameIsOver]:[GameIsOver]],1,Table2[[HomeTeam]:[HomeTeam]],$T7, Table2[[AwayTeam]:[AwayTeam]], AD$1, Table2[[ActualResult]:[ActualResult]], "OT") + SUMIFS(Table2[[HomeWon_]:[HomeWon_]], Table2[[GameIsOver]:[GameIsOver]],1,Table2[[AwayTeam]:[AwayTeam]],$T7, Table2[[HomeTeam]:[HomeTeam]], AD$1, Table2[[ActualResult]:[ActualResult]], "SO") + SUMIFS(Table2[[AwayWon]:[AwayWon]], Table2[[GameIsOver]:[GameIsOver]],1,Table2[[HomeTeam]:[HomeTeam]],$T7, Table2[[AwayTeam]:[AwayTeam]], AD$1, Table2[[ActualResult]:[ActualResult]], "SO")))</f>
        <v>2</v>
      </c>
      <c r="AE7">
        <f>(2*(SUMIFS(Table2[[AwayWon]:[AwayWon]], Table2[[GameIsOver]:[GameIsOver]],1,Table2[[AwayTeam]:[AwayTeam]],$T7, Table2[[HomeTeam]:[HomeTeam]], AE$1) + SUMIFS(Table2[[HomeWon_]:[HomeWon_]], Table2[[GameIsOver]:[GameIsOver]],1,Table2[[HomeTeam]:[HomeTeam]],$T7, Table2[[AwayTeam]:[AwayTeam]], AE$1))) + (0*(SUMIFS(Table2[[HomeWon_]:[HomeWon_]], Table2[[GameIsOver]:[GameIsOver]],1,Table2[[AwayTeam]:[AwayTeam]],$T7, Table2[[HomeTeam]:[HomeTeam]], AE$1, Table2[[ActualResult]:[ActualResult]], "REG") + SUMIFS(Table2[[AwayWon]:[AwayWon]], Table2[[GameIsOver]:[GameIsOver]],1,Table2[[HomeTeam]:[HomeTeam]],$T7, Table2[[AwayTeam]:[AwayTeam]], AE$1, Table2[[ActualResult]:[ActualResult]], "REG"))) + (1*(SUMIFS(Table2[[HomeWon_]:[HomeWon_]], Table2[[GameIsOver]:[GameIsOver]],1,Table2[[AwayTeam]:[AwayTeam]],$T7, Table2[[HomeTeam]:[HomeTeam]], AE$1, Table2[[ActualResult]:[ActualResult]], "OT") + SUMIFS(Table2[[AwayWon]:[AwayWon]], Table2[[GameIsOver]:[GameIsOver]],1,Table2[[HomeTeam]:[HomeTeam]],$T7, Table2[[AwayTeam]:[AwayTeam]], AE$1, Table2[[ActualResult]:[ActualResult]], "OT") + SUMIFS(Table2[[HomeWon_]:[HomeWon_]], Table2[[GameIsOver]:[GameIsOver]],1,Table2[[AwayTeam]:[AwayTeam]],$T7, Table2[[HomeTeam]:[HomeTeam]], AE$1, Table2[[ActualResult]:[ActualResult]], "SO") + SUMIFS(Table2[[AwayWon]:[AwayWon]], Table2[[GameIsOver]:[GameIsOver]],1,Table2[[HomeTeam]:[HomeTeam]],$T7, Table2[[AwayTeam]:[AwayTeam]], AE$1, Table2[[ActualResult]:[ActualResult]], "SO")))</f>
        <v>1</v>
      </c>
      <c r="AF7">
        <f>(2*(SUMIFS(Table2[[AwayWon]:[AwayWon]], Table2[[GameIsOver]:[GameIsOver]],1,Table2[[AwayTeam]:[AwayTeam]],$T7, Table2[[HomeTeam]:[HomeTeam]], AF$1) + SUMIFS(Table2[[HomeWon_]:[HomeWon_]], Table2[[GameIsOver]:[GameIsOver]],1,Table2[[HomeTeam]:[HomeTeam]],$T7, Table2[[AwayTeam]:[AwayTeam]], AF$1))) + (0*(SUMIFS(Table2[[HomeWon_]:[HomeWon_]], Table2[[GameIsOver]:[GameIsOver]],1,Table2[[AwayTeam]:[AwayTeam]],$T7, Table2[[HomeTeam]:[HomeTeam]], AF$1, Table2[[ActualResult]:[ActualResult]], "REG") + SUMIFS(Table2[[AwayWon]:[AwayWon]], Table2[[GameIsOver]:[GameIsOver]],1,Table2[[HomeTeam]:[HomeTeam]],$T7, Table2[[AwayTeam]:[AwayTeam]], AF$1, Table2[[ActualResult]:[ActualResult]], "REG"))) + (1*(SUMIFS(Table2[[HomeWon_]:[HomeWon_]], Table2[[GameIsOver]:[GameIsOver]],1,Table2[[AwayTeam]:[AwayTeam]],$T7, Table2[[HomeTeam]:[HomeTeam]], AF$1, Table2[[ActualResult]:[ActualResult]], "OT") + SUMIFS(Table2[[AwayWon]:[AwayWon]], Table2[[GameIsOver]:[GameIsOver]],1,Table2[[HomeTeam]:[HomeTeam]],$T7, Table2[[AwayTeam]:[AwayTeam]], AF$1, Table2[[ActualResult]:[ActualResult]], "OT") + SUMIFS(Table2[[HomeWon_]:[HomeWon_]], Table2[[GameIsOver]:[GameIsOver]],1,Table2[[AwayTeam]:[AwayTeam]],$T7, Table2[[HomeTeam]:[HomeTeam]], AF$1, Table2[[ActualResult]:[ActualResult]], "SO") + SUMIFS(Table2[[AwayWon]:[AwayWon]], Table2[[GameIsOver]:[GameIsOver]],1,Table2[[HomeTeam]:[HomeTeam]],$T7, Table2[[AwayTeam]:[AwayTeam]], AF$1, Table2[[ActualResult]:[ActualResult]], "SO")))</f>
        <v>4</v>
      </c>
      <c r="AG7">
        <f>(2*(SUMIFS(Table2[[AwayWon]:[AwayWon]], Table2[[GameIsOver]:[GameIsOver]],1,Table2[[AwayTeam]:[AwayTeam]],$T7, Table2[[HomeTeam]:[HomeTeam]], AG$1) + SUMIFS(Table2[[HomeWon_]:[HomeWon_]], Table2[[GameIsOver]:[GameIsOver]],1,Table2[[HomeTeam]:[HomeTeam]],$T7, Table2[[AwayTeam]:[AwayTeam]], AG$1))) + (0*(SUMIFS(Table2[[HomeWon_]:[HomeWon_]], Table2[[GameIsOver]:[GameIsOver]],1,Table2[[AwayTeam]:[AwayTeam]],$T7, Table2[[HomeTeam]:[HomeTeam]], AG$1, Table2[[ActualResult]:[ActualResult]], "REG") + SUMIFS(Table2[[AwayWon]:[AwayWon]], Table2[[GameIsOver]:[GameIsOver]],1,Table2[[HomeTeam]:[HomeTeam]],$T7, Table2[[AwayTeam]:[AwayTeam]], AG$1, Table2[[ActualResult]:[ActualResult]], "REG"))) + (1*(SUMIFS(Table2[[HomeWon_]:[HomeWon_]], Table2[[GameIsOver]:[GameIsOver]],1,Table2[[AwayTeam]:[AwayTeam]],$T7, Table2[[HomeTeam]:[HomeTeam]], AG$1, Table2[[ActualResult]:[ActualResult]], "OT") + SUMIFS(Table2[[AwayWon]:[AwayWon]], Table2[[GameIsOver]:[GameIsOver]],1,Table2[[HomeTeam]:[HomeTeam]],$T7, Table2[[AwayTeam]:[AwayTeam]], AG$1, Table2[[ActualResult]:[ActualResult]], "OT") + SUMIFS(Table2[[HomeWon_]:[HomeWon_]], Table2[[GameIsOver]:[GameIsOver]],1,Table2[[AwayTeam]:[AwayTeam]],$T7, Table2[[HomeTeam]:[HomeTeam]], AG$1, Table2[[ActualResult]:[ActualResult]], "SO") + SUMIFS(Table2[[AwayWon]:[AwayWon]], Table2[[GameIsOver]:[GameIsOver]],1,Table2[[HomeTeam]:[HomeTeam]],$T7, Table2[[AwayTeam]:[AwayTeam]], AG$1, Table2[[ActualResult]:[ActualResult]], "SO")))</f>
        <v>0</v>
      </c>
      <c r="AH7">
        <f>(2*(SUMIFS(Table2[[AwayWon]:[AwayWon]], Table2[[GameIsOver]:[GameIsOver]],1,Table2[[AwayTeam]:[AwayTeam]],$T7, Table2[[HomeTeam]:[HomeTeam]], AH$1) + SUMIFS(Table2[[HomeWon_]:[HomeWon_]], Table2[[GameIsOver]:[GameIsOver]],1,Table2[[HomeTeam]:[HomeTeam]],$T7, Table2[[AwayTeam]:[AwayTeam]], AH$1))) + (0*(SUMIFS(Table2[[HomeWon_]:[HomeWon_]], Table2[[GameIsOver]:[GameIsOver]],1,Table2[[AwayTeam]:[AwayTeam]],$T7, Table2[[HomeTeam]:[HomeTeam]], AH$1, Table2[[ActualResult]:[ActualResult]], "REG") + SUMIFS(Table2[[AwayWon]:[AwayWon]], Table2[[GameIsOver]:[GameIsOver]],1,Table2[[HomeTeam]:[HomeTeam]],$T7, Table2[[AwayTeam]:[AwayTeam]], AH$1, Table2[[ActualResult]:[ActualResult]], "REG"))) + (1*(SUMIFS(Table2[[HomeWon_]:[HomeWon_]], Table2[[GameIsOver]:[GameIsOver]],1,Table2[[AwayTeam]:[AwayTeam]],$T7, Table2[[HomeTeam]:[HomeTeam]], AH$1, Table2[[ActualResult]:[ActualResult]], "OT") + SUMIFS(Table2[[AwayWon]:[AwayWon]], Table2[[GameIsOver]:[GameIsOver]],1,Table2[[HomeTeam]:[HomeTeam]],$T7, Table2[[AwayTeam]:[AwayTeam]], AH$1, Table2[[ActualResult]:[ActualResult]], "OT") + SUMIFS(Table2[[HomeWon_]:[HomeWon_]], Table2[[GameIsOver]:[GameIsOver]],1,Table2[[AwayTeam]:[AwayTeam]],$T7, Table2[[HomeTeam]:[HomeTeam]], AH$1, Table2[[ActualResult]:[ActualResult]], "SO") + SUMIFS(Table2[[AwayWon]:[AwayWon]], Table2[[GameIsOver]:[GameIsOver]],1,Table2[[HomeTeam]:[HomeTeam]],$T7, Table2[[AwayTeam]:[AwayTeam]], AH$1, Table2[[ActualResult]:[ActualResult]], "SO")))</f>
        <v>2</v>
      </c>
      <c r="AI7">
        <f>(2*(SUMIFS(Table2[[AwayWon]:[AwayWon]], Table2[[GameIsOver]:[GameIsOver]],1,Table2[[AwayTeam]:[AwayTeam]],$T7, Table2[[HomeTeam]:[HomeTeam]], AI$1) + SUMIFS(Table2[[HomeWon_]:[HomeWon_]], Table2[[GameIsOver]:[GameIsOver]],1,Table2[[HomeTeam]:[HomeTeam]],$T7, Table2[[AwayTeam]:[AwayTeam]], AI$1))) + (0*(SUMIFS(Table2[[HomeWon_]:[HomeWon_]], Table2[[GameIsOver]:[GameIsOver]],1,Table2[[AwayTeam]:[AwayTeam]],$T7, Table2[[HomeTeam]:[HomeTeam]], AI$1, Table2[[ActualResult]:[ActualResult]], "REG") + SUMIFS(Table2[[AwayWon]:[AwayWon]], Table2[[GameIsOver]:[GameIsOver]],1,Table2[[HomeTeam]:[HomeTeam]],$T7, Table2[[AwayTeam]:[AwayTeam]], AI$1, Table2[[ActualResult]:[ActualResult]], "REG"))) + (1*(SUMIFS(Table2[[HomeWon_]:[HomeWon_]], Table2[[GameIsOver]:[GameIsOver]],1,Table2[[AwayTeam]:[AwayTeam]],$T7, Table2[[HomeTeam]:[HomeTeam]], AI$1, Table2[[ActualResult]:[ActualResult]], "OT") + SUMIFS(Table2[[AwayWon]:[AwayWon]], Table2[[GameIsOver]:[GameIsOver]],1,Table2[[HomeTeam]:[HomeTeam]],$T7, Table2[[AwayTeam]:[AwayTeam]], AI$1, Table2[[ActualResult]:[ActualResult]], "OT") + SUMIFS(Table2[[HomeWon_]:[HomeWon_]], Table2[[GameIsOver]:[GameIsOver]],1,Table2[[AwayTeam]:[AwayTeam]],$T7, Table2[[HomeTeam]:[HomeTeam]], AI$1, Table2[[ActualResult]:[ActualResult]], "SO") + SUMIFS(Table2[[AwayWon]:[AwayWon]], Table2[[GameIsOver]:[GameIsOver]],1,Table2[[HomeTeam]:[HomeTeam]],$T7, Table2[[AwayTeam]:[AwayTeam]], AI$1, Table2[[ActualResult]:[ActualResult]], "SO")))</f>
        <v>0</v>
      </c>
      <c r="AJ7">
        <f>(2*(SUMIFS(Table2[[AwayWon]:[AwayWon]], Table2[[GameIsOver]:[GameIsOver]],1,Table2[[AwayTeam]:[AwayTeam]],$T7, Table2[[HomeTeam]:[HomeTeam]], AJ$1) + SUMIFS(Table2[[HomeWon_]:[HomeWon_]], Table2[[GameIsOver]:[GameIsOver]],1,Table2[[HomeTeam]:[HomeTeam]],$T7, Table2[[AwayTeam]:[AwayTeam]], AJ$1))) + (0*(SUMIFS(Table2[[HomeWon_]:[HomeWon_]], Table2[[GameIsOver]:[GameIsOver]],1,Table2[[AwayTeam]:[AwayTeam]],$T7, Table2[[HomeTeam]:[HomeTeam]], AJ$1, Table2[[ActualResult]:[ActualResult]], "REG") + SUMIFS(Table2[[AwayWon]:[AwayWon]], Table2[[GameIsOver]:[GameIsOver]],1,Table2[[HomeTeam]:[HomeTeam]],$T7, Table2[[AwayTeam]:[AwayTeam]], AJ$1, Table2[[ActualResult]:[ActualResult]], "REG"))) + (1*(SUMIFS(Table2[[HomeWon_]:[HomeWon_]], Table2[[GameIsOver]:[GameIsOver]],1,Table2[[AwayTeam]:[AwayTeam]],$T7, Table2[[HomeTeam]:[HomeTeam]], AJ$1, Table2[[ActualResult]:[ActualResult]], "OT") + SUMIFS(Table2[[AwayWon]:[AwayWon]], Table2[[GameIsOver]:[GameIsOver]],1,Table2[[HomeTeam]:[HomeTeam]],$T7, Table2[[AwayTeam]:[AwayTeam]], AJ$1, Table2[[ActualResult]:[ActualResult]], "OT") + SUMIFS(Table2[[HomeWon_]:[HomeWon_]], Table2[[GameIsOver]:[GameIsOver]],1,Table2[[AwayTeam]:[AwayTeam]],$T7, Table2[[HomeTeam]:[HomeTeam]], AJ$1, Table2[[ActualResult]:[ActualResult]], "SO") + SUMIFS(Table2[[AwayWon]:[AwayWon]], Table2[[GameIsOver]:[GameIsOver]],1,Table2[[HomeTeam]:[HomeTeam]],$T7, Table2[[AwayTeam]:[AwayTeam]], AJ$1, Table2[[ActualResult]:[ActualResult]], "SO")))</f>
        <v>4</v>
      </c>
      <c r="AK7">
        <f>(2*(SUMIFS(Table2[[AwayWon]:[AwayWon]], Table2[[GameIsOver]:[GameIsOver]],1,Table2[[AwayTeam]:[AwayTeam]],$T7, Table2[[HomeTeam]:[HomeTeam]], AK$1) + SUMIFS(Table2[[HomeWon_]:[HomeWon_]], Table2[[GameIsOver]:[GameIsOver]],1,Table2[[HomeTeam]:[HomeTeam]],$T7, Table2[[AwayTeam]:[AwayTeam]], AK$1))) + (0*(SUMIFS(Table2[[HomeWon_]:[HomeWon_]], Table2[[GameIsOver]:[GameIsOver]],1,Table2[[AwayTeam]:[AwayTeam]],$T7, Table2[[HomeTeam]:[HomeTeam]], AK$1, Table2[[ActualResult]:[ActualResult]], "REG") + SUMIFS(Table2[[AwayWon]:[AwayWon]], Table2[[GameIsOver]:[GameIsOver]],1,Table2[[HomeTeam]:[HomeTeam]],$T7, Table2[[AwayTeam]:[AwayTeam]], AK$1, Table2[[ActualResult]:[ActualResult]], "REG"))) + (1*(SUMIFS(Table2[[HomeWon_]:[HomeWon_]], Table2[[GameIsOver]:[GameIsOver]],1,Table2[[AwayTeam]:[AwayTeam]],$T7, Table2[[HomeTeam]:[HomeTeam]], AK$1, Table2[[ActualResult]:[ActualResult]], "OT") + SUMIFS(Table2[[AwayWon]:[AwayWon]], Table2[[GameIsOver]:[GameIsOver]],1,Table2[[HomeTeam]:[HomeTeam]],$T7, Table2[[AwayTeam]:[AwayTeam]], AK$1, Table2[[ActualResult]:[ActualResult]], "OT") + SUMIFS(Table2[[HomeWon_]:[HomeWon_]], Table2[[GameIsOver]:[GameIsOver]],1,Table2[[AwayTeam]:[AwayTeam]],$T7, Table2[[HomeTeam]:[HomeTeam]], AK$1, Table2[[ActualResult]:[ActualResult]], "SO") + SUMIFS(Table2[[AwayWon]:[AwayWon]], Table2[[GameIsOver]:[GameIsOver]],1,Table2[[HomeTeam]:[HomeTeam]],$T7, Table2[[AwayTeam]:[AwayTeam]], AK$1, Table2[[ActualResult]:[ActualResult]], "SO")))</f>
        <v>4</v>
      </c>
      <c r="AL7">
        <f>(2*(SUMIFS(Table2[[AwayWon]:[AwayWon]], Table2[[GameIsOver]:[GameIsOver]],1,Table2[[AwayTeam]:[AwayTeam]],$T7, Table2[[HomeTeam]:[HomeTeam]], AL$1) + SUMIFS(Table2[[HomeWon_]:[HomeWon_]], Table2[[GameIsOver]:[GameIsOver]],1,Table2[[HomeTeam]:[HomeTeam]],$T7, Table2[[AwayTeam]:[AwayTeam]], AL$1))) + (0*(SUMIFS(Table2[[HomeWon_]:[HomeWon_]], Table2[[GameIsOver]:[GameIsOver]],1,Table2[[AwayTeam]:[AwayTeam]],$T7, Table2[[HomeTeam]:[HomeTeam]], AL$1, Table2[[ActualResult]:[ActualResult]], "REG") + SUMIFS(Table2[[AwayWon]:[AwayWon]], Table2[[GameIsOver]:[GameIsOver]],1,Table2[[HomeTeam]:[HomeTeam]],$T7, Table2[[AwayTeam]:[AwayTeam]], AL$1, Table2[[ActualResult]:[ActualResult]], "REG"))) + (1*(SUMIFS(Table2[[HomeWon_]:[HomeWon_]], Table2[[GameIsOver]:[GameIsOver]],1,Table2[[AwayTeam]:[AwayTeam]],$T7, Table2[[HomeTeam]:[HomeTeam]], AL$1, Table2[[ActualResult]:[ActualResult]], "OT") + SUMIFS(Table2[[AwayWon]:[AwayWon]], Table2[[GameIsOver]:[GameIsOver]],1,Table2[[HomeTeam]:[HomeTeam]],$T7, Table2[[AwayTeam]:[AwayTeam]], AL$1, Table2[[ActualResult]:[ActualResult]], "OT") + SUMIFS(Table2[[HomeWon_]:[HomeWon_]], Table2[[GameIsOver]:[GameIsOver]],1,Table2[[AwayTeam]:[AwayTeam]],$T7, Table2[[HomeTeam]:[HomeTeam]], AL$1, Table2[[ActualResult]:[ActualResult]], "SO") + SUMIFS(Table2[[AwayWon]:[AwayWon]], Table2[[GameIsOver]:[GameIsOver]],1,Table2[[HomeTeam]:[HomeTeam]],$T7, Table2[[AwayTeam]:[AwayTeam]], AL$1, Table2[[ActualResult]:[ActualResult]], "SO")))</f>
        <v>2</v>
      </c>
      <c r="AM7">
        <f>(2*(SUMIFS(Table2[[AwayWon]:[AwayWon]], Table2[[GameIsOver]:[GameIsOver]],1,Table2[[AwayTeam]:[AwayTeam]],$T7, Table2[[HomeTeam]:[HomeTeam]], AM$1) + SUMIFS(Table2[[HomeWon_]:[HomeWon_]], Table2[[GameIsOver]:[GameIsOver]],1,Table2[[HomeTeam]:[HomeTeam]],$T7, Table2[[AwayTeam]:[AwayTeam]], AM$1))) + (0*(SUMIFS(Table2[[HomeWon_]:[HomeWon_]], Table2[[GameIsOver]:[GameIsOver]],1,Table2[[AwayTeam]:[AwayTeam]],$T7, Table2[[HomeTeam]:[HomeTeam]], AM$1, Table2[[ActualResult]:[ActualResult]], "REG") + SUMIFS(Table2[[AwayWon]:[AwayWon]], Table2[[GameIsOver]:[GameIsOver]],1,Table2[[HomeTeam]:[HomeTeam]],$T7, Table2[[AwayTeam]:[AwayTeam]], AM$1, Table2[[ActualResult]:[ActualResult]], "REG"))) + (1*(SUMIFS(Table2[[HomeWon_]:[HomeWon_]], Table2[[GameIsOver]:[GameIsOver]],1,Table2[[AwayTeam]:[AwayTeam]],$T7, Table2[[HomeTeam]:[HomeTeam]], AM$1, Table2[[ActualResult]:[ActualResult]], "OT") + SUMIFS(Table2[[AwayWon]:[AwayWon]], Table2[[GameIsOver]:[GameIsOver]],1,Table2[[HomeTeam]:[HomeTeam]],$T7, Table2[[AwayTeam]:[AwayTeam]], AM$1, Table2[[ActualResult]:[ActualResult]], "OT") + SUMIFS(Table2[[HomeWon_]:[HomeWon_]], Table2[[GameIsOver]:[GameIsOver]],1,Table2[[AwayTeam]:[AwayTeam]],$T7, Table2[[HomeTeam]:[HomeTeam]], AM$1, Table2[[ActualResult]:[ActualResult]], "SO") + SUMIFS(Table2[[AwayWon]:[AwayWon]], Table2[[GameIsOver]:[GameIsOver]],1,Table2[[HomeTeam]:[HomeTeam]],$T7, Table2[[AwayTeam]:[AwayTeam]], AM$1, Table2[[ActualResult]:[ActualResult]], "SO")))</f>
        <v>4</v>
      </c>
      <c r="AN7">
        <f>(2*(SUMIFS(Table2[[AwayWon]:[AwayWon]], Table2[[GameIsOver]:[GameIsOver]],1,Table2[[AwayTeam]:[AwayTeam]],$T7, Table2[[HomeTeam]:[HomeTeam]], AN$1) + SUMIFS(Table2[[HomeWon_]:[HomeWon_]], Table2[[GameIsOver]:[GameIsOver]],1,Table2[[HomeTeam]:[HomeTeam]],$T7, Table2[[AwayTeam]:[AwayTeam]], AN$1))) + (0*(SUMIFS(Table2[[HomeWon_]:[HomeWon_]], Table2[[GameIsOver]:[GameIsOver]],1,Table2[[AwayTeam]:[AwayTeam]],$T7, Table2[[HomeTeam]:[HomeTeam]], AN$1, Table2[[ActualResult]:[ActualResult]], "REG") + SUMIFS(Table2[[AwayWon]:[AwayWon]], Table2[[GameIsOver]:[GameIsOver]],1,Table2[[HomeTeam]:[HomeTeam]],$T7, Table2[[AwayTeam]:[AwayTeam]], AN$1, Table2[[ActualResult]:[ActualResult]], "REG"))) + (1*(SUMIFS(Table2[[HomeWon_]:[HomeWon_]], Table2[[GameIsOver]:[GameIsOver]],1,Table2[[AwayTeam]:[AwayTeam]],$T7, Table2[[HomeTeam]:[HomeTeam]], AN$1, Table2[[ActualResult]:[ActualResult]], "OT") + SUMIFS(Table2[[AwayWon]:[AwayWon]], Table2[[GameIsOver]:[GameIsOver]],1,Table2[[HomeTeam]:[HomeTeam]],$T7, Table2[[AwayTeam]:[AwayTeam]], AN$1, Table2[[ActualResult]:[ActualResult]], "OT") + SUMIFS(Table2[[HomeWon_]:[HomeWon_]], Table2[[GameIsOver]:[GameIsOver]],1,Table2[[AwayTeam]:[AwayTeam]],$T7, Table2[[HomeTeam]:[HomeTeam]], AN$1, Table2[[ActualResult]:[ActualResult]], "SO") + SUMIFS(Table2[[AwayWon]:[AwayWon]], Table2[[GameIsOver]:[GameIsOver]],1,Table2[[HomeTeam]:[HomeTeam]],$T7, Table2[[AwayTeam]:[AwayTeam]], AN$1, Table2[[ActualResult]:[ActualResult]], "SO")))</f>
        <v>2</v>
      </c>
      <c r="AO7">
        <f>(2*(SUMIFS(Table2[[AwayWon]:[AwayWon]], Table2[[GameIsOver]:[GameIsOver]],1,Table2[[AwayTeam]:[AwayTeam]],$T7, Table2[[HomeTeam]:[HomeTeam]], AO$1) + SUMIFS(Table2[[HomeWon_]:[HomeWon_]], Table2[[GameIsOver]:[GameIsOver]],1,Table2[[HomeTeam]:[HomeTeam]],$T7, Table2[[AwayTeam]:[AwayTeam]], AO$1))) + (0*(SUMIFS(Table2[[HomeWon_]:[HomeWon_]], Table2[[GameIsOver]:[GameIsOver]],1,Table2[[AwayTeam]:[AwayTeam]],$T7, Table2[[HomeTeam]:[HomeTeam]], AO$1, Table2[[ActualResult]:[ActualResult]], "REG") + SUMIFS(Table2[[AwayWon]:[AwayWon]], Table2[[GameIsOver]:[GameIsOver]],1,Table2[[HomeTeam]:[HomeTeam]],$T7, Table2[[AwayTeam]:[AwayTeam]], AO$1, Table2[[ActualResult]:[ActualResult]], "REG"))) + (1*(SUMIFS(Table2[[HomeWon_]:[HomeWon_]], Table2[[GameIsOver]:[GameIsOver]],1,Table2[[AwayTeam]:[AwayTeam]],$T7, Table2[[HomeTeam]:[HomeTeam]], AO$1, Table2[[ActualResult]:[ActualResult]], "OT") + SUMIFS(Table2[[AwayWon]:[AwayWon]], Table2[[GameIsOver]:[GameIsOver]],1,Table2[[HomeTeam]:[HomeTeam]],$T7, Table2[[AwayTeam]:[AwayTeam]], AO$1, Table2[[ActualResult]:[ActualResult]], "OT") + SUMIFS(Table2[[HomeWon_]:[HomeWon_]], Table2[[GameIsOver]:[GameIsOver]],1,Table2[[AwayTeam]:[AwayTeam]],$T7, Table2[[HomeTeam]:[HomeTeam]], AO$1, Table2[[ActualResult]:[ActualResult]], "SO") + SUMIFS(Table2[[AwayWon]:[AwayWon]], Table2[[GameIsOver]:[GameIsOver]],1,Table2[[HomeTeam]:[HomeTeam]],$T7, Table2[[AwayTeam]:[AwayTeam]], AO$1, Table2[[ActualResult]:[ActualResult]], "SO")))</f>
        <v>4</v>
      </c>
      <c r="AP7">
        <f>(2*(SUMIFS(Table2[[AwayWon]:[AwayWon]], Table2[[GameIsOver]:[GameIsOver]],1,Table2[[AwayTeam]:[AwayTeam]],$T7, Table2[[HomeTeam]:[HomeTeam]], AP$1) + SUMIFS(Table2[[HomeWon_]:[HomeWon_]], Table2[[GameIsOver]:[GameIsOver]],1,Table2[[HomeTeam]:[HomeTeam]],$T7, Table2[[AwayTeam]:[AwayTeam]], AP$1))) + (0*(SUMIFS(Table2[[HomeWon_]:[HomeWon_]], Table2[[GameIsOver]:[GameIsOver]],1,Table2[[AwayTeam]:[AwayTeam]],$T7, Table2[[HomeTeam]:[HomeTeam]], AP$1, Table2[[ActualResult]:[ActualResult]], "REG") + SUMIFS(Table2[[AwayWon]:[AwayWon]], Table2[[GameIsOver]:[GameIsOver]],1,Table2[[HomeTeam]:[HomeTeam]],$T7, Table2[[AwayTeam]:[AwayTeam]], AP$1, Table2[[ActualResult]:[ActualResult]], "REG"))) + (1*(SUMIFS(Table2[[HomeWon_]:[HomeWon_]], Table2[[GameIsOver]:[GameIsOver]],1,Table2[[AwayTeam]:[AwayTeam]],$T7, Table2[[HomeTeam]:[HomeTeam]], AP$1, Table2[[ActualResult]:[ActualResult]], "OT") + SUMIFS(Table2[[AwayWon]:[AwayWon]], Table2[[GameIsOver]:[GameIsOver]],1,Table2[[HomeTeam]:[HomeTeam]],$T7, Table2[[AwayTeam]:[AwayTeam]], AP$1, Table2[[ActualResult]:[ActualResult]], "OT") + SUMIFS(Table2[[HomeWon_]:[HomeWon_]], Table2[[GameIsOver]:[GameIsOver]],1,Table2[[AwayTeam]:[AwayTeam]],$T7, Table2[[HomeTeam]:[HomeTeam]], AP$1, Table2[[ActualResult]:[ActualResult]], "SO") + SUMIFS(Table2[[AwayWon]:[AwayWon]], Table2[[GameIsOver]:[GameIsOver]],1,Table2[[HomeTeam]:[HomeTeam]],$T7, Table2[[AwayTeam]:[AwayTeam]], AP$1, Table2[[ActualResult]:[ActualResult]], "SO")))</f>
        <v>0</v>
      </c>
      <c r="AQ7">
        <f>(2*(SUMIFS(Table2[[AwayWon]:[AwayWon]], Table2[[GameIsOver]:[GameIsOver]],1,Table2[[AwayTeam]:[AwayTeam]],$T7, Table2[[HomeTeam]:[HomeTeam]], AQ$1) + SUMIFS(Table2[[HomeWon_]:[HomeWon_]], Table2[[GameIsOver]:[GameIsOver]],1,Table2[[HomeTeam]:[HomeTeam]],$T7, Table2[[AwayTeam]:[AwayTeam]], AQ$1))) + (0*(SUMIFS(Table2[[HomeWon_]:[HomeWon_]], Table2[[GameIsOver]:[GameIsOver]],1,Table2[[AwayTeam]:[AwayTeam]],$T7, Table2[[HomeTeam]:[HomeTeam]], AQ$1, Table2[[ActualResult]:[ActualResult]], "REG") + SUMIFS(Table2[[AwayWon]:[AwayWon]], Table2[[GameIsOver]:[GameIsOver]],1,Table2[[HomeTeam]:[HomeTeam]],$T7, Table2[[AwayTeam]:[AwayTeam]], AQ$1, Table2[[ActualResult]:[ActualResult]], "REG"))) + (1*(SUMIFS(Table2[[HomeWon_]:[HomeWon_]], Table2[[GameIsOver]:[GameIsOver]],1,Table2[[AwayTeam]:[AwayTeam]],$T7, Table2[[HomeTeam]:[HomeTeam]], AQ$1, Table2[[ActualResult]:[ActualResult]], "OT") + SUMIFS(Table2[[AwayWon]:[AwayWon]], Table2[[GameIsOver]:[GameIsOver]],1,Table2[[HomeTeam]:[HomeTeam]],$T7, Table2[[AwayTeam]:[AwayTeam]], AQ$1, Table2[[ActualResult]:[ActualResult]], "OT") + SUMIFS(Table2[[HomeWon_]:[HomeWon_]], Table2[[GameIsOver]:[GameIsOver]],1,Table2[[AwayTeam]:[AwayTeam]],$T7, Table2[[HomeTeam]:[HomeTeam]], AQ$1, Table2[[ActualResult]:[ActualResult]], "SO") + SUMIFS(Table2[[AwayWon]:[AwayWon]], Table2[[GameIsOver]:[GameIsOver]],1,Table2[[HomeTeam]:[HomeTeam]],$T7, Table2[[AwayTeam]:[AwayTeam]], AQ$1, Table2[[ActualResult]:[ActualResult]], "SO")))</f>
        <v>0</v>
      </c>
      <c r="AR7">
        <f>(2*(SUMIFS(Table2[[AwayWon]:[AwayWon]], Table2[[GameIsOver]:[GameIsOver]],1,Table2[[AwayTeam]:[AwayTeam]],$T7, Table2[[HomeTeam]:[HomeTeam]], AR$1) + SUMIFS(Table2[[HomeWon_]:[HomeWon_]], Table2[[GameIsOver]:[GameIsOver]],1,Table2[[HomeTeam]:[HomeTeam]],$T7, Table2[[AwayTeam]:[AwayTeam]], AR$1))) + (0*(SUMIFS(Table2[[HomeWon_]:[HomeWon_]], Table2[[GameIsOver]:[GameIsOver]],1,Table2[[AwayTeam]:[AwayTeam]],$T7, Table2[[HomeTeam]:[HomeTeam]], AR$1, Table2[[ActualResult]:[ActualResult]], "REG") + SUMIFS(Table2[[AwayWon]:[AwayWon]], Table2[[GameIsOver]:[GameIsOver]],1,Table2[[HomeTeam]:[HomeTeam]],$T7, Table2[[AwayTeam]:[AwayTeam]], AR$1, Table2[[ActualResult]:[ActualResult]], "REG"))) + (1*(SUMIFS(Table2[[HomeWon_]:[HomeWon_]], Table2[[GameIsOver]:[GameIsOver]],1,Table2[[AwayTeam]:[AwayTeam]],$T7, Table2[[HomeTeam]:[HomeTeam]], AR$1, Table2[[ActualResult]:[ActualResult]], "OT") + SUMIFS(Table2[[AwayWon]:[AwayWon]], Table2[[GameIsOver]:[GameIsOver]],1,Table2[[HomeTeam]:[HomeTeam]],$T7, Table2[[AwayTeam]:[AwayTeam]], AR$1, Table2[[ActualResult]:[ActualResult]], "OT") + SUMIFS(Table2[[HomeWon_]:[HomeWon_]], Table2[[GameIsOver]:[GameIsOver]],1,Table2[[AwayTeam]:[AwayTeam]],$T7, Table2[[HomeTeam]:[HomeTeam]], AR$1, Table2[[ActualResult]:[ActualResult]], "SO") + SUMIFS(Table2[[AwayWon]:[AwayWon]], Table2[[GameIsOver]:[GameIsOver]],1,Table2[[HomeTeam]:[HomeTeam]],$T7, Table2[[AwayTeam]:[AwayTeam]], AR$1, Table2[[ActualResult]:[ActualResult]], "SO")))</f>
        <v>3</v>
      </c>
      <c r="AS7">
        <f>(2*(SUMIFS(Table2[[AwayWon]:[AwayWon]], Table2[[GameIsOver]:[GameIsOver]],1,Table2[[AwayTeam]:[AwayTeam]],$T7, Table2[[HomeTeam]:[HomeTeam]], AS$1) + SUMIFS(Table2[[HomeWon_]:[HomeWon_]], Table2[[GameIsOver]:[GameIsOver]],1,Table2[[HomeTeam]:[HomeTeam]],$T7, Table2[[AwayTeam]:[AwayTeam]], AS$1))) + (0*(SUMIFS(Table2[[HomeWon_]:[HomeWon_]], Table2[[GameIsOver]:[GameIsOver]],1,Table2[[AwayTeam]:[AwayTeam]],$T7, Table2[[HomeTeam]:[HomeTeam]], AS$1, Table2[[ActualResult]:[ActualResult]], "REG") + SUMIFS(Table2[[AwayWon]:[AwayWon]], Table2[[GameIsOver]:[GameIsOver]],1,Table2[[HomeTeam]:[HomeTeam]],$T7, Table2[[AwayTeam]:[AwayTeam]], AS$1, Table2[[ActualResult]:[ActualResult]], "REG"))) + (1*(SUMIFS(Table2[[HomeWon_]:[HomeWon_]], Table2[[GameIsOver]:[GameIsOver]],1,Table2[[AwayTeam]:[AwayTeam]],$T7, Table2[[HomeTeam]:[HomeTeam]], AS$1, Table2[[ActualResult]:[ActualResult]], "OT") + SUMIFS(Table2[[AwayWon]:[AwayWon]], Table2[[GameIsOver]:[GameIsOver]],1,Table2[[HomeTeam]:[HomeTeam]],$T7, Table2[[AwayTeam]:[AwayTeam]], AS$1, Table2[[ActualResult]:[ActualResult]], "OT") + SUMIFS(Table2[[HomeWon_]:[HomeWon_]], Table2[[GameIsOver]:[GameIsOver]],1,Table2[[AwayTeam]:[AwayTeam]],$T7, Table2[[HomeTeam]:[HomeTeam]], AS$1, Table2[[ActualResult]:[ActualResult]], "SO") + SUMIFS(Table2[[AwayWon]:[AwayWon]], Table2[[GameIsOver]:[GameIsOver]],1,Table2[[HomeTeam]:[HomeTeam]],$T7, Table2[[AwayTeam]:[AwayTeam]], AS$1, Table2[[ActualResult]:[ActualResult]], "SO")))</f>
        <v>0</v>
      </c>
      <c r="AT7">
        <f>(2*(SUMIFS(Table2[[AwayWon]:[AwayWon]], Table2[[GameIsOver]:[GameIsOver]],1,Table2[[AwayTeam]:[AwayTeam]],$T7, Table2[[HomeTeam]:[HomeTeam]], AT$1) + SUMIFS(Table2[[HomeWon_]:[HomeWon_]], Table2[[GameIsOver]:[GameIsOver]],1,Table2[[HomeTeam]:[HomeTeam]],$T7, Table2[[AwayTeam]:[AwayTeam]], AT$1))) + (0*(SUMIFS(Table2[[HomeWon_]:[HomeWon_]], Table2[[GameIsOver]:[GameIsOver]],1,Table2[[AwayTeam]:[AwayTeam]],$T7, Table2[[HomeTeam]:[HomeTeam]], AT$1, Table2[[ActualResult]:[ActualResult]], "REG") + SUMIFS(Table2[[AwayWon]:[AwayWon]], Table2[[GameIsOver]:[GameIsOver]],1,Table2[[HomeTeam]:[HomeTeam]],$T7, Table2[[AwayTeam]:[AwayTeam]], AT$1, Table2[[ActualResult]:[ActualResult]], "REG"))) + (1*(SUMIFS(Table2[[HomeWon_]:[HomeWon_]], Table2[[GameIsOver]:[GameIsOver]],1,Table2[[AwayTeam]:[AwayTeam]],$T7, Table2[[HomeTeam]:[HomeTeam]], AT$1, Table2[[ActualResult]:[ActualResult]], "OT") + SUMIFS(Table2[[AwayWon]:[AwayWon]], Table2[[GameIsOver]:[GameIsOver]],1,Table2[[HomeTeam]:[HomeTeam]],$T7, Table2[[AwayTeam]:[AwayTeam]], AT$1, Table2[[ActualResult]:[ActualResult]], "OT") + SUMIFS(Table2[[HomeWon_]:[HomeWon_]], Table2[[GameIsOver]:[GameIsOver]],1,Table2[[AwayTeam]:[AwayTeam]],$T7, Table2[[HomeTeam]:[HomeTeam]], AT$1, Table2[[ActualResult]:[ActualResult]], "SO") + SUMIFS(Table2[[AwayWon]:[AwayWon]], Table2[[GameIsOver]:[GameIsOver]],1,Table2[[HomeTeam]:[HomeTeam]],$T7, Table2[[AwayTeam]:[AwayTeam]], AT$1, Table2[[ActualResult]:[ActualResult]], "SO")))</f>
        <v>2</v>
      </c>
      <c r="AU7">
        <f>(2*(SUMIFS(Table2[[AwayWon]:[AwayWon]], Table2[[GameIsOver]:[GameIsOver]],1,Table2[[AwayTeam]:[AwayTeam]],$T7, Table2[[HomeTeam]:[HomeTeam]], AU$1) + SUMIFS(Table2[[HomeWon_]:[HomeWon_]], Table2[[GameIsOver]:[GameIsOver]],1,Table2[[HomeTeam]:[HomeTeam]],$T7, Table2[[AwayTeam]:[AwayTeam]], AU$1))) + (0*(SUMIFS(Table2[[HomeWon_]:[HomeWon_]], Table2[[GameIsOver]:[GameIsOver]],1,Table2[[AwayTeam]:[AwayTeam]],$T7, Table2[[HomeTeam]:[HomeTeam]], AU$1, Table2[[ActualResult]:[ActualResult]], "REG") + SUMIFS(Table2[[AwayWon]:[AwayWon]], Table2[[GameIsOver]:[GameIsOver]],1,Table2[[HomeTeam]:[HomeTeam]],$T7, Table2[[AwayTeam]:[AwayTeam]], AU$1, Table2[[ActualResult]:[ActualResult]], "REG"))) + (1*(SUMIFS(Table2[[HomeWon_]:[HomeWon_]], Table2[[GameIsOver]:[GameIsOver]],1,Table2[[AwayTeam]:[AwayTeam]],$T7, Table2[[HomeTeam]:[HomeTeam]], AU$1, Table2[[ActualResult]:[ActualResult]], "OT") + SUMIFS(Table2[[AwayWon]:[AwayWon]], Table2[[GameIsOver]:[GameIsOver]],1,Table2[[HomeTeam]:[HomeTeam]],$T7, Table2[[AwayTeam]:[AwayTeam]], AU$1, Table2[[ActualResult]:[ActualResult]], "OT") + SUMIFS(Table2[[HomeWon_]:[HomeWon_]], Table2[[GameIsOver]:[GameIsOver]],1,Table2[[AwayTeam]:[AwayTeam]],$T7, Table2[[HomeTeam]:[HomeTeam]], AU$1, Table2[[ActualResult]:[ActualResult]], "SO") + SUMIFS(Table2[[AwayWon]:[AwayWon]], Table2[[GameIsOver]:[GameIsOver]],1,Table2[[HomeTeam]:[HomeTeam]],$T7, Table2[[AwayTeam]:[AwayTeam]], AU$1, Table2[[ActualResult]:[ActualResult]], "SO")))</f>
        <v>1</v>
      </c>
      <c r="AV7">
        <f>(2*(SUMIFS(Table2[[AwayWon]:[AwayWon]], Table2[[GameIsOver]:[GameIsOver]],1,Table2[[AwayTeam]:[AwayTeam]],$T7, Table2[[HomeTeam]:[HomeTeam]], AV$1) + SUMIFS(Table2[[HomeWon_]:[HomeWon_]], Table2[[GameIsOver]:[GameIsOver]],1,Table2[[HomeTeam]:[HomeTeam]],$T7, Table2[[AwayTeam]:[AwayTeam]], AV$1))) + (0*(SUMIFS(Table2[[HomeWon_]:[HomeWon_]], Table2[[GameIsOver]:[GameIsOver]],1,Table2[[AwayTeam]:[AwayTeam]],$T7, Table2[[HomeTeam]:[HomeTeam]], AV$1, Table2[[ActualResult]:[ActualResult]], "REG") + SUMIFS(Table2[[AwayWon]:[AwayWon]], Table2[[GameIsOver]:[GameIsOver]],1,Table2[[HomeTeam]:[HomeTeam]],$T7, Table2[[AwayTeam]:[AwayTeam]], AV$1, Table2[[ActualResult]:[ActualResult]], "REG"))) + (1*(SUMIFS(Table2[[HomeWon_]:[HomeWon_]], Table2[[GameIsOver]:[GameIsOver]],1,Table2[[AwayTeam]:[AwayTeam]],$T7, Table2[[HomeTeam]:[HomeTeam]], AV$1, Table2[[ActualResult]:[ActualResult]], "OT") + SUMIFS(Table2[[AwayWon]:[AwayWon]], Table2[[GameIsOver]:[GameIsOver]],1,Table2[[HomeTeam]:[HomeTeam]],$T7, Table2[[AwayTeam]:[AwayTeam]], AV$1, Table2[[ActualResult]:[ActualResult]], "OT") + SUMIFS(Table2[[HomeWon_]:[HomeWon_]], Table2[[GameIsOver]:[GameIsOver]],1,Table2[[AwayTeam]:[AwayTeam]],$T7, Table2[[HomeTeam]:[HomeTeam]], AV$1, Table2[[ActualResult]:[ActualResult]], "SO") + SUMIFS(Table2[[AwayWon]:[AwayWon]], Table2[[GameIsOver]:[GameIsOver]],1,Table2[[HomeTeam]:[HomeTeam]],$T7, Table2[[AwayTeam]:[AwayTeam]], AV$1, Table2[[ActualResult]:[ActualResult]], "SO")))</f>
        <v>3</v>
      </c>
      <c r="AW7">
        <f>(2*(SUMIFS(Table2[[AwayWon]:[AwayWon]], Table2[[GameIsOver]:[GameIsOver]],1,Table2[[AwayTeam]:[AwayTeam]],$T7, Table2[[HomeTeam]:[HomeTeam]], AW$1) + SUMIFS(Table2[[HomeWon_]:[HomeWon_]], Table2[[GameIsOver]:[GameIsOver]],1,Table2[[HomeTeam]:[HomeTeam]],$T7, Table2[[AwayTeam]:[AwayTeam]], AW$1))) + (0*(SUMIFS(Table2[[HomeWon_]:[HomeWon_]], Table2[[GameIsOver]:[GameIsOver]],1,Table2[[AwayTeam]:[AwayTeam]],$T7, Table2[[HomeTeam]:[HomeTeam]], AW$1, Table2[[ActualResult]:[ActualResult]], "REG") + SUMIFS(Table2[[AwayWon]:[AwayWon]], Table2[[GameIsOver]:[GameIsOver]],1,Table2[[HomeTeam]:[HomeTeam]],$T7, Table2[[AwayTeam]:[AwayTeam]], AW$1, Table2[[ActualResult]:[ActualResult]], "REG"))) + (1*(SUMIFS(Table2[[HomeWon_]:[HomeWon_]], Table2[[GameIsOver]:[GameIsOver]],1,Table2[[AwayTeam]:[AwayTeam]],$T7, Table2[[HomeTeam]:[HomeTeam]], AW$1, Table2[[ActualResult]:[ActualResult]], "OT") + SUMIFS(Table2[[AwayWon]:[AwayWon]], Table2[[GameIsOver]:[GameIsOver]],1,Table2[[HomeTeam]:[HomeTeam]],$T7, Table2[[AwayTeam]:[AwayTeam]], AW$1, Table2[[ActualResult]:[ActualResult]], "OT") + SUMIFS(Table2[[HomeWon_]:[HomeWon_]], Table2[[GameIsOver]:[GameIsOver]],1,Table2[[AwayTeam]:[AwayTeam]],$T7, Table2[[HomeTeam]:[HomeTeam]], AW$1, Table2[[ActualResult]:[ActualResult]], "SO") + SUMIFS(Table2[[AwayWon]:[AwayWon]], Table2[[GameIsOver]:[GameIsOver]],1,Table2[[HomeTeam]:[HomeTeam]],$T7, Table2[[AwayTeam]:[AwayTeam]], AW$1, Table2[[ActualResult]:[ActualResult]], "SO")))</f>
        <v>0</v>
      </c>
      <c r="AX7">
        <f>(2*(SUMIFS(Table2[[AwayWon]:[AwayWon]], Table2[[GameIsOver]:[GameIsOver]],1,Table2[[AwayTeam]:[AwayTeam]],$T7, Table2[[HomeTeam]:[HomeTeam]], AX$1) + SUMIFS(Table2[[HomeWon_]:[HomeWon_]], Table2[[GameIsOver]:[GameIsOver]],1,Table2[[HomeTeam]:[HomeTeam]],$T7, Table2[[AwayTeam]:[AwayTeam]], AX$1))) + (0*(SUMIFS(Table2[[HomeWon_]:[HomeWon_]], Table2[[GameIsOver]:[GameIsOver]],1,Table2[[AwayTeam]:[AwayTeam]],$T7, Table2[[HomeTeam]:[HomeTeam]], AX$1, Table2[[ActualResult]:[ActualResult]], "REG") + SUMIFS(Table2[[AwayWon]:[AwayWon]], Table2[[GameIsOver]:[GameIsOver]],1,Table2[[HomeTeam]:[HomeTeam]],$T7, Table2[[AwayTeam]:[AwayTeam]], AX$1, Table2[[ActualResult]:[ActualResult]], "REG"))) + (1*(SUMIFS(Table2[[HomeWon_]:[HomeWon_]], Table2[[GameIsOver]:[GameIsOver]],1,Table2[[AwayTeam]:[AwayTeam]],$T7, Table2[[HomeTeam]:[HomeTeam]], AX$1, Table2[[ActualResult]:[ActualResult]], "OT") + SUMIFS(Table2[[AwayWon]:[AwayWon]], Table2[[GameIsOver]:[GameIsOver]],1,Table2[[HomeTeam]:[HomeTeam]],$T7, Table2[[AwayTeam]:[AwayTeam]], AX$1, Table2[[ActualResult]:[ActualResult]], "OT") + SUMIFS(Table2[[HomeWon_]:[HomeWon_]], Table2[[GameIsOver]:[GameIsOver]],1,Table2[[AwayTeam]:[AwayTeam]],$T7, Table2[[HomeTeam]:[HomeTeam]], AX$1, Table2[[ActualResult]:[ActualResult]], "SO") + SUMIFS(Table2[[AwayWon]:[AwayWon]], Table2[[GameIsOver]:[GameIsOver]],1,Table2[[HomeTeam]:[HomeTeam]],$T7, Table2[[AwayTeam]:[AwayTeam]], AX$1, Table2[[ActualResult]:[ActualResult]], "SO")))</f>
        <v>3</v>
      </c>
      <c r="AY7">
        <f>(2*(SUMIFS(Table2[[AwayWon]:[AwayWon]], Table2[[GameIsOver]:[GameIsOver]],1,Table2[[AwayTeam]:[AwayTeam]],$T7, Table2[[HomeTeam]:[HomeTeam]], AY$1) + SUMIFS(Table2[[HomeWon_]:[HomeWon_]], Table2[[GameIsOver]:[GameIsOver]],1,Table2[[HomeTeam]:[HomeTeam]],$T7, Table2[[AwayTeam]:[AwayTeam]], AY$1))) + (0*(SUMIFS(Table2[[HomeWon_]:[HomeWon_]], Table2[[GameIsOver]:[GameIsOver]],1,Table2[[AwayTeam]:[AwayTeam]],$T7, Table2[[HomeTeam]:[HomeTeam]], AY$1, Table2[[ActualResult]:[ActualResult]], "REG") + SUMIFS(Table2[[AwayWon]:[AwayWon]], Table2[[GameIsOver]:[GameIsOver]],1,Table2[[HomeTeam]:[HomeTeam]],$T7, Table2[[AwayTeam]:[AwayTeam]], AY$1, Table2[[ActualResult]:[ActualResult]], "REG"))) + (1*(SUMIFS(Table2[[HomeWon_]:[HomeWon_]], Table2[[GameIsOver]:[GameIsOver]],1,Table2[[AwayTeam]:[AwayTeam]],$T7, Table2[[HomeTeam]:[HomeTeam]], AY$1, Table2[[ActualResult]:[ActualResult]], "OT") + SUMIFS(Table2[[AwayWon]:[AwayWon]], Table2[[GameIsOver]:[GameIsOver]],1,Table2[[HomeTeam]:[HomeTeam]],$T7, Table2[[AwayTeam]:[AwayTeam]], AY$1, Table2[[ActualResult]:[ActualResult]], "OT") + SUMIFS(Table2[[HomeWon_]:[HomeWon_]], Table2[[GameIsOver]:[GameIsOver]],1,Table2[[AwayTeam]:[AwayTeam]],$T7, Table2[[HomeTeam]:[HomeTeam]], AY$1, Table2[[ActualResult]:[ActualResult]], "SO") + SUMIFS(Table2[[AwayWon]:[AwayWon]], Table2[[GameIsOver]:[GameIsOver]],1,Table2[[HomeTeam]:[HomeTeam]],$T7, Table2[[AwayTeam]:[AwayTeam]], AY$1, Table2[[ActualResult]:[ActualResult]], "SO")))</f>
        <v>2</v>
      </c>
      <c r="AZ7">
        <f>(2*(SUMIFS(Table2[[AwayWon]:[AwayWon]], Table2[[GameIsOver]:[GameIsOver]],1,Table2[[AwayTeam]:[AwayTeam]],$T7, Table2[[HomeTeam]:[HomeTeam]], AZ$1) + SUMIFS(Table2[[HomeWon_]:[HomeWon_]], Table2[[GameIsOver]:[GameIsOver]],1,Table2[[HomeTeam]:[HomeTeam]],$T7, Table2[[AwayTeam]:[AwayTeam]], AZ$1))) + (0*(SUMIFS(Table2[[HomeWon_]:[HomeWon_]], Table2[[GameIsOver]:[GameIsOver]],1,Table2[[AwayTeam]:[AwayTeam]],$T7, Table2[[HomeTeam]:[HomeTeam]], AZ$1, Table2[[ActualResult]:[ActualResult]], "REG") + SUMIFS(Table2[[AwayWon]:[AwayWon]], Table2[[GameIsOver]:[GameIsOver]],1,Table2[[HomeTeam]:[HomeTeam]],$T7, Table2[[AwayTeam]:[AwayTeam]], AZ$1, Table2[[ActualResult]:[ActualResult]], "REG"))) + (1*(SUMIFS(Table2[[HomeWon_]:[HomeWon_]], Table2[[GameIsOver]:[GameIsOver]],1,Table2[[AwayTeam]:[AwayTeam]],$T7, Table2[[HomeTeam]:[HomeTeam]], AZ$1, Table2[[ActualResult]:[ActualResult]], "OT") + SUMIFS(Table2[[AwayWon]:[AwayWon]], Table2[[GameIsOver]:[GameIsOver]],1,Table2[[HomeTeam]:[HomeTeam]],$T7, Table2[[AwayTeam]:[AwayTeam]], AZ$1, Table2[[ActualResult]:[ActualResult]], "OT") + SUMIFS(Table2[[HomeWon_]:[HomeWon_]], Table2[[GameIsOver]:[GameIsOver]],1,Table2[[AwayTeam]:[AwayTeam]],$T7, Table2[[HomeTeam]:[HomeTeam]], AZ$1, Table2[[ActualResult]:[ActualResult]], "SO") + SUMIFS(Table2[[AwayWon]:[AwayWon]], Table2[[GameIsOver]:[GameIsOver]],1,Table2[[HomeTeam]:[HomeTeam]],$T7, Table2[[AwayTeam]:[AwayTeam]], AZ$1, Table2[[ActualResult]:[ActualResult]], "SO")))</f>
        <v>3</v>
      </c>
      <c r="BA7">
        <f>(2*(SUMIFS(Table2[[AwayWon]:[AwayWon]], Table2[[GameIsOver]:[GameIsOver]],1,Table2[[AwayTeam]:[AwayTeam]],$T7, Table2[[HomeTeam]:[HomeTeam]], BA$1) + SUMIFS(Table2[[HomeWon_]:[HomeWon_]], Table2[[GameIsOver]:[GameIsOver]],1,Table2[[HomeTeam]:[HomeTeam]],$T7, Table2[[AwayTeam]:[AwayTeam]], BA$1))) + (0*(SUMIFS(Table2[[HomeWon_]:[HomeWon_]], Table2[[GameIsOver]:[GameIsOver]],1,Table2[[AwayTeam]:[AwayTeam]],$T7, Table2[[HomeTeam]:[HomeTeam]], BA$1, Table2[[ActualResult]:[ActualResult]], "REG") + SUMIFS(Table2[[AwayWon]:[AwayWon]], Table2[[GameIsOver]:[GameIsOver]],1,Table2[[HomeTeam]:[HomeTeam]],$T7, Table2[[AwayTeam]:[AwayTeam]], BA$1, Table2[[ActualResult]:[ActualResult]], "REG"))) + (1*(SUMIFS(Table2[[HomeWon_]:[HomeWon_]], Table2[[GameIsOver]:[GameIsOver]],1,Table2[[AwayTeam]:[AwayTeam]],$T7, Table2[[HomeTeam]:[HomeTeam]], BA$1, Table2[[ActualResult]:[ActualResult]], "OT") + SUMIFS(Table2[[AwayWon]:[AwayWon]], Table2[[GameIsOver]:[GameIsOver]],1,Table2[[HomeTeam]:[HomeTeam]],$T7, Table2[[AwayTeam]:[AwayTeam]], BA$1, Table2[[ActualResult]:[ActualResult]], "OT") + SUMIFS(Table2[[HomeWon_]:[HomeWon_]], Table2[[GameIsOver]:[GameIsOver]],1,Table2[[AwayTeam]:[AwayTeam]],$T7, Table2[[HomeTeam]:[HomeTeam]], BA$1, Table2[[ActualResult]:[ActualResult]], "SO") + SUMIFS(Table2[[AwayWon]:[AwayWon]], Table2[[GameIsOver]:[GameIsOver]],1,Table2[[HomeTeam]:[HomeTeam]],$T7, Table2[[AwayTeam]:[AwayTeam]], BA$1, Table2[[ActualResult]:[ActualResult]], "SO")))</f>
        <v>0</v>
      </c>
    </row>
    <row r="8" spans="1:53" x14ac:dyDescent="0.25">
      <c r="A8" s="70" t="s">
        <v>16</v>
      </c>
      <c r="B8" s="70" t="s">
        <v>96</v>
      </c>
      <c r="C8" s="70" t="s">
        <v>94</v>
      </c>
      <c r="D8" s="71">
        <f>INDEX(Table3[PTS], MATCH(Table6[[#This Row],[Teams]], Table3[Teams],0))</f>
        <v>49</v>
      </c>
      <c r="E8" s="71">
        <f>INDEX(Table3[PTS], MATCH(Table6[[#This Row],[Teams]], Table3[Teams],0))</f>
        <v>49</v>
      </c>
      <c r="S8">
        <v>5</v>
      </c>
      <c r="T8" t="str" cm="1">
        <f t="array" ref="T8">INDEX(Table6[Teams], SMALL(IF(Table6[D]="P", ROW(Table6[Teams])-ROW(Table6[#Headers])), Table7[[#This Row],[PAC]]))</f>
        <v>SEA</v>
      </c>
      <c r="U8">
        <f>INDEX(Table6[PTS], MATCH($T8, Table6[Teams], 0))</f>
        <v>60</v>
      </c>
      <c r="V8">
        <f>(2*(SUMIFS(Table2[[AwayWon]:[AwayWon]], Table2[[GameIsOver]:[GameIsOver]],1,Table2[[AwayTeam]:[AwayTeam]],$T8, Table2[[HomeTeam]:[HomeTeam]], V$1) + SUMIFS(Table2[[HomeWon_]:[HomeWon_]], Table2[[GameIsOver]:[GameIsOver]],1,Table2[[HomeTeam]:[HomeTeam]],$T8, Table2[[AwayTeam]:[AwayTeam]], V$1))) + (0*(SUMIFS(Table2[[HomeWon_]:[HomeWon_]], Table2[[GameIsOver]:[GameIsOver]],1,Table2[[AwayTeam]:[AwayTeam]],$T8, Table2[[HomeTeam]:[HomeTeam]], V$1, Table2[[ActualResult]:[ActualResult]], "REG") + SUMIFS(Table2[[AwayWon]:[AwayWon]], Table2[[GameIsOver]:[GameIsOver]],1,Table2[[HomeTeam]:[HomeTeam]],$T8, Table2[[AwayTeam]:[AwayTeam]], V$1, Table2[[ActualResult]:[ActualResult]], "REG"))) + (1*(SUMIFS(Table2[[HomeWon_]:[HomeWon_]], Table2[[GameIsOver]:[GameIsOver]],1,Table2[[AwayTeam]:[AwayTeam]],$T8, Table2[[HomeTeam]:[HomeTeam]], V$1, Table2[[ActualResult]:[ActualResult]], "OT") + SUMIFS(Table2[[AwayWon]:[AwayWon]], Table2[[GameIsOver]:[GameIsOver]],1,Table2[[HomeTeam]:[HomeTeam]],$T8, Table2[[AwayTeam]:[AwayTeam]], V$1, Table2[[ActualResult]:[ActualResult]], "OT") + SUMIFS(Table2[[HomeWon_]:[HomeWon_]], Table2[[GameIsOver]:[GameIsOver]],1,Table2[[AwayTeam]:[AwayTeam]],$T8, Table2[[HomeTeam]:[HomeTeam]], V$1, Table2[[ActualResult]:[ActualResult]], "SO") + SUMIFS(Table2[[AwayWon]:[AwayWon]], Table2[[GameIsOver]:[GameIsOver]],1,Table2[[HomeTeam]:[HomeTeam]],$T8, Table2[[AwayTeam]:[AwayTeam]], V$1, Table2[[ActualResult]:[ActualResult]], "SO")))</f>
        <v>2</v>
      </c>
      <c r="W8">
        <f>(2*(SUMIFS(Table2[[AwayWon]:[AwayWon]], Table2[[GameIsOver]:[GameIsOver]],1,Table2[[AwayTeam]:[AwayTeam]],$T8, Table2[[HomeTeam]:[HomeTeam]], W$1) + SUMIFS(Table2[[HomeWon_]:[HomeWon_]], Table2[[GameIsOver]:[GameIsOver]],1,Table2[[HomeTeam]:[HomeTeam]],$T8, Table2[[AwayTeam]:[AwayTeam]], W$1))) + (0*(SUMIFS(Table2[[HomeWon_]:[HomeWon_]], Table2[[GameIsOver]:[GameIsOver]],1,Table2[[AwayTeam]:[AwayTeam]],$T8, Table2[[HomeTeam]:[HomeTeam]], W$1, Table2[[ActualResult]:[ActualResult]], "REG") + SUMIFS(Table2[[AwayWon]:[AwayWon]], Table2[[GameIsOver]:[GameIsOver]],1,Table2[[HomeTeam]:[HomeTeam]],$T8, Table2[[AwayTeam]:[AwayTeam]], W$1, Table2[[ActualResult]:[ActualResult]], "REG"))) + (1*(SUMIFS(Table2[[HomeWon_]:[HomeWon_]], Table2[[GameIsOver]:[GameIsOver]],1,Table2[[AwayTeam]:[AwayTeam]],$T8, Table2[[HomeTeam]:[HomeTeam]], W$1, Table2[[ActualResult]:[ActualResult]], "OT") + SUMIFS(Table2[[AwayWon]:[AwayWon]], Table2[[GameIsOver]:[GameIsOver]],1,Table2[[HomeTeam]:[HomeTeam]],$T8, Table2[[AwayTeam]:[AwayTeam]], W$1, Table2[[ActualResult]:[ActualResult]], "OT") + SUMIFS(Table2[[HomeWon_]:[HomeWon_]], Table2[[GameIsOver]:[GameIsOver]],1,Table2[[AwayTeam]:[AwayTeam]],$T8, Table2[[HomeTeam]:[HomeTeam]], W$1, Table2[[ActualResult]:[ActualResult]], "SO") + SUMIFS(Table2[[AwayWon]:[AwayWon]], Table2[[GameIsOver]:[GameIsOver]],1,Table2[[HomeTeam]:[HomeTeam]],$T8, Table2[[AwayTeam]:[AwayTeam]], W$1, Table2[[ActualResult]:[ActualResult]], "SO")))</f>
        <v>4</v>
      </c>
      <c r="X8">
        <f>(2*(SUMIFS(Table2[[AwayWon]:[AwayWon]], Table2[[GameIsOver]:[GameIsOver]],1,Table2[[AwayTeam]:[AwayTeam]],$T8, Table2[[HomeTeam]:[HomeTeam]], X$1) + SUMIFS(Table2[[HomeWon_]:[HomeWon_]], Table2[[GameIsOver]:[GameIsOver]],1,Table2[[HomeTeam]:[HomeTeam]],$T8, Table2[[AwayTeam]:[AwayTeam]], X$1))) + (0*(SUMIFS(Table2[[HomeWon_]:[HomeWon_]], Table2[[GameIsOver]:[GameIsOver]],1,Table2[[AwayTeam]:[AwayTeam]],$T8, Table2[[HomeTeam]:[HomeTeam]], X$1, Table2[[ActualResult]:[ActualResult]], "REG") + SUMIFS(Table2[[AwayWon]:[AwayWon]], Table2[[GameIsOver]:[GameIsOver]],1,Table2[[HomeTeam]:[HomeTeam]],$T8, Table2[[AwayTeam]:[AwayTeam]], X$1, Table2[[ActualResult]:[ActualResult]], "REG"))) + (1*(SUMIFS(Table2[[HomeWon_]:[HomeWon_]], Table2[[GameIsOver]:[GameIsOver]],1,Table2[[AwayTeam]:[AwayTeam]],$T8, Table2[[HomeTeam]:[HomeTeam]], X$1, Table2[[ActualResult]:[ActualResult]], "OT") + SUMIFS(Table2[[AwayWon]:[AwayWon]], Table2[[GameIsOver]:[GameIsOver]],1,Table2[[HomeTeam]:[HomeTeam]],$T8, Table2[[AwayTeam]:[AwayTeam]], X$1, Table2[[ActualResult]:[ActualResult]], "OT") + SUMIFS(Table2[[HomeWon_]:[HomeWon_]], Table2[[GameIsOver]:[GameIsOver]],1,Table2[[AwayTeam]:[AwayTeam]],$T8, Table2[[HomeTeam]:[HomeTeam]], X$1, Table2[[ActualResult]:[ActualResult]], "SO") + SUMIFS(Table2[[AwayWon]:[AwayWon]], Table2[[GameIsOver]:[GameIsOver]],1,Table2[[HomeTeam]:[HomeTeam]],$T8, Table2[[AwayTeam]:[AwayTeam]], X$1, Table2[[ActualResult]:[ActualResult]], "SO")))</f>
        <v>0</v>
      </c>
      <c r="Y8">
        <f>(2*(SUMIFS(Table2[[AwayWon]:[AwayWon]], Table2[[GameIsOver]:[GameIsOver]],1,Table2[[AwayTeam]:[AwayTeam]],$T8, Table2[[HomeTeam]:[HomeTeam]], Y$1) + SUMIFS(Table2[[HomeWon_]:[HomeWon_]], Table2[[GameIsOver]:[GameIsOver]],1,Table2[[HomeTeam]:[HomeTeam]],$T8, Table2[[AwayTeam]:[AwayTeam]], Y$1))) + (0*(SUMIFS(Table2[[HomeWon_]:[HomeWon_]], Table2[[GameIsOver]:[GameIsOver]],1,Table2[[AwayTeam]:[AwayTeam]],$T8, Table2[[HomeTeam]:[HomeTeam]], Y$1, Table2[[ActualResult]:[ActualResult]], "REG") + SUMIFS(Table2[[AwayWon]:[AwayWon]], Table2[[GameIsOver]:[GameIsOver]],1,Table2[[HomeTeam]:[HomeTeam]],$T8, Table2[[AwayTeam]:[AwayTeam]], Y$1, Table2[[ActualResult]:[ActualResult]], "REG"))) + (1*(SUMIFS(Table2[[HomeWon_]:[HomeWon_]], Table2[[GameIsOver]:[GameIsOver]],1,Table2[[AwayTeam]:[AwayTeam]],$T8, Table2[[HomeTeam]:[HomeTeam]], Y$1, Table2[[ActualResult]:[ActualResult]], "OT") + SUMIFS(Table2[[AwayWon]:[AwayWon]], Table2[[GameIsOver]:[GameIsOver]],1,Table2[[HomeTeam]:[HomeTeam]],$T8, Table2[[AwayTeam]:[AwayTeam]], Y$1, Table2[[ActualResult]:[ActualResult]], "OT") + SUMIFS(Table2[[HomeWon_]:[HomeWon_]], Table2[[GameIsOver]:[GameIsOver]],1,Table2[[AwayTeam]:[AwayTeam]],$T8, Table2[[HomeTeam]:[HomeTeam]], Y$1, Table2[[ActualResult]:[ActualResult]], "SO") + SUMIFS(Table2[[AwayWon]:[AwayWon]], Table2[[GameIsOver]:[GameIsOver]],1,Table2[[HomeTeam]:[HomeTeam]],$T8, Table2[[AwayTeam]:[AwayTeam]], Y$1, Table2[[ActualResult]:[ActualResult]], "SO")))</f>
        <v>2</v>
      </c>
      <c r="Z8">
        <f>(2*(SUMIFS(Table2[[AwayWon]:[AwayWon]], Table2[[GameIsOver]:[GameIsOver]],1,Table2[[AwayTeam]:[AwayTeam]],$T8, Table2[[HomeTeam]:[HomeTeam]], Z$1) + SUMIFS(Table2[[HomeWon_]:[HomeWon_]], Table2[[GameIsOver]:[GameIsOver]],1,Table2[[HomeTeam]:[HomeTeam]],$T8, Table2[[AwayTeam]:[AwayTeam]], Z$1))) + (0*(SUMIFS(Table2[[HomeWon_]:[HomeWon_]], Table2[[GameIsOver]:[GameIsOver]],1,Table2[[AwayTeam]:[AwayTeam]],$T8, Table2[[HomeTeam]:[HomeTeam]], Z$1, Table2[[ActualResult]:[ActualResult]], "REG") + SUMIFS(Table2[[AwayWon]:[AwayWon]], Table2[[GameIsOver]:[GameIsOver]],1,Table2[[HomeTeam]:[HomeTeam]],$T8, Table2[[AwayTeam]:[AwayTeam]], Z$1, Table2[[ActualResult]:[ActualResult]], "REG"))) + (1*(SUMIFS(Table2[[HomeWon_]:[HomeWon_]], Table2[[GameIsOver]:[GameIsOver]],1,Table2[[AwayTeam]:[AwayTeam]],$T8, Table2[[HomeTeam]:[HomeTeam]], Z$1, Table2[[ActualResult]:[ActualResult]], "OT") + SUMIFS(Table2[[AwayWon]:[AwayWon]], Table2[[GameIsOver]:[GameIsOver]],1,Table2[[HomeTeam]:[HomeTeam]],$T8, Table2[[AwayTeam]:[AwayTeam]], Z$1, Table2[[ActualResult]:[ActualResult]], "OT") + SUMIFS(Table2[[HomeWon_]:[HomeWon_]], Table2[[GameIsOver]:[GameIsOver]],1,Table2[[AwayTeam]:[AwayTeam]],$T8, Table2[[HomeTeam]:[HomeTeam]], Z$1, Table2[[ActualResult]:[ActualResult]], "SO") + SUMIFS(Table2[[AwayWon]:[AwayWon]], Table2[[GameIsOver]:[GameIsOver]],1,Table2[[HomeTeam]:[HomeTeam]],$T8, Table2[[AwayTeam]:[AwayTeam]], Z$1, Table2[[ActualResult]:[ActualResult]], "SO")))</f>
        <v>0</v>
      </c>
      <c r="AA8">
        <f>(2*(SUMIFS(Table2[[AwayWon]:[AwayWon]], Table2[[GameIsOver]:[GameIsOver]],1,Table2[[AwayTeam]:[AwayTeam]],$T8, Table2[[HomeTeam]:[HomeTeam]], AA$1) + SUMIFS(Table2[[HomeWon_]:[HomeWon_]], Table2[[GameIsOver]:[GameIsOver]],1,Table2[[HomeTeam]:[HomeTeam]],$T8, Table2[[AwayTeam]:[AwayTeam]], AA$1))) + (0*(SUMIFS(Table2[[HomeWon_]:[HomeWon_]], Table2[[GameIsOver]:[GameIsOver]],1,Table2[[AwayTeam]:[AwayTeam]],$T8, Table2[[HomeTeam]:[HomeTeam]], AA$1, Table2[[ActualResult]:[ActualResult]], "REG") + SUMIFS(Table2[[AwayWon]:[AwayWon]], Table2[[GameIsOver]:[GameIsOver]],1,Table2[[HomeTeam]:[HomeTeam]],$T8, Table2[[AwayTeam]:[AwayTeam]], AA$1, Table2[[ActualResult]:[ActualResult]], "REG"))) + (1*(SUMIFS(Table2[[HomeWon_]:[HomeWon_]], Table2[[GameIsOver]:[GameIsOver]],1,Table2[[AwayTeam]:[AwayTeam]],$T8, Table2[[HomeTeam]:[HomeTeam]], AA$1, Table2[[ActualResult]:[ActualResult]], "OT") + SUMIFS(Table2[[AwayWon]:[AwayWon]], Table2[[GameIsOver]:[GameIsOver]],1,Table2[[HomeTeam]:[HomeTeam]],$T8, Table2[[AwayTeam]:[AwayTeam]], AA$1, Table2[[ActualResult]:[ActualResult]], "OT") + SUMIFS(Table2[[HomeWon_]:[HomeWon_]], Table2[[GameIsOver]:[GameIsOver]],1,Table2[[AwayTeam]:[AwayTeam]],$T8, Table2[[HomeTeam]:[HomeTeam]], AA$1, Table2[[ActualResult]:[ActualResult]], "SO") + SUMIFS(Table2[[AwayWon]:[AwayWon]], Table2[[GameIsOver]:[GameIsOver]],1,Table2[[HomeTeam]:[HomeTeam]],$T8, Table2[[AwayTeam]:[AwayTeam]], AA$1, Table2[[ActualResult]:[ActualResult]], "SO")))</f>
        <v>2</v>
      </c>
      <c r="AB8">
        <f>(2*(SUMIFS(Table2[[AwayWon]:[AwayWon]], Table2[[GameIsOver]:[GameIsOver]],1,Table2[[AwayTeam]:[AwayTeam]],$T8, Table2[[HomeTeam]:[HomeTeam]], AB$1) + SUMIFS(Table2[[HomeWon_]:[HomeWon_]], Table2[[GameIsOver]:[GameIsOver]],1,Table2[[HomeTeam]:[HomeTeam]],$T8, Table2[[AwayTeam]:[AwayTeam]], AB$1))) + (0*(SUMIFS(Table2[[HomeWon_]:[HomeWon_]], Table2[[GameIsOver]:[GameIsOver]],1,Table2[[AwayTeam]:[AwayTeam]],$T8, Table2[[HomeTeam]:[HomeTeam]], AB$1, Table2[[ActualResult]:[ActualResult]], "REG") + SUMIFS(Table2[[AwayWon]:[AwayWon]], Table2[[GameIsOver]:[GameIsOver]],1,Table2[[HomeTeam]:[HomeTeam]],$T8, Table2[[AwayTeam]:[AwayTeam]], AB$1, Table2[[ActualResult]:[ActualResult]], "REG"))) + (1*(SUMIFS(Table2[[HomeWon_]:[HomeWon_]], Table2[[GameIsOver]:[GameIsOver]],1,Table2[[AwayTeam]:[AwayTeam]],$T8, Table2[[HomeTeam]:[HomeTeam]], AB$1, Table2[[ActualResult]:[ActualResult]], "OT") + SUMIFS(Table2[[AwayWon]:[AwayWon]], Table2[[GameIsOver]:[GameIsOver]],1,Table2[[HomeTeam]:[HomeTeam]],$T8, Table2[[AwayTeam]:[AwayTeam]], AB$1, Table2[[ActualResult]:[ActualResult]], "OT") + SUMIFS(Table2[[HomeWon_]:[HomeWon_]], Table2[[GameIsOver]:[GameIsOver]],1,Table2[[AwayTeam]:[AwayTeam]],$T8, Table2[[HomeTeam]:[HomeTeam]], AB$1, Table2[[ActualResult]:[ActualResult]], "SO") + SUMIFS(Table2[[AwayWon]:[AwayWon]], Table2[[GameIsOver]:[GameIsOver]],1,Table2[[HomeTeam]:[HomeTeam]],$T8, Table2[[AwayTeam]:[AwayTeam]], AB$1, Table2[[ActualResult]:[ActualResult]], "SO")))</f>
        <v>5</v>
      </c>
      <c r="AC8">
        <f>(2*(SUMIFS(Table2[[AwayWon]:[AwayWon]], Table2[[GameIsOver]:[GameIsOver]],1,Table2[[AwayTeam]:[AwayTeam]],$T8, Table2[[HomeTeam]:[HomeTeam]], AC$1) + SUMIFS(Table2[[HomeWon_]:[HomeWon_]], Table2[[GameIsOver]:[GameIsOver]],1,Table2[[HomeTeam]:[HomeTeam]],$T8, Table2[[AwayTeam]:[AwayTeam]], AC$1))) + (0*(SUMIFS(Table2[[HomeWon_]:[HomeWon_]], Table2[[GameIsOver]:[GameIsOver]],1,Table2[[AwayTeam]:[AwayTeam]],$T8, Table2[[HomeTeam]:[HomeTeam]], AC$1, Table2[[ActualResult]:[ActualResult]], "REG") + SUMIFS(Table2[[AwayWon]:[AwayWon]], Table2[[GameIsOver]:[GameIsOver]],1,Table2[[HomeTeam]:[HomeTeam]],$T8, Table2[[AwayTeam]:[AwayTeam]], AC$1, Table2[[ActualResult]:[ActualResult]], "REG"))) + (1*(SUMIFS(Table2[[HomeWon_]:[HomeWon_]], Table2[[GameIsOver]:[GameIsOver]],1,Table2[[AwayTeam]:[AwayTeam]],$T8, Table2[[HomeTeam]:[HomeTeam]], AC$1, Table2[[ActualResult]:[ActualResult]], "OT") + SUMIFS(Table2[[AwayWon]:[AwayWon]], Table2[[GameIsOver]:[GameIsOver]],1,Table2[[HomeTeam]:[HomeTeam]],$T8, Table2[[AwayTeam]:[AwayTeam]], AC$1, Table2[[ActualResult]:[ActualResult]], "OT") + SUMIFS(Table2[[HomeWon_]:[HomeWon_]], Table2[[GameIsOver]:[GameIsOver]],1,Table2[[AwayTeam]:[AwayTeam]],$T8, Table2[[HomeTeam]:[HomeTeam]], AC$1, Table2[[ActualResult]:[ActualResult]], "SO") + SUMIFS(Table2[[AwayWon]:[AwayWon]], Table2[[GameIsOver]:[GameIsOver]],1,Table2[[HomeTeam]:[HomeTeam]],$T8, Table2[[AwayTeam]:[AwayTeam]], AC$1, Table2[[ActualResult]:[ActualResult]], "SO")))</f>
        <v>2</v>
      </c>
      <c r="AD8">
        <f>(2*(SUMIFS(Table2[[AwayWon]:[AwayWon]], Table2[[GameIsOver]:[GameIsOver]],1,Table2[[AwayTeam]:[AwayTeam]],$T8, Table2[[HomeTeam]:[HomeTeam]], AD$1) + SUMIFS(Table2[[HomeWon_]:[HomeWon_]], Table2[[GameIsOver]:[GameIsOver]],1,Table2[[HomeTeam]:[HomeTeam]],$T8, Table2[[AwayTeam]:[AwayTeam]], AD$1))) + (0*(SUMIFS(Table2[[HomeWon_]:[HomeWon_]], Table2[[GameIsOver]:[GameIsOver]],1,Table2[[AwayTeam]:[AwayTeam]],$T8, Table2[[HomeTeam]:[HomeTeam]], AD$1, Table2[[ActualResult]:[ActualResult]], "REG") + SUMIFS(Table2[[AwayWon]:[AwayWon]], Table2[[GameIsOver]:[GameIsOver]],1,Table2[[HomeTeam]:[HomeTeam]],$T8, Table2[[AwayTeam]:[AwayTeam]], AD$1, Table2[[ActualResult]:[ActualResult]], "REG"))) + (1*(SUMIFS(Table2[[HomeWon_]:[HomeWon_]], Table2[[GameIsOver]:[GameIsOver]],1,Table2[[AwayTeam]:[AwayTeam]],$T8, Table2[[HomeTeam]:[HomeTeam]], AD$1, Table2[[ActualResult]:[ActualResult]], "OT") + SUMIFS(Table2[[AwayWon]:[AwayWon]], Table2[[GameIsOver]:[GameIsOver]],1,Table2[[HomeTeam]:[HomeTeam]],$T8, Table2[[AwayTeam]:[AwayTeam]], AD$1, Table2[[ActualResult]:[ActualResult]], "OT") + SUMIFS(Table2[[HomeWon_]:[HomeWon_]], Table2[[GameIsOver]:[GameIsOver]],1,Table2[[AwayTeam]:[AwayTeam]],$T8, Table2[[HomeTeam]:[HomeTeam]], AD$1, Table2[[ActualResult]:[ActualResult]], "SO") + SUMIFS(Table2[[AwayWon]:[AwayWon]], Table2[[GameIsOver]:[GameIsOver]],1,Table2[[HomeTeam]:[HomeTeam]],$T8, Table2[[AwayTeam]:[AwayTeam]], AD$1, Table2[[ActualResult]:[ActualResult]], "SO")))</f>
        <v>2</v>
      </c>
      <c r="AE8">
        <f>(2*(SUMIFS(Table2[[AwayWon]:[AwayWon]], Table2[[GameIsOver]:[GameIsOver]],1,Table2[[AwayTeam]:[AwayTeam]],$T8, Table2[[HomeTeam]:[HomeTeam]], AE$1) + SUMIFS(Table2[[HomeWon_]:[HomeWon_]], Table2[[GameIsOver]:[GameIsOver]],1,Table2[[HomeTeam]:[HomeTeam]],$T8, Table2[[AwayTeam]:[AwayTeam]], AE$1))) + (0*(SUMIFS(Table2[[HomeWon_]:[HomeWon_]], Table2[[GameIsOver]:[GameIsOver]],1,Table2[[AwayTeam]:[AwayTeam]],$T8, Table2[[HomeTeam]:[HomeTeam]], AE$1, Table2[[ActualResult]:[ActualResult]], "REG") + SUMIFS(Table2[[AwayWon]:[AwayWon]], Table2[[GameIsOver]:[GameIsOver]],1,Table2[[HomeTeam]:[HomeTeam]],$T8, Table2[[AwayTeam]:[AwayTeam]], AE$1, Table2[[ActualResult]:[ActualResult]], "REG"))) + (1*(SUMIFS(Table2[[HomeWon_]:[HomeWon_]], Table2[[GameIsOver]:[GameIsOver]],1,Table2[[AwayTeam]:[AwayTeam]],$T8, Table2[[HomeTeam]:[HomeTeam]], AE$1, Table2[[ActualResult]:[ActualResult]], "OT") + SUMIFS(Table2[[AwayWon]:[AwayWon]], Table2[[GameIsOver]:[GameIsOver]],1,Table2[[HomeTeam]:[HomeTeam]],$T8, Table2[[AwayTeam]:[AwayTeam]], AE$1, Table2[[ActualResult]:[ActualResult]], "OT") + SUMIFS(Table2[[HomeWon_]:[HomeWon_]], Table2[[GameIsOver]:[GameIsOver]],1,Table2[[AwayTeam]:[AwayTeam]],$T8, Table2[[HomeTeam]:[HomeTeam]], AE$1, Table2[[ActualResult]:[ActualResult]], "SO") + SUMIFS(Table2[[AwayWon]:[AwayWon]], Table2[[GameIsOver]:[GameIsOver]],1,Table2[[HomeTeam]:[HomeTeam]],$T8, Table2[[AwayTeam]:[AwayTeam]], AE$1, Table2[[ActualResult]:[ActualResult]], "SO")))</f>
        <v>0</v>
      </c>
      <c r="AF8">
        <f>(2*(SUMIFS(Table2[[AwayWon]:[AwayWon]], Table2[[GameIsOver]:[GameIsOver]],1,Table2[[AwayTeam]:[AwayTeam]],$T8, Table2[[HomeTeam]:[HomeTeam]], AF$1) + SUMIFS(Table2[[HomeWon_]:[HomeWon_]], Table2[[GameIsOver]:[GameIsOver]],1,Table2[[HomeTeam]:[HomeTeam]],$T8, Table2[[AwayTeam]:[AwayTeam]], AF$1))) + (0*(SUMIFS(Table2[[HomeWon_]:[HomeWon_]], Table2[[GameIsOver]:[GameIsOver]],1,Table2[[AwayTeam]:[AwayTeam]],$T8, Table2[[HomeTeam]:[HomeTeam]], AF$1, Table2[[ActualResult]:[ActualResult]], "REG") + SUMIFS(Table2[[AwayWon]:[AwayWon]], Table2[[GameIsOver]:[GameIsOver]],1,Table2[[HomeTeam]:[HomeTeam]],$T8, Table2[[AwayTeam]:[AwayTeam]], AF$1, Table2[[ActualResult]:[ActualResult]], "REG"))) + (1*(SUMIFS(Table2[[HomeWon_]:[HomeWon_]], Table2[[GameIsOver]:[GameIsOver]],1,Table2[[AwayTeam]:[AwayTeam]],$T8, Table2[[HomeTeam]:[HomeTeam]], AF$1, Table2[[ActualResult]:[ActualResult]], "OT") + SUMIFS(Table2[[AwayWon]:[AwayWon]], Table2[[GameIsOver]:[GameIsOver]],1,Table2[[HomeTeam]:[HomeTeam]],$T8, Table2[[AwayTeam]:[AwayTeam]], AF$1, Table2[[ActualResult]:[ActualResult]], "OT") + SUMIFS(Table2[[HomeWon_]:[HomeWon_]], Table2[[GameIsOver]:[GameIsOver]],1,Table2[[AwayTeam]:[AwayTeam]],$T8, Table2[[HomeTeam]:[HomeTeam]], AF$1, Table2[[ActualResult]:[ActualResult]], "SO") + SUMIFS(Table2[[AwayWon]:[AwayWon]], Table2[[GameIsOver]:[GameIsOver]],1,Table2[[HomeTeam]:[HomeTeam]],$T8, Table2[[AwayTeam]:[AwayTeam]], AF$1, Table2[[ActualResult]:[ActualResult]], "SO")))</f>
        <v>0</v>
      </c>
      <c r="AG8">
        <f>(2*(SUMIFS(Table2[[AwayWon]:[AwayWon]], Table2[[GameIsOver]:[GameIsOver]],1,Table2[[AwayTeam]:[AwayTeam]],$T8, Table2[[HomeTeam]:[HomeTeam]], AG$1) + SUMIFS(Table2[[HomeWon_]:[HomeWon_]], Table2[[GameIsOver]:[GameIsOver]],1,Table2[[HomeTeam]:[HomeTeam]],$T8, Table2[[AwayTeam]:[AwayTeam]], AG$1))) + (0*(SUMIFS(Table2[[HomeWon_]:[HomeWon_]], Table2[[GameIsOver]:[GameIsOver]],1,Table2[[AwayTeam]:[AwayTeam]],$T8, Table2[[HomeTeam]:[HomeTeam]], AG$1, Table2[[ActualResult]:[ActualResult]], "REG") + SUMIFS(Table2[[AwayWon]:[AwayWon]], Table2[[GameIsOver]:[GameIsOver]],1,Table2[[HomeTeam]:[HomeTeam]],$T8, Table2[[AwayTeam]:[AwayTeam]], AG$1, Table2[[ActualResult]:[ActualResult]], "REG"))) + (1*(SUMIFS(Table2[[HomeWon_]:[HomeWon_]], Table2[[GameIsOver]:[GameIsOver]],1,Table2[[AwayTeam]:[AwayTeam]],$T8, Table2[[HomeTeam]:[HomeTeam]], AG$1, Table2[[ActualResult]:[ActualResult]], "OT") + SUMIFS(Table2[[AwayWon]:[AwayWon]], Table2[[GameIsOver]:[GameIsOver]],1,Table2[[HomeTeam]:[HomeTeam]],$T8, Table2[[AwayTeam]:[AwayTeam]], AG$1, Table2[[ActualResult]:[ActualResult]], "OT") + SUMIFS(Table2[[HomeWon_]:[HomeWon_]], Table2[[GameIsOver]:[GameIsOver]],1,Table2[[AwayTeam]:[AwayTeam]],$T8, Table2[[HomeTeam]:[HomeTeam]], AG$1, Table2[[ActualResult]:[ActualResult]], "SO") + SUMIFS(Table2[[AwayWon]:[AwayWon]], Table2[[GameIsOver]:[GameIsOver]],1,Table2[[HomeTeam]:[HomeTeam]],$T8, Table2[[AwayTeam]:[AwayTeam]], AG$1, Table2[[ActualResult]:[ActualResult]], "SO")))</f>
        <v>2</v>
      </c>
      <c r="AH8">
        <f>(2*(SUMIFS(Table2[[AwayWon]:[AwayWon]], Table2[[GameIsOver]:[GameIsOver]],1,Table2[[AwayTeam]:[AwayTeam]],$T8, Table2[[HomeTeam]:[HomeTeam]], AH$1) + SUMIFS(Table2[[HomeWon_]:[HomeWon_]], Table2[[GameIsOver]:[GameIsOver]],1,Table2[[HomeTeam]:[HomeTeam]],$T8, Table2[[AwayTeam]:[AwayTeam]], AH$1))) + (0*(SUMIFS(Table2[[HomeWon_]:[HomeWon_]], Table2[[GameIsOver]:[GameIsOver]],1,Table2[[AwayTeam]:[AwayTeam]],$T8, Table2[[HomeTeam]:[HomeTeam]], AH$1, Table2[[ActualResult]:[ActualResult]], "REG") + SUMIFS(Table2[[AwayWon]:[AwayWon]], Table2[[GameIsOver]:[GameIsOver]],1,Table2[[HomeTeam]:[HomeTeam]],$T8, Table2[[AwayTeam]:[AwayTeam]], AH$1, Table2[[ActualResult]:[ActualResult]], "REG"))) + (1*(SUMIFS(Table2[[HomeWon_]:[HomeWon_]], Table2[[GameIsOver]:[GameIsOver]],1,Table2[[AwayTeam]:[AwayTeam]],$T8, Table2[[HomeTeam]:[HomeTeam]], AH$1, Table2[[ActualResult]:[ActualResult]], "OT") + SUMIFS(Table2[[AwayWon]:[AwayWon]], Table2[[GameIsOver]:[GameIsOver]],1,Table2[[HomeTeam]:[HomeTeam]],$T8, Table2[[AwayTeam]:[AwayTeam]], AH$1, Table2[[ActualResult]:[ActualResult]], "OT") + SUMIFS(Table2[[HomeWon_]:[HomeWon_]], Table2[[GameIsOver]:[GameIsOver]],1,Table2[[AwayTeam]:[AwayTeam]],$T8, Table2[[HomeTeam]:[HomeTeam]], AH$1, Table2[[ActualResult]:[ActualResult]], "SO") + SUMIFS(Table2[[AwayWon]:[AwayWon]], Table2[[GameIsOver]:[GameIsOver]],1,Table2[[HomeTeam]:[HomeTeam]],$T8, Table2[[AwayTeam]:[AwayTeam]], AH$1, Table2[[ActualResult]:[ActualResult]], "SO")))</f>
        <v>4</v>
      </c>
      <c r="AI8">
        <f>(2*(SUMIFS(Table2[[AwayWon]:[AwayWon]], Table2[[GameIsOver]:[GameIsOver]],1,Table2[[AwayTeam]:[AwayTeam]],$T8, Table2[[HomeTeam]:[HomeTeam]], AI$1) + SUMIFS(Table2[[HomeWon_]:[HomeWon_]], Table2[[GameIsOver]:[GameIsOver]],1,Table2[[HomeTeam]:[HomeTeam]],$T8, Table2[[AwayTeam]:[AwayTeam]], AI$1))) + (0*(SUMIFS(Table2[[HomeWon_]:[HomeWon_]], Table2[[GameIsOver]:[GameIsOver]],1,Table2[[AwayTeam]:[AwayTeam]],$T8, Table2[[HomeTeam]:[HomeTeam]], AI$1, Table2[[ActualResult]:[ActualResult]], "REG") + SUMIFS(Table2[[AwayWon]:[AwayWon]], Table2[[GameIsOver]:[GameIsOver]],1,Table2[[HomeTeam]:[HomeTeam]],$T8, Table2[[AwayTeam]:[AwayTeam]], AI$1, Table2[[ActualResult]:[ActualResult]], "REG"))) + (1*(SUMIFS(Table2[[HomeWon_]:[HomeWon_]], Table2[[GameIsOver]:[GameIsOver]],1,Table2[[AwayTeam]:[AwayTeam]],$T8, Table2[[HomeTeam]:[HomeTeam]], AI$1, Table2[[ActualResult]:[ActualResult]], "OT") + SUMIFS(Table2[[AwayWon]:[AwayWon]], Table2[[GameIsOver]:[GameIsOver]],1,Table2[[HomeTeam]:[HomeTeam]],$T8, Table2[[AwayTeam]:[AwayTeam]], AI$1, Table2[[ActualResult]:[ActualResult]], "OT") + SUMIFS(Table2[[HomeWon_]:[HomeWon_]], Table2[[GameIsOver]:[GameIsOver]],1,Table2[[AwayTeam]:[AwayTeam]],$T8, Table2[[HomeTeam]:[HomeTeam]], AI$1, Table2[[ActualResult]:[ActualResult]], "SO") + SUMIFS(Table2[[AwayWon]:[AwayWon]], Table2[[GameIsOver]:[GameIsOver]],1,Table2[[HomeTeam]:[HomeTeam]],$T8, Table2[[AwayTeam]:[AwayTeam]], AI$1, Table2[[ActualResult]:[ActualResult]], "SO")))</f>
        <v>0</v>
      </c>
      <c r="AJ8">
        <f>(2*(SUMIFS(Table2[[AwayWon]:[AwayWon]], Table2[[GameIsOver]:[GameIsOver]],1,Table2[[AwayTeam]:[AwayTeam]],$T8, Table2[[HomeTeam]:[HomeTeam]], AJ$1) + SUMIFS(Table2[[HomeWon_]:[HomeWon_]], Table2[[GameIsOver]:[GameIsOver]],1,Table2[[HomeTeam]:[HomeTeam]],$T8, Table2[[AwayTeam]:[AwayTeam]], AJ$1))) + (0*(SUMIFS(Table2[[HomeWon_]:[HomeWon_]], Table2[[GameIsOver]:[GameIsOver]],1,Table2[[AwayTeam]:[AwayTeam]],$T8, Table2[[HomeTeam]:[HomeTeam]], AJ$1, Table2[[ActualResult]:[ActualResult]], "REG") + SUMIFS(Table2[[AwayWon]:[AwayWon]], Table2[[GameIsOver]:[GameIsOver]],1,Table2[[HomeTeam]:[HomeTeam]],$T8, Table2[[AwayTeam]:[AwayTeam]], AJ$1, Table2[[ActualResult]:[ActualResult]], "REG"))) + (1*(SUMIFS(Table2[[HomeWon_]:[HomeWon_]], Table2[[GameIsOver]:[GameIsOver]],1,Table2[[AwayTeam]:[AwayTeam]],$T8, Table2[[HomeTeam]:[HomeTeam]], AJ$1, Table2[[ActualResult]:[ActualResult]], "OT") + SUMIFS(Table2[[AwayWon]:[AwayWon]], Table2[[GameIsOver]:[GameIsOver]],1,Table2[[HomeTeam]:[HomeTeam]],$T8, Table2[[AwayTeam]:[AwayTeam]], AJ$1, Table2[[ActualResult]:[ActualResult]], "OT") + SUMIFS(Table2[[HomeWon_]:[HomeWon_]], Table2[[GameIsOver]:[GameIsOver]],1,Table2[[AwayTeam]:[AwayTeam]],$T8, Table2[[HomeTeam]:[HomeTeam]], AJ$1, Table2[[ActualResult]:[ActualResult]], "SO") + SUMIFS(Table2[[AwayWon]:[AwayWon]], Table2[[GameIsOver]:[GameIsOver]],1,Table2[[HomeTeam]:[HomeTeam]],$T8, Table2[[AwayTeam]:[AwayTeam]], AJ$1, Table2[[ActualResult]:[ActualResult]], "SO")))</f>
        <v>2</v>
      </c>
      <c r="AK8">
        <f>(2*(SUMIFS(Table2[[AwayWon]:[AwayWon]], Table2[[GameIsOver]:[GameIsOver]],1,Table2[[AwayTeam]:[AwayTeam]],$T8, Table2[[HomeTeam]:[HomeTeam]], AK$1) + SUMIFS(Table2[[HomeWon_]:[HomeWon_]], Table2[[GameIsOver]:[GameIsOver]],1,Table2[[HomeTeam]:[HomeTeam]],$T8, Table2[[AwayTeam]:[AwayTeam]], AK$1))) + (0*(SUMIFS(Table2[[HomeWon_]:[HomeWon_]], Table2[[GameIsOver]:[GameIsOver]],1,Table2[[AwayTeam]:[AwayTeam]],$T8, Table2[[HomeTeam]:[HomeTeam]], AK$1, Table2[[ActualResult]:[ActualResult]], "REG") + SUMIFS(Table2[[AwayWon]:[AwayWon]], Table2[[GameIsOver]:[GameIsOver]],1,Table2[[HomeTeam]:[HomeTeam]],$T8, Table2[[AwayTeam]:[AwayTeam]], AK$1, Table2[[ActualResult]:[ActualResult]], "REG"))) + (1*(SUMIFS(Table2[[HomeWon_]:[HomeWon_]], Table2[[GameIsOver]:[GameIsOver]],1,Table2[[AwayTeam]:[AwayTeam]],$T8, Table2[[HomeTeam]:[HomeTeam]], AK$1, Table2[[ActualResult]:[ActualResult]], "OT") + SUMIFS(Table2[[AwayWon]:[AwayWon]], Table2[[GameIsOver]:[GameIsOver]],1,Table2[[HomeTeam]:[HomeTeam]],$T8, Table2[[AwayTeam]:[AwayTeam]], AK$1, Table2[[ActualResult]:[ActualResult]], "OT") + SUMIFS(Table2[[HomeWon_]:[HomeWon_]], Table2[[GameIsOver]:[GameIsOver]],1,Table2[[AwayTeam]:[AwayTeam]],$T8, Table2[[HomeTeam]:[HomeTeam]], AK$1, Table2[[ActualResult]:[ActualResult]], "SO") + SUMIFS(Table2[[AwayWon]:[AwayWon]], Table2[[GameIsOver]:[GameIsOver]],1,Table2[[HomeTeam]:[HomeTeam]],$T8, Table2[[AwayTeam]:[AwayTeam]], AK$1, Table2[[ActualResult]:[ActualResult]], "SO")))</f>
        <v>1</v>
      </c>
      <c r="AL8">
        <f>(2*(SUMIFS(Table2[[AwayWon]:[AwayWon]], Table2[[GameIsOver]:[GameIsOver]],1,Table2[[AwayTeam]:[AwayTeam]],$T8, Table2[[HomeTeam]:[HomeTeam]], AL$1) + SUMIFS(Table2[[HomeWon_]:[HomeWon_]], Table2[[GameIsOver]:[GameIsOver]],1,Table2[[HomeTeam]:[HomeTeam]],$T8, Table2[[AwayTeam]:[AwayTeam]], AL$1))) + (0*(SUMIFS(Table2[[HomeWon_]:[HomeWon_]], Table2[[GameIsOver]:[GameIsOver]],1,Table2[[AwayTeam]:[AwayTeam]],$T8, Table2[[HomeTeam]:[HomeTeam]], AL$1, Table2[[ActualResult]:[ActualResult]], "REG") + SUMIFS(Table2[[AwayWon]:[AwayWon]], Table2[[GameIsOver]:[GameIsOver]],1,Table2[[HomeTeam]:[HomeTeam]],$T8, Table2[[AwayTeam]:[AwayTeam]], AL$1, Table2[[ActualResult]:[ActualResult]], "REG"))) + (1*(SUMIFS(Table2[[HomeWon_]:[HomeWon_]], Table2[[GameIsOver]:[GameIsOver]],1,Table2[[AwayTeam]:[AwayTeam]],$T8, Table2[[HomeTeam]:[HomeTeam]], AL$1, Table2[[ActualResult]:[ActualResult]], "OT") + SUMIFS(Table2[[AwayWon]:[AwayWon]], Table2[[GameIsOver]:[GameIsOver]],1,Table2[[HomeTeam]:[HomeTeam]],$T8, Table2[[AwayTeam]:[AwayTeam]], AL$1, Table2[[ActualResult]:[ActualResult]], "OT") + SUMIFS(Table2[[HomeWon_]:[HomeWon_]], Table2[[GameIsOver]:[GameIsOver]],1,Table2[[AwayTeam]:[AwayTeam]],$T8, Table2[[HomeTeam]:[HomeTeam]], AL$1, Table2[[ActualResult]:[ActualResult]], "SO") + SUMIFS(Table2[[AwayWon]:[AwayWon]], Table2[[GameIsOver]:[GameIsOver]],1,Table2[[HomeTeam]:[HomeTeam]],$T8, Table2[[AwayTeam]:[AwayTeam]], AL$1, Table2[[ActualResult]:[ActualResult]], "SO")))</f>
        <v>2</v>
      </c>
      <c r="AM8">
        <f>(2*(SUMIFS(Table2[[AwayWon]:[AwayWon]], Table2[[GameIsOver]:[GameIsOver]],1,Table2[[AwayTeam]:[AwayTeam]],$T8, Table2[[HomeTeam]:[HomeTeam]], AM$1) + SUMIFS(Table2[[HomeWon_]:[HomeWon_]], Table2[[GameIsOver]:[GameIsOver]],1,Table2[[HomeTeam]:[HomeTeam]],$T8, Table2[[AwayTeam]:[AwayTeam]], AM$1))) + (0*(SUMIFS(Table2[[HomeWon_]:[HomeWon_]], Table2[[GameIsOver]:[GameIsOver]],1,Table2[[AwayTeam]:[AwayTeam]],$T8, Table2[[HomeTeam]:[HomeTeam]], AM$1, Table2[[ActualResult]:[ActualResult]], "REG") + SUMIFS(Table2[[AwayWon]:[AwayWon]], Table2[[GameIsOver]:[GameIsOver]],1,Table2[[HomeTeam]:[HomeTeam]],$T8, Table2[[AwayTeam]:[AwayTeam]], AM$1, Table2[[ActualResult]:[ActualResult]], "REG"))) + (1*(SUMIFS(Table2[[HomeWon_]:[HomeWon_]], Table2[[GameIsOver]:[GameIsOver]],1,Table2[[AwayTeam]:[AwayTeam]],$T8, Table2[[HomeTeam]:[HomeTeam]], AM$1, Table2[[ActualResult]:[ActualResult]], "OT") + SUMIFS(Table2[[AwayWon]:[AwayWon]], Table2[[GameIsOver]:[GameIsOver]],1,Table2[[HomeTeam]:[HomeTeam]],$T8, Table2[[AwayTeam]:[AwayTeam]], AM$1, Table2[[ActualResult]:[ActualResult]], "OT") + SUMIFS(Table2[[HomeWon_]:[HomeWon_]], Table2[[GameIsOver]:[GameIsOver]],1,Table2[[AwayTeam]:[AwayTeam]],$T8, Table2[[HomeTeam]:[HomeTeam]], AM$1, Table2[[ActualResult]:[ActualResult]], "SO") + SUMIFS(Table2[[AwayWon]:[AwayWon]], Table2[[GameIsOver]:[GameIsOver]],1,Table2[[HomeTeam]:[HomeTeam]],$T8, Table2[[AwayTeam]:[AwayTeam]], AM$1, Table2[[ActualResult]:[ActualResult]], "SO")))</f>
        <v>2</v>
      </c>
      <c r="AN8">
        <f>(2*(SUMIFS(Table2[[AwayWon]:[AwayWon]], Table2[[GameIsOver]:[GameIsOver]],1,Table2[[AwayTeam]:[AwayTeam]],$T8, Table2[[HomeTeam]:[HomeTeam]], AN$1) + SUMIFS(Table2[[HomeWon_]:[HomeWon_]], Table2[[GameIsOver]:[GameIsOver]],1,Table2[[HomeTeam]:[HomeTeam]],$T8, Table2[[AwayTeam]:[AwayTeam]], AN$1))) + (0*(SUMIFS(Table2[[HomeWon_]:[HomeWon_]], Table2[[GameIsOver]:[GameIsOver]],1,Table2[[AwayTeam]:[AwayTeam]],$T8, Table2[[HomeTeam]:[HomeTeam]], AN$1, Table2[[ActualResult]:[ActualResult]], "REG") + SUMIFS(Table2[[AwayWon]:[AwayWon]], Table2[[GameIsOver]:[GameIsOver]],1,Table2[[HomeTeam]:[HomeTeam]],$T8, Table2[[AwayTeam]:[AwayTeam]], AN$1, Table2[[ActualResult]:[ActualResult]], "REG"))) + (1*(SUMIFS(Table2[[HomeWon_]:[HomeWon_]], Table2[[GameIsOver]:[GameIsOver]],1,Table2[[AwayTeam]:[AwayTeam]],$T8, Table2[[HomeTeam]:[HomeTeam]], AN$1, Table2[[ActualResult]:[ActualResult]], "OT") + SUMIFS(Table2[[AwayWon]:[AwayWon]], Table2[[GameIsOver]:[GameIsOver]],1,Table2[[HomeTeam]:[HomeTeam]],$T8, Table2[[AwayTeam]:[AwayTeam]], AN$1, Table2[[ActualResult]:[ActualResult]], "OT") + SUMIFS(Table2[[HomeWon_]:[HomeWon_]], Table2[[GameIsOver]:[GameIsOver]],1,Table2[[AwayTeam]:[AwayTeam]],$T8, Table2[[HomeTeam]:[HomeTeam]], AN$1, Table2[[ActualResult]:[ActualResult]], "SO") + SUMIFS(Table2[[AwayWon]:[AwayWon]], Table2[[GameIsOver]:[GameIsOver]],1,Table2[[HomeTeam]:[HomeTeam]],$T8, Table2[[AwayTeam]:[AwayTeam]], AN$1, Table2[[ActualResult]:[ActualResult]], "SO")))</f>
        <v>0</v>
      </c>
      <c r="AO8">
        <f>(2*(SUMIFS(Table2[[AwayWon]:[AwayWon]], Table2[[GameIsOver]:[GameIsOver]],1,Table2[[AwayTeam]:[AwayTeam]],$T8, Table2[[HomeTeam]:[HomeTeam]], AO$1) + SUMIFS(Table2[[HomeWon_]:[HomeWon_]], Table2[[GameIsOver]:[GameIsOver]],1,Table2[[HomeTeam]:[HomeTeam]],$T8, Table2[[AwayTeam]:[AwayTeam]], AO$1))) + (0*(SUMIFS(Table2[[HomeWon_]:[HomeWon_]], Table2[[GameIsOver]:[GameIsOver]],1,Table2[[AwayTeam]:[AwayTeam]],$T8, Table2[[HomeTeam]:[HomeTeam]], AO$1, Table2[[ActualResult]:[ActualResult]], "REG") + SUMIFS(Table2[[AwayWon]:[AwayWon]], Table2[[GameIsOver]:[GameIsOver]],1,Table2[[HomeTeam]:[HomeTeam]],$T8, Table2[[AwayTeam]:[AwayTeam]], AO$1, Table2[[ActualResult]:[ActualResult]], "REG"))) + (1*(SUMIFS(Table2[[HomeWon_]:[HomeWon_]], Table2[[GameIsOver]:[GameIsOver]],1,Table2[[AwayTeam]:[AwayTeam]],$T8, Table2[[HomeTeam]:[HomeTeam]], AO$1, Table2[[ActualResult]:[ActualResult]], "OT") + SUMIFS(Table2[[AwayWon]:[AwayWon]], Table2[[GameIsOver]:[GameIsOver]],1,Table2[[HomeTeam]:[HomeTeam]],$T8, Table2[[AwayTeam]:[AwayTeam]], AO$1, Table2[[ActualResult]:[ActualResult]], "OT") + SUMIFS(Table2[[HomeWon_]:[HomeWon_]], Table2[[GameIsOver]:[GameIsOver]],1,Table2[[AwayTeam]:[AwayTeam]],$T8, Table2[[HomeTeam]:[HomeTeam]], AO$1, Table2[[ActualResult]:[ActualResult]], "SO") + SUMIFS(Table2[[AwayWon]:[AwayWon]], Table2[[GameIsOver]:[GameIsOver]],1,Table2[[HomeTeam]:[HomeTeam]],$T8, Table2[[AwayTeam]:[AwayTeam]], AO$1, Table2[[ActualResult]:[ActualResult]], "SO")))</f>
        <v>4</v>
      </c>
      <c r="AP8">
        <f>(2*(SUMIFS(Table2[[AwayWon]:[AwayWon]], Table2[[GameIsOver]:[GameIsOver]],1,Table2[[AwayTeam]:[AwayTeam]],$T8, Table2[[HomeTeam]:[HomeTeam]], AP$1) + SUMIFS(Table2[[HomeWon_]:[HomeWon_]], Table2[[GameIsOver]:[GameIsOver]],1,Table2[[HomeTeam]:[HomeTeam]],$T8, Table2[[AwayTeam]:[AwayTeam]], AP$1))) + (0*(SUMIFS(Table2[[HomeWon_]:[HomeWon_]], Table2[[GameIsOver]:[GameIsOver]],1,Table2[[AwayTeam]:[AwayTeam]],$T8, Table2[[HomeTeam]:[HomeTeam]], AP$1, Table2[[ActualResult]:[ActualResult]], "REG") + SUMIFS(Table2[[AwayWon]:[AwayWon]], Table2[[GameIsOver]:[GameIsOver]],1,Table2[[HomeTeam]:[HomeTeam]],$T8, Table2[[AwayTeam]:[AwayTeam]], AP$1, Table2[[ActualResult]:[ActualResult]], "REG"))) + (1*(SUMIFS(Table2[[HomeWon_]:[HomeWon_]], Table2[[GameIsOver]:[GameIsOver]],1,Table2[[AwayTeam]:[AwayTeam]],$T8, Table2[[HomeTeam]:[HomeTeam]], AP$1, Table2[[ActualResult]:[ActualResult]], "OT") + SUMIFS(Table2[[AwayWon]:[AwayWon]], Table2[[GameIsOver]:[GameIsOver]],1,Table2[[HomeTeam]:[HomeTeam]],$T8, Table2[[AwayTeam]:[AwayTeam]], AP$1, Table2[[ActualResult]:[ActualResult]], "OT") + SUMIFS(Table2[[HomeWon_]:[HomeWon_]], Table2[[GameIsOver]:[GameIsOver]],1,Table2[[AwayTeam]:[AwayTeam]],$T8, Table2[[HomeTeam]:[HomeTeam]], AP$1, Table2[[ActualResult]:[ActualResult]], "SO") + SUMIFS(Table2[[AwayWon]:[AwayWon]], Table2[[GameIsOver]:[GameIsOver]],1,Table2[[HomeTeam]:[HomeTeam]],$T8, Table2[[AwayTeam]:[AwayTeam]], AP$1, Table2[[ActualResult]:[ActualResult]], "SO")))</f>
        <v>2</v>
      </c>
      <c r="AQ8">
        <f>(2*(SUMIFS(Table2[[AwayWon]:[AwayWon]], Table2[[GameIsOver]:[GameIsOver]],1,Table2[[AwayTeam]:[AwayTeam]],$T8, Table2[[HomeTeam]:[HomeTeam]], AQ$1) + SUMIFS(Table2[[HomeWon_]:[HomeWon_]], Table2[[GameIsOver]:[GameIsOver]],1,Table2[[HomeTeam]:[HomeTeam]],$T8, Table2[[AwayTeam]:[AwayTeam]], AQ$1))) + (0*(SUMIFS(Table2[[HomeWon_]:[HomeWon_]], Table2[[GameIsOver]:[GameIsOver]],1,Table2[[AwayTeam]:[AwayTeam]],$T8, Table2[[HomeTeam]:[HomeTeam]], AQ$1, Table2[[ActualResult]:[ActualResult]], "REG") + SUMIFS(Table2[[AwayWon]:[AwayWon]], Table2[[GameIsOver]:[GameIsOver]],1,Table2[[HomeTeam]:[HomeTeam]],$T8, Table2[[AwayTeam]:[AwayTeam]], AQ$1, Table2[[ActualResult]:[ActualResult]], "REG"))) + (1*(SUMIFS(Table2[[HomeWon_]:[HomeWon_]], Table2[[GameIsOver]:[GameIsOver]],1,Table2[[AwayTeam]:[AwayTeam]],$T8, Table2[[HomeTeam]:[HomeTeam]], AQ$1, Table2[[ActualResult]:[ActualResult]], "OT") + SUMIFS(Table2[[AwayWon]:[AwayWon]], Table2[[GameIsOver]:[GameIsOver]],1,Table2[[HomeTeam]:[HomeTeam]],$T8, Table2[[AwayTeam]:[AwayTeam]], AQ$1, Table2[[ActualResult]:[ActualResult]], "OT") + SUMIFS(Table2[[HomeWon_]:[HomeWon_]], Table2[[GameIsOver]:[GameIsOver]],1,Table2[[AwayTeam]:[AwayTeam]],$T8, Table2[[HomeTeam]:[HomeTeam]], AQ$1, Table2[[ActualResult]:[ActualResult]], "SO") + SUMIFS(Table2[[AwayWon]:[AwayWon]], Table2[[GameIsOver]:[GameIsOver]],1,Table2[[HomeTeam]:[HomeTeam]],$T8, Table2[[AwayTeam]:[AwayTeam]], AQ$1, Table2[[ActualResult]:[ActualResult]], "SO")))</f>
        <v>4</v>
      </c>
      <c r="AR8">
        <f>(2*(SUMIFS(Table2[[AwayWon]:[AwayWon]], Table2[[GameIsOver]:[GameIsOver]],1,Table2[[AwayTeam]:[AwayTeam]],$T8, Table2[[HomeTeam]:[HomeTeam]], AR$1) + SUMIFS(Table2[[HomeWon_]:[HomeWon_]], Table2[[GameIsOver]:[GameIsOver]],1,Table2[[HomeTeam]:[HomeTeam]],$T8, Table2[[AwayTeam]:[AwayTeam]], AR$1))) + (0*(SUMIFS(Table2[[HomeWon_]:[HomeWon_]], Table2[[GameIsOver]:[GameIsOver]],1,Table2[[AwayTeam]:[AwayTeam]],$T8, Table2[[HomeTeam]:[HomeTeam]], AR$1, Table2[[ActualResult]:[ActualResult]], "REG") + SUMIFS(Table2[[AwayWon]:[AwayWon]], Table2[[GameIsOver]:[GameIsOver]],1,Table2[[HomeTeam]:[HomeTeam]],$T8, Table2[[AwayTeam]:[AwayTeam]], AR$1, Table2[[ActualResult]:[ActualResult]], "REG"))) + (1*(SUMIFS(Table2[[HomeWon_]:[HomeWon_]], Table2[[GameIsOver]:[GameIsOver]],1,Table2[[AwayTeam]:[AwayTeam]],$T8, Table2[[HomeTeam]:[HomeTeam]], AR$1, Table2[[ActualResult]:[ActualResult]], "OT") + SUMIFS(Table2[[AwayWon]:[AwayWon]], Table2[[GameIsOver]:[GameIsOver]],1,Table2[[HomeTeam]:[HomeTeam]],$T8, Table2[[AwayTeam]:[AwayTeam]], AR$1, Table2[[ActualResult]:[ActualResult]], "OT") + SUMIFS(Table2[[HomeWon_]:[HomeWon_]], Table2[[GameIsOver]:[GameIsOver]],1,Table2[[AwayTeam]:[AwayTeam]],$T8, Table2[[HomeTeam]:[HomeTeam]], AR$1, Table2[[ActualResult]:[ActualResult]], "SO") + SUMIFS(Table2[[AwayWon]:[AwayWon]], Table2[[GameIsOver]:[GameIsOver]],1,Table2[[HomeTeam]:[HomeTeam]],$T8, Table2[[AwayTeam]:[AwayTeam]], AR$1, Table2[[ActualResult]:[ActualResult]], "SO")))</f>
        <v>4</v>
      </c>
      <c r="AS8">
        <f>(2*(SUMIFS(Table2[[AwayWon]:[AwayWon]], Table2[[GameIsOver]:[GameIsOver]],1,Table2[[AwayTeam]:[AwayTeam]],$T8, Table2[[HomeTeam]:[HomeTeam]], AS$1) + SUMIFS(Table2[[HomeWon_]:[HomeWon_]], Table2[[GameIsOver]:[GameIsOver]],1,Table2[[HomeTeam]:[HomeTeam]],$T8, Table2[[AwayTeam]:[AwayTeam]], AS$1))) + (0*(SUMIFS(Table2[[HomeWon_]:[HomeWon_]], Table2[[GameIsOver]:[GameIsOver]],1,Table2[[AwayTeam]:[AwayTeam]],$T8, Table2[[HomeTeam]:[HomeTeam]], AS$1, Table2[[ActualResult]:[ActualResult]], "REG") + SUMIFS(Table2[[AwayWon]:[AwayWon]], Table2[[GameIsOver]:[GameIsOver]],1,Table2[[HomeTeam]:[HomeTeam]],$T8, Table2[[AwayTeam]:[AwayTeam]], AS$1, Table2[[ActualResult]:[ActualResult]], "REG"))) + (1*(SUMIFS(Table2[[HomeWon_]:[HomeWon_]], Table2[[GameIsOver]:[GameIsOver]],1,Table2[[AwayTeam]:[AwayTeam]],$T8, Table2[[HomeTeam]:[HomeTeam]], AS$1, Table2[[ActualResult]:[ActualResult]], "OT") + SUMIFS(Table2[[AwayWon]:[AwayWon]], Table2[[GameIsOver]:[GameIsOver]],1,Table2[[HomeTeam]:[HomeTeam]],$T8, Table2[[AwayTeam]:[AwayTeam]], AS$1, Table2[[ActualResult]:[ActualResult]], "OT") + SUMIFS(Table2[[HomeWon_]:[HomeWon_]], Table2[[GameIsOver]:[GameIsOver]],1,Table2[[AwayTeam]:[AwayTeam]],$T8, Table2[[HomeTeam]:[HomeTeam]], AS$1, Table2[[ActualResult]:[ActualResult]], "SO") + SUMIFS(Table2[[AwayWon]:[AwayWon]], Table2[[GameIsOver]:[GameIsOver]],1,Table2[[HomeTeam]:[HomeTeam]],$T8, Table2[[AwayTeam]:[AwayTeam]], AS$1, Table2[[ActualResult]:[ActualResult]], "SO")))</f>
        <v>0</v>
      </c>
      <c r="AT8">
        <f>(2*(SUMIFS(Table2[[AwayWon]:[AwayWon]], Table2[[GameIsOver]:[GameIsOver]],1,Table2[[AwayTeam]:[AwayTeam]],$T8, Table2[[HomeTeam]:[HomeTeam]], AT$1) + SUMIFS(Table2[[HomeWon_]:[HomeWon_]], Table2[[GameIsOver]:[GameIsOver]],1,Table2[[HomeTeam]:[HomeTeam]],$T8, Table2[[AwayTeam]:[AwayTeam]], AT$1))) + (0*(SUMIFS(Table2[[HomeWon_]:[HomeWon_]], Table2[[GameIsOver]:[GameIsOver]],1,Table2[[AwayTeam]:[AwayTeam]],$T8, Table2[[HomeTeam]:[HomeTeam]], AT$1, Table2[[ActualResult]:[ActualResult]], "REG") + SUMIFS(Table2[[AwayWon]:[AwayWon]], Table2[[GameIsOver]:[GameIsOver]],1,Table2[[HomeTeam]:[HomeTeam]],$T8, Table2[[AwayTeam]:[AwayTeam]], AT$1, Table2[[ActualResult]:[ActualResult]], "REG"))) + (1*(SUMIFS(Table2[[HomeWon_]:[HomeWon_]], Table2[[GameIsOver]:[GameIsOver]],1,Table2[[AwayTeam]:[AwayTeam]],$T8, Table2[[HomeTeam]:[HomeTeam]], AT$1, Table2[[ActualResult]:[ActualResult]], "OT") + SUMIFS(Table2[[AwayWon]:[AwayWon]], Table2[[GameIsOver]:[GameIsOver]],1,Table2[[HomeTeam]:[HomeTeam]],$T8, Table2[[AwayTeam]:[AwayTeam]], AT$1, Table2[[ActualResult]:[ActualResult]], "OT") + SUMIFS(Table2[[HomeWon_]:[HomeWon_]], Table2[[GameIsOver]:[GameIsOver]],1,Table2[[AwayTeam]:[AwayTeam]],$T8, Table2[[HomeTeam]:[HomeTeam]], AT$1, Table2[[ActualResult]:[ActualResult]], "SO") + SUMIFS(Table2[[AwayWon]:[AwayWon]], Table2[[GameIsOver]:[GameIsOver]],1,Table2[[HomeTeam]:[HomeTeam]],$T8, Table2[[AwayTeam]:[AwayTeam]], AT$1, Table2[[ActualResult]:[ActualResult]], "SO")))</f>
        <v>2</v>
      </c>
      <c r="AU8">
        <f>(2*(SUMIFS(Table2[[AwayWon]:[AwayWon]], Table2[[GameIsOver]:[GameIsOver]],1,Table2[[AwayTeam]:[AwayTeam]],$T8, Table2[[HomeTeam]:[HomeTeam]], AU$1) + SUMIFS(Table2[[HomeWon_]:[HomeWon_]], Table2[[GameIsOver]:[GameIsOver]],1,Table2[[HomeTeam]:[HomeTeam]],$T8, Table2[[AwayTeam]:[AwayTeam]], AU$1))) + (0*(SUMIFS(Table2[[HomeWon_]:[HomeWon_]], Table2[[GameIsOver]:[GameIsOver]],1,Table2[[AwayTeam]:[AwayTeam]],$T8, Table2[[HomeTeam]:[HomeTeam]], AU$1, Table2[[ActualResult]:[ActualResult]], "REG") + SUMIFS(Table2[[AwayWon]:[AwayWon]], Table2[[GameIsOver]:[GameIsOver]],1,Table2[[HomeTeam]:[HomeTeam]],$T8, Table2[[AwayTeam]:[AwayTeam]], AU$1, Table2[[ActualResult]:[ActualResult]], "REG"))) + (1*(SUMIFS(Table2[[HomeWon_]:[HomeWon_]], Table2[[GameIsOver]:[GameIsOver]],1,Table2[[AwayTeam]:[AwayTeam]],$T8, Table2[[HomeTeam]:[HomeTeam]], AU$1, Table2[[ActualResult]:[ActualResult]], "OT") + SUMIFS(Table2[[AwayWon]:[AwayWon]], Table2[[GameIsOver]:[GameIsOver]],1,Table2[[HomeTeam]:[HomeTeam]],$T8, Table2[[AwayTeam]:[AwayTeam]], AU$1, Table2[[ActualResult]:[ActualResult]], "OT") + SUMIFS(Table2[[HomeWon_]:[HomeWon_]], Table2[[GameIsOver]:[GameIsOver]],1,Table2[[AwayTeam]:[AwayTeam]],$T8, Table2[[HomeTeam]:[HomeTeam]], AU$1, Table2[[ActualResult]:[ActualResult]], "SO") + SUMIFS(Table2[[AwayWon]:[AwayWon]], Table2[[GameIsOver]:[GameIsOver]],1,Table2[[HomeTeam]:[HomeTeam]],$T8, Table2[[AwayTeam]:[AwayTeam]], AU$1, Table2[[ActualResult]:[ActualResult]], "SO")))</f>
        <v>4</v>
      </c>
      <c r="AV8">
        <f>(2*(SUMIFS(Table2[[AwayWon]:[AwayWon]], Table2[[GameIsOver]:[GameIsOver]],1,Table2[[AwayTeam]:[AwayTeam]],$T8, Table2[[HomeTeam]:[HomeTeam]], AV$1) + SUMIFS(Table2[[HomeWon_]:[HomeWon_]], Table2[[GameIsOver]:[GameIsOver]],1,Table2[[HomeTeam]:[HomeTeam]],$T8, Table2[[AwayTeam]:[AwayTeam]], AV$1))) + (0*(SUMIFS(Table2[[HomeWon_]:[HomeWon_]], Table2[[GameIsOver]:[GameIsOver]],1,Table2[[AwayTeam]:[AwayTeam]],$T8, Table2[[HomeTeam]:[HomeTeam]], AV$1, Table2[[ActualResult]:[ActualResult]], "REG") + SUMIFS(Table2[[AwayWon]:[AwayWon]], Table2[[GameIsOver]:[GameIsOver]],1,Table2[[HomeTeam]:[HomeTeam]],$T8, Table2[[AwayTeam]:[AwayTeam]], AV$1, Table2[[ActualResult]:[ActualResult]], "REG"))) + (1*(SUMIFS(Table2[[HomeWon_]:[HomeWon_]], Table2[[GameIsOver]:[GameIsOver]],1,Table2[[AwayTeam]:[AwayTeam]],$T8, Table2[[HomeTeam]:[HomeTeam]], AV$1, Table2[[ActualResult]:[ActualResult]], "OT") + SUMIFS(Table2[[AwayWon]:[AwayWon]], Table2[[GameIsOver]:[GameIsOver]],1,Table2[[HomeTeam]:[HomeTeam]],$T8, Table2[[AwayTeam]:[AwayTeam]], AV$1, Table2[[ActualResult]:[ActualResult]], "OT") + SUMIFS(Table2[[HomeWon_]:[HomeWon_]], Table2[[GameIsOver]:[GameIsOver]],1,Table2[[AwayTeam]:[AwayTeam]],$T8, Table2[[HomeTeam]:[HomeTeam]], AV$1, Table2[[ActualResult]:[ActualResult]], "SO") + SUMIFS(Table2[[AwayWon]:[AwayWon]], Table2[[GameIsOver]:[GameIsOver]],1,Table2[[HomeTeam]:[HomeTeam]],$T8, Table2[[AwayTeam]:[AwayTeam]], AV$1, Table2[[ActualResult]:[ActualResult]], "SO")))</f>
        <v>1</v>
      </c>
      <c r="AW8">
        <f>(2*(SUMIFS(Table2[[AwayWon]:[AwayWon]], Table2[[GameIsOver]:[GameIsOver]],1,Table2[[AwayTeam]:[AwayTeam]],$T8, Table2[[HomeTeam]:[HomeTeam]], AW$1) + SUMIFS(Table2[[HomeWon_]:[HomeWon_]], Table2[[GameIsOver]:[GameIsOver]],1,Table2[[HomeTeam]:[HomeTeam]],$T8, Table2[[AwayTeam]:[AwayTeam]], AW$1))) + (0*(SUMIFS(Table2[[HomeWon_]:[HomeWon_]], Table2[[GameIsOver]:[GameIsOver]],1,Table2[[AwayTeam]:[AwayTeam]],$T8, Table2[[HomeTeam]:[HomeTeam]], AW$1, Table2[[ActualResult]:[ActualResult]], "REG") + SUMIFS(Table2[[AwayWon]:[AwayWon]], Table2[[GameIsOver]:[GameIsOver]],1,Table2[[HomeTeam]:[HomeTeam]],$T8, Table2[[AwayTeam]:[AwayTeam]], AW$1, Table2[[ActualResult]:[ActualResult]], "REG"))) + (1*(SUMIFS(Table2[[HomeWon_]:[HomeWon_]], Table2[[GameIsOver]:[GameIsOver]],1,Table2[[AwayTeam]:[AwayTeam]],$T8, Table2[[HomeTeam]:[HomeTeam]], AW$1, Table2[[ActualResult]:[ActualResult]], "OT") + SUMIFS(Table2[[AwayWon]:[AwayWon]], Table2[[GameIsOver]:[GameIsOver]],1,Table2[[HomeTeam]:[HomeTeam]],$T8, Table2[[AwayTeam]:[AwayTeam]], AW$1, Table2[[ActualResult]:[ActualResult]], "OT") + SUMIFS(Table2[[HomeWon_]:[HomeWon_]], Table2[[GameIsOver]:[GameIsOver]],1,Table2[[AwayTeam]:[AwayTeam]],$T8, Table2[[HomeTeam]:[HomeTeam]], AW$1, Table2[[ActualResult]:[ActualResult]], "SO") + SUMIFS(Table2[[AwayWon]:[AwayWon]], Table2[[GameIsOver]:[GameIsOver]],1,Table2[[HomeTeam]:[HomeTeam]],$T8, Table2[[AwayTeam]:[AwayTeam]], AW$1, Table2[[ActualResult]:[ActualResult]], "SO")))</f>
        <v>3</v>
      </c>
      <c r="AX8">
        <f>(2*(SUMIFS(Table2[[AwayWon]:[AwayWon]], Table2[[GameIsOver]:[GameIsOver]],1,Table2[[AwayTeam]:[AwayTeam]],$T8, Table2[[HomeTeam]:[HomeTeam]], AX$1) + SUMIFS(Table2[[HomeWon_]:[HomeWon_]], Table2[[GameIsOver]:[GameIsOver]],1,Table2[[HomeTeam]:[HomeTeam]],$T8, Table2[[AwayTeam]:[AwayTeam]], AX$1))) + (0*(SUMIFS(Table2[[HomeWon_]:[HomeWon_]], Table2[[GameIsOver]:[GameIsOver]],1,Table2[[AwayTeam]:[AwayTeam]],$T8, Table2[[HomeTeam]:[HomeTeam]], AX$1, Table2[[ActualResult]:[ActualResult]], "REG") + SUMIFS(Table2[[AwayWon]:[AwayWon]], Table2[[GameIsOver]:[GameIsOver]],1,Table2[[HomeTeam]:[HomeTeam]],$T8, Table2[[AwayTeam]:[AwayTeam]], AX$1, Table2[[ActualResult]:[ActualResult]], "REG"))) + (1*(SUMIFS(Table2[[HomeWon_]:[HomeWon_]], Table2[[GameIsOver]:[GameIsOver]],1,Table2[[AwayTeam]:[AwayTeam]],$T8, Table2[[HomeTeam]:[HomeTeam]], AX$1, Table2[[ActualResult]:[ActualResult]], "OT") + SUMIFS(Table2[[AwayWon]:[AwayWon]], Table2[[GameIsOver]:[GameIsOver]],1,Table2[[HomeTeam]:[HomeTeam]],$T8, Table2[[AwayTeam]:[AwayTeam]], AX$1, Table2[[ActualResult]:[ActualResult]], "OT") + SUMIFS(Table2[[HomeWon_]:[HomeWon_]], Table2[[GameIsOver]:[GameIsOver]],1,Table2[[AwayTeam]:[AwayTeam]],$T8, Table2[[HomeTeam]:[HomeTeam]], AX$1, Table2[[ActualResult]:[ActualResult]], "SO") + SUMIFS(Table2[[AwayWon]:[AwayWon]], Table2[[GameIsOver]:[GameIsOver]],1,Table2[[HomeTeam]:[HomeTeam]],$T8, Table2[[AwayTeam]:[AwayTeam]], AX$1, Table2[[ActualResult]:[ActualResult]], "SO")))</f>
        <v>4</v>
      </c>
      <c r="AY8">
        <f>(2*(SUMIFS(Table2[[AwayWon]:[AwayWon]], Table2[[GameIsOver]:[GameIsOver]],1,Table2[[AwayTeam]:[AwayTeam]],$T8, Table2[[HomeTeam]:[HomeTeam]], AY$1) + SUMIFS(Table2[[HomeWon_]:[HomeWon_]], Table2[[GameIsOver]:[GameIsOver]],1,Table2[[HomeTeam]:[HomeTeam]],$T8, Table2[[AwayTeam]:[AwayTeam]], AY$1))) + (0*(SUMIFS(Table2[[HomeWon_]:[HomeWon_]], Table2[[GameIsOver]:[GameIsOver]],1,Table2[[AwayTeam]:[AwayTeam]],$T8, Table2[[HomeTeam]:[HomeTeam]], AY$1, Table2[[ActualResult]:[ActualResult]], "REG") + SUMIFS(Table2[[AwayWon]:[AwayWon]], Table2[[GameIsOver]:[GameIsOver]],1,Table2[[HomeTeam]:[HomeTeam]],$T8, Table2[[AwayTeam]:[AwayTeam]], AY$1, Table2[[ActualResult]:[ActualResult]], "REG"))) + (1*(SUMIFS(Table2[[HomeWon_]:[HomeWon_]], Table2[[GameIsOver]:[GameIsOver]],1,Table2[[AwayTeam]:[AwayTeam]],$T8, Table2[[HomeTeam]:[HomeTeam]], AY$1, Table2[[ActualResult]:[ActualResult]], "OT") + SUMIFS(Table2[[AwayWon]:[AwayWon]], Table2[[GameIsOver]:[GameIsOver]],1,Table2[[HomeTeam]:[HomeTeam]],$T8, Table2[[AwayTeam]:[AwayTeam]], AY$1, Table2[[ActualResult]:[ActualResult]], "OT") + SUMIFS(Table2[[HomeWon_]:[HomeWon_]], Table2[[GameIsOver]:[GameIsOver]],1,Table2[[AwayTeam]:[AwayTeam]],$T8, Table2[[HomeTeam]:[HomeTeam]], AY$1, Table2[[ActualResult]:[ActualResult]], "SO") + SUMIFS(Table2[[AwayWon]:[AwayWon]], Table2[[GameIsOver]:[GameIsOver]],1,Table2[[HomeTeam]:[HomeTeam]],$T8, Table2[[AwayTeam]:[AwayTeam]], AY$1, Table2[[ActualResult]:[ActualResult]], "SO")))</f>
        <v>0</v>
      </c>
      <c r="AZ8">
        <f>(2*(SUMIFS(Table2[[AwayWon]:[AwayWon]], Table2[[GameIsOver]:[GameIsOver]],1,Table2[[AwayTeam]:[AwayTeam]],$T8, Table2[[HomeTeam]:[HomeTeam]], AZ$1) + SUMIFS(Table2[[HomeWon_]:[HomeWon_]], Table2[[GameIsOver]:[GameIsOver]],1,Table2[[HomeTeam]:[HomeTeam]],$T8, Table2[[AwayTeam]:[AwayTeam]], AZ$1))) + (0*(SUMIFS(Table2[[HomeWon_]:[HomeWon_]], Table2[[GameIsOver]:[GameIsOver]],1,Table2[[AwayTeam]:[AwayTeam]],$T8, Table2[[HomeTeam]:[HomeTeam]], AZ$1, Table2[[ActualResult]:[ActualResult]], "REG") + SUMIFS(Table2[[AwayWon]:[AwayWon]], Table2[[GameIsOver]:[GameIsOver]],1,Table2[[HomeTeam]:[HomeTeam]],$T8, Table2[[AwayTeam]:[AwayTeam]], AZ$1, Table2[[ActualResult]:[ActualResult]], "REG"))) + (1*(SUMIFS(Table2[[HomeWon_]:[HomeWon_]], Table2[[GameIsOver]:[GameIsOver]],1,Table2[[AwayTeam]:[AwayTeam]],$T8, Table2[[HomeTeam]:[HomeTeam]], AZ$1, Table2[[ActualResult]:[ActualResult]], "OT") + SUMIFS(Table2[[AwayWon]:[AwayWon]], Table2[[GameIsOver]:[GameIsOver]],1,Table2[[HomeTeam]:[HomeTeam]],$T8, Table2[[AwayTeam]:[AwayTeam]], AZ$1, Table2[[ActualResult]:[ActualResult]], "OT") + SUMIFS(Table2[[HomeWon_]:[HomeWon_]], Table2[[GameIsOver]:[GameIsOver]],1,Table2[[AwayTeam]:[AwayTeam]],$T8, Table2[[HomeTeam]:[HomeTeam]], AZ$1, Table2[[ActualResult]:[ActualResult]], "SO") + SUMIFS(Table2[[AwayWon]:[AwayWon]], Table2[[GameIsOver]:[GameIsOver]],1,Table2[[HomeTeam]:[HomeTeam]],$T8, Table2[[AwayTeam]:[AwayTeam]], AZ$1, Table2[[ActualResult]:[ActualResult]], "SO")))</f>
        <v>0</v>
      </c>
      <c r="BA8">
        <f>(2*(SUMIFS(Table2[[AwayWon]:[AwayWon]], Table2[[GameIsOver]:[GameIsOver]],1,Table2[[AwayTeam]:[AwayTeam]],$T8, Table2[[HomeTeam]:[HomeTeam]], BA$1) + SUMIFS(Table2[[HomeWon_]:[HomeWon_]], Table2[[GameIsOver]:[GameIsOver]],1,Table2[[HomeTeam]:[HomeTeam]],$T8, Table2[[AwayTeam]:[AwayTeam]], BA$1))) + (0*(SUMIFS(Table2[[HomeWon_]:[HomeWon_]], Table2[[GameIsOver]:[GameIsOver]],1,Table2[[AwayTeam]:[AwayTeam]],$T8, Table2[[HomeTeam]:[HomeTeam]], BA$1, Table2[[ActualResult]:[ActualResult]], "REG") + SUMIFS(Table2[[AwayWon]:[AwayWon]], Table2[[GameIsOver]:[GameIsOver]],1,Table2[[HomeTeam]:[HomeTeam]],$T8, Table2[[AwayTeam]:[AwayTeam]], BA$1, Table2[[ActualResult]:[ActualResult]], "REG"))) + (1*(SUMIFS(Table2[[HomeWon_]:[HomeWon_]], Table2[[GameIsOver]:[GameIsOver]],1,Table2[[AwayTeam]:[AwayTeam]],$T8, Table2[[HomeTeam]:[HomeTeam]], BA$1, Table2[[ActualResult]:[ActualResult]], "OT") + SUMIFS(Table2[[AwayWon]:[AwayWon]], Table2[[GameIsOver]:[GameIsOver]],1,Table2[[HomeTeam]:[HomeTeam]],$T8, Table2[[AwayTeam]:[AwayTeam]], BA$1, Table2[[ActualResult]:[ActualResult]], "OT") + SUMIFS(Table2[[HomeWon_]:[HomeWon_]], Table2[[GameIsOver]:[GameIsOver]],1,Table2[[AwayTeam]:[AwayTeam]],$T8, Table2[[HomeTeam]:[HomeTeam]], BA$1, Table2[[ActualResult]:[ActualResult]], "SO") + SUMIFS(Table2[[AwayWon]:[AwayWon]], Table2[[GameIsOver]:[GameIsOver]],1,Table2[[HomeTeam]:[HomeTeam]],$T8, Table2[[AwayTeam]:[AwayTeam]], BA$1, Table2[[ActualResult]:[ActualResult]], "SO")))</f>
        <v>0</v>
      </c>
    </row>
    <row r="9" spans="1:53" x14ac:dyDescent="0.25">
      <c r="A9" s="71" t="s">
        <v>25</v>
      </c>
      <c r="B9" s="71" t="s">
        <v>96</v>
      </c>
      <c r="C9" s="71" t="s">
        <v>94</v>
      </c>
      <c r="D9" s="71">
        <f>INDEX(Table3[PTS], MATCH(Table6[[#This Row],[Teams]], Table3[Teams],0))</f>
        <v>81</v>
      </c>
      <c r="E9" s="71">
        <f>INDEX(Table3[PTS], MATCH(Table6[[#This Row],[Teams]], Table3[Teams],0))</f>
        <v>81</v>
      </c>
      <c r="S9">
        <v>6</v>
      </c>
      <c r="T9" t="str" cm="1">
        <f t="array" ref="T9">INDEX(Table6[Teams], SMALL(IF(Table6[D]="P", ROW(Table6[Teams])-ROW(Table6[#Headers])), Table7[[#This Row],[PAC]]))</f>
        <v>SJS</v>
      </c>
      <c r="U9">
        <f>INDEX(Table6[PTS], MATCH($T9, Table6[Teams], 0))</f>
        <v>43</v>
      </c>
      <c r="V9">
        <f>(2*(SUMIFS(Table2[[AwayWon]:[AwayWon]], Table2[[GameIsOver]:[GameIsOver]],1,Table2[[AwayTeam]:[AwayTeam]],$T9, Table2[[HomeTeam]:[HomeTeam]], V$1) + SUMIFS(Table2[[HomeWon_]:[HomeWon_]], Table2[[GameIsOver]:[GameIsOver]],1,Table2[[HomeTeam]:[HomeTeam]],$T9, Table2[[AwayTeam]:[AwayTeam]], V$1))) + (0*(SUMIFS(Table2[[HomeWon_]:[HomeWon_]], Table2[[GameIsOver]:[GameIsOver]],1,Table2[[AwayTeam]:[AwayTeam]],$T9, Table2[[HomeTeam]:[HomeTeam]], V$1, Table2[[ActualResult]:[ActualResult]], "REG") + SUMIFS(Table2[[AwayWon]:[AwayWon]], Table2[[GameIsOver]:[GameIsOver]],1,Table2[[HomeTeam]:[HomeTeam]],$T9, Table2[[AwayTeam]:[AwayTeam]], V$1, Table2[[ActualResult]:[ActualResult]], "REG"))) + (1*(SUMIFS(Table2[[HomeWon_]:[HomeWon_]], Table2[[GameIsOver]:[GameIsOver]],1,Table2[[AwayTeam]:[AwayTeam]],$T9, Table2[[HomeTeam]:[HomeTeam]], V$1, Table2[[ActualResult]:[ActualResult]], "OT") + SUMIFS(Table2[[AwayWon]:[AwayWon]], Table2[[GameIsOver]:[GameIsOver]],1,Table2[[HomeTeam]:[HomeTeam]],$T9, Table2[[AwayTeam]:[AwayTeam]], V$1, Table2[[ActualResult]:[ActualResult]], "OT") + SUMIFS(Table2[[HomeWon_]:[HomeWon_]], Table2[[GameIsOver]:[GameIsOver]],1,Table2[[AwayTeam]:[AwayTeam]],$T9, Table2[[HomeTeam]:[HomeTeam]], V$1, Table2[[ActualResult]:[ActualResult]], "SO") + SUMIFS(Table2[[AwayWon]:[AwayWon]], Table2[[GameIsOver]:[GameIsOver]],1,Table2[[HomeTeam]:[HomeTeam]],$T9, Table2[[AwayTeam]:[AwayTeam]], V$1, Table2[[ActualResult]:[ActualResult]], "SO")))</f>
        <v>0</v>
      </c>
      <c r="W9">
        <f>(2*(SUMIFS(Table2[[AwayWon]:[AwayWon]], Table2[[GameIsOver]:[GameIsOver]],1,Table2[[AwayTeam]:[AwayTeam]],$T9, Table2[[HomeTeam]:[HomeTeam]], W$1) + SUMIFS(Table2[[HomeWon_]:[HomeWon_]], Table2[[GameIsOver]:[GameIsOver]],1,Table2[[HomeTeam]:[HomeTeam]],$T9, Table2[[AwayTeam]:[AwayTeam]], W$1))) + (0*(SUMIFS(Table2[[HomeWon_]:[HomeWon_]], Table2[[GameIsOver]:[GameIsOver]],1,Table2[[AwayTeam]:[AwayTeam]],$T9, Table2[[HomeTeam]:[HomeTeam]], W$1, Table2[[ActualResult]:[ActualResult]], "REG") + SUMIFS(Table2[[AwayWon]:[AwayWon]], Table2[[GameIsOver]:[GameIsOver]],1,Table2[[HomeTeam]:[HomeTeam]],$T9, Table2[[AwayTeam]:[AwayTeam]], W$1, Table2[[ActualResult]:[ActualResult]], "REG"))) + (1*(SUMIFS(Table2[[HomeWon_]:[HomeWon_]], Table2[[GameIsOver]:[GameIsOver]],1,Table2[[AwayTeam]:[AwayTeam]],$T9, Table2[[HomeTeam]:[HomeTeam]], W$1, Table2[[ActualResult]:[ActualResult]], "OT") + SUMIFS(Table2[[AwayWon]:[AwayWon]], Table2[[GameIsOver]:[GameIsOver]],1,Table2[[HomeTeam]:[HomeTeam]],$T9, Table2[[AwayTeam]:[AwayTeam]], W$1, Table2[[ActualResult]:[ActualResult]], "OT") + SUMIFS(Table2[[HomeWon_]:[HomeWon_]], Table2[[GameIsOver]:[GameIsOver]],1,Table2[[AwayTeam]:[AwayTeam]],$T9, Table2[[HomeTeam]:[HomeTeam]], W$1, Table2[[ActualResult]:[ActualResult]], "SO") + SUMIFS(Table2[[AwayWon]:[AwayWon]], Table2[[GameIsOver]:[GameIsOver]],1,Table2[[HomeTeam]:[HomeTeam]],$T9, Table2[[AwayTeam]:[AwayTeam]], W$1, Table2[[ActualResult]:[ActualResult]], "SO")))</f>
        <v>0</v>
      </c>
      <c r="X9">
        <f>(2*(SUMIFS(Table2[[AwayWon]:[AwayWon]], Table2[[GameIsOver]:[GameIsOver]],1,Table2[[AwayTeam]:[AwayTeam]],$T9, Table2[[HomeTeam]:[HomeTeam]], X$1) + SUMIFS(Table2[[HomeWon_]:[HomeWon_]], Table2[[GameIsOver]:[GameIsOver]],1,Table2[[HomeTeam]:[HomeTeam]],$T9, Table2[[AwayTeam]:[AwayTeam]], X$1))) + (0*(SUMIFS(Table2[[HomeWon_]:[HomeWon_]], Table2[[GameIsOver]:[GameIsOver]],1,Table2[[AwayTeam]:[AwayTeam]],$T9, Table2[[HomeTeam]:[HomeTeam]], X$1, Table2[[ActualResult]:[ActualResult]], "REG") + SUMIFS(Table2[[AwayWon]:[AwayWon]], Table2[[GameIsOver]:[GameIsOver]],1,Table2[[HomeTeam]:[HomeTeam]],$T9, Table2[[AwayTeam]:[AwayTeam]], X$1, Table2[[ActualResult]:[ActualResult]], "REG"))) + (1*(SUMIFS(Table2[[HomeWon_]:[HomeWon_]], Table2[[GameIsOver]:[GameIsOver]],1,Table2[[AwayTeam]:[AwayTeam]],$T9, Table2[[HomeTeam]:[HomeTeam]], X$1, Table2[[ActualResult]:[ActualResult]], "OT") + SUMIFS(Table2[[AwayWon]:[AwayWon]], Table2[[GameIsOver]:[GameIsOver]],1,Table2[[HomeTeam]:[HomeTeam]],$T9, Table2[[AwayTeam]:[AwayTeam]], X$1, Table2[[ActualResult]:[ActualResult]], "OT") + SUMIFS(Table2[[HomeWon_]:[HomeWon_]], Table2[[GameIsOver]:[GameIsOver]],1,Table2[[AwayTeam]:[AwayTeam]],$T9, Table2[[HomeTeam]:[HomeTeam]], X$1, Table2[[ActualResult]:[ActualResult]], "SO") + SUMIFS(Table2[[AwayWon]:[AwayWon]], Table2[[GameIsOver]:[GameIsOver]],1,Table2[[HomeTeam]:[HomeTeam]],$T9, Table2[[AwayTeam]:[AwayTeam]], X$1, Table2[[ActualResult]:[ActualResult]], "SO")))</f>
        <v>1</v>
      </c>
      <c r="Y9">
        <f>(2*(SUMIFS(Table2[[AwayWon]:[AwayWon]], Table2[[GameIsOver]:[GameIsOver]],1,Table2[[AwayTeam]:[AwayTeam]],$T9, Table2[[HomeTeam]:[HomeTeam]], Y$1) + SUMIFS(Table2[[HomeWon_]:[HomeWon_]], Table2[[GameIsOver]:[GameIsOver]],1,Table2[[HomeTeam]:[HomeTeam]],$T9, Table2[[AwayTeam]:[AwayTeam]], Y$1))) + (0*(SUMIFS(Table2[[HomeWon_]:[HomeWon_]], Table2[[GameIsOver]:[GameIsOver]],1,Table2[[AwayTeam]:[AwayTeam]],$T9, Table2[[HomeTeam]:[HomeTeam]], Y$1, Table2[[ActualResult]:[ActualResult]], "REG") + SUMIFS(Table2[[AwayWon]:[AwayWon]], Table2[[GameIsOver]:[GameIsOver]],1,Table2[[HomeTeam]:[HomeTeam]],$T9, Table2[[AwayTeam]:[AwayTeam]], Y$1, Table2[[ActualResult]:[ActualResult]], "REG"))) + (1*(SUMIFS(Table2[[HomeWon_]:[HomeWon_]], Table2[[GameIsOver]:[GameIsOver]],1,Table2[[AwayTeam]:[AwayTeam]],$T9, Table2[[HomeTeam]:[HomeTeam]], Y$1, Table2[[ActualResult]:[ActualResult]], "OT") + SUMIFS(Table2[[AwayWon]:[AwayWon]], Table2[[GameIsOver]:[GameIsOver]],1,Table2[[HomeTeam]:[HomeTeam]],$T9, Table2[[AwayTeam]:[AwayTeam]], Y$1, Table2[[ActualResult]:[ActualResult]], "OT") + SUMIFS(Table2[[HomeWon_]:[HomeWon_]], Table2[[GameIsOver]:[GameIsOver]],1,Table2[[AwayTeam]:[AwayTeam]],$T9, Table2[[HomeTeam]:[HomeTeam]], Y$1, Table2[[ActualResult]:[ActualResult]], "SO") + SUMIFS(Table2[[AwayWon]:[AwayWon]], Table2[[GameIsOver]:[GameIsOver]],1,Table2[[HomeTeam]:[HomeTeam]],$T9, Table2[[AwayTeam]:[AwayTeam]], Y$1, Table2[[ActualResult]:[ActualResult]], "SO")))</f>
        <v>4</v>
      </c>
      <c r="Z9">
        <f>(2*(SUMIFS(Table2[[AwayWon]:[AwayWon]], Table2[[GameIsOver]:[GameIsOver]],1,Table2[[AwayTeam]:[AwayTeam]],$T9, Table2[[HomeTeam]:[HomeTeam]], Z$1) + SUMIFS(Table2[[HomeWon_]:[HomeWon_]], Table2[[GameIsOver]:[GameIsOver]],1,Table2[[HomeTeam]:[HomeTeam]],$T9, Table2[[AwayTeam]:[AwayTeam]], Z$1))) + (0*(SUMIFS(Table2[[HomeWon_]:[HomeWon_]], Table2[[GameIsOver]:[GameIsOver]],1,Table2[[AwayTeam]:[AwayTeam]],$T9, Table2[[HomeTeam]:[HomeTeam]], Z$1, Table2[[ActualResult]:[ActualResult]], "REG") + SUMIFS(Table2[[AwayWon]:[AwayWon]], Table2[[GameIsOver]:[GameIsOver]],1,Table2[[HomeTeam]:[HomeTeam]],$T9, Table2[[AwayTeam]:[AwayTeam]], Z$1, Table2[[ActualResult]:[ActualResult]], "REG"))) + (1*(SUMIFS(Table2[[HomeWon_]:[HomeWon_]], Table2[[GameIsOver]:[GameIsOver]],1,Table2[[AwayTeam]:[AwayTeam]],$T9, Table2[[HomeTeam]:[HomeTeam]], Z$1, Table2[[ActualResult]:[ActualResult]], "OT") + SUMIFS(Table2[[AwayWon]:[AwayWon]], Table2[[GameIsOver]:[GameIsOver]],1,Table2[[HomeTeam]:[HomeTeam]],$T9, Table2[[AwayTeam]:[AwayTeam]], Z$1, Table2[[ActualResult]:[ActualResult]], "OT") + SUMIFS(Table2[[HomeWon_]:[HomeWon_]], Table2[[GameIsOver]:[GameIsOver]],1,Table2[[AwayTeam]:[AwayTeam]],$T9, Table2[[HomeTeam]:[HomeTeam]], Z$1, Table2[[ActualResult]:[ActualResult]], "SO") + SUMIFS(Table2[[AwayWon]:[AwayWon]], Table2[[GameIsOver]:[GameIsOver]],1,Table2[[HomeTeam]:[HomeTeam]],$T9, Table2[[AwayTeam]:[AwayTeam]], Z$1, Table2[[ActualResult]:[ActualResult]], "SO")))</f>
        <v>4</v>
      </c>
      <c r="AA9">
        <f>(2*(SUMIFS(Table2[[AwayWon]:[AwayWon]], Table2[[GameIsOver]:[GameIsOver]],1,Table2[[AwayTeam]:[AwayTeam]],$T9, Table2[[HomeTeam]:[HomeTeam]], AA$1) + SUMIFS(Table2[[HomeWon_]:[HomeWon_]], Table2[[GameIsOver]:[GameIsOver]],1,Table2[[HomeTeam]:[HomeTeam]],$T9, Table2[[AwayTeam]:[AwayTeam]], AA$1))) + (0*(SUMIFS(Table2[[HomeWon_]:[HomeWon_]], Table2[[GameIsOver]:[GameIsOver]],1,Table2[[AwayTeam]:[AwayTeam]],$T9, Table2[[HomeTeam]:[HomeTeam]], AA$1, Table2[[ActualResult]:[ActualResult]], "REG") + SUMIFS(Table2[[AwayWon]:[AwayWon]], Table2[[GameIsOver]:[GameIsOver]],1,Table2[[HomeTeam]:[HomeTeam]],$T9, Table2[[AwayTeam]:[AwayTeam]], AA$1, Table2[[ActualResult]:[ActualResult]], "REG"))) + (1*(SUMIFS(Table2[[HomeWon_]:[HomeWon_]], Table2[[GameIsOver]:[GameIsOver]],1,Table2[[AwayTeam]:[AwayTeam]],$T9, Table2[[HomeTeam]:[HomeTeam]], AA$1, Table2[[ActualResult]:[ActualResult]], "OT") + SUMIFS(Table2[[AwayWon]:[AwayWon]], Table2[[GameIsOver]:[GameIsOver]],1,Table2[[HomeTeam]:[HomeTeam]],$T9, Table2[[AwayTeam]:[AwayTeam]], AA$1, Table2[[ActualResult]:[ActualResult]], "OT") + SUMIFS(Table2[[HomeWon_]:[HomeWon_]], Table2[[GameIsOver]:[GameIsOver]],1,Table2[[AwayTeam]:[AwayTeam]],$T9, Table2[[HomeTeam]:[HomeTeam]], AA$1, Table2[[ActualResult]:[ActualResult]], "SO") + SUMIFS(Table2[[AwayWon]:[AwayWon]], Table2[[GameIsOver]:[GameIsOver]],1,Table2[[HomeTeam]:[HomeTeam]],$T9, Table2[[AwayTeam]:[AwayTeam]], AA$1, Table2[[ActualResult]:[ActualResult]], "SO")))</f>
        <v>0</v>
      </c>
      <c r="AB9">
        <f>(2*(SUMIFS(Table2[[AwayWon]:[AwayWon]], Table2[[GameIsOver]:[GameIsOver]],1,Table2[[AwayTeam]:[AwayTeam]],$T9, Table2[[HomeTeam]:[HomeTeam]], AB$1) + SUMIFS(Table2[[HomeWon_]:[HomeWon_]], Table2[[GameIsOver]:[GameIsOver]],1,Table2[[HomeTeam]:[HomeTeam]],$T9, Table2[[AwayTeam]:[AwayTeam]], AB$1))) + (0*(SUMIFS(Table2[[HomeWon_]:[HomeWon_]], Table2[[GameIsOver]:[GameIsOver]],1,Table2[[AwayTeam]:[AwayTeam]],$T9, Table2[[HomeTeam]:[HomeTeam]], AB$1, Table2[[ActualResult]:[ActualResult]], "REG") + SUMIFS(Table2[[AwayWon]:[AwayWon]], Table2[[GameIsOver]:[GameIsOver]],1,Table2[[HomeTeam]:[HomeTeam]],$T9, Table2[[AwayTeam]:[AwayTeam]], AB$1, Table2[[ActualResult]:[ActualResult]], "REG"))) + (1*(SUMIFS(Table2[[HomeWon_]:[HomeWon_]], Table2[[GameIsOver]:[GameIsOver]],1,Table2[[AwayTeam]:[AwayTeam]],$T9, Table2[[HomeTeam]:[HomeTeam]], AB$1, Table2[[ActualResult]:[ActualResult]], "OT") + SUMIFS(Table2[[AwayWon]:[AwayWon]], Table2[[GameIsOver]:[GameIsOver]],1,Table2[[HomeTeam]:[HomeTeam]],$T9, Table2[[AwayTeam]:[AwayTeam]], AB$1, Table2[[ActualResult]:[ActualResult]], "OT") + SUMIFS(Table2[[HomeWon_]:[HomeWon_]], Table2[[GameIsOver]:[GameIsOver]],1,Table2[[AwayTeam]:[AwayTeam]],$T9, Table2[[HomeTeam]:[HomeTeam]], AB$1, Table2[[ActualResult]:[ActualResult]], "SO") + SUMIFS(Table2[[AwayWon]:[AwayWon]], Table2[[GameIsOver]:[GameIsOver]],1,Table2[[HomeTeam]:[HomeTeam]],$T9, Table2[[AwayTeam]:[AwayTeam]], AB$1, Table2[[ActualResult]:[ActualResult]], "SO")))</f>
        <v>1</v>
      </c>
      <c r="AC9">
        <f>(2*(SUMIFS(Table2[[AwayWon]:[AwayWon]], Table2[[GameIsOver]:[GameIsOver]],1,Table2[[AwayTeam]:[AwayTeam]],$T9, Table2[[HomeTeam]:[HomeTeam]], AC$1) + SUMIFS(Table2[[HomeWon_]:[HomeWon_]], Table2[[GameIsOver]:[GameIsOver]],1,Table2[[HomeTeam]:[HomeTeam]],$T9, Table2[[AwayTeam]:[AwayTeam]], AC$1))) + (0*(SUMIFS(Table2[[HomeWon_]:[HomeWon_]], Table2[[GameIsOver]:[GameIsOver]],1,Table2[[AwayTeam]:[AwayTeam]],$T9, Table2[[HomeTeam]:[HomeTeam]], AC$1, Table2[[ActualResult]:[ActualResult]], "REG") + SUMIFS(Table2[[AwayWon]:[AwayWon]], Table2[[GameIsOver]:[GameIsOver]],1,Table2[[HomeTeam]:[HomeTeam]],$T9, Table2[[AwayTeam]:[AwayTeam]], AC$1, Table2[[ActualResult]:[ActualResult]], "REG"))) + (1*(SUMIFS(Table2[[HomeWon_]:[HomeWon_]], Table2[[GameIsOver]:[GameIsOver]],1,Table2[[AwayTeam]:[AwayTeam]],$T9, Table2[[HomeTeam]:[HomeTeam]], AC$1, Table2[[ActualResult]:[ActualResult]], "OT") + SUMIFS(Table2[[AwayWon]:[AwayWon]], Table2[[GameIsOver]:[GameIsOver]],1,Table2[[HomeTeam]:[HomeTeam]],$T9, Table2[[AwayTeam]:[AwayTeam]], AC$1, Table2[[ActualResult]:[ActualResult]], "OT") + SUMIFS(Table2[[HomeWon_]:[HomeWon_]], Table2[[GameIsOver]:[GameIsOver]],1,Table2[[AwayTeam]:[AwayTeam]],$T9, Table2[[HomeTeam]:[HomeTeam]], AC$1, Table2[[ActualResult]:[ActualResult]], "SO") + SUMIFS(Table2[[AwayWon]:[AwayWon]], Table2[[GameIsOver]:[GameIsOver]],1,Table2[[HomeTeam]:[HomeTeam]],$T9, Table2[[AwayTeam]:[AwayTeam]], AC$1, Table2[[ActualResult]:[ActualResult]], "SO")))</f>
        <v>0</v>
      </c>
      <c r="AD9">
        <f>(2*(SUMIFS(Table2[[AwayWon]:[AwayWon]], Table2[[GameIsOver]:[GameIsOver]],1,Table2[[AwayTeam]:[AwayTeam]],$T9, Table2[[HomeTeam]:[HomeTeam]], AD$1) + SUMIFS(Table2[[HomeWon_]:[HomeWon_]], Table2[[GameIsOver]:[GameIsOver]],1,Table2[[HomeTeam]:[HomeTeam]],$T9, Table2[[AwayTeam]:[AwayTeam]], AD$1))) + (0*(SUMIFS(Table2[[HomeWon_]:[HomeWon_]], Table2[[GameIsOver]:[GameIsOver]],1,Table2[[AwayTeam]:[AwayTeam]],$T9, Table2[[HomeTeam]:[HomeTeam]], AD$1, Table2[[ActualResult]:[ActualResult]], "REG") + SUMIFS(Table2[[AwayWon]:[AwayWon]], Table2[[GameIsOver]:[GameIsOver]],1,Table2[[HomeTeam]:[HomeTeam]],$T9, Table2[[AwayTeam]:[AwayTeam]], AD$1, Table2[[ActualResult]:[ActualResult]], "REG"))) + (1*(SUMIFS(Table2[[HomeWon_]:[HomeWon_]], Table2[[GameIsOver]:[GameIsOver]],1,Table2[[AwayTeam]:[AwayTeam]],$T9, Table2[[HomeTeam]:[HomeTeam]], AD$1, Table2[[ActualResult]:[ActualResult]], "OT") + SUMIFS(Table2[[AwayWon]:[AwayWon]], Table2[[GameIsOver]:[GameIsOver]],1,Table2[[HomeTeam]:[HomeTeam]],$T9, Table2[[AwayTeam]:[AwayTeam]], AD$1, Table2[[ActualResult]:[ActualResult]], "OT") + SUMIFS(Table2[[HomeWon_]:[HomeWon_]], Table2[[GameIsOver]:[GameIsOver]],1,Table2[[AwayTeam]:[AwayTeam]],$T9, Table2[[HomeTeam]:[HomeTeam]], AD$1, Table2[[ActualResult]:[ActualResult]], "SO") + SUMIFS(Table2[[AwayWon]:[AwayWon]], Table2[[GameIsOver]:[GameIsOver]],1,Table2[[HomeTeam]:[HomeTeam]],$T9, Table2[[AwayTeam]:[AwayTeam]], AD$1, Table2[[ActualResult]:[ActualResult]], "SO")))</f>
        <v>2</v>
      </c>
      <c r="AE9">
        <f>(2*(SUMIFS(Table2[[AwayWon]:[AwayWon]], Table2[[GameIsOver]:[GameIsOver]],1,Table2[[AwayTeam]:[AwayTeam]],$T9, Table2[[HomeTeam]:[HomeTeam]], AE$1) + SUMIFS(Table2[[HomeWon_]:[HomeWon_]], Table2[[GameIsOver]:[GameIsOver]],1,Table2[[HomeTeam]:[HomeTeam]],$T9, Table2[[AwayTeam]:[AwayTeam]], AE$1))) + (0*(SUMIFS(Table2[[HomeWon_]:[HomeWon_]], Table2[[GameIsOver]:[GameIsOver]],1,Table2[[AwayTeam]:[AwayTeam]],$T9, Table2[[HomeTeam]:[HomeTeam]], AE$1, Table2[[ActualResult]:[ActualResult]], "REG") + SUMIFS(Table2[[AwayWon]:[AwayWon]], Table2[[GameIsOver]:[GameIsOver]],1,Table2[[HomeTeam]:[HomeTeam]],$T9, Table2[[AwayTeam]:[AwayTeam]], AE$1, Table2[[ActualResult]:[ActualResult]], "REG"))) + (1*(SUMIFS(Table2[[HomeWon_]:[HomeWon_]], Table2[[GameIsOver]:[GameIsOver]],1,Table2[[AwayTeam]:[AwayTeam]],$T9, Table2[[HomeTeam]:[HomeTeam]], AE$1, Table2[[ActualResult]:[ActualResult]], "OT") + SUMIFS(Table2[[AwayWon]:[AwayWon]], Table2[[GameIsOver]:[GameIsOver]],1,Table2[[HomeTeam]:[HomeTeam]],$T9, Table2[[AwayTeam]:[AwayTeam]], AE$1, Table2[[ActualResult]:[ActualResult]], "OT") + SUMIFS(Table2[[HomeWon_]:[HomeWon_]], Table2[[GameIsOver]:[GameIsOver]],1,Table2[[AwayTeam]:[AwayTeam]],$T9, Table2[[HomeTeam]:[HomeTeam]], AE$1, Table2[[ActualResult]:[ActualResult]], "SO") + SUMIFS(Table2[[AwayWon]:[AwayWon]], Table2[[GameIsOver]:[GameIsOver]],1,Table2[[HomeTeam]:[HomeTeam]],$T9, Table2[[AwayTeam]:[AwayTeam]], AE$1, Table2[[ActualResult]:[ActualResult]], "SO")))</f>
        <v>0</v>
      </c>
      <c r="AF9">
        <f>(2*(SUMIFS(Table2[[AwayWon]:[AwayWon]], Table2[[GameIsOver]:[GameIsOver]],1,Table2[[AwayTeam]:[AwayTeam]],$T9, Table2[[HomeTeam]:[HomeTeam]], AF$1) + SUMIFS(Table2[[HomeWon_]:[HomeWon_]], Table2[[GameIsOver]:[GameIsOver]],1,Table2[[HomeTeam]:[HomeTeam]],$T9, Table2[[AwayTeam]:[AwayTeam]], AF$1))) + (0*(SUMIFS(Table2[[HomeWon_]:[HomeWon_]], Table2[[GameIsOver]:[GameIsOver]],1,Table2[[AwayTeam]:[AwayTeam]],$T9, Table2[[HomeTeam]:[HomeTeam]], AF$1, Table2[[ActualResult]:[ActualResult]], "REG") + SUMIFS(Table2[[AwayWon]:[AwayWon]], Table2[[GameIsOver]:[GameIsOver]],1,Table2[[HomeTeam]:[HomeTeam]],$T9, Table2[[AwayTeam]:[AwayTeam]], AF$1, Table2[[ActualResult]:[ActualResult]], "REG"))) + (1*(SUMIFS(Table2[[HomeWon_]:[HomeWon_]], Table2[[GameIsOver]:[GameIsOver]],1,Table2[[AwayTeam]:[AwayTeam]],$T9, Table2[[HomeTeam]:[HomeTeam]], AF$1, Table2[[ActualResult]:[ActualResult]], "OT") + SUMIFS(Table2[[AwayWon]:[AwayWon]], Table2[[GameIsOver]:[GameIsOver]],1,Table2[[HomeTeam]:[HomeTeam]],$T9, Table2[[AwayTeam]:[AwayTeam]], AF$1, Table2[[ActualResult]:[ActualResult]], "OT") + SUMIFS(Table2[[HomeWon_]:[HomeWon_]], Table2[[GameIsOver]:[GameIsOver]],1,Table2[[AwayTeam]:[AwayTeam]],$T9, Table2[[HomeTeam]:[HomeTeam]], AF$1, Table2[[ActualResult]:[ActualResult]], "SO") + SUMIFS(Table2[[AwayWon]:[AwayWon]], Table2[[GameIsOver]:[GameIsOver]],1,Table2[[HomeTeam]:[HomeTeam]],$T9, Table2[[AwayTeam]:[AwayTeam]], AF$1, Table2[[ActualResult]:[ActualResult]], "SO")))</f>
        <v>1</v>
      </c>
      <c r="AG9">
        <f>(2*(SUMIFS(Table2[[AwayWon]:[AwayWon]], Table2[[GameIsOver]:[GameIsOver]],1,Table2[[AwayTeam]:[AwayTeam]],$T9, Table2[[HomeTeam]:[HomeTeam]], AG$1) + SUMIFS(Table2[[HomeWon_]:[HomeWon_]], Table2[[GameIsOver]:[GameIsOver]],1,Table2[[HomeTeam]:[HomeTeam]],$T9, Table2[[AwayTeam]:[AwayTeam]], AG$1))) + (0*(SUMIFS(Table2[[HomeWon_]:[HomeWon_]], Table2[[GameIsOver]:[GameIsOver]],1,Table2[[AwayTeam]:[AwayTeam]],$T9, Table2[[HomeTeam]:[HomeTeam]], AG$1, Table2[[ActualResult]:[ActualResult]], "REG") + SUMIFS(Table2[[AwayWon]:[AwayWon]], Table2[[GameIsOver]:[GameIsOver]],1,Table2[[HomeTeam]:[HomeTeam]],$T9, Table2[[AwayTeam]:[AwayTeam]], AG$1, Table2[[ActualResult]:[ActualResult]], "REG"))) + (1*(SUMIFS(Table2[[HomeWon_]:[HomeWon_]], Table2[[GameIsOver]:[GameIsOver]],1,Table2[[AwayTeam]:[AwayTeam]],$T9, Table2[[HomeTeam]:[HomeTeam]], AG$1, Table2[[ActualResult]:[ActualResult]], "OT") + SUMIFS(Table2[[AwayWon]:[AwayWon]], Table2[[GameIsOver]:[GameIsOver]],1,Table2[[HomeTeam]:[HomeTeam]],$T9, Table2[[AwayTeam]:[AwayTeam]], AG$1, Table2[[ActualResult]:[ActualResult]], "OT") + SUMIFS(Table2[[HomeWon_]:[HomeWon_]], Table2[[GameIsOver]:[GameIsOver]],1,Table2[[AwayTeam]:[AwayTeam]],$T9, Table2[[HomeTeam]:[HomeTeam]], AG$1, Table2[[ActualResult]:[ActualResult]], "SO") + SUMIFS(Table2[[AwayWon]:[AwayWon]], Table2[[GameIsOver]:[GameIsOver]],1,Table2[[HomeTeam]:[HomeTeam]],$T9, Table2[[AwayTeam]:[AwayTeam]], AG$1, Table2[[ActualResult]:[ActualResult]], "SO")))</f>
        <v>0</v>
      </c>
      <c r="AH9">
        <f>(2*(SUMIFS(Table2[[AwayWon]:[AwayWon]], Table2[[GameIsOver]:[GameIsOver]],1,Table2[[AwayTeam]:[AwayTeam]],$T9, Table2[[HomeTeam]:[HomeTeam]], AH$1) + SUMIFS(Table2[[HomeWon_]:[HomeWon_]], Table2[[GameIsOver]:[GameIsOver]],1,Table2[[HomeTeam]:[HomeTeam]],$T9, Table2[[AwayTeam]:[AwayTeam]], AH$1))) + (0*(SUMIFS(Table2[[HomeWon_]:[HomeWon_]], Table2[[GameIsOver]:[GameIsOver]],1,Table2[[AwayTeam]:[AwayTeam]],$T9, Table2[[HomeTeam]:[HomeTeam]], AH$1, Table2[[ActualResult]:[ActualResult]], "REG") + SUMIFS(Table2[[AwayWon]:[AwayWon]], Table2[[GameIsOver]:[GameIsOver]],1,Table2[[HomeTeam]:[HomeTeam]],$T9, Table2[[AwayTeam]:[AwayTeam]], AH$1, Table2[[ActualResult]:[ActualResult]], "REG"))) + (1*(SUMIFS(Table2[[HomeWon_]:[HomeWon_]], Table2[[GameIsOver]:[GameIsOver]],1,Table2[[AwayTeam]:[AwayTeam]],$T9, Table2[[HomeTeam]:[HomeTeam]], AH$1, Table2[[ActualResult]:[ActualResult]], "OT") + SUMIFS(Table2[[AwayWon]:[AwayWon]], Table2[[GameIsOver]:[GameIsOver]],1,Table2[[HomeTeam]:[HomeTeam]],$T9, Table2[[AwayTeam]:[AwayTeam]], AH$1, Table2[[ActualResult]:[ActualResult]], "OT") + SUMIFS(Table2[[HomeWon_]:[HomeWon_]], Table2[[GameIsOver]:[GameIsOver]],1,Table2[[AwayTeam]:[AwayTeam]],$T9, Table2[[HomeTeam]:[HomeTeam]], AH$1, Table2[[ActualResult]:[ActualResult]], "SO") + SUMIFS(Table2[[AwayWon]:[AwayWon]], Table2[[GameIsOver]:[GameIsOver]],1,Table2[[HomeTeam]:[HomeTeam]],$T9, Table2[[AwayTeam]:[AwayTeam]], AH$1, Table2[[ActualResult]:[ActualResult]], "SO")))</f>
        <v>0</v>
      </c>
      <c r="AI9">
        <f>(2*(SUMIFS(Table2[[AwayWon]:[AwayWon]], Table2[[GameIsOver]:[GameIsOver]],1,Table2[[AwayTeam]:[AwayTeam]],$T9, Table2[[HomeTeam]:[HomeTeam]], AI$1) + SUMIFS(Table2[[HomeWon_]:[HomeWon_]], Table2[[GameIsOver]:[GameIsOver]],1,Table2[[HomeTeam]:[HomeTeam]],$T9, Table2[[AwayTeam]:[AwayTeam]], AI$1))) + (0*(SUMIFS(Table2[[HomeWon_]:[HomeWon_]], Table2[[GameIsOver]:[GameIsOver]],1,Table2[[AwayTeam]:[AwayTeam]],$T9, Table2[[HomeTeam]:[HomeTeam]], AI$1, Table2[[ActualResult]:[ActualResult]], "REG") + SUMIFS(Table2[[AwayWon]:[AwayWon]], Table2[[GameIsOver]:[GameIsOver]],1,Table2[[HomeTeam]:[HomeTeam]],$T9, Table2[[AwayTeam]:[AwayTeam]], AI$1, Table2[[ActualResult]:[ActualResult]], "REG"))) + (1*(SUMIFS(Table2[[HomeWon_]:[HomeWon_]], Table2[[GameIsOver]:[GameIsOver]],1,Table2[[AwayTeam]:[AwayTeam]],$T9, Table2[[HomeTeam]:[HomeTeam]], AI$1, Table2[[ActualResult]:[ActualResult]], "OT") + SUMIFS(Table2[[AwayWon]:[AwayWon]], Table2[[GameIsOver]:[GameIsOver]],1,Table2[[HomeTeam]:[HomeTeam]],$T9, Table2[[AwayTeam]:[AwayTeam]], AI$1, Table2[[ActualResult]:[ActualResult]], "OT") + SUMIFS(Table2[[HomeWon_]:[HomeWon_]], Table2[[GameIsOver]:[GameIsOver]],1,Table2[[AwayTeam]:[AwayTeam]],$T9, Table2[[HomeTeam]:[HomeTeam]], AI$1, Table2[[ActualResult]:[ActualResult]], "SO") + SUMIFS(Table2[[AwayWon]:[AwayWon]], Table2[[GameIsOver]:[GameIsOver]],1,Table2[[HomeTeam]:[HomeTeam]],$T9, Table2[[AwayTeam]:[AwayTeam]], AI$1, Table2[[ActualResult]:[ActualResult]], "SO")))</f>
        <v>4</v>
      </c>
      <c r="AJ9">
        <f>(2*(SUMIFS(Table2[[AwayWon]:[AwayWon]], Table2[[GameIsOver]:[GameIsOver]],1,Table2[[AwayTeam]:[AwayTeam]],$T9, Table2[[HomeTeam]:[HomeTeam]], AJ$1) + SUMIFS(Table2[[HomeWon_]:[HomeWon_]], Table2[[GameIsOver]:[GameIsOver]],1,Table2[[HomeTeam]:[HomeTeam]],$T9, Table2[[AwayTeam]:[AwayTeam]], AJ$1))) + (0*(SUMIFS(Table2[[HomeWon_]:[HomeWon_]], Table2[[GameIsOver]:[GameIsOver]],1,Table2[[AwayTeam]:[AwayTeam]],$T9, Table2[[HomeTeam]:[HomeTeam]], AJ$1, Table2[[ActualResult]:[ActualResult]], "REG") + SUMIFS(Table2[[AwayWon]:[AwayWon]], Table2[[GameIsOver]:[GameIsOver]],1,Table2[[HomeTeam]:[HomeTeam]],$T9, Table2[[AwayTeam]:[AwayTeam]], AJ$1, Table2[[ActualResult]:[ActualResult]], "REG"))) + (1*(SUMIFS(Table2[[HomeWon_]:[HomeWon_]], Table2[[GameIsOver]:[GameIsOver]],1,Table2[[AwayTeam]:[AwayTeam]],$T9, Table2[[HomeTeam]:[HomeTeam]], AJ$1, Table2[[ActualResult]:[ActualResult]], "OT") + SUMIFS(Table2[[AwayWon]:[AwayWon]], Table2[[GameIsOver]:[GameIsOver]],1,Table2[[HomeTeam]:[HomeTeam]],$T9, Table2[[AwayTeam]:[AwayTeam]], AJ$1, Table2[[ActualResult]:[ActualResult]], "OT") + SUMIFS(Table2[[HomeWon_]:[HomeWon_]], Table2[[GameIsOver]:[GameIsOver]],1,Table2[[AwayTeam]:[AwayTeam]],$T9, Table2[[HomeTeam]:[HomeTeam]], AJ$1, Table2[[ActualResult]:[ActualResult]], "SO") + SUMIFS(Table2[[AwayWon]:[AwayWon]], Table2[[GameIsOver]:[GameIsOver]],1,Table2[[HomeTeam]:[HomeTeam]],$T9, Table2[[AwayTeam]:[AwayTeam]], AJ$1, Table2[[ActualResult]:[ActualResult]], "SO")))</f>
        <v>2</v>
      </c>
      <c r="AK9">
        <f>(2*(SUMIFS(Table2[[AwayWon]:[AwayWon]], Table2[[GameIsOver]:[GameIsOver]],1,Table2[[AwayTeam]:[AwayTeam]],$T9, Table2[[HomeTeam]:[HomeTeam]], AK$1) + SUMIFS(Table2[[HomeWon_]:[HomeWon_]], Table2[[GameIsOver]:[GameIsOver]],1,Table2[[HomeTeam]:[HomeTeam]],$T9, Table2[[AwayTeam]:[AwayTeam]], AK$1))) + (0*(SUMIFS(Table2[[HomeWon_]:[HomeWon_]], Table2[[GameIsOver]:[GameIsOver]],1,Table2[[AwayTeam]:[AwayTeam]],$T9, Table2[[HomeTeam]:[HomeTeam]], AK$1, Table2[[ActualResult]:[ActualResult]], "REG") + SUMIFS(Table2[[AwayWon]:[AwayWon]], Table2[[GameIsOver]:[GameIsOver]],1,Table2[[HomeTeam]:[HomeTeam]],$T9, Table2[[AwayTeam]:[AwayTeam]], AK$1, Table2[[ActualResult]:[ActualResult]], "REG"))) + (1*(SUMIFS(Table2[[HomeWon_]:[HomeWon_]], Table2[[GameIsOver]:[GameIsOver]],1,Table2[[AwayTeam]:[AwayTeam]],$T9, Table2[[HomeTeam]:[HomeTeam]], AK$1, Table2[[ActualResult]:[ActualResult]], "OT") + SUMIFS(Table2[[AwayWon]:[AwayWon]], Table2[[GameIsOver]:[GameIsOver]],1,Table2[[HomeTeam]:[HomeTeam]],$T9, Table2[[AwayTeam]:[AwayTeam]], AK$1, Table2[[ActualResult]:[ActualResult]], "OT") + SUMIFS(Table2[[HomeWon_]:[HomeWon_]], Table2[[GameIsOver]:[GameIsOver]],1,Table2[[AwayTeam]:[AwayTeam]],$T9, Table2[[HomeTeam]:[HomeTeam]], AK$1, Table2[[ActualResult]:[ActualResult]], "SO") + SUMIFS(Table2[[AwayWon]:[AwayWon]], Table2[[GameIsOver]:[GameIsOver]],1,Table2[[HomeTeam]:[HomeTeam]],$T9, Table2[[AwayTeam]:[AwayTeam]], AK$1, Table2[[ActualResult]:[ActualResult]], "SO")))</f>
        <v>1</v>
      </c>
      <c r="AL9">
        <f>(2*(SUMIFS(Table2[[AwayWon]:[AwayWon]], Table2[[GameIsOver]:[GameIsOver]],1,Table2[[AwayTeam]:[AwayTeam]],$T9, Table2[[HomeTeam]:[HomeTeam]], AL$1) + SUMIFS(Table2[[HomeWon_]:[HomeWon_]], Table2[[GameIsOver]:[GameIsOver]],1,Table2[[HomeTeam]:[HomeTeam]],$T9, Table2[[AwayTeam]:[AwayTeam]], AL$1))) + (0*(SUMIFS(Table2[[HomeWon_]:[HomeWon_]], Table2[[GameIsOver]:[GameIsOver]],1,Table2[[AwayTeam]:[AwayTeam]],$T9, Table2[[HomeTeam]:[HomeTeam]], AL$1, Table2[[ActualResult]:[ActualResult]], "REG") + SUMIFS(Table2[[AwayWon]:[AwayWon]], Table2[[GameIsOver]:[GameIsOver]],1,Table2[[HomeTeam]:[HomeTeam]],$T9, Table2[[AwayTeam]:[AwayTeam]], AL$1, Table2[[ActualResult]:[ActualResult]], "REG"))) + (1*(SUMIFS(Table2[[HomeWon_]:[HomeWon_]], Table2[[GameIsOver]:[GameIsOver]],1,Table2[[AwayTeam]:[AwayTeam]],$T9, Table2[[HomeTeam]:[HomeTeam]], AL$1, Table2[[ActualResult]:[ActualResult]], "OT") + SUMIFS(Table2[[AwayWon]:[AwayWon]], Table2[[GameIsOver]:[GameIsOver]],1,Table2[[HomeTeam]:[HomeTeam]],$T9, Table2[[AwayTeam]:[AwayTeam]], AL$1, Table2[[ActualResult]:[ActualResult]], "OT") + SUMIFS(Table2[[HomeWon_]:[HomeWon_]], Table2[[GameIsOver]:[GameIsOver]],1,Table2[[AwayTeam]:[AwayTeam]],$T9, Table2[[HomeTeam]:[HomeTeam]], AL$1, Table2[[ActualResult]:[ActualResult]], "SO") + SUMIFS(Table2[[AwayWon]:[AwayWon]], Table2[[GameIsOver]:[GameIsOver]],1,Table2[[HomeTeam]:[HomeTeam]],$T9, Table2[[AwayTeam]:[AwayTeam]], AL$1, Table2[[ActualResult]:[ActualResult]], "SO")))</f>
        <v>0</v>
      </c>
      <c r="AM9">
        <f>(2*(SUMIFS(Table2[[AwayWon]:[AwayWon]], Table2[[GameIsOver]:[GameIsOver]],1,Table2[[AwayTeam]:[AwayTeam]],$T9, Table2[[HomeTeam]:[HomeTeam]], AM$1) + SUMIFS(Table2[[HomeWon_]:[HomeWon_]], Table2[[GameIsOver]:[GameIsOver]],1,Table2[[HomeTeam]:[HomeTeam]],$T9, Table2[[AwayTeam]:[AwayTeam]], AM$1))) + (0*(SUMIFS(Table2[[HomeWon_]:[HomeWon_]], Table2[[GameIsOver]:[GameIsOver]],1,Table2[[AwayTeam]:[AwayTeam]],$T9, Table2[[HomeTeam]:[HomeTeam]], AM$1, Table2[[ActualResult]:[ActualResult]], "REG") + SUMIFS(Table2[[AwayWon]:[AwayWon]], Table2[[GameIsOver]:[GameIsOver]],1,Table2[[HomeTeam]:[HomeTeam]],$T9, Table2[[AwayTeam]:[AwayTeam]], AM$1, Table2[[ActualResult]:[ActualResult]], "REG"))) + (1*(SUMIFS(Table2[[HomeWon_]:[HomeWon_]], Table2[[GameIsOver]:[GameIsOver]],1,Table2[[AwayTeam]:[AwayTeam]],$T9, Table2[[HomeTeam]:[HomeTeam]], AM$1, Table2[[ActualResult]:[ActualResult]], "OT") + SUMIFS(Table2[[AwayWon]:[AwayWon]], Table2[[GameIsOver]:[GameIsOver]],1,Table2[[HomeTeam]:[HomeTeam]],$T9, Table2[[AwayTeam]:[AwayTeam]], AM$1, Table2[[ActualResult]:[ActualResult]], "OT") + SUMIFS(Table2[[HomeWon_]:[HomeWon_]], Table2[[GameIsOver]:[GameIsOver]],1,Table2[[AwayTeam]:[AwayTeam]],$T9, Table2[[HomeTeam]:[HomeTeam]], AM$1, Table2[[ActualResult]:[ActualResult]], "SO") + SUMIFS(Table2[[AwayWon]:[AwayWon]], Table2[[GameIsOver]:[GameIsOver]],1,Table2[[HomeTeam]:[HomeTeam]],$T9, Table2[[AwayTeam]:[AwayTeam]], AM$1, Table2[[ActualResult]:[ActualResult]], "SO")))</f>
        <v>2</v>
      </c>
      <c r="AN9">
        <f>(2*(SUMIFS(Table2[[AwayWon]:[AwayWon]], Table2[[GameIsOver]:[GameIsOver]],1,Table2[[AwayTeam]:[AwayTeam]],$T9, Table2[[HomeTeam]:[HomeTeam]], AN$1) + SUMIFS(Table2[[HomeWon_]:[HomeWon_]], Table2[[GameIsOver]:[GameIsOver]],1,Table2[[HomeTeam]:[HomeTeam]],$T9, Table2[[AwayTeam]:[AwayTeam]], AN$1))) + (0*(SUMIFS(Table2[[HomeWon_]:[HomeWon_]], Table2[[GameIsOver]:[GameIsOver]],1,Table2[[AwayTeam]:[AwayTeam]],$T9, Table2[[HomeTeam]:[HomeTeam]], AN$1, Table2[[ActualResult]:[ActualResult]], "REG") + SUMIFS(Table2[[AwayWon]:[AwayWon]], Table2[[GameIsOver]:[GameIsOver]],1,Table2[[HomeTeam]:[HomeTeam]],$T9, Table2[[AwayTeam]:[AwayTeam]], AN$1, Table2[[ActualResult]:[ActualResult]], "REG"))) + (1*(SUMIFS(Table2[[HomeWon_]:[HomeWon_]], Table2[[GameIsOver]:[GameIsOver]],1,Table2[[AwayTeam]:[AwayTeam]],$T9, Table2[[HomeTeam]:[HomeTeam]], AN$1, Table2[[ActualResult]:[ActualResult]], "OT") + SUMIFS(Table2[[AwayWon]:[AwayWon]], Table2[[GameIsOver]:[GameIsOver]],1,Table2[[HomeTeam]:[HomeTeam]],$T9, Table2[[AwayTeam]:[AwayTeam]], AN$1, Table2[[ActualResult]:[ActualResult]], "OT") + SUMIFS(Table2[[HomeWon_]:[HomeWon_]], Table2[[GameIsOver]:[GameIsOver]],1,Table2[[AwayTeam]:[AwayTeam]],$T9, Table2[[HomeTeam]:[HomeTeam]], AN$1, Table2[[ActualResult]:[ActualResult]], "SO") + SUMIFS(Table2[[AwayWon]:[AwayWon]], Table2[[GameIsOver]:[GameIsOver]],1,Table2[[HomeTeam]:[HomeTeam]],$T9, Table2[[AwayTeam]:[AwayTeam]], AN$1, Table2[[ActualResult]:[ActualResult]], "SO")))</f>
        <v>4</v>
      </c>
      <c r="AO9">
        <f>(2*(SUMIFS(Table2[[AwayWon]:[AwayWon]], Table2[[GameIsOver]:[GameIsOver]],1,Table2[[AwayTeam]:[AwayTeam]],$T9, Table2[[HomeTeam]:[HomeTeam]], AO$1) + SUMIFS(Table2[[HomeWon_]:[HomeWon_]], Table2[[GameIsOver]:[GameIsOver]],1,Table2[[HomeTeam]:[HomeTeam]],$T9, Table2[[AwayTeam]:[AwayTeam]], AO$1))) + (0*(SUMIFS(Table2[[HomeWon_]:[HomeWon_]], Table2[[GameIsOver]:[GameIsOver]],1,Table2[[AwayTeam]:[AwayTeam]],$T9, Table2[[HomeTeam]:[HomeTeam]], AO$1, Table2[[ActualResult]:[ActualResult]], "REG") + SUMIFS(Table2[[AwayWon]:[AwayWon]], Table2[[GameIsOver]:[GameIsOver]],1,Table2[[HomeTeam]:[HomeTeam]],$T9, Table2[[AwayTeam]:[AwayTeam]], AO$1, Table2[[ActualResult]:[ActualResult]], "REG"))) + (1*(SUMIFS(Table2[[HomeWon_]:[HomeWon_]], Table2[[GameIsOver]:[GameIsOver]],1,Table2[[AwayTeam]:[AwayTeam]],$T9, Table2[[HomeTeam]:[HomeTeam]], AO$1, Table2[[ActualResult]:[ActualResult]], "OT") + SUMIFS(Table2[[AwayWon]:[AwayWon]], Table2[[GameIsOver]:[GameIsOver]],1,Table2[[HomeTeam]:[HomeTeam]],$T9, Table2[[AwayTeam]:[AwayTeam]], AO$1, Table2[[ActualResult]:[ActualResult]], "OT") + SUMIFS(Table2[[HomeWon_]:[HomeWon_]], Table2[[GameIsOver]:[GameIsOver]],1,Table2[[AwayTeam]:[AwayTeam]],$T9, Table2[[HomeTeam]:[HomeTeam]], AO$1, Table2[[ActualResult]:[ActualResult]], "SO") + SUMIFS(Table2[[AwayWon]:[AwayWon]], Table2[[GameIsOver]:[GameIsOver]],1,Table2[[HomeTeam]:[HomeTeam]],$T9, Table2[[AwayTeam]:[AwayTeam]], AO$1, Table2[[ActualResult]:[ActualResult]], "SO")))</f>
        <v>0</v>
      </c>
      <c r="AP9">
        <f>(2*(SUMIFS(Table2[[AwayWon]:[AwayWon]], Table2[[GameIsOver]:[GameIsOver]],1,Table2[[AwayTeam]:[AwayTeam]],$T9, Table2[[HomeTeam]:[HomeTeam]], AP$1) + SUMIFS(Table2[[HomeWon_]:[HomeWon_]], Table2[[GameIsOver]:[GameIsOver]],1,Table2[[HomeTeam]:[HomeTeam]],$T9, Table2[[AwayTeam]:[AwayTeam]], AP$1))) + (0*(SUMIFS(Table2[[HomeWon_]:[HomeWon_]], Table2[[GameIsOver]:[GameIsOver]],1,Table2[[AwayTeam]:[AwayTeam]],$T9, Table2[[HomeTeam]:[HomeTeam]], AP$1, Table2[[ActualResult]:[ActualResult]], "REG") + SUMIFS(Table2[[AwayWon]:[AwayWon]], Table2[[GameIsOver]:[GameIsOver]],1,Table2[[HomeTeam]:[HomeTeam]],$T9, Table2[[AwayTeam]:[AwayTeam]], AP$1, Table2[[ActualResult]:[ActualResult]], "REG"))) + (1*(SUMIFS(Table2[[HomeWon_]:[HomeWon_]], Table2[[GameIsOver]:[GameIsOver]],1,Table2[[AwayTeam]:[AwayTeam]],$T9, Table2[[HomeTeam]:[HomeTeam]], AP$1, Table2[[ActualResult]:[ActualResult]], "OT") + SUMIFS(Table2[[AwayWon]:[AwayWon]], Table2[[GameIsOver]:[GameIsOver]],1,Table2[[HomeTeam]:[HomeTeam]],$T9, Table2[[AwayTeam]:[AwayTeam]], AP$1, Table2[[ActualResult]:[ActualResult]], "OT") + SUMIFS(Table2[[HomeWon_]:[HomeWon_]], Table2[[GameIsOver]:[GameIsOver]],1,Table2[[AwayTeam]:[AwayTeam]],$T9, Table2[[HomeTeam]:[HomeTeam]], AP$1, Table2[[ActualResult]:[ActualResult]], "SO") + SUMIFS(Table2[[AwayWon]:[AwayWon]], Table2[[GameIsOver]:[GameIsOver]],1,Table2[[HomeTeam]:[HomeTeam]],$T9, Table2[[AwayTeam]:[AwayTeam]], AP$1, Table2[[ActualResult]:[ActualResult]], "SO")))</f>
        <v>0</v>
      </c>
      <c r="AQ9">
        <f>(2*(SUMIFS(Table2[[AwayWon]:[AwayWon]], Table2[[GameIsOver]:[GameIsOver]],1,Table2[[AwayTeam]:[AwayTeam]],$T9, Table2[[HomeTeam]:[HomeTeam]], AQ$1) + SUMIFS(Table2[[HomeWon_]:[HomeWon_]], Table2[[GameIsOver]:[GameIsOver]],1,Table2[[HomeTeam]:[HomeTeam]],$T9, Table2[[AwayTeam]:[AwayTeam]], AQ$1))) + (0*(SUMIFS(Table2[[HomeWon_]:[HomeWon_]], Table2[[GameIsOver]:[GameIsOver]],1,Table2[[AwayTeam]:[AwayTeam]],$T9, Table2[[HomeTeam]:[HomeTeam]], AQ$1, Table2[[ActualResult]:[ActualResult]], "REG") + SUMIFS(Table2[[AwayWon]:[AwayWon]], Table2[[GameIsOver]:[GameIsOver]],1,Table2[[HomeTeam]:[HomeTeam]],$T9, Table2[[AwayTeam]:[AwayTeam]], AQ$1, Table2[[ActualResult]:[ActualResult]], "REG"))) + (1*(SUMIFS(Table2[[HomeWon_]:[HomeWon_]], Table2[[GameIsOver]:[GameIsOver]],1,Table2[[AwayTeam]:[AwayTeam]],$T9, Table2[[HomeTeam]:[HomeTeam]], AQ$1, Table2[[ActualResult]:[ActualResult]], "OT") + SUMIFS(Table2[[AwayWon]:[AwayWon]], Table2[[GameIsOver]:[GameIsOver]],1,Table2[[HomeTeam]:[HomeTeam]],$T9, Table2[[AwayTeam]:[AwayTeam]], AQ$1, Table2[[ActualResult]:[ActualResult]], "OT") + SUMIFS(Table2[[HomeWon_]:[HomeWon_]], Table2[[GameIsOver]:[GameIsOver]],1,Table2[[AwayTeam]:[AwayTeam]],$T9, Table2[[HomeTeam]:[HomeTeam]], AQ$1, Table2[[ActualResult]:[ActualResult]], "SO") + SUMIFS(Table2[[AwayWon]:[AwayWon]], Table2[[GameIsOver]:[GameIsOver]],1,Table2[[HomeTeam]:[HomeTeam]],$T9, Table2[[AwayTeam]:[AwayTeam]], AQ$1, Table2[[ActualResult]:[ActualResult]], "SO")))</f>
        <v>1</v>
      </c>
      <c r="AR9">
        <f>(2*(SUMIFS(Table2[[AwayWon]:[AwayWon]], Table2[[GameIsOver]:[GameIsOver]],1,Table2[[AwayTeam]:[AwayTeam]],$T9, Table2[[HomeTeam]:[HomeTeam]], AR$1) + SUMIFS(Table2[[HomeWon_]:[HomeWon_]], Table2[[GameIsOver]:[GameIsOver]],1,Table2[[HomeTeam]:[HomeTeam]],$T9, Table2[[AwayTeam]:[AwayTeam]], AR$1))) + (0*(SUMIFS(Table2[[HomeWon_]:[HomeWon_]], Table2[[GameIsOver]:[GameIsOver]],1,Table2[[AwayTeam]:[AwayTeam]],$T9, Table2[[HomeTeam]:[HomeTeam]], AR$1, Table2[[ActualResult]:[ActualResult]], "REG") + SUMIFS(Table2[[AwayWon]:[AwayWon]], Table2[[GameIsOver]:[GameIsOver]],1,Table2[[HomeTeam]:[HomeTeam]],$T9, Table2[[AwayTeam]:[AwayTeam]], AR$1, Table2[[ActualResult]:[ActualResult]], "REG"))) + (1*(SUMIFS(Table2[[HomeWon_]:[HomeWon_]], Table2[[GameIsOver]:[GameIsOver]],1,Table2[[AwayTeam]:[AwayTeam]],$T9, Table2[[HomeTeam]:[HomeTeam]], AR$1, Table2[[ActualResult]:[ActualResult]], "OT") + SUMIFS(Table2[[AwayWon]:[AwayWon]], Table2[[GameIsOver]:[GameIsOver]],1,Table2[[HomeTeam]:[HomeTeam]],$T9, Table2[[AwayTeam]:[AwayTeam]], AR$1, Table2[[ActualResult]:[ActualResult]], "OT") + SUMIFS(Table2[[HomeWon_]:[HomeWon_]], Table2[[GameIsOver]:[GameIsOver]],1,Table2[[AwayTeam]:[AwayTeam]],$T9, Table2[[HomeTeam]:[HomeTeam]], AR$1, Table2[[ActualResult]:[ActualResult]], "SO") + SUMIFS(Table2[[AwayWon]:[AwayWon]], Table2[[GameIsOver]:[GameIsOver]],1,Table2[[HomeTeam]:[HomeTeam]],$T9, Table2[[AwayTeam]:[AwayTeam]], AR$1, Table2[[ActualResult]:[ActualResult]], "SO")))</f>
        <v>3</v>
      </c>
      <c r="AS9">
        <f>(2*(SUMIFS(Table2[[AwayWon]:[AwayWon]], Table2[[GameIsOver]:[GameIsOver]],1,Table2[[AwayTeam]:[AwayTeam]],$T9, Table2[[HomeTeam]:[HomeTeam]], AS$1) + SUMIFS(Table2[[HomeWon_]:[HomeWon_]], Table2[[GameIsOver]:[GameIsOver]],1,Table2[[HomeTeam]:[HomeTeam]],$T9, Table2[[AwayTeam]:[AwayTeam]], AS$1))) + (0*(SUMIFS(Table2[[HomeWon_]:[HomeWon_]], Table2[[GameIsOver]:[GameIsOver]],1,Table2[[AwayTeam]:[AwayTeam]],$T9, Table2[[HomeTeam]:[HomeTeam]], AS$1, Table2[[ActualResult]:[ActualResult]], "REG") + SUMIFS(Table2[[AwayWon]:[AwayWon]], Table2[[GameIsOver]:[GameIsOver]],1,Table2[[HomeTeam]:[HomeTeam]],$T9, Table2[[AwayTeam]:[AwayTeam]], AS$1, Table2[[ActualResult]:[ActualResult]], "REG"))) + (1*(SUMIFS(Table2[[HomeWon_]:[HomeWon_]], Table2[[GameIsOver]:[GameIsOver]],1,Table2[[AwayTeam]:[AwayTeam]],$T9, Table2[[HomeTeam]:[HomeTeam]], AS$1, Table2[[ActualResult]:[ActualResult]], "OT") + SUMIFS(Table2[[AwayWon]:[AwayWon]], Table2[[GameIsOver]:[GameIsOver]],1,Table2[[HomeTeam]:[HomeTeam]],$T9, Table2[[AwayTeam]:[AwayTeam]], AS$1, Table2[[ActualResult]:[ActualResult]], "OT") + SUMIFS(Table2[[HomeWon_]:[HomeWon_]], Table2[[GameIsOver]:[GameIsOver]],1,Table2[[AwayTeam]:[AwayTeam]],$T9, Table2[[HomeTeam]:[HomeTeam]], AS$1, Table2[[ActualResult]:[ActualResult]], "SO") + SUMIFS(Table2[[AwayWon]:[AwayWon]], Table2[[GameIsOver]:[GameIsOver]],1,Table2[[HomeTeam]:[HomeTeam]],$T9, Table2[[AwayTeam]:[AwayTeam]], AS$1, Table2[[ActualResult]:[ActualResult]], "SO")))</f>
        <v>2</v>
      </c>
      <c r="AT9">
        <f>(2*(SUMIFS(Table2[[AwayWon]:[AwayWon]], Table2[[GameIsOver]:[GameIsOver]],1,Table2[[AwayTeam]:[AwayTeam]],$T9, Table2[[HomeTeam]:[HomeTeam]], AT$1) + SUMIFS(Table2[[HomeWon_]:[HomeWon_]], Table2[[GameIsOver]:[GameIsOver]],1,Table2[[HomeTeam]:[HomeTeam]],$T9, Table2[[AwayTeam]:[AwayTeam]], AT$1))) + (0*(SUMIFS(Table2[[HomeWon_]:[HomeWon_]], Table2[[GameIsOver]:[GameIsOver]],1,Table2[[AwayTeam]:[AwayTeam]],$T9, Table2[[HomeTeam]:[HomeTeam]], AT$1, Table2[[ActualResult]:[ActualResult]], "REG") + SUMIFS(Table2[[AwayWon]:[AwayWon]], Table2[[GameIsOver]:[GameIsOver]],1,Table2[[HomeTeam]:[HomeTeam]],$T9, Table2[[AwayTeam]:[AwayTeam]], AT$1, Table2[[ActualResult]:[ActualResult]], "REG"))) + (1*(SUMIFS(Table2[[HomeWon_]:[HomeWon_]], Table2[[GameIsOver]:[GameIsOver]],1,Table2[[AwayTeam]:[AwayTeam]],$T9, Table2[[HomeTeam]:[HomeTeam]], AT$1, Table2[[ActualResult]:[ActualResult]], "OT") + SUMIFS(Table2[[AwayWon]:[AwayWon]], Table2[[GameIsOver]:[GameIsOver]],1,Table2[[HomeTeam]:[HomeTeam]],$T9, Table2[[AwayTeam]:[AwayTeam]], AT$1, Table2[[ActualResult]:[ActualResult]], "OT") + SUMIFS(Table2[[HomeWon_]:[HomeWon_]], Table2[[GameIsOver]:[GameIsOver]],1,Table2[[AwayTeam]:[AwayTeam]],$T9, Table2[[HomeTeam]:[HomeTeam]], AT$1, Table2[[ActualResult]:[ActualResult]], "SO") + SUMIFS(Table2[[AwayWon]:[AwayWon]], Table2[[GameIsOver]:[GameIsOver]],1,Table2[[HomeTeam]:[HomeTeam]],$T9, Table2[[AwayTeam]:[AwayTeam]], AT$1, Table2[[ActualResult]:[ActualResult]], "SO")))</f>
        <v>0</v>
      </c>
      <c r="AU9">
        <f>(2*(SUMIFS(Table2[[AwayWon]:[AwayWon]], Table2[[GameIsOver]:[GameIsOver]],1,Table2[[AwayTeam]:[AwayTeam]],$T9, Table2[[HomeTeam]:[HomeTeam]], AU$1) + SUMIFS(Table2[[HomeWon_]:[HomeWon_]], Table2[[GameIsOver]:[GameIsOver]],1,Table2[[HomeTeam]:[HomeTeam]],$T9, Table2[[AwayTeam]:[AwayTeam]], AU$1))) + (0*(SUMIFS(Table2[[HomeWon_]:[HomeWon_]], Table2[[GameIsOver]:[GameIsOver]],1,Table2[[AwayTeam]:[AwayTeam]],$T9, Table2[[HomeTeam]:[HomeTeam]], AU$1, Table2[[ActualResult]:[ActualResult]], "REG") + SUMIFS(Table2[[AwayWon]:[AwayWon]], Table2[[GameIsOver]:[GameIsOver]],1,Table2[[HomeTeam]:[HomeTeam]],$T9, Table2[[AwayTeam]:[AwayTeam]], AU$1, Table2[[ActualResult]:[ActualResult]], "REG"))) + (1*(SUMIFS(Table2[[HomeWon_]:[HomeWon_]], Table2[[GameIsOver]:[GameIsOver]],1,Table2[[AwayTeam]:[AwayTeam]],$T9, Table2[[HomeTeam]:[HomeTeam]], AU$1, Table2[[ActualResult]:[ActualResult]], "OT") + SUMIFS(Table2[[AwayWon]:[AwayWon]], Table2[[GameIsOver]:[GameIsOver]],1,Table2[[HomeTeam]:[HomeTeam]],$T9, Table2[[AwayTeam]:[AwayTeam]], AU$1, Table2[[ActualResult]:[ActualResult]], "OT") + SUMIFS(Table2[[HomeWon_]:[HomeWon_]], Table2[[GameIsOver]:[GameIsOver]],1,Table2[[AwayTeam]:[AwayTeam]],$T9, Table2[[HomeTeam]:[HomeTeam]], AU$1, Table2[[ActualResult]:[ActualResult]], "SO") + SUMIFS(Table2[[AwayWon]:[AwayWon]], Table2[[GameIsOver]:[GameIsOver]],1,Table2[[HomeTeam]:[HomeTeam]],$T9, Table2[[AwayTeam]:[AwayTeam]], AU$1, Table2[[ActualResult]:[ActualResult]], "SO")))</f>
        <v>2</v>
      </c>
      <c r="AV9">
        <f>(2*(SUMIFS(Table2[[AwayWon]:[AwayWon]], Table2[[GameIsOver]:[GameIsOver]],1,Table2[[AwayTeam]:[AwayTeam]],$T9, Table2[[HomeTeam]:[HomeTeam]], AV$1) + SUMIFS(Table2[[HomeWon_]:[HomeWon_]], Table2[[GameIsOver]:[GameIsOver]],1,Table2[[HomeTeam]:[HomeTeam]],$T9, Table2[[AwayTeam]:[AwayTeam]], AV$1))) + (0*(SUMIFS(Table2[[HomeWon_]:[HomeWon_]], Table2[[GameIsOver]:[GameIsOver]],1,Table2[[AwayTeam]:[AwayTeam]],$T9, Table2[[HomeTeam]:[HomeTeam]], AV$1, Table2[[ActualResult]:[ActualResult]], "REG") + SUMIFS(Table2[[AwayWon]:[AwayWon]], Table2[[GameIsOver]:[GameIsOver]],1,Table2[[HomeTeam]:[HomeTeam]],$T9, Table2[[AwayTeam]:[AwayTeam]], AV$1, Table2[[ActualResult]:[ActualResult]], "REG"))) + (1*(SUMIFS(Table2[[HomeWon_]:[HomeWon_]], Table2[[GameIsOver]:[GameIsOver]],1,Table2[[AwayTeam]:[AwayTeam]],$T9, Table2[[HomeTeam]:[HomeTeam]], AV$1, Table2[[ActualResult]:[ActualResult]], "OT") + SUMIFS(Table2[[AwayWon]:[AwayWon]], Table2[[GameIsOver]:[GameIsOver]],1,Table2[[HomeTeam]:[HomeTeam]],$T9, Table2[[AwayTeam]:[AwayTeam]], AV$1, Table2[[ActualResult]:[ActualResult]], "OT") + SUMIFS(Table2[[HomeWon_]:[HomeWon_]], Table2[[GameIsOver]:[GameIsOver]],1,Table2[[AwayTeam]:[AwayTeam]],$T9, Table2[[HomeTeam]:[HomeTeam]], AV$1, Table2[[ActualResult]:[ActualResult]], "SO") + SUMIFS(Table2[[AwayWon]:[AwayWon]], Table2[[GameIsOver]:[GameIsOver]],1,Table2[[HomeTeam]:[HomeTeam]],$T9, Table2[[AwayTeam]:[AwayTeam]], AV$1, Table2[[ActualResult]:[ActualResult]], "SO")))</f>
        <v>4</v>
      </c>
      <c r="AW9">
        <f>(2*(SUMIFS(Table2[[AwayWon]:[AwayWon]], Table2[[GameIsOver]:[GameIsOver]],1,Table2[[AwayTeam]:[AwayTeam]],$T9, Table2[[HomeTeam]:[HomeTeam]], AW$1) + SUMIFS(Table2[[HomeWon_]:[HomeWon_]], Table2[[GameIsOver]:[GameIsOver]],1,Table2[[HomeTeam]:[HomeTeam]],$T9, Table2[[AwayTeam]:[AwayTeam]], AW$1))) + (0*(SUMIFS(Table2[[HomeWon_]:[HomeWon_]], Table2[[GameIsOver]:[GameIsOver]],1,Table2[[AwayTeam]:[AwayTeam]],$T9, Table2[[HomeTeam]:[HomeTeam]], AW$1, Table2[[ActualResult]:[ActualResult]], "REG") + SUMIFS(Table2[[AwayWon]:[AwayWon]], Table2[[GameIsOver]:[GameIsOver]],1,Table2[[HomeTeam]:[HomeTeam]],$T9, Table2[[AwayTeam]:[AwayTeam]], AW$1, Table2[[ActualResult]:[ActualResult]], "REG"))) + (1*(SUMIFS(Table2[[HomeWon_]:[HomeWon_]], Table2[[GameIsOver]:[GameIsOver]],1,Table2[[AwayTeam]:[AwayTeam]],$T9, Table2[[HomeTeam]:[HomeTeam]], AW$1, Table2[[ActualResult]:[ActualResult]], "OT") + SUMIFS(Table2[[AwayWon]:[AwayWon]], Table2[[GameIsOver]:[GameIsOver]],1,Table2[[HomeTeam]:[HomeTeam]],$T9, Table2[[AwayTeam]:[AwayTeam]], AW$1, Table2[[ActualResult]:[ActualResult]], "OT") + SUMIFS(Table2[[HomeWon_]:[HomeWon_]], Table2[[GameIsOver]:[GameIsOver]],1,Table2[[AwayTeam]:[AwayTeam]],$T9, Table2[[HomeTeam]:[HomeTeam]], AW$1, Table2[[ActualResult]:[ActualResult]], "SO") + SUMIFS(Table2[[AwayWon]:[AwayWon]], Table2[[GameIsOver]:[GameIsOver]],1,Table2[[HomeTeam]:[HomeTeam]],$T9, Table2[[AwayTeam]:[AwayTeam]], AW$1, Table2[[ActualResult]:[ActualResult]], "SO")))</f>
        <v>0</v>
      </c>
      <c r="AX9">
        <f>(2*(SUMIFS(Table2[[AwayWon]:[AwayWon]], Table2[[GameIsOver]:[GameIsOver]],1,Table2[[AwayTeam]:[AwayTeam]],$T9, Table2[[HomeTeam]:[HomeTeam]], AX$1) + SUMIFS(Table2[[HomeWon_]:[HomeWon_]], Table2[[GameIsOver]:[GameIsOver]],1,Table2[[HomeTeam]:[HomeTeam]],$T9, Table2[[AwayTeam]:[AwayTeam]], AX$1))) + (0*(SUMIFS(Table2[[HomeWon_]:[HomeWon_]], Table2[[GameIsOver]:[GameIsOver]],1,Table2[[AwayTeam]:[AwayTeam]],$T9, Table2[[HomeTeam]:[HomeTeam]], AX$1, Table2[[ActualResult]:[ActualResult]], "REG") + SUMIFS(Table2[[AwayWon]:[AwayWon]], Table2[[GameIsOver]:[GameIsOver]],1,Table2[[HomeTeam]:[HomeTeam]],$T9, Table2[[AwayTeam]:[AwayTeam]], AX$1, Table2[[ActualResult]:[ActualResult]], "REG"))) + (1*(SUMIFS(Table2[[HomeWon_]:[HomeWon_]], Table2[[GameIsOver]:[GameIsOver]],1,Table2[[AwayTeam]:[AwayTeam]],$T9, Table2[[HomeTeam]:[HomeTeam]], AX$1, Table2[[ActualResult]:[ActualResult]], "OT") + SUMIFS(Table2[[AwayWon]:[AwayWon]], Table2[[GameIsOver]:[GameIsOver]],1,Table2[[HomeTeam]:[HomeTeam]],$T9, Table2[[AwayTeam]:[AwayTeam]], AX$1, Table2[[ActualResult]:[ActualResult]], "OT") + SUMIFS(Table2[[HomeWon_]:[HomeWon_]], Table2[[GameIsOver]:[GameIsOver]],1,Table2[[AwayTeam]:[AwayTeam]],$T9, Table2[[HomeTeam]:[HomeTeam]], AX$1, Table2[[ActualResult]:[ActualResult]], "SO") + SUMIFS(Table2[[AwayWon]:[AwayWon]], Table2[[GameIsOver]:[GameIsOver]],1,Table2[[HomeTeam]:[HomeTeam]],$T9, Table2[[AwayTeam]:[AwayTeam]], AX$1, Table2[[ActualResult]:[ActualResult]], "SO")))</f>
        <v>1</v>
      </c>
      <c r="AY9">
        <f>(2*(SUMIFS(Table2[[AwayWon]:[AwayWon]], Table2[[GameIsOver]:[GameIsOver]],1,Table2[[AwayTeam]:[AwayTeam]],$T9, Table2[[HomeTeam]:[HomeTeam]], AY$1) + SUMIFS(Table2[[HomeWon_]:[HomeWon_]], Table2[[GameIsOver]:[GameIsOver]],1,Table2[[HomeTeam]:[HomeTeam]],$T9, Table2[[AwayTeam]:[AwayTeam]], AY$1))) + (0*(SUMIFS(Table2[[HomeWon_]:[HomeWon_]], Table2[[GameIsOver]:[GameIsOver]],1,Table2[[AwayTeam]:[AwayTeam]],$T9, Table2[[HomeTeam]:[HomeTeam]], AY$1, Table2[[ActualResult]:[ActualResult]], "REG") + SUMIFS(Table2[[AwayWon]:[AwayWon]], Table2[[GameIsOver]:[GameIsOver]],1,Table2[[HomeTeam]:[HomeTeam]],$T9, Table2[[AwayTeam]:[AwayTeam]], AY$1, Table2[[ActualResult]:[ActualResult]], "REG"))) + (1*(SUMIFS(Table2[[HomeWon_]:[HomeWon_]], Table2[[GameIsOver]:[GameIsOver]],1,Table2[[AwayTeam]:[AwayTeam]],$T9, Table2[[HomeTeam]:[HomeTeam]], AY$1, Table2[[ActualResult]:[ActualResult]], "OT") + SUMIFS(Table2[[AwayWon]:[AwayWon]], Table2[[GameIsOver]:[GameIsOver]],1,Table2[[HomeTeam]:[HomeTeam]],$T9, Table2[[AwayTeam]:[AwayTeam]], AY$1, Table2[[ActualResult]:[ActualResult]], "OT") + SUMIFS(Table2[[HomeWon_]:[HomeWon_]], Table2[[GameIsOver]:[GameIsOver]],1,Table2[[AwayTeam]:[AwayTeam]],$T9, Table2[[HomeTeam]:[HomeTeam]], AY$1, Table2[[ActualResult]:[ActualResult]], "SO") + SUMIFS(Table2[[AwayWon]:[AwayWon]], Table2[[GameIsOver]:[GameIsOver]],1,Table2[[HomeTeam]:[HomeTeam]],$T9, Table2[[AwayTeam]:[AwayTeam]], AY$1, Table2[[ActualResult]:[ActualResult]], "SO")))</f>
        <v>0</v>
      </c>
      <c r="AZ9">
        <f>(2*(SUMIFS(Table2[[AwayWon]:[AwayWon]], Table2[[GameIsOver]:[GameIsOver]],1,Table2[[AwayTeam]:[AwayTeam]],$T9, Table2[[HomeTeam]:[HomeTeam]], AZ$1) + SUMIFS(Table2[[HomeWon_]:[HomeWon_]], Table2[[GameIsOver]:[GameIsOver]],1,Table2[[HomeTeam]:[HomeTeam]],$T9, Table2[[AwayTeam]:[AwayTeam]], AZ$1))) + (0*(SUMIFS(Table2[[HomeWon_]:[HomeWon_]], Table2[[GameIsOver]:[GameIsOver]],1,Table2[[AwayTeam]:[AwayTeam]],$T9, Table2[[HomeTeam]:[HomeTeam]], AZ$1, Table2[[ActualResult]:[ActualResult]], "REG") + SUMIFS(Table2[[AwayWon]:[AwayWon]], Table2[[GameIsOver]:[GameIsOver]],1,Table2[[HomeTeam]:[HomeTeam]],$T9, Table2[[AwayTeam]:[AwayTeam]], AZ$1, Table2[[ActualResult]:[ActualResult]], "REG"))) + (1*(SUMIFS(Table2[[HomeWon_]:[HomeWon_]], Table2[[GameIsOver]:[GameIsOver]],1,Table2[[AwayTeam]:[AwayTeam]],$T9, Table2[[HomeTeam]:[HomeTeam]], AZ$1, Table2[[ActualResult]:[ActualResult]], "OT") + SUMIFS(Table2[[AwayWon]:[AwayWon]], Table2[[GameIsOver]:[GameIsOver]],1,Table2[[HomeTeam]:[HomeTeam]],$T9, Table2[[AwayTeam]:[AwayTeam]], AZ$1, Table2[[ActualResult]:[ActualResult]], "OT") + SUMIFS(Table2[[HomeWon_]:[HomeWon_]], Table2[[GameIsOver]:[GameIsOver]],1,Table2[[AwayTeam]:[AwayTeam]],$T9, Table2[[HomeTeam]:[HomeTeam]], AZ$1, Table2[[ActualResult]:[ActualResult]], "SO") + SUMIFS(Table2[[AwayWon]:[AwayWon]], Table2[[GameIsOver]:[GameIsOver]],1,Table2[[HomeTeam]:[HomeTeam]],$T9, Table2[[AwayTeam]:[AwayTeam]], AZ$1, Table2[[ActualResult]:[ActualResult]], "SO")))</f>
        <v>2</v>
      </c>
      <c r="BA9">
        <f>(2*(SUMIFS(Table2[[AwayWon]:[AwayWon]], Table2[[GameIsOver]:[GameIsOver]],1,Table2[[AwayTeam]:[AwayTeam]],$T9, Table2[[HomeTeam]:[HomeTeam]], BA$1) + SUMIFS(Table2[[HomeWon_]:[HomeWon_]], Table2[[GameIsOver]:[GameIsOver]],1,Table2[[HomeTeam]:[HomeTeam]],$T9, Table2[[AwayTeam]:[AwayTeam]], BA$1))) + (0*(SUMIFS(Table2[[HomeWon_]:[HomeWon_]], Table2[[GameIsOver]:[GameIsOver]],1,Table2[[AwayTeam]:[AwayTeam]],$T9, Table2[[HomeTeam]:[HomeTeam]], BA$1, Table2[[ActualResult]:[ActualResult]], "REG") + SUMIFS(Table2[[AwayWon]:[AwayWon]], Table2[[GameIsOver]:[GameIsOver]],1,Table2[[HomeTeam]:[HomeTeam]],$T9, Table2[[AwayTeam]:[AwayTeam]], BA$1, Table2[[ActualResult]:[ActualResult]], "REG"))) + (1*(SUMIFS(Table2[[HomeWon_]:[HomeWon_]], Table2[[GameIsOver]:[GameIsOver]],1,Table2[[AwayTeam]:[AwayTeam]],$T9, Table2[[HomeTeam]:[HomeTeam]], BA$1, Table2[[ActualResult]:[ActualResult]], "OT") + SUMIFS(Table2[[AwayWon]:[AwayWon]], Table2[[GameIsOver]:[GameIsOver]],1,Table2[[HomeTeam]:[HomeTeam]],$T9, Table2[[AwayTeam]:[AwayTeam]], BA$1, Table2[[ActualResult]:[ActualResult]], "OT") + SUMIFS(Table2[[HomeWon_]:[HomeWon_]], Table2[[GameIsOver]:[GameIsOver]],1,Table2[[AwayTeam]:[AwayTeam]],$T9, Table2[[HomeTeam]:[HomeTeam]], BA$1, Table2[[ActualResult]:[ActualResult]], "SO") + SUMIFS(Table2[[AwayWon]:[AwayWon]], Table2[[GameIsOver]:[GameIsOver]],1,Table2[[HomeTeam]:[HomeTeam]],$T9, Table2[[AwayTeam]:[AwayTeam]], BA$1, Table2[[ActualResult]:[ActualResult]], "SO")))</f>
        <v>2</v>
      </c>
    </row>
    <row r="10" spans="1:53" x14ac:dyDescent="0.25">
      <c r="A10" s="70" t="s">
        <v>33</v>
      </c>
      <c r="B10" s="70" t="s">
        <v>96</v>
      </c>
      <c r="C10" s="70" t="s">
        <v>94</v>
      </c>
      <c r="D10" s="71">
        <f>INDEX(Table3[PTS], MATCH(Table6[[#This Row],[Teams]], Table3[Teams],0))</f>
        <v>86</v>
      </c>
      <c r="E10" s="71">
        <f>INDEX(Table3[PTS], MATCH(Table6[[#This Row],[Teams]], Table3[Teams],0))</f>
        <v>86</v>
      </c>
    </row>
    <row r="11" spans="1:53" x14ac:dyDescent="0.25">
      <c r="A11" s="71" t="s">
        <v>30</v>
      </c>
      <c r="B11" s="71" t="s">
        <v>97</v>
      </c>
      <c r="C11" s="71" t="s">
        <v>80</v>
      </c>
      <c r="D11" s="71">
        <f>INDEX(Table3[PTS], MATCH(Table6[[#This Row],[Teams]], Table3[Teams],0))</f>
        <v>70</v>
      </c>
      <c r="E11" s="71">
        <f>INDEX(Table3[PTS], MATCH(Table6[[#This Row],[Teams]], Table3[Teams],0))</f>
        <v>70</v>
      </c>
      <c r="S11" t="s">
        <v>1883</v>
      </c>
      <c r="T11" t="s">
        <v>41</v>
      </c>
      <c r="U11" t="s">
        <v>1873</v>
      </c>
      <c r="V11" t="s">
        <v>46</v>
      </c>
      <c r="W11" t="s">
        <v>23</v>
      </c>
      <c r="X11" t="s">
        <v>22</v>
      </c>
      <c r="Y11" t="s">
        <v>27</v>
      </c>
      <c r="Z11" t="s">
        <v>11</v>
      </c>
      <c r="AA11" t="s">
        <v>37</v>
      </c>
      <c r="AB11" t="s">
        <v>24</v>
      </c>
      <c r="AC11" t="s">
        <v>26</v>
      </c>
      <c r="AD11" t="s">
        <v>16</v>
      </c>
      <c r="AE11" t="s">
        <v>25</v>
      </c>
      <c r="AF11" t="s">
        <v>33</v>
      </c>
      <c r="AG11" t="s">
        <v>36</v>
      </c>
      <c r="AH11" t="s">
        <v>34</v>
      </c>
      <c r="AI11" t="s">
        <v>12</v>
      </c>
      <c r="AJ11" t="s">
        <v>14</v>
      </c>
      <c r="AK11" t="s">
        <v>21</v>
      </c>
      <c r="AL11" t="s">
        <v>43</v>
      </c>
      <c r="AM11" t="s">
        <v>35</v>
      </c>
      <c r="AN11" t="s">
        <v>31</v>
      </c>
      <c r="AO11" t="s">
        <v>32</v>
      </c>
      <c r="AP11" t="s">
        <v>19</v>
      </c>
      <c r="AQ11" t="s">
        <v>44</v>
      </c>
      <c r="AR11" t="s">
        <v>20</v>
      </c>
      <c r="AS11" t="s">
        <v>45</v>
      </c>
      <c r="AT11" t="s">
        <v>15</v>
      </c>
      <c r="AU11" t="s">
        <v>28</v>
      </c>
      <c r="AV11" t="s">
        <v>30</v>
      </c>
      <c r="AW11" t="s">
        <v>13</v>
      </c>
      <c r="AX11" t="s">
        <v>18</v>
      </c>
      <c r="AY11" t="s">
        <v>29</v>
      </c>
      <c r="AZ11" t="s">
        <v>42</v>
      </c>
      <c r="BA11" t="s">
        <v>17</v>
      </c>
    </row>
    <row r="12" spans="1:53" x14ac:dyDescent="0.25">
      <c r="A12" s="70" t="s">
        <v>22</v>
      </c>
      <c r="B12" s="70" t="s">
        <v>96</v>
      </c>
      <c r="C12" s="70" t="s">
        <v>99</v>
      </c>
      <c r="D12" s="71">
        <f>INDEX(Table3[PTS], MATCH(Table6[[#This Row],[Teams]], Table3[Teams],0))</f>
        <v>78</v>
      </c>
      <c r="E12" s="71">
        <f>INDEX(Table3[PTS], MATCH(Table6[[#This Row],[Teams]], Table3[Teams],0))</f>
        <v>78</v>
      </c>
      <c r="S12">
        <v>8</v>
      </c>
      <c r="T12" t="str" cm="1">
        <f t="array" ref="T12">INDEX(Table6[Teams], SMALL(IF(Table6[D]="C", ROW(Table6[Teams])-ROW(Table6[#Headers])), Table710[[#This Row],[CEN]]))</f>
        <v>WPG</v>
      </c>
      <c r="U12">
        <f>INDEX(Table6[PTS], MATCH($T12, Table6[Teams], 0))</f>
        <v>94</v>
      </c>
      <c r="V12">
        <f>(2*(SUMIFS(Table2[[AwayWon]:[AwayWon]], Table2[[GameIsOver]:[GameIsOver]],1,Table2[[AwayTeam]:[AwayTeam]],$T12, Table2[[HomeTeam]:[HomeTeam]], V$11) + SUMIFS(Table2[[HomeWon_]:[HomeWon_]], Table2[[GameIsOver]:[GameIsOver]],1,Table2[[HomeTeam]:[HomeTeam]],$T12, Table2[[AwayTeam]:[AwayTeam]], V$11))) + (0*(SUMIFS(Table2[[HomeWon_]:[HomeWon_]], Table2[[GameIsOver]:[GameIsOver]],1,Table2[[AwayTeam]:[AwayTeam]],$T12, Table2[[HomeTeam]:[HomeTeam]], V$11, Table2[[ActualResult]:[ActualResult]], "REG") + SUMIFS(Table2[[AwayWon]:[AwayWon]], Table2[[GameIsOver]:[GameIsOver]],1,Table2[[HomeTeam]:[HomeTeam]],$T12, Table2[[AwayTeam]:[AwayTeam]], V$11, Table2[[ActualResult]:[ActualResult]], "REG"))) + (1*(SUMIFS(Table2[[HomeWon_]:[HomeWon_]], Table2[[GameIsOver]:[GameIsOver]],1,Table2[[AwayTeam]:[AwayTeam]],$T12, Table2[[HomeTeam]:[HomeTeam]], V$11, Table2[[ActualResult]:[ActualResult]], "OT") + SUMIFS(Table2[[AwayWon]:[AwayWon]], Table2[[GameIsOver]:[GameIsOver]],1,Table2[[HomeTeam]:[HomeTeam]],$T12, Table2[[AwayTeam]:[AwayTeam]], V$11, Table2[[ActualResult]:[ActualResult]], "OT") + SUMIFS(Table2[[HomeWon_]:[HomeWon_]], Table2[[GameIsOver]:[GameIsOver]],1,Table2[[AwayTeam]:[AwayTeam]],$T12, Table2[[HomeTeam]:[HomeTeam]], V$11, Table2[[ActualResult]:[ActualResult]], "SO") + SUMIFS(Table2[[AwayWon]:[AwayWon]], Table2[[GameIsOver]:[GameIsOver]],1,Table2[[HomeTeam]:[HomeTeam]],$T12, Table2[[AwayTeam]:[AwayTeam]], V$11, Table2[[ActualResult]:[ActualResult]], "SO")))</f>
        <v>1</v>
      </c>
      <c r="W12">
        <f>(2*(SUMIFS(Table2[[AwayWon]:[AwayWon]], Table2[[GameIsOver]:[GameIsOver]],1,Table2[[AwayTeam]:[AwayTeam]],$T12, Table2[[HomeTeam]:[HomeTeam]], W$11) + SUMIFS(Table2[[HomeWon_]:[HomeWon_]], Table2[[GameIsOver]:[GameIsOver]],1,Table2[[HomeTeam]:[HomeTeam]],$T12, Table2[[AwayTeam]:[AwayTeam]], W$11))) + (0*(SUMIFS(Table2[[HomeWon_]:[HomeWon_]], Table2[[GameIsOver]:[GameIsOver]],1,Table2[[AwayTeam]:[AwayTeam]],$T12, Table2[[HomeTeam]:[HomeTeam]], W$11, Table2[[ActualResult]:[ActualResult]], "REG") + SUMIFS(Table2[[AwayWon]:[AwayWon]], Table2[[GameIsOver]:[GameIsOver]],1,Table2[[HomeTeam]:[HomeTeam]],$T12, Table2[[AwayTeam]:[AwayTeam]], W$11, Table2[[ActualResult]:[ActualResult]], "REG"))) + (1*(SUMIFS(Table2[[HomeWon_]:[HomeWon_]], Table2[[GameIsOver]:[GameIsOver]],1,Table2[[AwayTeam]:[AwayTeam]],$T12, Table2[[HomeTeam]:[HomeTeam]], W$11, Table2[[ActualResult]:[ActualResult]], "OT") + SUMIFS(Table2[[AwayWon]:[AwayWon]], Table2[[GameIsOver]:[GameIsOver]],1,Table2[[HomeTeam]:[HomeTeam]],$T12, Table2[[AwayTeam]:[AwayTeam]], W$11, Table2[[ActualResult]:[ActualResult]], "OT") + SUMIFS(Table2[[HomeWon_]:[HomeWon_]], Table2[[GameIsOver]:[GameIsOver]],1,Table2[[AwayTeam]:[AwayTeam]],$T12, Table2[[HomeTeam]:[HomeTeam]], W$11, Table2[[ActualResult]:[ActualResult]], "SO") + SUMIFS(Table2[[AwayWon]:[AwayWon]], Table2[[GameIsOver]:[GameIsOver]],1,Table2[[HomeTeam]:[HomeTeam]],$T12, Table2[[AwayTeam]:[AwayTeam]], W$11, Table2[[ActualResult]:[ActualResult]], "SO")))</f>
        <v>4</v>
      </c>
      <c r="X12">
        <f>(2*(SUMIFS(Table2[[AwayWon]:[AwayWon]], Table2[[GameIsOver]:[GameIsOver]],1,Table2[[AwayTeam]:[AwayTeam]],$T12, Table2[[HomeTeam]:[HomeTeam]], X$11) + SUMIFS(Table2[[HomeWon_]:[HomeWon_]], Table2[[GameIsOver]:[GameIsOver]],1,Table2[[HomeTeam]:[HomeTeam]],$T12, Table2[[AwayTeam]:[AwayTeam]], X$11))) + (0*(SUMIFS(Table2[[HomeWon_]:[HomeWon_]], Table2[[GameIsOver]:[GameIsOver]],1,Table2[[AwayTeam]:[AwayTeam]],$T12, Table2[[HomeTeam]:[HomeTeam]], X$11, Table2[[ActualResult]:[ActualResult]], "REG") + SUMIFS(Table2[[AwayWon]:[AwayWon]], Table2[[GameIsOver]:[GameIsOver]],1,Table2[[HomeTeam]:[HomeTeam]],$T12, Table2[[AwayTeam]:[AwayTeam]], X$11, Table2[[ActualResult]:[ActualResult]], "REG"))) + (1*(SUMIFS(Table2[[HomeWon_]:[HomeWon_]], Table2[[GameIsOver]:[GameIsOver]],1,Table2[[AwayTeam]:[AwayTeam]],$T12, Table2[[HomeTeam]:[HomeTeam]], X$11, Table2[[ActualResult]:[ActualResult]], "OT") + SUMIFS(Table2[[AwayWon]:[AwayWon]], Table2[[GameIsOver]:[GameIsOver]],1,Table2[[HomeTeam]:[HomeTeam]],$T12, Table2[[AwayTeam]:[AwayTeam]], X$11, Table2[[ActualResult]:[ActualResult]], "OT") + SUMIFS(Table2[[HomeWon_]:[HomeWon_]], Table2[[GameIsOver]:[GameIsOver]],1,Table2[[AwayTeam]:[AwayTeam]],$T12, Table2[[HomeTeam]:[HomeTeam]], X$11, Table2[[ActualResult]:[ActualResult]], "SO") + SUMIFS(Table2[[AwayWon]:[AwayWon]], Table2[[GameIsOver]:[GameIsOver]],1,Table2[[HomeTeam]:[HomeTeam]],$T12, Table2[[AwayTeam]:[AwayTeam]], X$11, Table2[[ActualResult]:[ActualResult]], "SO")))</f>
        <v>2</v>
      </c>
      <c r="Y12">
        <f>(2*(SUMIFS(Table2[[AwayWon]:[AwayWon]], Table2[[GameIsOver]:[GameIsOver]],1,Table2[[AwayTeam]:[AwayTeam]],$T12, Table2[[HomeTeam]:[HomeTeam]], Y$11) + SUMIFS(Table2[[HomeWon_]:[HomeWon_]], Table2[[GameIsOver]:[GameIsOver]],1,Table2[[HomeTeam]:[HomeTeam]],$T12, Table2[[AwayTeam]:[AwayTeam]], Y$11))) + (0*(SUMIFS(Table2[[HomeWon_]:[HomeWon_]], Table2[[GameIsOver]:[GameIsOver]],1,Table2[[AwayTeam]:[AwayTeam]],$T12, Table2[[HomeTeam]:[HomeTeam]], Y$11, Table2[[ActualResult]:[ActualResult]], "REG") + SUMIFS(Table2[[AwayWon]:[AwayWon]], Table2[[GameIsOver]:[GameIsOver]],1,Table2[[HomeTeam]:[HomeTeam]],$T12, Table2[[AwayTeam]:[AwayTeam]], Y$11, Table2[[ActualResult]:[ActualResult]], "REG"))) + (1*(SUMIFS(Table2[[HomeWon_]:[HomeWon_]], Table2[[GameIsOver]:[GameIsOver]],1,Table2[[AwayTeam]:[AwayTeam]],$T12, Table2[[HomeTeam]:[HomeTeam]], Y$11, Table2[[ActualResult]:[ActualResult]], "OT") + SUMIFS(Table2[[AwayWon]:[AwayWon]], Table2[[GameIsOver]:[GameIsOver]],1,Table2[[HomeTeam]:[HomeTeam]],$T12, Table2[[AwayTeam]:[AwayTeam]], Y$11, Table2[[ActualResult]:[ActualResult]], "OT") + SUMIFS(Table2[[HomeWon_]:[HomeWon_]], Table2[[GameIsOver]:[GameIsOver]],1,Table2[[AwayTeam]:[AwayTeam]],$T12, Table2[[HomeTeam]:[HomeTeam]], Y$11, Table2[[ActualResult]:[ActualResult]], "SO") + SUMIFS(Table2[[AwayWon]:[AwayWon]], Table2[[GameIsOver]:[GameIsOver]],1,Table2[[HomeTeam]:[HomeTeam]],$T12, Table2[[AwayTeam]:[AwayTeam]], Y$11, Table2[[ActualResult]:[ActualResult]], "SO")))</f>
        <v>1</v>
      </c>
      <c r="Z12">
        <f>(2*(SUMIFS(Table2[[AwayWon]:[AwayWon]], Table2[[GameIsOver]:[GameIsOver]],1,Table2[[AwayTeam]:[AwayTeam]],$T12, Table2[[HomeTeam]:[HomeTeam]], Z$11) + SUMIFS(Table2[[HomeWon_]:[HomeWon_]], Table2[[GameIsOver]:[GameIsOver]],1,Table2[[HomeTeam]:[HomeTeam]],$T12, Table2[[AwayTeam]:[AwayTeam]], Z$11))) + (0*(SUMIFS(Table2[[HomeWon_]:[HomeWon_]], Table2[[GameIsOver]:[GameIsOver]],1,Table2[[AwayTeam]:[AwayTeam]],$T12, Table2[[HomeTeam]:[HomeTeam]], Z$11, Table2[[ActualResult]:[ActualResult]], "REG") + SUMIFS(Table2[[AwayWon]:[AwayWon]], Table2[[GameIsOver]:[GameIsOver]],1,Table2[[HomeTeam]:[HomeTeam]],$T12, Table2[[AwayTeam]:[AwayTeam]], Z$11, Table2[[ActualResult]:[ActualResult]], "REG"))) + (1*(SUMIFS(Table2[[HomeWon_]:[HomeWon_]], Table2[[GameIsOver]:[GameIsOver]],1,Table2[[AwayTeam]:[AwayTeam]],$T12, Table2[[HomeTeam]:[HomeTeam]], Z$11, Table2[[ActualResult]:[ActualResult]], "OT") + SUMIFS(Table2[[AwayWon]:[AwayWon]], Table2[[GameIsOver]:[GameIsOver]],1,Table2[[HomeTeam]:[HomeTeam]],$T12, Table2[[AwayTeam]:[AwayTeam]], Z$11, Table2[[ActualResult]:[ActualResult]], "OT") + SUMIFS(Table2[[HomeWon_]:[HomeWon_]], Table2[[GameIsOver]:[GameIsOver]],1,Table2[[AwayTeam]:[AwayTeam]],$T12, Table2[[HomeTeam]:[HomeTeam]], Z$11, Table2[[ActualResult]:[ActualResult]], "SO") + SUMIFS(Table2[[AwayWon]:[AwayWon]], Table2[[GameIsOver]:[GameIsOver]],1,Table2[[HomeTeam]:[HomeTeam]],$T12, Table2[[AwayTeam]:[AwayTeam]], Z$11, Table2[[ActualResult]:[ActualResult]], "SO")))</f>
        <v>4</v>
      </c>
      <c r="AA12">
        <f>(2*(SUMIFS(Table2[[AwayWon]:[AwayWon]], Table2[[GameIsOver]:[GameIsOver]],1,Table2[[AwayTeam]:[AwayTeam]],$T12, Table2[[HomeTeam]:[HomeTeam]], AA$11) + SUMIFS(Table2[[HomeWon_]:[HomeWon_]], Table2[[GameIsOver]:[GameIsOver]],1,Table2[[HomeTeam]:[HomeTeam]],$T12, Table2[[AwayTeam]:[AwayTeam]], AA$11))) + (0*(SUMIFS(Table2[[HomeWon_]:[HomeWon_]], Table2[[GameIsOver]:[GameIsOver]],1,Table2[[AwayTeam]:[AwayTeam]],$T12, Table2[[HomeTeam]:[HomeTeam]], AA$11, Table2[[ActualResult]:[ActualResult]], "REG") + SUMIFS(Table2[[AwayWon]:[AwayWon]], Table2[[GameIsOver]:[GameIsOver]],1,Table2[[HomeTeam]:[HomeTeam]],$T12, Table2[[AwayTeam]:[AwayTeam]], AA$11, Table2[[ActualResult]:[ActualResult]], "REG"))) + (1*(SUMIFS(Table2[[HomeWon_]:[HomeWon_]], Table2[[GameIsOver]:[GameIsOver]],1,Table2[[AwayTeam]:[AwayTeam]],$T12, Table2[[HomeTeam]:[HomeTeam]], AA$11, Table2[[ActualResult]:[ActualResult]], "OT") + SUMIFS(Table2[[AwayWon]:[AwayWon]], Table2[[GameIsOver]:[GameIsOver]],1,Table2[[HomeTeam]:[HomeTeam]],$T12, Table2[[AwayTeam]:[AwayTeam]], AA$11, Table2[[ActualResult]:[ActualResult]], "OT") + SUMIFS(Table2[[HomeWon_]:[HomeWon_]], Table2[[GameIsOver]:[GameIsOver]],1,Table2[[AwayTeam]:[AwayTeam]],$T12, Table2[[HomeTeam]:[HomeTeam]], AA$11, Table2[[ActualResult]:[ActualResult]], "SO") + SUMIFS(Table2[[AwayWon]:[AwayWon]], Table2[[GameIsOver]:[GameIsOver]],1,Table2[[HomeTeam]:[HomeTeam]],$T12, Table2[[AwayTeam]:[AwayTeam]], AA$11, Table2[[ActualResult]:[ActualResult]], "SO")))</f>
        <v>6</v>
      </c>
      <c r="AB12">
        <f>(2*(SUMIFS(Table2[[AwayWon]:[AwayWon]], Table2[[GameIsOver]:[GameIsOver]],1,Table2[[AwayTeam]:[AwayTeam]],$T12, Table2[[HomeTeam]:[HomeTeam]], AB$11) + SUMIFS(Table2[[HomeWon_]:[HomeWon_]], Table2[[GameIsOver]:[GameIsOver]],1,Table2[[HomeTeam]:[HomeTeam]],$T12, Table2[[AwayTeam]:[AwayTeam]], AB$11))) + (0*(SUMIFS(Table2[[HomeWon_]:[HomeWon_]], Table2[[GameIsOver]:[GameIsOver]],1,Table2[[AwayTeam]:[AwayTeam]],$T12, Table2[[HomeTeam]:[HomeTeam]], AB$11, Table2[[ActualResult]:[ActualResult]], "REG") + SUMIFS(Table2[[AwayWon]:[AwayWon]], Table2[[GameIsOver]:[GameIsOver]],1,Table2[[HomeTeam]:[HomeTeam]],$T12, Table2[[AwayTeam]:[AwayTeam]], AB$11, Table2[[ActualResult]:[ActualResult]], "REG"))) + (1*(SUMIFS(Table2[[HomeWon_]:[HomeWon_]], Table2[[GameIsOver]:[GameIsOver]],1,Table2[[AwayTeam]:[AwayTeam]],$T12, Table2[[HomeTeam]:[HomeTeam]], AB$11, Table2[[ActualResult]:[ActualResult]], "OT") + SUMIFS(Table2[[AwayWon]:[AwayWon]], Table2[[GameIsOver]:[GameIsOver]],1,Table2[[HomeTeam]:[HomeTeam]],$T12, Table2[[AwayTeam]:[AwayTeam]], AB$11, Table2[[ActualResult]:[ActualResult]], "OT") + SUMIFS(Table2[[HomeWon_]:[HomeWon_]], Table2[[GameIsOver]:[GameIsOver]],1,Table2[[AwayTeam]:[AwayTeam]],$T12, Table2[[HomeTeam]:[HomeTeam]], AB$11, Table2[[ActualResult]:[ActualResult]], "SO") + SUMIFS(Table2[[AwayWon]:[AwayWon]], Table2[[GameIsOver]:[GameIsOver]],1,Table2[[HomeTeam]:[HomeTeam]],$T12, Table2[[AwayTeam]:[AwayTeam]], AB$11, Table2[[ActualResult]:[ActualResult]], "SO")))</f>
        <v>2</v>
      </c>
      <c r="AC12">
        <f>(2*(SUMIFS(Table2[[AwayWon]:[AwayWon]], Table2[[GameIsOver]:[GameIsOver]],1,Table2[[AwayTeam]:[AwayTeam]],$T12, Table2[[HomeTeam]:[HomeTeam]], AC$11) + SUMIFS(Table2[[HomeWon_]:[HomeWon_]], Table2[[GameIsOver]:[GameIsOver]],1,Table2[[HomeTeam]:[HomeTeam]],$T12, Table2[[AwayTeam]:[AwayTeam]], AC$11))) + (0*(SUMIFS(Table2[[HomeWon_]:[HomeWon_]], Table2[[GameIsOver]:[GameIsOver]],1,Table2[[AwayTeam]:[AwayTeam]],$T12, Table2[[HomeTeam]:[HomeTeam]], AC$11, Table2[[ActualResult]:[ActualResult]], "REG") + SUMIFS(Table2[[AwayWon]:[AwayWon]], Table2[[GameIsOver]:[GameIsOver]],1,Table2[[HomeTeam]:[HomeTeam]],$T12, Table2[[AwayTeam]:[AwayTeam]], AC$11, Table2[[ActualResult]:[ActualResult]], "REG"))) + (1*(SUMIFS(Table2[[HomeWon_]:[HomeWon_]], Table2[[GameIsOver]:[GameIsOver]],1,Table2[[AwayTeam]:[AwayTeam]],$T12, Table2[[HomeTeam]:[HomeTeam]], AC$11, Table2[[ActualResult]:[ActualResult]], "OT") + SUMIFS(Table2[[AwayWon]:[AwayWon]], Table2[[GameIsOver]:[GameIsOver]],1,Table2[[HomeTeam]:[HomeTeam]],$T12, Table2[[AwayTeam]:[AwayTeam]], AC$11, Table2[[ActualResult]:[ActualResult]], "OT") + SUMIFS(Table2[[HomeWon_]:[HomeWon_]], Table2[[GameIsOver]:[GameIsOver]],1,Table2[[AwayTeam]:[AwayTeam]],$T12, Table2[[HomeTeam]:[HomeTeam]], AC$11, Table2[[ActualResult]:[ActualResult]], "SO") + SUMIFS(Table2[[AwayWon]:[AwayWon]], Table2[[GameIsOver]:[GameIsOver]],1,Table2[[HomeTeam]:[HomeTeam]],$T12, Table2[[AwayTeam]:[AwayTeam]], AC$11, Table2[[ActualResult]:[ActualResult]], "SO")))</f>
        <v>1</v>
      </c>
      <c r="AD12">
        <f>(2*(SUMIFS(Table2[[AwayWon]:[AwayWon]], Table2[[GameIsOver]:[GameIsOver]],1,Table2[[AwayTeam]:[AwayTeam]],$T12, Table2[[HomeTeam]:[HomeTeam]], AD$11) + SUMIFS(Table2[[HomeWon_]:[HomeWon_]], Table2[[GameIsOver]:[GameIsOver]],1,Table2[[HomeTeam]:[HomeTeam]],$T12, Table2[[AwayTeam]:[AwayTeam]], AD$11))) + (0*(SUMIFS(Table2[[HomeWon_]:[HomeWon_]], Table2[[GameIsOver]:[GameIsOver]],1,Table2[[AwayTeam]:[AwayTeam]],$T12, Table2[[HomeTeam]:[HomeTeam]], AD$11, Table2[[ActualResult]:[ActualResult]], "REG") + SUMIFS(Table2[[AwayWon]:[AwayWon]], Table2[[GameIsOver]:[GameIsOver]],1,Table2[[HomeTeam]:[HomeTeam]],$T12, Table2[[AwayTeam]:[AwayTeam]], AD$11, Table2[[ActualResult]:[ActualResult]], "REG"))) + (1*(SUMIFS(Table2[[HomeWon_]:[HomeWon_]], Table2[[GameIsOver]:[GameIsOver]],1,Table2[[AwayTeam]:[AwayTeam]],$T12, Table2[[HomeTeam]:[HomeTeam]], AD$11, Table2[[ActualResult]:[ActualResult]], "OT") + SUMIFS(Table2[[AwayWon]:[AwayWon]], Table2[[GameIsOver]:[GameIsOver]],1,Table2[[HomeTeam]:[HomeTeam]],$T12, Table2[[AwayTeam]:[AwayTeam]], AD$11, Table2[[ActualResult]:[ActualResult]], "OT") + SUMIFS(Table2[[HomeWon_]:[HomeWon_]], Table2[[GameIsOver]:[GameIsOver]],1,Table2[[AwayTeam]:[AwayTeam]],$T12, Table2[[HomeTeam]:[HomeTeam]], AD$11, Table2[[ActualResult]:[ActualResult]], "SO") + SUMIFS(Table2[[AwayWon]:[AwayWon]], Table2[[GameIsOver]:[GameIsOver]],1,Table2[[HomeTeam]:[HomeTeam]],$T12, Table2[[AwayTeam]:[AwayTeam]], AD$11, Table2[[ActualResult]:[ActualResult]], "SO")))</f>
        <v>4</v>
      </c>
      <c r="AE12">
        <f>(2*(SUMIFS(Table2[[AwayWon]:[AwayWon]], Table2[[GameIsOver]:[GameIsOver]],1,Table2[[AwayTeam]:[AwayTeam]],$T12, Table2[[HomeTeam]:[HomeTeam]], AE$11) + SUMIFS(Table2[[HomeWon_]:[HomeWon_]], Table2[[GameIsOver]:[GameIsOver]],1,Table2[[HomeTeam]:[HomeTeam]],$T12, Table2[[AwayTeam]:[AwayTeam]], AE$11))) + (0*(SUMIFS(Table2[[HomeWon_]:[HomeWon_]], Table2[[GameIsOver]:[GameIsOver]],1,Table2[[AwayTeam]:[AwayTeam]],$T12, Table2[[HomeTeam]:[HomeTeam]], AE$11, Table2[[ActualResult]:[ActualResult]], "REG") + SUMIFS(Table2[[AwayWon]:[AwayWon]], Table2[[GameIsOver]:[GameIsOver]],1,Table2[[HomeTeam]:[HomeTeam]],$T12, Table2[[AwayTeam]:[AwayTeam]], AE$11, Table2[[ActualResult]:[ActualResult]], "REG"))) + (1*(SUMIFS(Table2[[HomeWon_]:[HomeWon_]], Table2[[GameIsOver]:[GameIsOver]],1,Table2[[AwayTeam]:[AwayTeam]],$T12, Table2[[HomeTeam]:[HomeTeam]], AE$11, Table2[[ActualResult]:[ActualResult]], "OT") + SUMIFS(Table2[[AwayWon]:[AwayWon]], Table2[[GameIsOver]:[GameIsOver]],1,Table2[[HomeTeam]:[HomeTeam]],$T12, Table2[[AwayTeam]:[AwayTeam]], AE$11, Table2[[ActualResult]:[ActualResult]], "OT") + SUMIFS(Table2[[HomeWon_]:[HomeWon_]], Table2[[GameIsOver]:[GameIsOver]],1,Table2[[AwayTeam]:[AwayTeam]],$T12, Table2[[HomeTeam]:[HomeTeam]], AE$11, Table2[[ActualResult]:[ActualResult]], "SO") + SUMIFS(Table2[[AwayWon]:[AwayWon]], Table2[[GameIsOver]:[GameIsOver]],1,Table2[[HomeTeam]:[HomeTeam]],$T12, Table2[[AwayTeam]:[AwayTeam]], AE$11, Table2[[ActualResult]:[ActualResult]], "SO")))</f>
        <v>6</v>
      </c>
      <c r="AF12">
        <f>(2*(SUMIFS(Table2[[AwayWon]:[AwayWon]], Table2[[GameIsOver]:[GameIsOver]],1,Table2[[AwayTeam]:[AwayTeam]],$T12, Table2[[HomeTeam]:[HomeTeam]], AF$11) + SUMIFS(Table2[[HomeWon_]:[HomeWon_]], Table2[[GameIsOver]:[GameIsOver]],1,Table2[[HomeTeam]:[HomeTeam]],$T12, Table2[[AwayTeam]:[AwayTeam]], AF$11))) + (0*(SUMIFS(Table2[[HomeWon_]:[HomeWon_]], Table2[[GameIsOver]:[GameIsOver]],1,Table2[[AwayTeam]:[AwayTeam]],$T12, Table2[[HomeTeam]:[HomeTeam]], AF$11, Table2[[ActualResult]:[ActualResult]], "REG") + SUMIFS(Table2[[AwayWon]:[AwayWon]], Table2[[GameIsOver]:[GameIsOver]],1,Table2[[HomeTeam]:[HomeTeam]],$T12, Table2[[AwayTeam]:[AwayTeam]], AF$11, Table2[[ActualResult]:[ActualResult]], "REG"))) + (1*(SUMIFS(Table2[[HomeWon_]:[HomeWon_]], Table2[[GameIsOver]:[GameIsOver]],1,Table2[[AwayTeam]:[AwayTeam]],$T12, Table2[[HomeTeam]:[HomeTeam]], AF$11, Table2[[ActualResult]:[ActualResult]], "OT") + SUMIFS(Table2[[AwayWon]:[AwayWon]], Table2[[GameIsOver]:[GameIsOver]],1,Table2[[HomeTeam]:[HomeTeam]],$T12, Table2[[AwayTeam]:[AwayTeam]], AF$11, Table2[[ActualResult]:[ActualResult]], "OT") + SUMIFS(Table2[[HomeWon_]:[HomeWon_]], Table2[[GameIsOver]:[GameIsOver]],1,Table2[[AwayTeam]:[AwayTeam]],$T12, Table2[[HomeTeam]:[HomeTeam]], AF$11, Table2[[ActualResult]:[ActualResult]], "SO") + SUMIFS(Table2[[AwayWon]:[AwayWon]], Table2[[GameIsOver]:[GameIsOver]],1,Table2[[HomeTeam]:[HomeTeam]],$T12, Table2[[AwayTeam]:[AwayTeam]], AF$11, Table2[[ActualResult]:[ActualResult]], "SO")))</f>
        <v>2</v>
      </c>
      <c r="AG12">
        <f>(2*(SUMIFS(Table2[[AwayWon]:[AwayWon]], Table2[[GameIsOver]:[GameIsOver]],1,Table2[[AwayTeam]:[AwayTeam]],$T12, Table2[[HomeTeam]:[HomeTeam]], AG$11) + SUMIFS(Table2[[HomeWon_]:[HomeWon_]], Table2[[GameIsOver]:[GameIsOver]],1,Table2[[HomeTeam]:[HomeTeam]],$T12, Table2[[AwayTeam]:[AwayTeam]], AG$11))) + (0*(SUMIFS(Table2[[HomeWon_]:[HomeWon_]], Table2[[GameIsOver]:[GameIsOver]],1,Table2[[AwayTeam]:[AwayTeam]],$T12, Table2[[HomeTeam]:[HomeTeam]], AG$11, Table2[[ActualResult]:[ActualResult]], "REG") + SUMIFS(Table2[[AwayWon]:[AwayWon]], Table2[[GameIsOver]:[GameIsOver]],1,Table2[[HomeTeam]:[HomeTeam]],$T12, Table2[[AwayTeam]:[AwayTeam]], AG$11, Table2[[ActualResult]:[ActualResult]], "REG"))) + (1*(SUMIFS(Table2[[HomeWon_]:[HomeWon_]], Table2[[GameIsOver]:[GameIsOver]],1,Table2[[AwayTeam]:[AwayTeam]],$T12, Table2[[HomeTeam]:[HomeTeam]], AG$11, Table2[[ActualResult]:[ActualResult]], "OT") + SUMIFS(Table2[[AwayWon]:[AwayWon]], Table2[[GameIsOver]:[GameIsOver]],1,Table2[[HomeTeam]:[HomeTeam]],$T12, Table2[[AwayTeam]:[AwayTeam]], AG$11, Table2[[ActualResult]:[ActualResult]], "OT") + SUMIFS(Table2[[HomeWon_]:[HomeWon_]], Table2[[GameIsOver]:[GameIsOver]],1,Table2[[AwayTeam]:[AwayTeam]],$T12, Table2[[HomeTeam]:[HomeTeam]], AG$11, Table2[[ActualResult]:[ActualResult]], "SO") + SUMIFS(Table2[[AwayWon]:[AwayWon]], Table2[[GameIsOver]:[GameIsOver]],1,Table2[[HomeTeam]:[HomeTeam]],$T12, Table2[[AwayTeam]:[AwayTeam]], AG$11, Table2[[ActualResult]:[ActualResult]], "SO")))</f>
        <v>6</v>
      </c>
      <c r="AH12">
        <f>(2*(SUMIFS(Table2[[AwayWon]:[AwayWon]], Table2[[GameIsOver]:[GameIsOver]],1,Table2[[AwayTeam]:[AwayTeam]],$T12, Table2[[HomeTeam]:[HomeTeam]], AH$11) + SUMIFS(Table2[[HomeWon_]:[HomeWon_]], Table2[[GameIsOver]:[GameIsOver]],1,Table2[[HomeTeam]:[HomeTeam]],$T12, Table2[[AwayTeam]:[AwayTeam]], AH$11))) + (0*(SUMIFS(Table2[[HomeWon_]:[HomeWon_]], Table2[[GameIsOver]:[GameIsOver]],1,Table2[[AwayTeam]:[AwayTeam]],$T12, Table2[[HomeTeam]:[HomeTeam]], AH$11, Table2[[ActualResult]:[ActualResult]], "REG") + SUMIFS(Table2[[AwayWon]:[AwayWon]], Table2[[GameIsOver]:[GameIsOver]],1,Table2[[HomeTeam]:[HomeTeam]],$T12, Table2[[AwayTeam]:[AwayTeam]], AH$11, Table2[[ActualResult]:[ActualResult]], "REG"))) + (1*(SUMIFS(Table2[[HomeWon_]:[HomeWon_]], Table2[[GameIsOver]:[GameIsOver]],1,Table2[[AwayTeam]:[AwayTeam]],$T12, Table2[[HomeTeam]:[HomeTeam]], AH$11, Table2[[ActualResult]:[ActualResult]], "OT") + SUMIFS(Table2[[AwayWon]:[AwayWon]], Table2[[GameIsOver]:[GameIsOver]],1,Table2[[HomeTeam]:[HomeTeam]],$T12, Table2[[AwayTeam]:[AwayTeam]], AH$11, Table2[[ActualResult]:[ActualResult]], "OT") + SUMIFS(Table2[[HomeWon_]:[HomeWon_]], Table2[[GameIsOver]:[GameIsOver]],1,Table2[[AwayTeam]:[AwayTeam]],$T12, Table2[[HomeTeam]:[HomeTeam]], AH$11, Table2[[ActualResult]:[ActualResult]], "SO") + SUMIFS(Table2[[AwayWon]:[AwayWon]], Table2[[GameIsOver]:[GameIsOver]],1,Table2[[HomeTeam]:[HomeTeam]],$T12, Table2[[AwayTeam]:[AwayTeam]], AH$11, Table2[[ActualResult]:[ActualResult]], "SO")))</f>
        <v>4</v>
      </c>
      <c r="AI12">
        <f>(2*(SUMIFS(Table2[[AwayWon]:[AwayWon]], Table2[[GameIsOver]:[GameIsOver]],1,Table2[[AwayTeam]:[AwayTeam]],$T12, Table2[[HomeTeam]:[HomeTeam]], AI$11) + SUMIFS(Table2[[HomeWon_]:[HomeWon_]], Table2[[GameIsOver]:[GameIsOver]],1,Table2[[HomeTeam]:[HomeTeam]],$T12, Table2[[AwayTeam]:[AwayTeam]], AI$11))) + (0*(SUMIFS(Table2[[HomeWon_]:[HomeWon_]], Table2[[GameIsOver]:[GameIsOver]],1,Table2[[AwayTeam]:[AwayTeam]],$T12, Table2[[HomeTeam]:[HomeTeam]], AI$11, Table2[[ActualResult]:[ActualResult]], "REG") + SUMIFS(Table2[[AwayWon]:[AwayWon]], Table2[[GameIsOver]:[GameIsOver]],1,Table2[[HomeTeam]:[HomeTeam]],$T12, Table2[[AwayTeam]:[AwayTeam]], AI$11, Table2[[ActualResult]:[ActualResult]], "REG"))) + (1*(SUMIFS(Table2[[HomeWon_]:[HomeWon_]], Table2[[GameIsOver]:[GameIsOver]],1,Table2[[AwayTeam]:[AwayTeam]],$T12, Table2[[HomeTeam]:[HomeTeam]], AI$11, Table2[[ActualResult]:[ActualResult]], "OT") + SUMIFS(Table2[[AwayWon]:[AwayWon]], Table2[[GameIsOver]:[GameIsOver]],1,Table2[[HomeTeam]:[HomeTeam]],$T12, Table2[[AwayTeam]:[AwayTeam]], AI$11, Table2[[ActualResult]:[ActualResult]], "OT") + SUMIFS(Table2[[HomeWon_]:[HomeWon_]], Table2[[GameIsOver]:[GameIsOver]],1,Table2[[AwayTeam]:[AwayTeam]],$T12, Table2[[HomeTeam]:[HomeTeam]], AI$11, Table2[[ActualResult]:[ActualResult]], "SO") + SUMIFS(Table2[[AwayWon]:[AwayWon]], Table2[[GameIsOver]:[GameIsOver]],1,Table2[[HomeTeam]:[HomeTeam]],$T12, Table2[[AwayTeam]:[AwayTeam]], AI$11, Table2[[ActualResult]:[ActualResult]], "SO")))</f>
        <v>4</v>
      </c>
      <c r="AJ12">
        <f>(2*(SUMIFS(Table2[[AwayWon]:[AwayWon]], Table2[[GameIsOver]:[GameIsOver]],1,Table2[[AwayTeam]:[AwayTeam]],$T12, Table2[[HomeTeam]:[HomeTeam]], AJ$11) + SUMIFS(Table2[[HomeWon_]:[HomeWon_]], Table2[[GameIsOver]:[GameIsOver]],1,Table2[[HomeTeam]:[HomeTeam]],$T12, Table2[[AwayTeam]:[AwayTeam]], AJ$11))) + (0*(SUMIFS(Table2[[HomeWon_]:[HomeWon_]], Table2[[GameIsOver]:[GameIsOver]],1,Table2[[AwayTeam]:[AwayTeam]],$T12, Table2[[HomeTeam]:[HomeTeam]], AJ$11, Table2[[ActualResult]:[ActualResult]], "REG") + SUMIFS(Table2[[AwayWon]:[AwayWon]], Table2[[GameIsOver]:[GameIsOver]],1,Table2[[HomeTeam]:[HomeTeam]],$T12, Table2[[AwayTeam]:[AwayTeam]], AJ$11, Table2[[ActualResult]:[ActualResult]], "REG"))) + (1*(SUMIFS(Table2[[HomeWon_]:[HomeWon_]], Table2[[GameIsOver]:[GameIsOver]],1,Table2[[AwayTeam]:[AwayTeam]],$T12, Table2[[HomeTeam]:[HomeTeam]], AJ$11, Table2[[ActualResult]:[ActualResult]], "OT") + SUMIFS(Table2[[AwayWon]:[AwayWon]], Table2[[GameIsOver]:[GameIsOver]],1,Table2[[HomeTeam]:[HomeTeam]],$T12, Table2[[AwayTeam]:[AwayTeam]], AJ$11, Table2[[ActualResult]:[ActualResult]], "OT") + SUMIFS(Table2[[HomeWon_]:[HomeWon_]], Table2[[GameIsOver]:[GameIsOver]],1,Table2[[AwayTeam]:[AwayTeam]],$T12, Table2[[HomeTeam]:[HomeTeam]], AJ$11, Table2[[ActualResult]:[ActualResult]], "SO") + SUMIFS(Table2[[AwayWon]:[AwayWon]], Table2[[GameIsOver]:[GameIsOver]],1,Table2[[HomeTeam]:[HomeTeam]],$T12, Table2[[AwayTeam]:[AwayTeam]], AJ$11, Table2[[ActualResult]:[ActualResult]], "SO")))</f>
        <v>4</v>
      </c>
      <c r="AK12">
        <f>(2*(SUMIFS(Table2[[AwayWon]:[AwayWon]], Table2[[GameIsOver]:[GameIsOver]],1,Table2[[AwayTeam]:[AwayTeam]],$T12, Table2[[HomeTeam]:[HomeTeam]], AK$11) + SUMIFS(Table2[[HomeWon_]:[HomeWon_]], Table2[[GameIsOver]:[GameIsOver]],1,Table2[[HomeTeam]:[HomeTeam]],$T12, Table2[[AwayTeam]:[AwayTeam]], AK$11))) + (0*(SUMIFS(Table2[[HomeWon_]:[HomeWon_]], Table2[[GameIsOver]:[GameIsOver]],1,Table2[[AwayTeam]:[AwayTeam]],$T12, Table2[[HomeTeam]:[HomeTeam]], AK$11, Table2[[ActualResult]:[ActualResult]], "REG") + SUMIFS(Table2[[AwayWon]:[AwayWon]], Table2[[GameIsOver]:[GameIsOver]],1,Table2[[HomeTeam]:[HomeTeam]],$T12, Table2[[AwayTeam]:[AwayTeam]], AK$11, Table2[[ActualResult]:[ActualResult]], "REG"))) + (1*(SUMIFS(Table2[[HomeWon_]:[HomeWon_]], Table2[[GameIsOver]:[GameIsOver]],1,Table2[[AwayTeam]:[AwayTeam]],$T12, Table2[[HomeTeam]:[HomeTeam]], AK$11, Table2[[ActualResult]:[ActualResult]], "OT") + SUMIFS(Table2[[AwayWon]:[AwayWon]], Table2[[GameIsOver]:[GameIsOver]],1,Table2[[HomeTeam]:[HomeTeam]],$T12, Table2[[AwayTeam]:[AwayTeam]], AK$11, Table2[[ActualResult]:[ActualResult]], "OT") + SUMIFS(Table2[[HomeWon_]:[HomeWon_]], Table2[[GameIsOver]:[GameIsOver]],1,Table2[[AwayTeam]:[AwayTeam]],$T12, Table2[[HomeTeam]:[HomeTeam]], AK$11, Table2[[ActualResult]:[ActualResult]], "SO") + SUMIFS(Table2[[AwayWon]:[AwayWon]], Table2[[GameIsOver]:[GameIsOver]],1,Table2[[HomeTeam]:[HomeTeam]],$T12, Table2[[AwayTeam]:[AwayTeam]], AK$11, Table2[[ActualResult]:[ActualResult]], "SO")))</f>
        <v>0</v>
      </c>
      <c r="AL12">
        <f>(2*(SUMIFS(Table2[[AwayWon]:[AwayWon]], Table2[[GameIsOver]:[GameIsOver]],1,Table2[[AwayTeam]:[AwayTeam]],$T12, Table2[[HomeTeam]:[HomeTeam]], AL$11) + SUMIFS(Table2[[HomeWon_]:[HomeWon_]], Table2[[GameIsOver]:[GameIsOver]],1,Table2[[HomeTeam]:[HomeTeam]],$T12, Table2[[AwayTeam]:[AwayTeam]], AL$11))) + (0*(SUMIFS(Table2[[HomeWon_]:[HomeWon_]], Table2[[GameIsOver]:[GameIsOver]],1,Table2[[AwayTeam]:[AwayTeam]],$T12, Table2[[HomeTeam]:[HomeTeam]], AL$11, Table2[[ActualResult]:[ActualResult]], "REG") + SUMIFS(Table2[[AwayWon]:[AwayWon]], Table2[[GameIsOver]:[GameIsOver]],1,Table2[[HomeTeam]:[HomeTeam]],$T12, Table2[[AwayTeam]:[AwayTeam]], AL$11, Table2[[ActualResult]:[ActualResult]], "REG"))) + (1*(SUMIFS(Table2[[HomeWon_]:[HomeWon_]], Table2[[GameIsOver]:[GameIsOver]],1,Table2[[AwayTeam]:[AwayTeam]],$T12, Table2[[HomeTeam]:[HomeTeam]], AL$11, Table2[[ActualResult]:[ActualResult]], "OT") + SUMIFS(Table2[[AwayWon]:[AwayWon]], Table2[[GameIsOver]:[GameIsOver]],1,Table2[[HomeTeam]:[HomeTeam]],$T12, Table2[[AwayTeam]:[AwayTeam]], AL$11, Table2[[ActualResult]:[ActualResult]], "OT") + SUMIFS(Table2[[HomeWon_]:[HomeWon_]], Table2[[GameIsOver]:[GameIsOver]],1,Table2[[AwayTeam]:[AwayTeam]],$T12, Table2[[HomeTeam]:[HomeTeam]], AL$11, Table2[[ActualResult]:[ActualResult]], "SO") + SUMIFS(Table2[[AwayWon]:[AwayWon]], Table2[[GameIsOver]:[GameIsOver]],1,Table2[[HomeTeam]:[HomeTeam]],$T12, Table2[[AwayTeam]:[AwayTeam]], AL$11, Table2[[ActualResult]:[ActualResult]], "SO")))</f>
        <v>2</v>
      </c>
      <c r="AM12">
        <f>(2*(SUMIFS(Table2[[AwayWon]:[AwayWon]], Table2[[GameIsOver]:[GameIsOver]],1,Table2[[AwayTeam]:[AwayTeam]],$T12, Table2[[HomeTeam]:[HomeTeam]], AM$11) + SUMIFS(Table2[[HomeWon_]:[HomeWon_]], Table2[[GameIsOver]:[GameIsOver]],1,Table2[[HomeTeam]:[HomeTeam]],$T12, Table2[[AwayTeam]:[AwayTeam]], AM$11))) + (0*(SUMIFS(Table2[[HomeWon_]:[HomeWon_]], Table2[[GameIsOver]:[GameIsOver]],1,Table2[[AwayTeam]:[AwayTeam]],$T12, Table2[[HomeTeam]:[HomeTeam]], AM$11, Table2[[ActualResult]:[ActualResult]], "REG") + SUMIFS(Table2[[AwayWon]:[AwayWon]], Table2[[GameIsOver]:[GameIsOver]],1,Table2[[HomeTeam]:[HomeTeam]],$T12, Table2[[AwayTeam]:[AwayTeam]], AM$11, Table2[[ActualResult]:[ActualResult]], "REG"))) + (1*(SUMIFS(Table2[[HomeWon_]:[HomeWon_]], Table2[[GameIsOver]:[GameIsOver]],1,Table2[[AwayTeam]:[AwayTeam]],$T12, Table2[[HomeTeam]:[HomeTeam]], AM$11, Table2[[ActualResult]:[ActualResult]], "OT") + SUMIFS(Table2[[AwayWon]:[AwayWon]], Table2[[GameIsOver]:[GameIsOver]],1,Table2[[HomeTeam]:[HomeTeam]],$T12, Table2[[AwayTeam]:[AwayTeam]], AM$11, Table2[[ActualResult]:[ActualResult]], "OT") + SUMIFS(Table2[[HomeWon_]:[HomeWon_]], Table2[[GameIsOver]:[GameIsOver]],1,Table2[[AwayTeam]:[AwayTeam]],$T12, Table2[[HomeTeam]:[HomeTeam]], AM$11, Table2[[ActualResult]:[ActualResult]], "SO") + SUMIFS(Table2[[AwayWon]:[AwayWon]], Table2[[GameIsOver]:[GameIsOver]],1,Table2[[HomeTeam]:[HomeTeam]],$T12, Table2[[AwayTeam]:[AwayTeam]], AM$11, Table2[[ActualResult]:[ActualResult]], "SO")))</f>
        <v>2</v>
      </c>
      <c r="AN12">
        <f>(2*(SUMIFS(Table2[[AwayWon]:[AwayWon]], Table2[[GameIsOver]:[GameIsOver]],1,Table2[[AwayTeam]:[AwayTeam]],$T12, Table2[[HomeTeam]:[HomeTeam]], AN$11) + SUMIFS(Table2[[HomeWon_]:[HomeWon_]], Table2[[GameIsOver]:[GameIsOver]],1,Table2[[HomeTeam]:[HomeTeam]],$T12, Table2[[AwayTeam]:[AwayTeam]], AN$11))) + (0*(SUMIFS(Table2[[HomeWon_]:[HomeWon_]], Table2[[GameIsOver]:[GameIsOver]],1,Table2[[AwayTeam]:[AwayTeam]],$T12, Table2[[HomeTeam]:[HomeTeam]], AN$11, Table2[[ActualResult]:[ActualResult]], "REG") + SUMIFS(Table2[[AwayWon]:[AwayWon]], Table2[[GameIsOver]:[GameIsOver]],1,Table2[[HomeTeam]:[HomeTeam]],$T12, Table2[[AwayTeam]:[AwayTeam]], AN$11, Table2[[ActualResult]:[ActualResult]], "REG"))) + (1*(SUMIFS(Table2[[HomeWon_]:[HomeWon_]], Table2[[GameIsOver]:[GameIsOver]],1,Table2[[AwayTeam]:[AwayTeam]],$T12, Table2[[HomeTeam]:[HomeTeam]], AN$11, Table2[[ActualResult]:[ActualResult]], "OT") + SUMIFS(Table2[[AwayWon]:[AwayWon]], Table2[[GameIsOver]:[GameIsOver]],1,Table2[[HomeTeam]:[HomeTeam]],$T12, Table2[[AwayTeam]:[AwayTeam]], AN$11, Table2[[ActualResult]:[ActualResult]], "OT") + SUMIFS(Table2[[HomeWon_]:[HomeWon_]], Table2[[GameIsOver]:[GameIsOver]],1,Table2[[AwayTeam]:[AwayTeam]],$T12, Table2[[HomeTeam]:[HomeTeam]], AN$11, Table2[[ActualResult]:[ActualResult]], "SO") + SUMIFS(Table2[[AwayWon]:[AwayWon]], Table2[[GameIsOver]:[GameIsOver]],1,Table2[[HomeTeam]:[HomeTeam]],$T12, Table2[[AwayTeam]:[AwayTeam]], AN$11, Table2[[ActualResult]:[ActualResult]], "SO")))</f>
        <v>2</v>
      </c>
      <c r="AO12">
        <f>(2*(SUMIFS(Table2[[AwayWon]:[AwayWon]], Table2[[GameIsOver]:[GameIsOver]],1,Table2[[AwayTeam]:[AwayTeam]],$T12, Table2[[HomeTeam]:[HomeTeam]], AO$11) + SUMIFS(Table2[[HomeWon_]:[HomeWon_]], Table2[[GameIsOver]:[GameIsOver]],1,Table2[[HomeTeam]:[HomeTeam]],$T12, Table2[[AwayTeam]:[AwayTeam]], AO$11))) + (0*(SUMIFS(Table2[[HomeWon_]:[HomeWon_]], Table2[[GameIsOver]:[GameIsOver]],1,Table2[[AwayTeam]:[AwayTeam]],$T12, Table2[[HomeTeam]:[HomeTeam]], AO$11, Table2[[ActualResult]:[ActualResult]], "REG") + SUMIFS(Table2[[AwayWon]:[AwayWon]], Table2[[GameIsOver]:[GameIsOver]],1,Table2[[HomeTeam]:[HomeTeam]],$T12, Table2[[AwayTeam]:[AwayTeam]], AO$11, Table2[[ActualResult]:[ActualResult]], "REG"))) + (1*(SUMIFS(Table2[[HomeWon_]:[HomeWon_]], Table2[[GameIsOver]:[GameIsOver]],1,Table2[[AwayTeam]:[AwayTeam]],$T12, Table2[[HomeTeam]:[HomeTeam]], AO$11, Table2[[ActualResult]:[ActualResult]], "OT") + SUMIFS(Table2[[AwayWon]:[AwayWon]], Table2[[GameIsOver]:[GameIsOver]],1,Table2[[HomeTeam]:[HomeTeam]],$T12, Table2[[AwayTeam]:[AwayTeam]], AO$11, Table2[[ActualResult]:[ActualResult]], "OT") + SUMIFS(Table2[[HomeWon_]:[HomeWon_]], Table2[[GameIsOver]:[GameIsOver]],1,Table2[[AwayTeam]:[AwayTeam]],$T12, Table2[[HomeTeam]:[HomeTeam]], AO$11, Table2[[ActualResult]:[ActualResult]], "SO") + SUMIFS(Table2[[AwayWon]:[AwayWon]], Table2[[GameIsOver]:[GameIsOver]],1,Table2[[HomeTeam]:[HomeTeam]],$T12, Table2[[AwayTeam]:[AwayTeam]], AO$11, Table2[[ActualResult]:[ActualResult]], "SO")))</f>
        <v>2</v>
      </c>
      <c r="AP12">
        <f>(2*(SUMIFS(Table2[[AwayWon]:[AwayWon]], Table2[[GameIsOver]:[GameIsOver]],1,Table2[[AwayTeam]:[AwayTeam]],$T12, Table2[[HomeTeam]:[HomeTeam]], AP$11) + SUMIFS(Table2[[HomeWon_]:[HomeWon_]], Table2[[GameIsOver]:[GameIsOver]],1,Table2[[HomeTeam]:[HomeTeam]],$T12, Table2[[AwayTeam]:[AwayTeam]], AP$11))) + (0*(SUMIFS(Table2[[HomeWon_]:[HomeWon_]], Table2[[GameIsOver]:[GameIsOver]],1,Table2[[AwayTeam]:[AwayTeam]],$T12, Table2[[HomeTeam]:[HomeTeam]], AP$11, Table2[[ActualResult]:[ActualResult]], "REG") + SUMIFS(Table2[[AwayWon]:[AwayWon]], Table2[[GameIsOver]:[GameIsOver]],1,Table2[[HomeTeam]:[HomeTeam]],$T12, Table2[[AwayTeam]:[AwayTeam]], AP$11, Table2[[ActualResult]:[ActualResult]], "REG"))) + (1*(SUMIFS(Table2[[HomeWon_]:[HomeWon_]], Table2[[GameIsOver]:[GameIsOver]],1,Table2[[AwayTeam]:[AwayTeam]],$T12, Table2[[HomeTeam]:[HomeTeam]], AP$11, Table2[[ActualResult]:[ActualResult]], "OT") + SUMIFS(Table2[[AwayWon]:[AwayWon]], Table2[[GameIsOver]:[GameIsOver]],1,Table2[[HomeTeam]:[HomeTeam]],$T12, Table2[[AwayTeam]:[AwayTeam]], AP$11, Table2[[ActualResult]:[ActualResult]], "OT") + SUMIFS(Table2[[HomeWon_]:[HomeWon_]], Table2[[GameIsOver]:[GameIsOver]],1,Table2[[AwayTeam]:[AwayTeam]],$T12, Table2[[HomeTeam]:[HomeTeam]], AP$11, Table2[[ActualResult]:[ActualResult]], "SO") + SUMIFS(Table2[[AwayWon]:[AwayWon]], Table2[[GameIsOver]:[GameIsOver]],1,Table2[[HomeTeam]:[HomeTeam]],$T12, Table2[[AwayTeam]:[AwayTeam]], AP$11, Table2[[ActualResult]:[ActualResult]], "SO")))</f>
        <v>4</v>
      </c>
      <c r="AQ12">
        <f>(2*(SUMIFS(Table2[[AwayWon]:[AwayWon]], Table2[[GameIsOver]:[GameIsOver]],1,Table2[[AwayTeam]:[AwayTeam]],$T12, Table2[[HomeTeam]:[HomeTeam]], AQ$11) + SUMIFS(Table2[[HomeWon_]:[HomeWon_]], Table2[[GameIsOver]:[GameIsOver]],1,Table2[[HomeTeam]:[HomeTeam]],$T12, Table2[[AwayTeam]:[AwayTeam]], AQ$11))) + (0*(SUMIFS(Table2[[HomeWon_]:[HomeWon_]], Table2[[GameIsOver]:[GameIsOver]],1,Table2[[AwayTeam]:[AwayTeam]],$T12, Table2[[HomeTeam]:[HomeTeam]], AQ$11, Table2[[ActualResult]:[ActualResult]], "REG") + SUMIFS(Table2[[AwayWon]:[AwayWon]], Table2[[GameIsOver]:[GameIsOver]],1,Table2[[HomeTeam]:[HomeTeam]],$T12, Table2[[AwayTeam]:[AwayTeam]], AQ$11, Table2[[ActualResult]:[ActualResult]], "REG"))) + (1*(SUMIFS(Table2[[HomeWon_]:[HomeWon_]], Table2[[GameIsOver]:[GameIsOver]],1,Table2[[AwayTeam]:[AwayTeam]],$T12, Table2[[HomeTeam]:[HomeTeam]], AQ$11, Table2[[ActualResult]:[ActualResult]], "OT") + SUMIFS(Table2[[AwayWon]:[AwayWon]], Table2[[GameIsOver]:[GameIsOver]],1,Table2[[HomeTeam]:[HomeTeam]],$T12, Table2[[AwayTeam]:[AwayTeam]], AQ$11, Table2[[ActualResult]:[ActualResult]], "OT") + SUMIFS(Table2[[HomeWon_]:[HomeWon_]], Table2[[GameIsOver]:[GameIsOver]],1,Table2[[AwayTeam]:[AwayTeam]],$T12, Table2[[HomeTeam]:[HomeTeam]], AQ$11, Table2[[ActualResult]:[ActualResult]], "SO") + SUMIFS(Table2[[AwayWon]:[AwayWon]], Table2[[GameIsOver]:[GameIsOver]],1,Table2[[HomeTeam]:[HomeTeam]],$T12, Table2[[AwayTeam]:[AwayTeam]], AQ$11, Table2[[ActualResult]:[ActualResult]], "SO")))</f>
        <v>3</v>
      </c>
      <c r="AR12">
        <f>(2*(SUMIFS(Table2[[AwayWon]:[AwayWon]], Table2[[GameIsOver]:[GameIsOver]],1,Table2[[AwayTeam]:[AwayTeam]],$T12, Table2[[HomeTeam]:[HomeTeam]], AR$11) + SUMIFS(Table2[[HomeWon_]:[HomeWon_]], Table2[[GameIsOver]:[GameIsOver]],1,Table2[[HomeTeam]:[HomeTeam]],$T12, Table2[[AwayTeam]:[AwayTeam]], AR$11))) + (0*(SUMIFS(Table2[[HomeWon_]:[HomeWon_]], Table2[[GameIsOver]:[GameIsOver]],1,Table2[[AwayTeam]:[AwayTeam]],$T12, Table2[[HomeTeam]:[HomeTeam]], AR$11, Table2[[ActualResult]:[ActualResult]], "REG") + SUMIFS(Table2[[AwayWon]:[AwayWon]], Table2[[GameIsOver]:[GameIsOver]],1,Table2[[HomeTeam]:[HomeTeam]],$T12, Table2[[AwayTeam]:[AwayTeam]], AR$11, Table2[[ActualResult]:[ActualResult]], "REG"))) + (1*(SUMIFS(Table2[[HomeWon_]:[HomeWon_]], Table2[[GameIsOver]:[GameIsOver]],1,Table2[[AwayTeam]:[AwayTeam]],$T12, Table2[[HomeTeam]:[HomeTeam]], AR$11, Table2[[ActualResult]:[ActualResult]], "OT") + SUMIFS(Table2[[AwayWon]:[AwayWon]], Table2[[GameIsOver]:[GameIsOver]],1,Table2[[HomeTeam]:[HomeTeam]],$T12, Table2[[AwayTeam]:[AwayTeam]], AR$11, Table2[[ActualResult]:[ActualResult]], "OT") + SUMIFS(Table2[[HomeWon_]:[HomeWon_]], Table2[[GameIsOver]:[GameIsOver]],1,Table2[[AwayTeam]:[AwayTeam]],$T12, Table2[[HomeTeam]:[HomeTeam]], AR$11, Table2[[ActualResult]:[ActualResult]], "SO") + SUMIFS(Table2[[AwayWon]:[AwayWon]], Table2[[GameIsOver]:[GameIsOver]],1,Table2[[HomeTeam]:[HomeTeam]],$T12, Table2[[AwayTeam]:[AwayTeam]], AR$11, Table2[[ActualResult]:[ActualResult]], "SO")))</f>
        <v>4</v>
      </c>
      <c r="AS12">
        <f>(2*(SUMIFS(Table2[[AwayWon]:[AwayWon]], Table2[[GameIsOver]:[GameIsOver]],1,Table2[[AwayTeam]:[AwayTeam]],$T12, Table2[[HomeTeam]:[HomeTeam]], AS$11) + SUMIFS(Table2[[HomeWon_]:[HomeWon_]], Table2[[GameIsOver]:[GameIsOver]],1,Table2[[HomeTeam]:[HomeTeam]],$T12, Table2[[AwayTeam]:[AwayTeam]], AS$11))) + (0*(SUMIFS(Table2[[HomeWon_]:[HomeWon_]], Table2[[GameIsOver]:[GameIsOver]],1,Table2[[AwayTeam]:[AwayTeam]],$T12, Table2[[HomeTeam]:[HomeTeam]], AS$11, Table2[[ActualResult]:[ActualResult]], "REG") + SUMIFS(Table2[[AwayWon]:[AwayWon]], Table2[[GameIsOver]:[GameIsOver]],1,Table2[[HomeTeam]:[HomeTeam]],$T12, Table2[[AwayTeam]:[AwayTeam]], AS$11, Table2[[ActualResult]:[ActualResult]], "REG"))) + (1*(SUMIFS(Table2[[HomeWon_]:[HomeWon_]], Table2[[GameIsOver]:[GameIsOver]],1,Table2[[AwayTeam]:[AwayTeam]],$T12, Table2[[HomeTeam]:[HomeTeam]], AS$11, Table2[[ActualResult]:[ActualResult]], "OT") + SUMIFS(Table2[[AwayWon]:[AwayWon]], Table2[[GameIsOver]:[GameIsOver]],1,Table2[[HomeTeam]:[HomeTeam]],$T12, Table2[[AwayTeam]:[AwayTeam]], AS$11, Table2[[ActualResult]:[ActualResult]], "OT") + SUMIFS(Table2[[HomeWon_]:[HomeWon_]], Table2[[GameIsOver]:[GameIsOver]],1,Table2[[AwayTeam]:[AwayTeam]],$T12, Table2[[HomeTeam]:[HomeTeam]], AS$11, Table2[[ActualResult]:[ActualResult]], "SO") + SUMIFS(Table2[[AwayWon]:[AwayWon]], Table2[[GameIsOver]:[GameIsOver]],1,Table2[[HomeTeam]:[HomeTeam]],$T12, Table2[[AwayTeam]:[AwayTeam]], AS$11, Table2[[ActualResult]:[ActualResult]], "SO")))</f>
        <v>2</v>
      </c>
      <c r="AT12">
        <f>(2*(SUMIFS(Table2[[AwayWon]:[AwayWon]], Table2[[GameIsOver]:[GameIsOver]],1,Table2[[AwayTeam]:[AwayTeam]],$T12, Table2[[HomeTeam]:[HomeTeam]], AT$11) + SUMIFS(Table2[[HomeWon_]:[HomeWon_]], Table2[[GameIsOver]:[GameIsOver]],1,Table2[[HomeTeam]:[HomeTeam]],$T12, Table2[[AwayTeam]:[AwayTeam]], AT$11))) + (0*(SUMIFS(Table2[[HomeWon_]:[HomeWon_]], Table2[[GameIsOver]:[GameIsOver]],1,Table2[[AwayTeam]:[AwayTeam]],$T12, Table2[[HomeTeam]:[HomeTeam]], AT$11, Table2[[ActualResult]:[ActualResult]], "REG") + SUMIFS(Table2[[AwayWon]:[AwayWon]], Table2[[GameIsOver]:[GameIsOver]],1,Table2[[HomeTeam]:[HomeTeam]],$T12, Table2[[AwayTeam]:[AwayTeam]], AT$11, Table2[[ActualResult]:[ActualResult]], "REG"))) + (1*(SUMIFS(Table2[[HomeWon_]:[HomeWon_]], Table2[[GameIsOver]:[GameIsOver]],1,Table2[[AwayTeam]:[AwayTeam]],$T12, Table2[[HomeTeam]:[HomeTeam]], AT$11, Table2[[ActualResult]:[ActualResult]], "OT") + SUMIFS(Table2[[AwayWon]:[AwayWon]], Table2[[GameIsOver]:[GameIsOver]],1,Table2[[HomeTeam]:[HomeTeam]],$T12, Table2[[AwayTeam]:[AwayTeam]], AT$11, Table2[[ActualResult]:[ActualResult]], "OT") + SUMIFS(Table2[[HomeWon_]:[HomeWon_]], Table2[[GameIsOver]:[GameIsOver]],1,Table2[[AwayTeam]:[AwayTeam]],$T12, Table2[[HomeTeam]:[HomeTeam]], AT$11, Table2[[ActualResult]:[ActualResult]], "SO") + SUMIFS(Table2[[AwayWon]:[AwayWon]], Table2[[GameIsOver]:[GameIsOver]],1,Table2[[HomeTeam]:[HomeTeam]],$T12, Table2[[AwayTeam]:[AwayTeam]], AT$11, Table2[[ActualResult]:[ActualResult]], "SO")))</f>
        <v>4</v>
      </c>
      <c r="AU12">
        <f>(2*(SUMIFS(Table2[[AwayWon]:[AwayWon]], Table2[[GameIsOver]:[GameIsOver]],1,Table2[[AwayTeam]:[AwayTeam]],$T12, Table2[[HomeTeam]:[HomeTeam]], AU$11) + SUMIFS(Table2[[HomeWon_]:[HomeWon_]], Table2[[GameIsOver]:[GameIsOver]],1,Table2[[HomeTeam]:[HomeTeam]],$T12, Table2[[AwayTeam]:[AwayTeam]], AU$11))) + (0*(SUMIFS(Table2[[HomeWon_]:[HomeWon_]], Table2[[GameIsOver]:[GameIsOver]],1,Table2[[AwayTeam]:[AwayTeam]],$T12, Table2[[HomeTeam]:[HomeTeam]], AU$11, Table2[[ActualResult]:[ActualResult]], "REG") + SUMIFS(Table2[[AwayWon]:[AwayWon]], Table2[[GameIsOver]:[GameIsOver]],1,Table2[[HomeTeam]:[HomeTeam]],$T12, Table2[[AwayTeam]:[AwayTeam]], AU$11, Table2[[ActualResult]:[ActualResult]], "REG"))) + (1*(SUMIFS(Table2[[HomeWon_]:[HomeWon_]], Table2[[GameIsOver]:[GameIsOver]],1,Table2[[AwayTeam]:[AwayTeam]],$T12, Table2[[HomeTeam]:[HomeTeam]], AU$11, Table2[[ActualResult]:[ActualResult]], "OT") + SUMIFS(Table2[[AwayWon]:[AwayWon]], Table2[[GameIsOver]:[GameIsOver]],1,Table2[[HomeTeam]:[HomeTeam]],$T12, Table2[[AwayTeam]:[AwayTeam]], AU$11, Table2[[ActualResult]:[ActualResult]], "OT") + SUMIFS(Table2[[HomeWon_]:[HomeWon_]], Table2[[GameIsOver]:[GameIsOver]],1,Table2[[AwayTeam]:[AwayTeam]],$T12, Table2[[HomeTeam]:[HomeTeam]], AU$11, Table2[[ActualResult]:[ActualResult]], "SO") + SUMIFS(Table2[[AwayWon]:[AwayWon]], Table2[[GameIsOver]:[GameIsOver]],1,Table2[[HomeTeam]:[HomeTeam]],$T12, Table2[[AwayTeam]:[AwayTeam]], AU$11, Table2[[ActualResult]:[ActualResult]], "SO")))</f>
        <v>2</v>
      </c>
      <c r="AV12">
        <f>(2*(SUMIFS(Table2[[AwayWon]:[AwayWon]], Table2[[GameIsOver]:[GameIsOver]],1,Table2[[AwayTeam]:[AwayTeam]],$T12, Table2[[HomeTeam]:[HomeTeam]], AV$11) + SUMIFS(Table2[[HomeWon_]:[HomeWon_]], Table2[[GameIsOver]:[GameIsOver]],1,Table2[[HomeTeam]:[HomeTeam]],$T12, Table2[[AwayTeam]:[AwayTeam]], AV$11))) + (0*(SUMIFS(Table2[[HomeWon_]:[HomeWon_]], Table2[[GameIsOver]:[GameIsOver]],1,Table2[[AwayTeam]:[AwayTeam]],$T12, Table2[[HomeTeam]:[HomeTeam]], AV$11, Table2[[ActualResult]:[ActualResult]], "REG") + SUMIFS(Table2[[AwayWon]:[AwayWon]], Table2[[GameIsOver]:[GameIsOver]],1,Table2[[HomeTeam]:[HomeTeam]],$T12, Table2[[AwayTeam]:[AwayTeam]], AV$11, Table2[[ActualResult]:[ActualResult]], "REG"))) + (1*(SUMIFS(Table2[[HomeWon_]:[HomeWon_]], Table2[[GameIsOver]:[GameIsOver]],1,Table2[[AwayTeam]:[AwayTeam]],$T12, Table2[[HomeTeam]:[HomeTeam]], AV$11, Table2[[ActualResult]:[ActualResult]], "OT") + SUMIFS(Table2[[AwayWon]:[AwayWon]], Table2[[GameIsOver]:[GameIsOver]],1,Table2[[HomeTeam]:[HomeTeam]],$T12, Table2[[AwayTeam]:[AwayTeam]], AV$11, Table2[[ActualResult]:[ActualResult]], "OT") + SUMIFS(Table2[[HomeWon_]:[HomeWon_]], Table2[[GameIsOver]:[GameIsOver]],1,Table2[[AwayTeam]:[AwayTeam]],$T12, Table2[[HomeTeam]:[HomeTeam]], AV$11, Table2[[ActualResult]:[ActualResult]], "SO") + SUMIFS(Table2[[AwayWon]:[AwayWon]], Table2[[GameIsOver]:[GameIsOver]],1,Table2[[HomeTeam]:[HomeTeam]],$T12, Table2[[AwayTeam]:[AwayTeam]], AV$11, Table2[[ActualResult]:[ActualResult]], "SO")))</f>
        <v>2</v>
      </c>
      <c r="AW12">
        <f>(2*(SUMIFS(Table2[[AwayWon]:[AwayWon]], Table2[[GameIsOver]:[GameIsOver]],1,Table2[[AwayTeam]:[AwayTeam]],$T12, Table2[[HomeTeam]:[HomeTeam]], AW$11) + SUMIFS(Table2[[HomeWon_]:[HomeWon_]], Table2[[GameIsOver]:[GameIsOver]],1,Table2[[HomeTeam]:[HomeTeam]],$T12, Table2[[AwayTeam]:[AwayTeam]], AW$11))) + (0*(SUMIFS(Table2[[HomeWon_]:[HomeWon_]], Table2[[GameIsOver]:[GameIsOver]],1,Table2[[AwayTeam]:[AwayTeam]],$T12, Table2[[HomeTeam]:[HomeTeam]], AW$11, Table2[[ActualResult]:[ActualResult]], "REG") + SUMIFS(Table2[[AwayWon]:[AwayWon]], Table2[[GameIsOver]:[GameIsOver]],1,Table2[[HomeTeam]:[HomeTeam]],$T12, Table2[[AwayTeam]:[AwayTeam]], AW$11, Table2[[ActualResult]:[ActualResult]], "REG"))) + (1*(SUMIFS(Table2[[HomeWon_]:[HomeWon_]], Table2[[GameIsOver]:[GameIsOver]],1,Table2[[AwayTeam]:[AwayTeam]],$T12, Table2[[HomeTeam]:[HomeTeam]], AW$11, Table2[[ActualResult]:[ActualResult]], "OT") + SUMIFS(Table2[[AwayWon]:[AwayWon]], Table2[[GameIsOver]:[GameIsOver]],1,Table2[[HomeTeam]:[HomeTeam]],$T12, Table2[[AwayTeam]:[AwayTeam]], AW$11, Table2[[ActualResult]:[ActualResult]], "OT") + SUMIFS(Table2[[HomeWon_]:[HomeWon_]], Table2[[GameIsOver]:[GameIsOver]],1,Table2[[AwayTeam]:[AwayTeam]],$T12, Table2[[HomeTeam]:[HomeTeam]], AW$11, Table2[[ActualResult]:[ActualResult]], "SO") + SUMIFS(Table2[[AwayWon]:[AwayWon]], Table2[[GameIsOver]:[GameIsOver]],1,Table2[[HomeTeam]:[HomeTeam]],$T12, Table2[[AwayTeam]:[AwayTeam]], AW$11, Table2[[ActualResult]:[ActualResult]], "SO")))</f>
        <v>2</v>
      </c>
      <c r="AX12">
        <f>(2*(SUMIFS(Table2[[AwayWon]:[AwayWon]], Table2[[GameIsOver]:[GameIsOver]],1,Table2[[AwayTeam]:[AwayTeam]],$T12, Table2[[HomeTeam]:[HomeTeam]], AX$11) + SUMIFS(Table2[[HomeWon_]:[HomeWon_]], Table2[[GameIsOver]:[GameIsOver]],1,Table2[[HomeTeam]:[HomeTeam]],$T12, Table2[[AwayTeam]:[AwayTeam]], AX$11))) + (0*(SUMIFS(Table2[[HomeWon_]:[HomeWon_]], Table2[[GameIsOver]:[GameIsOver]],1,Table2[[AwayTeam]:[AwayTeam]],$T12, Table2[[HomeTeam]:[HomeTeam]], AX$11, Table2[[ActualResult]:[ActualResult]], "REG") + SUMIFS(Table2[[AwayWon]:[AwayWon]], Table2[[GameIsOver]:[GameIsOver]],1,Table2[[HomeTeam]:[HomeTeam]],$T12, Table2[[AwayTeam]:[AwayTeam]], AX$11, Table2[[ActualResult]:[ActualResult]], "REG"))) + (1*(SUMIFS(Table2[[HomeWon_]:[HomeWon_]], Table2[[GameIsOver]:[GameIsOver]],1,Table2[[AwayTeam]:[AwayTeam]],$T12, Table2[[HomeTeam]:[HomeTeam]], AX$11, Table2[[ActualResult]:[ActualResult]], "OT") + SUMIFS(Table2[[AwayWon]:[AwayWon]], Table2[[GameIsOver]:[GameIsOver]],1,Table2[[HomeTeam]:[HomeTeam]],$T12, Table2[[AwayTeam]:[AwayTeam]], AX$11, Table2[[ActualResult]:[ActualResult]], "OT") + SUMIFS(Table2[[HomeWon_]:[HomeWon_]], Table2[[GameIsOver]:[GameIsOver]],1,Table2[[AwayTeam]:[AwayTeam]],$T12, Table2[[HomeTeam]:[HomeTeam]], AX$11, Table2[[ActualResult]:[ActualResult]], "SO") + SUMIFS(Table2[[AwayWon]:[AwayWon]], Table2[[GameIsOver]:[GameIsOver]],1,Table2[[HomeTeam]:[HomeTeam]],$T12, Table2[[AwayTeam]:[AwayTeam]], AX$11, Table2[[ActualResult]:[ActualResult]], "SO")))</f>
        <v>4</v>
      </c>
      <c r="AY12">
        <f>(2*(SUMIFS(Table2[[AwayWon]:[AwayWon]], Table2[[GameIsOver]:[GameIsOver]],1,Table2[[AwayTeam]:[AwayTeam]],$T12, Table2[[HomeTeam]:[HomeTeam]], AY$11) + SUMIFS(Table2[[HomeWon_]:[HomeWon_]], Table2[[GameIsOver]:[GameIsOver]],1,Table2[[HomeTeam]:[HomeTeam]],$T12, Table2[[AwayTeam]:[AwayTeam]], AY$11))) + (0*(SUMIFS(Table2[[HomeWon_]:[HomeWon_]], Table2[[GameIsOver]:[GameIsOver]],1,Table2[[AwayTeam]:[AwayTeam]],$T12, Table2[[HomeTeam]:[HomeTeam]], AY$11, Table2[[ActualResult]:[ActualResult]], "REG") + SUMIFS(Table2[[AwayWon]:[AwayWon]], Table2[[GameIsOver]:[GameIsOver]],1,Table2[[HomeTeam]:[HomeTeam]],$T12, Table2[[AwayTeam]:[AwayTeam]], AY$11, Table2[[ActualResult]:[ActualResult]], "REG"))) + (1*(SUMIFS(Table2[[HomeWon_]:[HomeWon_]], Table2[[GameIsOver]:[GameIsOver]],1,Table2[[AwayTeam]:[AwayTeam]],$T12, Table2[[HomeTeam]:[HomeTeam]], AY$11, Table2[[ActualResult]:[ActualResult]], "OT") + SUMIFS(Table2[[AwayWon]:[AwayWon]], Table2[[GameIsOver]:[GameIsOver]],1,Table2[[HomeTeam]:[HomeTeam]],$T12, Table2[[AwayTeam]:[AwayTeam]], AY$11, Table2[[ActualResult]:[ActualResult]], "OT") + SUMIFS(Table2[[HomeWon_]:[HomeWon_]], Table2[[GameIsOver]:[GameIsOver]],1,Table2[[AwayTeam]:[AwayTeam]],$T12, Table2[[HomeTeam]:[HomeTeam]], AY$11, Table2[[ActualResult]:[ActualResult]], "SO") + SUMIFS(Table2[[AwayWon]:[AwayWon]], Table2[[GameIsOver]:[GameIsOver]],1,Table2[[HomeTeam]:[HomeTeam]],$T12, Table2[[AwayTeam]:[AwayTeam]], AY$11, Table2[[ActualResult]:[ActualResult]], "SO")))</f>
        <v>4</v>
      </c>
      <c r="AZ12">
        <f>(2*(SUMIFS(Table2[[AwayWon]:[AwayWon]], Table2[[GameIsOver]:[GameIsOver]],1,Table2[[AwayTeam]:[AwayTeam]],$T12, Table2[[HomeTeam]:[HomeTeam]], AZ$11) + SUMIFS(Table2[[HomeWon_]:[HomeWon_]], Table2[[GameIsOver]:[GameIsOver]],1,Table2[[HomeTeam]:[HomeTeam]],$T12, Table2[[AwayTeam]:[AwayTeam]], AZ$11))) + (0*(SUMIFS(Table2[[HomeWon_]:[HomeWon_]], Table2[[GameIsOver]:[GameIsOver]],1,Table2[[AwayTeam]:[AwayTeam]],$T12, Table2[[HomeTeam]:[HomeTeam]], AZ$11, Table2[[ActualResult]:[ActualResult]], "REG") + SUMIFS(Table2[[AwayWon]:[AwayWon]], Table2[[GameIsOver]:[GameIsOver]],1,Table2[[HomeTeam]:[HomeTeam]],$T12, Table2[[AwayTeam]:[AwayTeam]], AZ$11, Table2[[ActualResult]:[ActualResult]], "REG"))) + (1*(SUMIFS(Table2[[HomeWon_]:[HomeWon_]], Table2[[GameIsOver]:[GameIsOver]],1,Table2[[AwayTeam]:[AwayTeam]],$T12, Table2[[HomeTeam]:[HomeTeam]], AZ$11, Table2[[ActualResult]:[ActualResult]], "OT") + SUMIFS(Table2[[AwayWon]:[AwayWon]], Table2[[GameIsOver]:[GameIsOver]],1,Table2[[HomeTeam]:[HomeTeam]],$T12, Table2[[AwayTeam]:[AwayTeam]], AZ$11, Table2[[ActualResult]:[ActualResult]], "OT") + SUMIFS(Table2[[HomeWon_]:[HomeWon_]], Table2[[GameIsOver]:[GameIsOver]],1,Table2[[AwayTeam]:[AwayTeam]],$T12, Table2[[HomeTeam]:[HomeTeam]], AZ$11, Table2[[ActualResult]:[ActualResult]], "SO") + SUMIFS(Table2[[AwayWon]:[AwayWon]], Table2[[GameIsOver]:[GameIsOver]],1,Table2[[HomeTeam]:[HomeTeam]],$T12, Table2[[AwayTeam]:[AwayTeam]], AZ$11, Table2[[ActualResult]:[ActualResult]], "SO")))</f>
        <v>2</v>
      </c>
      <c r="BA12">
        <f>(2*(SUMIFS(Table2[[AwayWon]:[AwayWon]], Table2[[GameIsOver]:[GameIsOver]],1,Table2[[AwayTeam]:[AwayTeam]],$T12, Table2[[HomeTeam]:[HomeTeam]], BA$11) + SUMIFS(Table2[[HomeWon_]:[HomeWon_]], Table2[[GameIsOver]:[GameIsOver]],1,Table2[[HomeTeam]:[HomeTeam]],$T12, Table2[[AwayTeam]:[AwayTeam]], BA$11))) + (0*(SUMIFS(Table2[[HomeWon_]:[HomeWon_]], Table2[[GameIsOver]:[GameIsOver]],1,Table2[[AwayTeam]:[AwayTeam]],$T12, Table2[[HomeTeam]:[HomeTeam]], BA$11, Table2[[ActualResult]:[ActualResult]], "REG") + SUMIFS(Table2[[AwayWon]:[AwayWon]], Table2[[GameIsOver]:[GameIsOver]],1,Table2[[HomeTeam]:[HomeTeam]],$T12, Table2[[AwayTeam]:[AwayTeam]], BA$11, Table2[[ActualResult]:[ActualResult]], "REG"))) + (1*(SUMIFS(Table2[[HomeWon_]:[HomeWon_]], Table2[[GameIsOver]:[GameIsOver]],1,Table2[[AwayTeam]:[AwayTeam]],$T12, Table2[[HomeTeam]:[HomeTeam]], BA$11, Table2[[ActualResult]:[ActualResult]], "OT") + SUMIFS(Table2[[AwayWon]:[AwayWon]], Table2[[GameIsOver]:[GameIsOver]],1,Table2[[HomeTeam]:[HomeTeam]],$T12, Table2[[AwayTeam]:[AwayTeam]], BA$11, Table2[[ActualResult]:[ActualResult]], "OT") + SUMIFS(Table2[[HomeWon_]:[HomeWon_]], Table2[[GameIsOver]:[GameIsOver]],1,Table2[[AwayTeam]:[AwayTeam]],$T12, Table2[[HomeTeam]:[HomeTeam]], BA$11, Table2[[ActualResult]:[ActualResult]], "SO") + SUMIFS(Table2[[AwayWon]:[AwayWon]], Table2[[GameIsOver]:[GameIsOver]],1,Table2[[HomeTeam]:[HomeTeam]],$T12, Table2[[AwayTeam]:[AwayTeam]], BA$11, Table2[[ActualResult]:[ActualResult]], "SO")))</f>
        <v>2</v>
      </c>
    </row>
    <row r="13" spans="1:53" x14ac:dyDescent="0.25">
      <c r="A13" s="71" t="s">
        <v>13</v>
      </c>
      <c r="B13" s="71" t="s">
        <v>97</v>
      </c>
      <c r="C13" s="71" t="s">
        <v>80</v>
      </c>
      <c r="D13" s="71">
        <f>INDEX(Table3[PTS], MATCH(Table6[[#This Row],[Teams]], Table3[Teams],0))</f>
        <v>83</v>
      </c>
      <c r="E13" s="71">
        <f>INDEX(Table3[PTS], MATCH(Table6[[#This Row],[Teams]], Table3[Teams],0))</f>
        <v>83</v>
      </c>
      <c r="S13">
        <v>3</v>
      </c>
      <c r="T13" t="str" cm="1">
        <f t="array" ref="T13">INDEX(Table6[Teams], SMALL(IF(Table6[D]="C", ROW(Table6[Teams])-ROW(Table6[#Headers])), Table710[[#This Row],[CEN]]))</f>
        <v>DAL</v>
      </c>
      <c r="U13">
        <f>INDEX(Table6[PTS], MATCH($T13, Table6[Teams], 0))</f>
        <v>86</v>
      </c>
      <c r="V13">
        <f>(2*(SUMIFS(Table2[[AwayWon]:[AwayWon]], Table2[[GameIsOver]:[GameIsOver]],1,Table2[[AwayTeam]:[AwayTeam]],$T13, Table2[[HomeTeam]:[HomeTeam]], V$11) + SUMIFS(Table2[[HomeWon_]:[HomeWon_]], Table2[[GameIsOver]:[GameIsOver]],1,Table2[[HomeTeam]:[HomeTeam]],$T13, Table2[[AwayTeam]:[AwayTeam]], V$11))) + (0*(SUMIFS(Table2[[HomeWon_]:[HomeWon_]], Table2[[GameIsOver]:[GameIsOver]],1,Table2[[AwayTeam]:[AwayTeam]],$T13, Table2[[HomeTeam]:[HomeTeam]], V$11, Table2[[ActualResult]:[ActualResult]], "REG") + SUMIFS(Table2[[AwayWon]:[AwayWon]], Table2[[GameIsOver]:[GameIsOver]],1,Table2[[HomeTeam]:[HomeTeam]],$T13, Table2[[AwayTeam]:[AwayTeam]], V$11, Table2[[ActualResult]:[ActualResult]], "REG"))) + (1*(SUMIFS(Table2[[HomeWon_]:[HomeWon_]], Table2[[GameIsOver]:[GameIsOver]],1,Table2[[AwayTeam]:[AwayTeam]],$T13, Table2[[HomeTeam]:[HomeTeam]], V$11, Table2[[ActualResult]:[ActualResult]], "OT") + SUMIFS(Table2[[AwayWon]:[AwayWon]], Table2[[GameIsOver]:[GameIsOver]],1,Table2[[HomeTeam]:[HomeTeam]],$T13, Table2[[AwayTeam]:[AwayTeam]], V$11, Table2[[ActualResult]:[ActualResult]], "OT") + SUMIFS(Table2[[HomeWon_]:[HomeWon_]], Table2[[GameIsOver]:[GameIsOver]],1,Table2[[AwayTeam]:[AwayTeam]],$T13, Table2[[HomeTeam]:[HomeTeam]], V$11, Table2[[ActualResult]:[ActualResult]], "SO") + SUMIFS(Table2[[AwayWon]:[AwayWon]], Table2[[GameIsOver]:[GameIsOver]],1,Table2[[HomeTeam]:[HomeTeam]],$T13, Table2[[AwayTeam]:[AwayTeam]], V$11, Table2[[ActualResult]:[ActualResult]], "SO")))</f>
        <v>0</v>
      </c>
      <c r="W13">
        <f>(2*(SUMIFS(Table2[[AwayWon]:[AwayWon]], Table2[[GameIsOver]:[GameIsOver]],1,Table2[[AwayTeam]:[AwayTeam]],$T13, Table2[[HomeTeam]:[HomeTeam]], W$11) + SUMIFS(Table2[[HomeWon_]:[HomeWon_]], Table2[[GameIsOver]:[GameIsOver]],1,Table2[[HomeTeam]:[HomeTeam]],$T13, Table2[[AwayTeam]:[AwayTeam]], W$11))) + (0*(SUMIFS(Table2[[HomeWon_]:[HomeWon_]], Table2[[GameIsOver]:[GameIsOver]],1,Table2[[AwayTeam]:[AwayTeam]],$T13, Table2[[HomeTeam]:[HomeTeam]], W$11, Table2[[ActualResult]:[ActualResult]], "REG") + SUMIFS(Table2[[AwayWon]:[AwayWon]], Table2[[GameIsOver]:[GameIsOver]],1,Table2[[HomeTeam]:[HomeTeam]],$T13, Table2[[AwayTeam]:[AwayTeam]], W$11, Table2[[ActualResult]:[ActualResult]], "REG"))) + (1*(SUMIFS(Table2[[HomeWon_]:[HomeWon_]], Table2[[GameIsOver]:[GameIsOver]],1,Table2[[AwayTeam]:[AwayTeam]],$T13, Table2[[HomeTeam]:[HomeTeam]], W$11, Table2[[ActualResult]:[ActualResult]], "OT") + SUMIFS(Table2[[AwayWon]:[AwayWon]], Table2[[GameIsOver]:[GameIsOver]],1,Table2[[HomeTeam]:[HomeTeam]],$T13, Table2[[AwayTeam]:[AwayTeam]], W$11, Table2[[ActualResult]:[ActualResult]], "OT") + SUMIFS(Table2[[HomeWon_]:[HomeWon_]], Table2[[GameIsOver]:[GameIsOver]],1,Table2[[AwayTeam]:[AwayTeam]],$T13, Table2[[HomeTeam]:[HomeTeam]], W$11, Table2[[ActualResult]:[ActualResult]], "SO") + SUMIFS(Table2[[AwayWon]:[AwayWon]], Table2[[GameIsOver]:[GameIsOver]],1,Table2[[HomeTeam]:[HomeTeam]],$T13, Table2[[AwayTeam]:[AwayTeam]], W$11, Table2[[ActualResult]:[ActualResult]], "SO")))</f>
        <v>4</v>
      </c>
      <c r="X13">
        <f>(2*(SUMIFS(Table2[[AwayWon]:[AwayWon]], Table2[[GameIsOver]:[GameIsOver]],1,Table2[[AwayTeam]:[AwayTeam]],$T13, Table2[[HomeTeam]:[HomeTeam]], X$11) + SUMIFS(Table2[[HomeWon_]:[HomeWon_]], Table2[[GameIsOver]:[GameIsOver]],1,Table2[[HomeTeam]:[HomeTeam]],$T13, Table2[[AwayTeam]:[AwayTeam]], X$11))) + (0*(SUMIFS(Table2[[HomeWon_]:[HomeWon_]], Table2[[GameIsOver]:[GameIsOver]],1,Table2[[AwayTeam]:[AwayTeam]],$T13, Table2[[HomeTeam]:[HomeTeam]], X$11, Table2[[ActualResult]:[ActualResult]], "REG") + SUMIFS(Table2[[AwayWon]:[AwayWon]], Table2[[GameIsOver]:[GameIsOver]],1,Table2[[HomeTeam]:[HomeTeam]],$T13, Table2[[AwayTeam]:[AwayTeam]], X$11, Table2[[ActualResult]:[ActualResult]], "REG"))) + (1*(SUMIFS(Table2[[HomeWon_]:[HomeWon_]], Table2[[GameIsOver]:[GameIsOver]],1,Table2[[AwayTeam]:[AwayTeam]],$T13, Table2[[HomeTeam]:[HomeTeam]], X$11, Table2[[ActualResult]:[ActualResult]], "OT") + SUMIFS(Table2[[AwayWon]:[AwayWon]], Table2[[GameIsOver]:[GameIsOver]],1,Table2[[HomeTeam]:[HomeTeam]],$T13, Table2[[AwayTeam]:[AwayTeam]], X$11, Table2[[ActualResult]:[ActualResult]], "OT") + SUMIFS(Table2[[HomeWon_]:[HomeWon_]], Table2[[GameIsOver]:[GameIsOver]],1,Table2[[AwayTeam]:[AwayTeam]],$T13, Table2[[HomeTeam]:[HomeTeam]], X$11, Table2[[ActualResult]:[ActualResult]], "SO") + SUMIFS(Table2[[AwayWon]:[AwayWon]], Table2[[GameIsOver]:[GameIsOver]],1,Table2[[HomeTeam]:[HomeTeam]],$T13, Table2[[AwayTeam]:[AwayTeam]], X$11, Table2[[ActualResult]:[ActualResult]], "SO")))</f>
        <v>2</v>
      </c>
      <c r="Y13">
        <f>(2*(SUMIFS(Table2[[AwayWon]:[AwayWon]], Table2[[GameIsOver]:[GameIsOver]],1,Table2[[AwayTeam]:[AwayTeam]],$T13, Table2[[HomeTeam]:[HomeTeam]], Y$11) + SUMIFS(Table2[[HomeWon_]:[HomeWon_]], Table2[[GameIsOver]:[GameIsOver]],1,Table2[[HomeTeam]:[HomeTeam]],$T13, Table2[[AwayTeam]:[AwayTeam]], Y$11))) + (0*(SUMIFS(Table2[[HomeWon_]:[HomeWon_]], Table2[[GameIsOver]:[GameIsOver]],1,Table2[[AwayTeam]:[AwayTeam]],$T13, Table2[[HomeTeam]:[HomeTeam]], Y$11, Table2[[ActualResult]:[ActualResult]], "REG") + SUMIFS(Table2[[AwayWon]:[AwayWon]], Table2[[GameIsOver]:[GameIsOver]],1,Table2[[HomeTeam]:[HomeTeam]],$T13, Table2[[AwayTeam]:[AwayTeam]], Y$11, Table2[[ActualResult]:[ActualResult]], "REG"))) + (1*(SUMIFS(Table2[[HomeWon_]:[HomeWon_]], Table2[[GameIsOver]:[GameIsOver]],1,Table2[[AwayTeam]:[AwayTeam]],$T13, Table2[[HomeTeam]:[HomeTeam]], Y$11, Table2[[ActualResult]:[ActualResult]], "OT") + SUMIFS(Table2[[AwayWon]:[AwayWon]], Table2[[GameIsOver]:[GameIsOver]],1,Table2[[HomeTeam]:[HomeTeam]],$T13, Table2[[AwayTeam]:[AwayTeam]], Y$11, Table2[[ActualResult]:[ActualResult]], "OT") + SUMIFS(Table2[[HomeWon_]:[HomeWon_]], Table2[[GameIsOver]:[GameIsOver]],1,Table2[[AwayTeam]:[AwayTeam]],$T13, Table2[[HomeTeam]:[HomeTeam]], Y$11, Table2[[ActualResult]:[ActualResult]], "SO") + SUMIFS(Table2[[AwayWon]:[AwayWon]], Table2[[GameIsOver]:[GameIsOver]],1,Table2[[HomeTeam]:[HomeTeam]],$T13, Table2[[AwayTeam]:[AwayTeam]], Y$11, Table2[[ActualResult]:[ActualResult]], "SO")))</f>
        <v>3</v>
      </c>
      <c r="Z13">
        <f>(2*(SUMIFS(Table2[[AwayWon]:[AwayWon]], Table2[[GameIsOver]:[GameIsOver]],1,Table2[[AwayTeam]:[AwayTeam]],$T13, Table2[[HomeTeam]:[HomeTeam]], Z$11) + SUMIFS(Table2[[HomeWon_]:[HomeWon_]], Table2[[GameIsOver]:[GameIsOver]],1,Table2[[HomeTeam]:[HomeTeam]],$T13, Table2[[AwayTeam]:[AwayTeam]], Z$11))) + (0*(SUMIFS(Table2[[HomeWon_]:[HomeWon_]], Table2[[GameIsOver]:[GameIsOver]],1,Table2[[AwayTeam]:[AwayTeam]],$T13, Table2[[HomeTeam]:[HomeTeam]], Z$11, Table2[[ActualResult]:[ActualResult]], "REG") + SUMIFS(Table2[[AwayWon]:[AwayWon]], Table2[[GameIsOver]:[GameIsOver]],1,Table2[[HomeTeam]:[HomeTeam]],$T13, Table2[[AwayTeam]:[AwayTeam]], Z$11, Table2[[ActualResult]:[ActualResult]], "REG"))) + (1*(SUMIFS(Table2[[HomeWon_]:[HomeWon_]], Table2[[GameIsOver]:[GameIsOver]],1,Table2[[AwayTeam]:[AwayTeam]],$T13, Table2[[HomeTeam]:[HomeTeam]], Z$11, Table2[[ActualResult]:[ActualResult]], "OT") + SUMIFS(Table2[[AwayWon]:[AwayWon]], Table2[[GameIsOver]:[GameIsOver]],1,Table2[[HomeTeam]:[HomeTeam]],$T13, Table2[[AwayTeam]:[AwayTeam]], Z$11, Table2[[ActualResult]:[ActualResult]], "OT") + SUMIFS(Table2[[HomeWon_]:[HomeWon_]], Table2[[GameIsOver]:[GameIsOver]],1,Table2[[AwayTeam]:[AwayTeam]],$T13, Table2[[HomeTeam]:[HomeTeam]], Z$11, Table2[[ActualResult]:[ActualResult]], "SO") + SUMIFS(Table2[[AwayWon]:[AwayWon]], Table2[[GameIsOver]:[GameIsOver]],1,Table2[[HomeTeam]:[HomeTeam]],$T13, Table2[[AwayTeam]:[AwayTeam]], Z$11, Table2[[ActualResult]:[ActualResult]], "SO")))</f>
        <v>2</v>
      </c>
      <c r="AA13">
        <f>(2*(SUMIFS(Table2[[AwayWon]:[AwayWon]], Table2[[GameIsOver]:[GameIsOver]],1,Table2[[AwayTeam]:[AwayTeam]],$T13, Table2[[HomeTeam]:[HomeTeam]], AA$11) + SUMIFS(Table2[[HomeWon_]:[HomeWon_]], Table2[[GameIsOver]:[GameIsOver]],1,Table2[[HomeTeam]:[HomeTeam]],$T13, Table2[[AwayTeam]:[AwayTeam]], AA$11))) + (0*(SUMIFS(Table2[[HomeWon_]:[HomeWon_]], Table2[[GameIsOver]:[GameIsOver]],1,Table2[[AwayTeam]:[AwayTeam]],$T13, Table2[[HomeTeam]:[HomeTeam]], AA$11, Table2[[ActualResult]:[ActualResult]], "REG") + SUMIFS(Table2[[AwayWon]:[AwayWon]], Table2[[GameIsOver]:[GameIsOver]],1,Table2[[HomeTeam]:[HomeTeam]],$T13, Table2[[AwayTeam]:[AwayTeam]], AA$11, Table2[[ActualResult]:[ActualResult]], "REG"))) + (1*(SUMIFS(Table2[[HomeWon_]:[HomeWon_]], Table2[[GameIsOver]:[GameIsOver]],1,Table2[[AwayTeam]:[AwayTeam]],$T13, Table2[[HomeTeam]:[HomeTeam]], AA$11, Table2[[ActualResult]:[ActualResult]], "OT") + SUMIFS(Table2[[AwayWon]:[AwayWon]], Table2[[GameIsOver]:[GameIsOver]],1,Table2[[HomeTeam]:[HomeTeam]],$T13, Table2[[AwayTeam]:[AwayTeam]], AA$11, Table2[[ActualResult]:[ActualResult]], "OT") + SUMIFS(Table2[[HomeWon_]:[HomeWon_]], Table2[[GameIsOver]:[GameIsOver]],1,Table2[[AwayTeam]:[AwayTeam]],$T13, Table2[[HomeTeam]:[HomeTeam]], AA$11, Table2[[ActualResult]:[ActualResult]], "SO") + SUMIFS(Table2[[AwayWon]:[AwayWon]], Table2[[GameIsOver]:[GameIsOver]],1,Table2[[HomeTeam]:[HomeTeam]],$T13, Table2[[AwayTeam]:[AwayTeam]], AA$11, Table2[[ActualResult]:[ActualResult]], "SO")))</f>
        <v>6</v>
      </c>
      <c r="AB13">
        <f>(2*(SUMIFS(Table2[[AwayWon]:[AwayWon]], Table2[[GameIsOver]:[GameIsOver]],1,Table2[[AwayTeam]:[AwayTeam]],$T13, Table2[[HomeTeam]:[HomeTeam]], AB$11) + SUMIFS(Table2[[HomeWon_]:[HomeWon_]], Table2[[GameIsOver]:[GameIsOver]],1,Table2[[HomeTeam]:[HomeTeam]],$T13, Table2[[AwayTeam]:[AwayTeam]], AB$11))) + (0*(SUMIFS(Table2[[HomeWon_]:[HomeWon_]], Table2[[GameIsOver]:[GameIsOver]],1,Table2[[AwayTeam]:[AwayTeam]],$T13, Table2[[HomeTeam]:[HomeTeam]], AB$11, Table2[[ActualResult]:[ActualResult]], "REG") + SUMIFS(Table2[[AwayWon]:[AwayWon]], Table2[[GameIsOver]:[GameIsOver]],1,Table2[[HomeTeam]:[HomeTeam]],$T13, Table2[[AwayTeam]:[AwayTeam]], AB$11, Table2[[ActualResult]:[ActualResult]], "REG"))) + (1*(SUMIFS(Table2[[HomeWon_]:[HomeWon_]], Table2[[GameIsOver]:[GameIsOver]],1,Table2[[AwayTeam]:[AwayTeam]],$T13, Table2[[HomeTeam]:[HomeTeam]], AB$11, Table2[[ActualResult]:[ActualResult]], "OT") + SUMIFS(Table2[[AwayWon]:[AwayWon]], Table2[[GameIsOver]:[GameIsOver]],1,Table2[[HomeTeam]:[HomeTeam]],$T13, Table2[[AwayTeam]:[AwayTeam]], AB$11, Table2[[ActualResult]:[ActualResult]], "OT") + SUMIFS(Table2[[HomeWon_]:[HomeWon_]], Table2[[GameIsOver]:[GameIsOver]],1,Table2[[AwayTeam]:[AwayTeam]],$T13, Table2[[HomeTeam]:[HomeTeam]], AB$11, Table2[[ActualResult]:[ActualResult]], "SO") + SUMIFS(Table2[[AwayWon]:[AwayWon]], Table2[[GameIsOver]:[GameIsOver]],1,Table2[[HomeTeam]:[HomeTeam]],$T13, Table2[[AwayTeam]:[AwayTeam]], AB$11, Table2[[ActualResult]:[ActualResult]], "SO")))</f>
        <v>4</v>
      </c>
      <c r="AC13">
        <f>(2*(SUMIFS(Table2[[AwayWon]:[AwayWon]], Table2[[GameIsOver]:[GameIsOver]],1,Table2[[AwayTeam]:[AwayTeam]],$T13, Table2[[HomeTeam]:[HomeTeam]], AC$11) + SUMIFS(Table2[[HomeWon_]:[HomeWon_]], Table2[[GameIsOver]:[GameIsOver]],1,Table2[[HomeTeam]:[HomeTeam]],$T13, Table2[[AwayTeam]:[AwayTeam]], AC$11))) + (0*(SUMIFS(Table2[[HomeWon_]:[HomeWon_]], Table2[[GameIsOver]:[GameIsOver]],1,Table2[[AwayTeam]:[AwayTeam]],$T13, Table2[[HomeTeam]:[HomeTeam]], AC$11, Table2[[ActualResult]:[ActualResult]], "REG") + SUMIFS(Table2[[AwayWon]:[AwayWon]], Table2[[GameIsOver]:[GameIsOver]],1,Table2[[HomeTeam]:[HomeTeam]],$T13, Table2[[AwayTeam]:[AwayTeam]], AC$11, Table2[[ActualResult]:[ActualResult]], "REG"))) + (1*(SUMIFS(Table2[[HomeWon_]:[HomeWon_]], Table2[[GameIsOver]:[GameIsOver]],1,Table2[[AwayTeam]:[AwayTeam]],$T13, Table2[[HomeTeam]:[HomeTeam]], AC$11, Table2[[ActualResult]:[ActualResult]], "OT") + SUMIFS(Table2[[AwayWon]:[AwayWon]], Table2[[GameIsOver]:[GameIsOver]],1,Table2[[HomeTeam]:[HomeTeam]],$T13, Table2[[AwayTeam]:[AwayTeam]], AC$11, Table2[[ActualResult]:[ActualResult]], "OT") + SUMIFS(Table2[[HomeWon_]:[HomeWon_]], Table2[[GameIsOver]:[GameIsOver]],1,Table2[[AwayTeam]:[AwayTeam]],$T13, Table2[[HomeTeam]:[HomeTeam]], AC$11, Table2[[ActualResult]:[ActualResult]], "SO") + SUMIFS(Table2[[AwayWon]:[AwayWon]], Table2[[GameIsOver]:[GameIsOver]],1,Table2[[HomeTeam]:[HomeTeam]],$T13, Table2[[AwayTeam]:[AwayTeam]], AC$11, Table2[[ActualResult]:[ActualResult]], "SO")))</f>
        <v>4</v>
      </c>
      <c r="AD13">
        <f>(2*(SUMIFS(Table2[[AwayWon]:[AwayWon]], Table2[[GameIsOver]:[GameIsOver]],1,Table2[[AwayTeam]:[AwayTeam]],$T13, Table2[[HomeTeam]:[HomeTeam]], AD$11) + SUMIFS(Table2[[HomeWon_]:[HomeWon_]], Table2[[GameIsOver]:[GameIsOver]],1,Table2[[HomeTeam]:[HomeTeam]],$T13, Table2[[AwayTeam]:[AwayTeam]], AD$11))) + (0*(SUMIFS(Table2[[HomeWon_]:[HomeWon_]], Table2[[GameIsOver]:[GameIsOver]],1,Table2[[AwayTeam]:[AwayTeam]],$T13, Table2[[HomeTeam]:[HomeTeam]], AD$11, Table2[[ActualResult]:[ActualResult]], "REG") + SUMIFS(Table2[[AwayWon]:[AwayWon]], Table2[[GameIsOver]:[GameIsOver]],1,Table2[[HomeTeam]:[HomeTeam]],$T13, Table2[[AwayTeam]:[AwayTeam]], AD$11, Table2[[ActualResult]:[ActualResult]], "REG"))) + (1*(SUMIFS(Table2[[HomeWon_]:[HomeWon_]], Table2[[GameIsOver]:[GameIsOver]],1,Table2[[AwayTeam]:[AwayTeam]],$T13, Table2[[HomeTeam]:[HomeTeam]], AD$11, Table2[[ActualResult]:[ActualResult]], "OT") + SUMIFS(Table2[[AwayWon]:[AwayWon]], Table2[[GameIsOver]:[GameIsOver]],1,Table2[[HomeTeam]:[HomeTeam]],$T13, Table2[[AwayTeam]:[AwayTeam]], AD$11, Table2[[ActualResult]:[ActualResult]], "OT") + SUMIFS(Table2[[HomeWon_]:[HomeWon_]], Table2[[GameIsOver]:[GameIsOver]],1,Table2[[AwayTeam]:[AwayTeam]],$T13, Table2[[HomeTeam]:[HomeTeam]], AD$11, Table2[[ActualResult]:[ActualResult]], "SO") + SUMIFS(Table2[[AwayWon]:[AwayWon]], Table2[[GameIsOver]:[GameIsOver]],1,Table2[[HomeTeam]:[HomeTeam]],$T13, Table2[[AwayTeam]:[AwayTeam]], AD$11, Table2[[ActualResult]:[ActualResult]], "SO")))</f>
        <v>6</v>
      </c>
      <c r="AE13">
        <f>(2*(SUMIFS(Table2[[AwayWon]:[AwayWon]], Table2[[GameIsOver]:[GameIsOver]],1,Table2[[AwayTeam]:[AwayTeam]],$T13, Table2[[HomeTeam]:[HomeTeam]], AE$11) + SUMIFS(Table2[[HomeWon_]:[HomeWon_]], Table2[[GameIsOver]:[GameIsOver]],1,Table2[[HomeTeam]:[HomeTeam]],$T13, Table2[[AwayTeam]:[AwayTeam]], AE$11))) + (0*(SUMIFS(Table2[[HomeWon_]:[HomeWon_]], Table2[[GameIsOver]:[GameIsOver]],1,Table2[[AwayTeam]:[AwayTeam]],$T13, Table2[[HomeTeam]:[HomeTeam]], AE$11, Table2[[ActualResult]:[ActualResult]], "REG") + SUMIFS(Table2[[AwayWon]:[AwayWon]], Table2[[GameIsOver]:[GameIsOver]],1,Table2[[HomeTeam]:[HomeTeam]],$T13, Table2[[AwayTeam]:[AwayTeam]], AE$11, Table2[[ActualResult]:[ActualResult]], "REG"))) + (1*(SUMIFS(Table2[[HomeWon_]:[HomeWon_]], Table2[[GameIsOver]:[GameIsOver]],1,Table2[[AwayTeam]:[AwayTeam]],$T13, Table2[[HomeTeam]:[HomeTeam]], AE$11, Table2[[ActualResult]:[ActualResult]], "OT") + SUMIFS(Table2[[AwayWon]:[AwayWon]], Table2[[GameIsOver]:[GameIsOver]],1,Table2[[HomeTeam]:[HomeTeam]],$T13, Table2[[AwayTeam]:[AwayTeam]], AE$11, Table2[[ActualResult]:[ActualResult]], "OT") + SUMIFS(Table2[[HomeWon_]:[HomeWon_]], Table2[[GameIsOver]:[GameIsOver]],1,Table2[[AwayTeam]:[AwayTeam]],$T13, Table2[[HomeTeam]:[HomeTeam]], AE$11, Table2[[ActualResult]:[ActualResult]], "SO") + SUMIFS(Table2[[AwayWon]:[AwayWon]], Table2[[GameIsOver]:[GameIsOver]],1,Table2[[HomeTeam]:[HomeTeam]],$T13, Table2[[AwayTeam]:[AwayTeam]], AE$11, Table2[[ActualResult]:[ActualResult]], "SO")))</f>
        <v>2</v>
      </c>
      <c r="AF13">
        <f>(2*(SUMIFS(Table2[[AwayWon]:[AwayWon]], Table2[[GameIsOver]:[GameIsOver]],1,Table2[[AwayTeam]:[AwayTeam]],$T13, Table2[[HomeTeam]:[HomeTeam]], AF$11) + SUMIFS(Table2[[HomeWon_]:[HomeWon_]], Table2[[GameIsOver]:[GameIsOver]],1,Table2[[HomeTeam]:[HomeTeam]],$T13, Table2[[AwayTeam]:[AwayTeam]], AF$11))) + (0*(SUMIFS(Table2[[HomeWon_]:[HomeWon_]], Table2[[GameIsOver]:[GameIsOver]],1,Table2[[AwayTeam]:[AwayTeam]],$T13, Table2[[HomeTeam]:[HomeTeam]], AF$11, Table2[[ActualResult]:[ActualResult]], "REG") + SUMIFS(Table2[[AwayWon]:[AwayWon]], Table2[[GameIsOver]:[GameIsOver]],1,Table2[[HomeTeam]:[HomeTeam]],$T13, Table2[[AwayTeam]:[AwayTeam]], AF$11, Table2[[ActualResult]:[ActualResult]], "REG"))) + (1*(SUMIFS(Table2[[HomeWon_]:[HomeWon_]], Table2[[GameIsOver]:[GameIsOver]],1,Table2[[AwayTeam]:[AwayTeam]],$T13, Table2[[HomeTeam]:[HomeTeam]], AF$11, Table2[[ActualResult]:[ActualResult]], "OT") + SUMIFS(Table2[[AwayWon]:[AwayWon]], Table2[[GameIsOver]:[GameIsOver]],1,Table2[[HomeTeam]:[HomeTeam]],$T13, Table2[[AwayTeam]:[AwayTeam]], AF$11, Table2[[ActualResult]:[ActualResult]], "OT") + SUMIFS(Table2[[HomeWon_]:[HomeWon_]], Table2[[GameIsOver]:[GameIsOver]],1,Table2[[AwayTeam]:[AwayTeam]],$T13, Table2[[HomeTeam]:[HomeTeam]], AF$11, Table2[[ActualResult]:[ActualResult]], "SO") + SUMIFS(Table2[[AwayWon]:[AwayWon]], Table2[[GameIsOver]:[GameIsOver]],1,Table2[[HomeTeam]:[HomeTeam]],$T13, Table2[[AwayTeam]:[AwayTeam]], AF$11, Table2[[ActualResult]:[ActualResult]], "SO")))</f>
        <v>0</v>
      </c>
      <c r="AG13">
        <f>(2*(SUMIFS(Table2[[AwayWon]:[AwayWon]], Table2[[GameIsOver]:[GameIsOver]],1,Table2[[AwayTeam]:[AwayTeam]],$T13, Table2[[HomeTeam]:[HomeTeam]], AG$11) + SUMIFS(Table2[[HomeWon_]:[HomeWon_]], Table2[[GameIsOver]:[GameIsOver]],1,Table2[[HomeTeam]:[HomeTeam]],$T13, Table2[[AwayTeam]:[AwayTeam]], AG$11))) + (0*(SUMIFS(Table2[[HomeWon_]:[HomeWon_]], Table2[[GameIsOver]:[GameIsOver]],1,Table2[[AwayTeam]:[AwayTeam]],$T13, Table2[[HomeTeam]:[HomeTeam]], AG$11, Table2[[ActualResult]:[ActualResult]], "REG") + SUMIFS(Table2[[AwayWon]:[AwayWon]], Table2[[GameIsOver]:[GameIsOver]],1,Table2[[HomeTeam]:[HomeTeam]],$T13, Table2[[AwayTeam]:[AwayTeam]], AG$11, Table2[[ActualResult]:[ActualResult]], "REG"))) + (1*(SUMIFS(Table2[[HomeWon_]:[HomeWon_]], Table2[[GameIsOver]:[GameIsOver]],1,Table2[[AwayTeam]:[AwayTeam]],$T13, Table2[[HomeTeam]:[HomeTeam]], AG$11, Table2[[ActualResult]:[ActualResult]], "OT") + SUMIFS(Table2[[AwayWon]:[AwayWon]], Table2[[GameIsOver]:[GameIsOver]],1,Table2[[HomeTeam]:[HomeTeam]],$T13, Table2[[AwayTeam]:[AwayTeam]], AG$11, Table2[[ActualResult]:[ActualResult]], "OT") + SUMIFS(Table2[[HomeWon_]:[HomeWon_]], Table2[[GameIsOver]:[GameIsOver]],1,Table2[[AwayTeam]:[AwayTeam]],$T13, Table2[[HomeTeam]:[HomeTeam]], AG$11, Table2[[ActualResult]:[ActualResult]], "SO") + SUMIFS(Table2[[AwayWon]:[AwayWon]], Table2[[GameIsOver]:[GameIsOver]],1,Table2[[HomeTeam]:[HomeTeam]],$T13, Table2[[AwayTeam]:[AwayTeam]], AG$11, Table2[[ActualResult]:[ActualResult]], "SO")))</f>
        <v>3</v>
      </c>
      <c r="AH13">
        <f>(2*(SUMIFS(Table2[[AwayWon]:[AwayWon]], Table2[[GameIsOver]:[GameIsOver]],1,Table2[[AwayTeam]:[AwayTeam]],$T13, Table2[[HomeTeam]:[HomeTeam]], AH$11) + SUMIFS(Table2[[HomeWon_]:[HomeWon_]], Table2[[GameIsOver]:[GameIsOver]],1,Table2[[HomeTeam]:[HomeTeam]],$T13, Table2[[AwayTeam]:[AwayTeam]], AH$11))) + (0*(SUMIFS(Table2[[HomeWon_]:[HomeWon_]], Table2[[GameIsOver]:[GameIsOver]],1,Table2[[AwayTeam]:[AwayTeam]],$T13, Table2[[HomeTeam]:[HomeTeam]], AH$11, Table2[[ActualResult]:[ActualResult]], "REG") + SUMIFS(Table2[[AwayWon]:[AwayWon]], Table2[[GameIsOver]:[GameIsOver]],1,Table2[[HomeTeam]:[HomeTeam]],$T13, Table2[[AwayTeam]:[AwayTeam]], AH$11, Table2[[ActualResult]:[ActualResult]], "REG"))) + (1*(SUMIFS(Table2[[HomeWon_]:[HomeWon_]], Table2[[GameIsOver]:[GameIsOver]],1,Table2[[AwayTeam]:[AwayTeam]],$T13, Table2[[HomeTeam]:[HomeTeam]], AH$11, Table2[[ActualResult]:[ActualResult]], "OT") + SUMIFS(Table2[[AwayWon]:[AwayWon]], Table2[[GameIsOver]:[GameIsOver]],1,Table2[[HomeTeam]:[HomeTeam]],$T13, Table2[[AwayTeam]:[AwayTeam]], AH$11, Table2[[ActualResult]:[ActualResult]], "OT") + SUMIFS(Table2[[HomeWon_]:[HomeWon_]], Table2[[GameIsOver]:[GameIsOver]],1,Table2[[AwayTeam]:[AwayTeam]],$T13, Table2[[HomeTeam]:[HomeTeam]], AH$11, Table2[[ActualResult]:[ActualResult]], "SO") + SUMIFS(Table2[[AwayWon]:[AwayWon]], Table2[[GameIsOver]:[GameIsOver]],1,Table2[[HomeTeam]:[HomeTeam]],$T13, Table2[[AwayTeam]:[AwayTeam]], AH$11, Table2[[ActualResult]:[ActualResult]], "SO")))</f>
        <v>2</v>
      </c>
      <c r="AI13">
        <f>(2*(SUMIFS(Table2[[AwayWon]:[AwayWon]], Table2[[GameIsOver]:[GameIsOver]],1,Table2[[AwayTeam]:[AwayTeam]],$T13, Table2[[HomeTeam]:[HomeTeam]], AI$11) + SUMIFS(Table2[[HomeWon_]:[HomeWon_]], Table2[[GameIsOver]:[GameIsOver]],1,Table2[[HomeTeam]:[HomeTeam]],$T13, Table2[[AwayTeam]:[AwayTeam]], AI$11))) + (0*(SUMIFS(Table2[[HomeWon_]:[HomeWon_]], Table2[[GameIsOver]:[GameIsOver]],1,Table2[[AwayTeam]:[AwayTeam]],$T13, Table2[[HomeTeam]:[HomeTeam]], AI$11, Table2[[ActualResult]:[ActualResult]], "REG") + SUMIFS(Table2[[AwayWon]:[AwayWon]], Table2[[GameIsOver]:[GameIsOver]],1,Table2[[HomeTeam]:[HomeTeam]],$T13, Table2[[AwayTeam]:[AwayTeam]], AI$11, Table2[[ActualResult]:[ActualResult]], "REG"))) + (1*(SUMIFS(Table2[[HomeWon_]:[HomeWon_]], Table2[[GameIsOver]:[GameIsOver]],1,Table2[[AwayTeam]:[AwayTeam]],$T13, Table2[[HomeTeam]:[HomeTeam]], AI$11, Table2[[ActualResult]:[ActualResult]], "OT") + SUMIFS(Table2[[AwayWon]:[AwayWon]], Table2[[GameIsOver]:[GameIsOver]],1,Table2[[HomeTeam]:[HomeTeam]],$T13, Table2[[AwayTeam]:[AwayTeam]], AI$11, Table2[[ActualResult]:[ActualResult]], "OT") + SUMIFS(Table2[[HomeWon_]:[HomeWon_]], Table2[[GameIsOver]:[GameIsOver]],1,Table2[[AwayTeam]:[AwayTeam]],$T13, Table2[[HomeTeam]:[HomeTeam]], AI$11, Table2[[ActualResult]:[ActualResult]], "SO") + SUMIFS(Table2[[AwayWon]:[AwayWon]], Table2[[GameIsOver]:[GameIsOver]],1,Table2[[HomeTeam]:[HomeTeam]],$T13, Table2[[AwayTeam]:[AwayTeam]], AI$11, Table2[[ActualResult]:[ActualResult]], "SO")))</f>
        <v>6</v>
      </c>
      <c r="AJ13">
        <f>(2*(SUMIFS(Table2[[AwayWon]:[AwayWon]], Table2[[GameIsOver]:[GameIsOver]],1,Table2[[AwayTeam]:[AwayTeam]],$T13, Table2[[HomeTeam]:[HomeTeam]], AJ$11) + SUMIFS(Table2[[HomeWon_]:[HomeWon_]], Table2[[GameIsOver]:[GameIsOver]],1,Table2[[HomeTeam]:[HomeTeam]],$T13, Table2[[AwayTeam]:[AwayTeam]], AJ$11))) + (0*(SUMIFS(Table2[[HomeWon_]:[HomeWon_]], Table2[[GameIsOver]:[GameIsOver]],1,Table2[[AwayTeam]:[AwayTeam]],$T13, Table2[[HomeTeam]:[HomeTeam]], AJ$11, Table2[[ActualResult]:[ActualResult]], "REG") + SUMIFS(Table2[[AwayWon]:[AwayWon]], Table2[[GameIsOver]:[GameIsOver]],1,Table2[[HomeTeam]:[HomeTeam]],$T13, Table2[[AwayTeam]:[AwayTeam]], AJ$11, Table2[[ActualResult]:[ActualResult]], "REG"))) + (1*(SUMIFS(Table2[[HomeWon_]:[HomeWon_]], Table2[[GameIsOver]:[GameIsOver]],1,Table2[[AwayTeam]:[AwayTeam]],$T13, Table2[[HomeTeam]:[HomeTeam]], AJ$11, Table2[[ActualResult]:[ActualResult]], "OT") + SUMIFS(Table2[[AwayWon]:[AwayWon]], Table2[[GameIsOver]:[GameIsOver]],1,Table2[[HomeTeam]:[HomeTeam]],$T13, Table2[[AwayTeam]:[AwayTeam]], AJ$11, Table2[[ActualResult]:[ActualResult]], "OT") + SUMIFS(Table2[[HomeWon_]:[HomeWon_]], Table2[[GameIsOver]:[GameIsOver]],1,Table2[[AwayTeam]:[AwayTeam]],$T13, Table2[[HomeTeam]:[HomeTeam]], AJ$11, Table2[[ActualResult]:[ActualResult]], "SO") + SUMIFS(Table2[[AwayWon]:[AwayWon]], Table2[[GameIsOver]:[GameIsOver]],1,Table2[[HomeTeam]:[HomeTeam]],$T13, Table2[[AwayTeam]:[AwayTeam]], AJ$11, Table2[[ActualResult]:[ActualResult]], "SO")))</f>
        <v>6</v>
      </c>
      <c r="AK13">
        <f>(2*(SUMIFS(Table2[[AwayWon]:[AwayWon]], Table2[[GameIsOver]:[GameIsOver]],1,Table2[[AwayTeam]:[AwayTeam]],$T13, Table2[[HomeTeam]:[HomeTeam]], AK$11) + SUMIFS(Table2[[HomeWon_]:[HomeWon_]], Table2[[GameIsOver]:[GameIsOver]],1,Table2[[HomeTeam]:[HomeTeam]],$T13, Table2[[AwayTeam]:[AwayTeam]], AK$11))) + (0*(SUMIFS(Table2[[HomeWon_]:[HomeWon_]], Table2[[GameIsOver]:[GameIsOver]],1,Table2[[AwayTeam]:[AwayTeam]],$T13, Table2[[HomeTeam]:[HomeTeam]], AK$11, Table2[[ActualResult]:[ActualResult]], "REG") + SUMIFS(Table2[[AwayWon]:[AwayWon]], Table2[[GameIsOver]:[GameIsOver]],1,Table2[[HomeTeam]:[HomeTeam]],$T13, Table2[[AwayTeam]:[AwayTeam]], AK$11, Table2[[ActualResult]:[ActualResult]], "REG"))) + (1*(SUMIFS(Table2[[HomeWon_]:[HomeWon_]], Table2[[GameIsOver]:[GameIsOver]],1,Table2[[AwayTeam]:[AwayTeam]],$T13, Table2[[HomeTeam]:[HomeTeam]], AK$11, Table2[[ActualResult]:[ActualResult]], "OT") + SUMIFS(Table2[[AwayWon]:[AwayWon]], Table2[[GameIsOver]:[GameIsOver]],1,Table2[[HomeTeam]:[HomeTeam]],$T13, Table2[[AwayTeam]:[AwayTeam]], AK$11, Table2[[ActualResult]:[ActualResult]], "OT") + SUMIFS(Table2[[HomeWon_]:[HomeWon_]], Table2[[GameIsOver]:[GameIsOver]],1,Table2[[AwayTeam]:[AwayTeam]],$T13, Table2[[HomeTeam]:[HomeTeam]], AK$11, Table2[[ActualResult]:[ActualResult]], "SO") + SUMIFS(Table2[[AwayWon]:[AwayWon]], Table2[[GameIsOver]:[GameIsOver]],1,Table2[[HomeTeam]:[HomeTeam]],$T13, Table2[[AwayTeam]:[AwayTeam]], AK$11, Table2[[ActualResult]:[ActualResult]], "SO")))</f>
        <v>2</v>
      </c>
      <c r="AL13">
        <f>(2*(SUMIFS(Table2[[AwayWon]:[AwayWon]], Table2[[GameIsOver]:[GameIsOver]],1,Table2[[AwayTeam]:[AwayTeam]],$T13, Table2[[HomeTeam]:[HomeTeam]], AL$11) + SUMIFS(Table2[[HomeWon_]:[HomeWon_]], Table2[[GameIsOver]:[GameIsOver]],1,Table2[[HomeTeam]:[HomeTeam]],$T13, Table2[[AwayTeam]:[AwayTeam]], AL$11))) + (0*(SUMIFS(Table2[[HomeWon_]:[HomeWon_]], Table2[[GameIsOver]:[GameIsOver]],1,Table2[[AwayTeam]:[AwayTeam]],$T13, Table2[[HomeTeam]:[HomeTeam]], AL$11, Table2[[ActualResult]:[ActualResult]], "REG") + SUMIFS(Table2[[AwayWon]:[AwayWon]], Table2[[GameIsOver]:[GameIsOver]],1,Table2[[HomeTeam]:[HomeTeam]],$T13, Table2[[AwayTeam]:[AwayTeam]], AL$11, Table2[[ActualResult]:[ActualResult]], "REG"))) + (1*(SUMIFS(Table2[[HomeWon_]:[HomeWon_]], Table2[[GameIsOver]:[GameIsOver]],1,Table2[[AwayTeam]:[AwayTeam]],$T13, Table2[[HomeTeam]:[HomeTeam]], AL$11, Table2[[ActualResult]:[ActualResult]], "OT") + SUMIFS(Table2[[AwayWon]:[AwayWon]], Table2[[GameIsOver]:[GameIsOver]],1,Table2[[HomeTeam]:[HomeTeam]],$T13, Table2[[AwayTeam]:[AwayTeam]], AL$11, Table2[[ActualResult]:[ActualResult]], "OT") + SUMIFS(Table2[[HomeWon_]:[HomeWon_]], Table2[[GameIsOver]:[GameIsOver]],1,Table2[[AwayTeam]:[AwayTeam]],$T13, Table2[[HomeTeam]:[HomeTeam]], AL$11, Table2[[ActualResult]:[ActualResult]], "SO") + SUMIFS(Table2[[AwayWon]:[AwayWon]], Table2[[GameIsOver]:[GameIsOver]],1,Table2[[HomeTeam]:[HomeTeam]],$T13, Table2[[AwayTeam]:[AwayTeam]], AL$11, Table2[[ActualResult]:[ActualResult]], "SO")))</f>
        <v>0</v>
      </c>
      <c r="AM13">
        <f>(2*(SUMIFS(Table2[[AwayWon]:[AwayWon]], Table2[[GameIsOver]:[GameIsOver]],1,Table2[[AwayTeam]:[AwayTeam]],$T13, Table2[[HomeTeam]:[HomeTeam]], AM$11) + SUMIFS(Table2[[HomeWon_]:[HomeWon_]], Table2[[GameIsOver]:[GameIsOver]],1,Table2[[HomeTeam]:[HomeTeam]],$T13, Table2[[AwayTeam]:[AwayTeam]], AM$11))) + (0*(SUMIFS(Table2[[HomeWon_]:[HomeWon_]], Table2[[GameIsOver]:[GameIsOver]],1,Table2[[AwayTeam]:[AwayTeam]],$T13, Table2[[HomeTeam]:[HomeTeam]], AM$11, Table2[[ActualResult]:[ActualResult]], "REG") + SUMIFS(Table2[[AwayWon]:[AwayWon]], Table2[[GameIsOver]:[GameIsOver]],1,Table2[[HomeTeam]:[HomeTeam]],$T13, Table2[[AwayTeam]:[AwayTeam]], AM$11, Table2[[ActualResult]:[ActualResult]], "REG"))) + (1*(SUMIFS(Table2[[HomeWon_]:[HomeWon_]], Table2[[GameIsOver]:[GameIsOver]],1,Table2[[AwayTeam]:[AwayTeam]],$T13, Table2[[HomeTeam]:[HomeTeam]], AM$11, Table2[[ActualResult]:[ActualResult]], "OT") + SUMIFS(Table2[[AwayWon]:[AwayWon]], Table2[[GameIsOver]:[GameIsOver]],1,Table2[[HomeTeam]:[HomeTeam]],$T13, Table2[[AwayTeam]:[AwayTeam]], AM$11, Table2[[ActualResult]:[ActualResult]], "OT") + SUMIFS(Table2[[HomeWon_]:[HomeWon_]], Table2[[GameIsOver]:[GameIsOver]],1,Table2[[AwayTeam]:[AwayTeam]],$T13, Table2[[HomeTeam]:[HomeTeam]], AM$11, Table2[[ActualResult]:[ActualResult]], "SO") + SUMIFS(Table2[[AwayWon]:[AwayWon]], Table2[[GameIsOver]:[GameIsOver]],1,Table2[[HomeTeam]:[HomeTeam]],$T13, Table2[[AwayTeam]:[AwayTeam]], AM$11, Table2[[ActualResult]:[ActualResult]], "SO")))</f>
        <v>2</v>
      </c>
      <c r="AN13">
        <f>(2*(SUMIFS(Table2[[AwayWon]:[AwayWon]], Table2[[GameIsOver]:[GameIsOver]],1,Table2[[AwayTeam]:[AwayTeam]],$T13, Table2[[HomeTeam]:[HomeTeam]], AN$11) + SUMIFS(Table2[[HomeWon_]:[HomeWon_]], Table2[[GameIsOver]:[GameIsOver]],1,Table2[[HomeTeam]:[HomeTeam]],$T13, Table2[[AwayTeam]:[AwayTeam]], AN$11))) + (0*(SUMIFS(Table2[[HomeWon_]:[HomeWon_]], Table2[[GameIsOver]:[GameIsOver]],1,Table2[[AwayTeam]:[AwayTeam]],$T13, Table2[[HomeTeam]:[HomeTeam]], AN$11, Table2[[ActualResult]:[ActualResult]], "REG") + SUMIFS(Table2[[AwayWon]:[AwayWon]], Table2[[GameIsOver]:[GameIsOver]],1,Table2[[HomeTeam]:[HomeTeam]],$T13, Table2[[AwayTeam]:[AwayTeam]], AN$11, Table2[[ActualResult]:[ActualResult]], "REG"))) + (1*(SUMIFS(Table2[[HomeWon_]:[HomeWon_]], Table2[[GameIsOver]:[GameIsOver]],1,Table2[[AwayTeam]:[AwayTeam]],$T13, Table2[[HomeTeam]:[HomeTeam]], AN$11, Table2[[ActualResult]:[ActualResult]], "OT") + SUMIFS(Table2[[AwayWon]:[AwayWon]], Table2[[GameIsOver]:[GameIsOver]],1,Table2[[HomeTeam]:[HomeTeam]],$T13, Table2[[AwayTeam]:[AwayTeam]], AN$11, Table2[[ActualResult]:[ActualResult]], "OT") + SUMIFS(Table2[[HomeWon_]:[HomeWon_]], Table2[[GameIsOver]:[GameIsOver]],1,Table2[[AwayTeam]:[AwayTeam]],$T13, Table2[[HomeTeam]:[HomeTeam]], AN$11, Table2[[ActualResult]:[ActualResult]], "SO") + SUMIFS(Table2[[AwayWon]:[AwayWon]], Table2[[GameIsOver]:[GameIsOver]],1,Table2[[HomeTeam]:[HomeTeam]],$T13, Table2[[AwayTeam]:[AwayTeam]], AN$11, Table2[[ActualResult]:[ActualResult]], "SO")))</f>
        <v>4</v>
      </c>
      <c r="AO13">
        <f>(2*(SUMIFS(Table2[[AwayWon]:[AwayWon]], Table2[[GameIsOver]:[GameIsOver]],1,Table2[[AwayTeam]:[AwayTeam]],$T13, Table2[[HomeTeam]:[HomeTeam]], AO$11) + SUMIFS(Table2[[HomeWon_]:[HomeWon_]], Table2[[GameIsOver]:[GameIsOver]],1,Table2[[HomeTeam]:[HomeTeam]],$T13, Table2[[AwayTeam]:[AwayTeam]], AO$11))) + (0*(SUMIFS(Table2[[HomeWon_]:[HomeWon_]], Table2[[GameIsOver]:[GameIsOver]],1,Table2[[AwayTeam]:[AwayTeam]],$T13, Table2[[HomeTeam]:[HomeTeam]], AO$11, Table2[[ActualResult]:[ActualResult]], "REG") + SUMIFS(Table2[[AwayWon]:[AwayWon]], Table2[[GameIsOver]:[GameIsOver]],1,Table2[[HomeTeam]:[HomeTeam]],$T13, Table2[[AwayTeam]:[AwayTeam]], AO$11, Table2[[ActualResult]:[ActualResult]], "REG"))) + (1*(SUMIFS(Table2[[HomeWon_]:[HomeWon_]], Table2[[GameIsOver]:[GameIsOver]],1,Table2[[AwayTeam]:[AwayTeam]],$T13, Table2[[HomeTeam]:[HomeTeam]], AO$11, Table2[[ActualResult]:[ActualResult]], "OT") + SUMIFS(Table2[[AwayWon]:[AwayWon]], Table2[[GameIsOver]:[GameIsOver]],1,Table2[[HomeTeam]:[HomeTeam]],$T13, Table2[[AwayTeam]:[AwayTeam]], AO$11, Table2[[ActualResult]:[ActualResult]], "OT") + SUMIFS(Table2[[HomeWon_]:[HomeWon_]], Table2[[GameIsOver]:[GameIsOver]],1,Table2[[AwayTeam]:[AwayTeam]],$T13, Table2[[HomeTeam]:[HomeTeam]], AO$11, Table2[[ActualResult]:[ActualResult]], "SO") + SUMIFS(Table2[[AwayWon]:[AwayWon]], Table2[[GameIsOver]:[GameIsOver]],1,Table2[[HomeTeam]:[HomeTeam]],$T13, Table2[[AwayTeam]:[AwayTeam]], AO$11, Table2[[ActualResult]:[ActualResult]], "SO")))</f>
        <v>4</v>
      </c>
      <c r="AP13">
        <f>(2*(SUMIFS(Table2[[AwayWon]:[AwayWon]], Table2[[GameIsOver]:[GameIsOver]],1,Table2[[AwayTeam]:[AwayTeam]],$T13, Table2[[HomeTeam]:[HomeTeam]], AP$11) + SUMIFS(Table2[[HomeWon_]:[HomeWon_]], Table2[[GameIsOver]:[GameIsOver]],1,Table2[[HomeTeam]:[HomeTeam]],$T13, Table2[[AwayTeam]:[AwayTeam]], AP$11))) + (0*(SUMIFS(Table2[[HomeWon_]:[HomeWon_]], Table2[[GameIsOver]:[GameIsOver]],1,Table2[[AwayTeam]:[AwayTeam]],$T13, Table2[[HomeTeam]:[HomeTeam]], AP$11, Table2[[ActualResult]:[ActualResult]], "REG") + SUMIFS(Table2[[AwayWon]:[AwayWon]], Table2[[GameIsOver]:[GameIsOver]],1,Table2[[HomeTeam]:[HomeTeam]],$T13, Table2[[AwayTeam]:[AwayTeam]], AP$11, Table2[[ActualResult]:[ActualResult]], "REG"))) + (1*(SUMIFS(Table2[[HomeWon_]:[HomeWon_]], Table2[[GameIsOver]:[GameIsOver]],1,Table2[[AwayTeam]:[AwayTeam]],$T13, Table2[[HomeTeam]:[HomeTeam]], AP$11, Table2[[ActualResult]:[ActualResult]], "OT") + SUMIFS(Table2[[AwayWon]:[AwayWon]], Table2[[GameIsOver]:[GameIsOver]],1,Table2[[HomeTeam]:[HomeTeam]],$T13, Table2[[AwayTeam]:[AwayTeam]], AP$11, Table2[[ActualResult]:[ActualResult]], "OT") + SUMIFS(Table2[[HomeWon_]:[HomeWon_]], Table2[[GameIsOver]:[GameIsOver]],1,Table2[[AwayTeam]:[AwayTeam]],$T13, Table2[[HomeTeam]:[HomeTeam]], AP$11, Table2[[ActualResult]:[ActualResult]], "SO") + SUMIFS(Table2[[AwayWon]:[AwayWon]], Table2[[GameIsOver]:[GameIsOver]],1,Table2[[HomeTeam]:[HomeTeam]],$T13, Table2[[AwayTeam]:[AwayTeam]], AP$11, Table2[[ActualResult]:[ActualResult]], "SO")))</f>
        <v>2</v>
      </c>
      <c r="AQ13">
        <f>(2*(SUMIFS(Table2[[AwayWon]:[AwayWon]], Table2[[GameIsOver]:[GameIsOver]],1,Table2[[AwayTeam]:[AwayTeam]],$T13, Table2[[HomeTeam]:[HomeTeam]], AQ$11) + SUMIFS(Table2[[HomeWon_]:[HomeWon_]], Table2[[GameIsOver]:[GameIsOver]],1,Table2[[HomeTeam]:[HomeTeam]],$T13, Table2[[AwayTeam]:[AwayTeam]], AQ$11))) + (0*(SUMIFS(Table2[[HomeWon_]:[HomeWon_]], Table2[[GameIsOver]:[GameIsOver]],1,Table2[[AwayTeam]:[AwayTeam]],$T13, Table2[[HomeTeam]:[HomeTeam]], AQ$11, Table2[[ActualResult]:[ActualResult]], "REG") + SUMIFS(Table2[[AwayWon]:[AwayWon]], Table2[[GameIsOver]:[GameIsOver]],1,Table2[[HomeTeam]:[HomeTeam]],$T13, Table2[[AwayTeam]:[AwayTeam]], AQ$11, Table2[[ActualResult]:[ActualResult]], "REG"))) + (1*(SUMIFS(Table2[[HomeWon_]:[HomeWon_]], Table2[[GameIsOver]:[GameIsOver]],1,Table2[[AwayTeam]:[AwayTeam]],$T13, Table2[[HomeTeam]:[HomeTeam]], AQ$11, Table2[[ActualResult]:[ActualResult]], "OT") + SUMIFS(Table2[[AwayWon]:[AwayWon]], Table2[[GameIsOver]:[GameIsOver]],1,Table2[[HomeTeam]:[HomeTeam]],$T13, Table2[[AwayTeam]:[AwayTeam]], AQ$11, Table2[[ActualResult]:[ActualResult]], "OT") + SUMIFS(Table2[[HomeWon_]:[HomeWon_]], Table2[[GameIsOver]:[GameIsOver]],1,Table2[[AwayTeam]:[AwayTeam]],$T13, Table2[[HomeTeam]:[HomeTeam]], AQ$11, Table2[[ActualResult]:[ActualResult]], "SO") + SUMIFS(Table2[[AwayWon]:[AwayWon]], Table2[[GameIsOver]:[GameIsOver]],1,Table2[[HomeTeam]:[HomeTeam]],$T13, Table2[[AwayTeam]:[AwayTeam]], AQ$11, Table2[[ActualResult]:[ActualResult]], "SO")))</f>
        <v>2</v>
      </c>
      <c r="AR13">
        <f>(2*(SUMIFS(Table2[[AwayWon]:[AwayWon]], Table2[[GameIsOver]:[GameIsOver]],1,Table2[[AwayTeam]:[AwayTeam]],$T13, Table2[[HomeTeam]:[HomeTeam]], AR$11) + SUMIFS(Table2[[HomeWon_]:[HomeWon_]], Table2[[GameIsOver]:[GameIsOver]],1,Table2[[HomeTeam]:[HomeTeam]],$T13, Table2[[AwayTeam]:[AwayTeam]], AR$11))) + (0*(SUMIFS(Table2[[HomeWon_]:[HomeWon_]], Table2[[GameIsOver]:[GameIsOver]],1,Table2[[AwayTeam]:[AwayTeam]],$T13, Table2[[HomeTeam]:[HomeTeam]], AR$11, Table2[[ActualResult]:[ActualResult]], "REG") + SUMIFS(Table2[[AwayWon]:[AwayWon]], Table2[[GameIsOver]:[GameIsOver]],1,Table2[[HomeTeam]:[HomeTeam]],$T13, Table2[[AwayTeam]:[AwayTeam]], AR$11, Table2[[ActualResult]:[ActualResult]], "REG"))) + (1*(SUMIFS(Table2[[HomeWon_]:[HomeWon_]], Table2[[GameIsOver]:[GameIsOver]],1,Table2[[AwayTeam]:[AwayTeam]],$T13, Table2[[HomeTeam]:[HomeTeam]], AR$11, Table2[[ActualResult]:[ActualResult]], "OT") + SUMIFS(Table2[[AwayWon]:[AwayWon]], Table2[[GameIsOver]:[GameIsOver]],1,Table2[[HomeTeam]:[HomeTeam]],$T13, Table2[[AwayTeam]:[AwayTeam]], AR$11, Table2[[ActualResult]:[ActualResult]], "OT") + SUMIFS(Table2[[HomeWon_]:[HomeWon_]], Table2[[GameIsOver]:[GameIsOver]],1,Table2[[AwayTeam]:[AwayTeam]],$T13, Table2[[HomeTeam]:[HomeTeam]], AR$11, Table2[[ActualResult]:[ActualResult]], "SO") + SUMIFS(Table2[[AwayWon]:[AwayWon]], Table2[[GameIsOver]:[GameIsOver]],1,Table2[[HomeTeam]:[HomeTeam]],$T13, Table2[[AwayTeam]:[AwayTeam]], AR$11, Table2[[ActualResult]:[ActualResult]], "SO")))</f>
        <v>2</v>
      </c>
      <c r="AS13">
        <f>(2*(SUMIFS(Table2[[AwayWon]:[AwayWon]], Table2[[GameIsOver]:[GameIsOver]],1,Table2[[AwayTeam]:[AwayTeam]],$T13, Table2[[HomeTeam]:[HomeTeam]], AS$11) + SUMIFS(Table2[[HomeWon_]:[HomeWon_]], Table2[[GameIsOver]:[GameIsOver]],1,Table2[[HomeTeam]:[HomeTeam]],$T13, Table2[[AwayTeam]:[AwayTeam]], AS$11))) + (0*(SUMIFS(Table2[[HomeWon_]:[HomeWon_]], Table2[[GameIsOver]:[GameIsOver]],1,Table2[[AwayTeam]:[AwayTeam]],$T13, Table2[[HomeTeam]:[HomeTeam]], AS$11, Table2[[ActualResult]:[ActualResult]], "REG") + SUMIFS(Table2[[AwayWon]:[AwayWon]], Table2[[GameIsOver]:[GameIsOver]],1,Table2[[HomeTeam]:[HomeTeam]],$T13, Table2[[AwayTeam]:[AwayTeam]], AS$11, Table2[[ActualResult]:[ActualResult]], "REG"))) + (1*(SUMIFS(Table2[[HomeWon_]:[HomeWon_]], Table2[[GameIsOver]:[GameIsOver]],1,Table2[[AwayTeam]:[AwayTeam]],$T13, Table2[[HomeTeam]:[HomeTeam]], AS$11, Table2[[ActualResult]:[ActualResult]], "OT") + SUMIFS(Table2[[AwayWon]:[AwayWon]], Table2[[GameIsOver]:[GameIsOver]],1,Table2[[HomeTeam]:[HomeTeam]],$T13, Table2[[AwayTeam]:[AwayTeam]], AS$11, Table2[[ActualResult]:[ActualResult]], "OT") + SUMIFS(Table2[[HomeWon_]:[HomeWon_]], Table2[[GameIsOver]:[GameIsOver]],1,Table2[[AwayTeam]:[AwayTeam]],$T13, Table2[[HomeTeam]:[HomeTeam]], AS$11, Table2[[ActualResult]:[ActualResult]], "SO") + SUMIFS(Table2[[AwayWon]:[AwayWon]], Table2[[GameIsOver]:[GameIsOver]],1,Table2[[HomeTeam]:[HomeTeam]],$T13, Table2[[AwayTeam]:[AwayTeam]], AS$11, Table2[[ActualResult]:[ActualResult]], "SO")))</f>
        <v>2</v>
      </c>
      <c r="AT13">
        <f>(2*(SUMIFS(Table2[[AwayWon]:[AwayWon]], Table2[[GameIsOver]:[GameIsOver]],1,Table2[[AwayTeam]:[AwayTeam]],$T13, Table2[[HomeTeam]:[HomeTeam]], AT$11) + SUMIFS(Table2[[HomeWon_]:[HomeWon_]], Table2[[GameIsOver]:[GameIsOver]],1,Table2[[HomeTeam]:[HomeTeam]],$T13, Table2[[AwayTeam]:[AwayTeam]], AT$11))) + (0*(SUMIFS(Table2[[HomeWon_]:[HomeWon_]], Table2[[GameIsOver]:[GameIsOver]],1,Table2[[AwayTeam]:[AwayTeam]],$T13, Table2[[HomeTeam]:[HomeTeam]], AT$11, Table2[[ActualResult]:[ActualResult]], "REG") + SUMIFS(Table2[[AwayWon]:[AwayWon]], Table2[[GameIsOver]:[GameIsOver]],1,Table2[[HomeTeam]:[HomeTeam]],$T13, Table2[[AwayTeam]:[AwayTeam]], AT$11, Table2[[ActualResult]:[ActualResult]], "REG"))) + (1*(SUMIFS(Table2[[HomeWon_]:[HomeWon_]], Table2[[GameIsOver]:[GameIsOver]],1,Table2[[AwayTeam]:[AwayTeam]],$T13, Table2[[HomeTeam]:[HomeTeam]], AT$11, Table2[[ActualResult]:[ActualResult]], "OT") + SUMIFS(Table2[[AwayWon]:[AwayWon]], Table2[[GameIsOver]:[GameIsOver]],1,Table2[[HomeTeam]:[HomeTeam]],$T13, Table2[[AwayTeam]:[AwayTeam]], AT$11, Table2[[ActualResult]:[ActualResult]], "OT") + SUMIFS(Table2[[HomeWon_]:[HomeWon_]], Table2[[GameIsOver]:[GameIsOver]],1,Table2[[AwayTeam]:[AwayTeam]],$T13, Table2[[HomeTeam]:[HomeTeam]], AT$11, Table2[[ActualResult]:[ActualResult]], "SO") + SUMIFS(Table2[[AwayWon]:[AwayWon]], Table2[[GameIsOver]:[GameIsOver]],1,Table2[[HomeTeam]:[HomeTeam]],$T13, Table2[[AwayTeam]:[AwayTeam]], AT$11, Table2[[ActualResult]:[ActualResult]], "SO")))</f>
        <v>4</v>
      </c>
      <c r="AU13">
        <f>(2*(SUMIFS(Table2[[AwayWon]:[AwayWon]], Table2[[GameIsOver]:[GameIsOver]],1,Table2[[AwayTeam]:[AwayTeam]],$T13, Table2[[HomeTeam]:[HomeTeam]], AU$11) + SUMIFS(Table2[[HomeWon_]:[HomeWon_]], Table2[[GameIsOver]:[GameIsOver]],1,Table2[[HomeTeam]:[HomeTeam]],$T13, Table2[[AwayTeam]:[AwayTeam]], AU$11))) + (0*(SUMIFS(Table2[[HomeWon_]:[HomeWon_]], Table2[[GameIsOver]:[GameIsOver]],1,Table2[[AwayTeam]:[AwayTeam]],$T13, Table2[[HomeTeam]:[HomeTeam]], AU$11, Table2[[ActualResult]:[ActualResult]], "REG") + SUMIFS(Table2[[AwayWon]:[AwayWon]], Table2[[GameIsOver]:[GameIsOver]],1,Table2[[HomeTeam]:[HomeTeam]],$T13, Table2[[AwayTeam]:[AwayTeam]], AU$11, Table2[[ActualResult]:[ActualResult]], "REG"))) + (1*(SUMIFS(Table2[[HomeWon_]:[HomeWon_]], Table2[[GameIsOver]:[GameIsOver]],1,Table2[[AwayTeam]:[AwayTeam]],$T13, Table2[[HomeTeam]:[HomeTeam]], AU$11, Table2[[ActualResult]:[ActualResult]], "OT") + SUMIFS(Table2[[AwayWon]:[AwayWon]], Table2[[GameIsOver]:[GameIsOver]],1,Table2[[HomeTeam]:[HomeTeam]],$T13, Table2[[AwayTeam]:[AwayTeam]], AU$11, Table2[[ActualResult]:[ActualResult]], "OT") + SUMIFS(Table2[[HomeWon_]:[HomeWon_]], Table2[[GameIsOver]:[GameIsOver]],1,Table2[[AwayTeam]:[AwayTeam]],$T13, Table2[[HomeTeam]:[HomeTeam]], AU$11, Table2[[ActualResult]:[ActualResult]], "SO") + SUMIFS(Table2[[AwayWon]:[AwayWon]], Table2[[GameIsOver]:[GameIsOver]],1,Table2[[HomeTeam]:[HomeTeam]],$T13, Table2[[AwayTeam]:[AwayTeam]], AU$11, Table2[[ActualResult]:[ActualResult]], "SO")))</f>
        <v>2</v>
      </c>
      <c r="AV13">
        <f>(2*(SUMIFS(Table2[[AwayWon]:[AwayWon]], Table2[[GameIsOver]:[GameIsOver]],1,Table2[[AwayTeam]:[AwayTeam]],$T13, Table2[[HomeTeam]:[HomeTeam]], AV$11) + SUMIFS(Table2[[HomeWon_]:[HomeWon_]], Table2[[GameIsOver]:[GameIsOver]],1,Table2[[HomeTeam]:[HomeTeam]],$T13, Table2[[AwayTeam]:[AwayTeam]], AV$11))) + (0*(SUMIFS(Table2[[HomeWon_]:[HomeWon_]], Table2[[GameIsOver]:[GameIsOver]],1,Table2[[AwayTeam]:[AwayTeam]],$T13, Table2[[HomeTeam]:[HomeTeam]], AV$11, Table2[[ActualResult]:[ActualResult]], "REG") + SUMIFS(Table2[[AwayWon]:[AwayWon]], Table2[[GameIsOver]:[GameIsOver]],1,Table2[[HomeTeam]:[HomeTeam]],$T13, Table2[[AwayTeam]:[AwayTeam]], AV$11, Table2[[ActualResult]:[ActualResult]], "REG"))) + (1*(SUMIFS(Table2[[HomeWon_]:[HomeWon_]], Table2[[GameIsOver]:[GameIsOver]],1,Table2[[AwayTeam]:[AwayTeam]],$T13, Table2[[HomeTeam]:[HomeTeam]], AV$11, Table2[[ActualResult]:[ActualResult]], "OT") + SUMIFS(Table2[[AwayWon]:[AwayWon]], Table2[[GameIsOver]:[GameIsOver]],1,Table2[[HomeTeam]:[HomeTeam]],$T13, Table2[[AwayTeam]:[AwayTeam]], AV$11, Table2[[ActualResult]:[ActualResult]], "OT") + SUMIFS(Table2[[HomeWon_]:[HomeWon_]], Table2[[GameIsOver]:[GameIsOver]],1,Table2[[AwayTeam]:[AwayTeam]],$T13, Table2[[HomeTeam]:[HomeTeam]], AV$11, Table2[[ActualResult]:[ActualResult]], "SO") + SUMIFS(Table2[[AwayWon]:[AwayWon]], Table2[[GameIsOver]:[GameIsOver]],1,Table2[[HomeTeam]:[HomeTeam]],$T13, Table2[[AwayTeam]:[AwayTeam]], AV$11, Table2[[ActualResult]:[ActualResult]], "SO")))</f>
        <v>2</v>
      </c>
      <c r="AW13">
        <f>(2*(SUMIFS(Table2[[AwayWon]:[AwayWon]], Table2[[GameIsOver]:[GameIsOver]],1,Table2[[AwayTeam]:[AwayTeam]],$T13, Table2[[HomeTeam]:[HomeTeam]], AW$11) + SUMIFS(Table2[[HomeWon_]:[HomeWon_]], Table2[[GameIsOver]:[GameIsOver]],1,Table2[[HomeTeam]:[HomeTeam]],$T13, Table2[[AwayTeam]:[AwayTeam]], AW$11))) + (0*(SUMIFS(Table2[[HomeWon_]:[HomeWon_]], Table2[[GameIsOver]:[GameIsOver]],1,Table2[[AwayTeam]:[AwayTeam]],$T13, Table2[[HomeTeam]:[HomeTeam]], AW$11, Table2[[ActualResult]:[ActualResult]], "REG") + SUMIFS(Table2[[AwayWon]:[AwayWon]], Table2[[GameIsOver]:[GameIsOver]],1,Table2[[HomeTeam]:[HomeTeam]],$T13, Table2[[AwayTeam]:[AwayTeam]], AW$11, Table2[[ActualResult]:[ActualResult]], "REG"))) + (1*(SUMIFS(Table2[[HomeWon_]:[HomeWon_]], Table2[[GameIsOver]:[GameIsOver]],1,Table2[[AwayTeam]:[AwayTeam]],$T13, Table2[[HomeTeam]:[HomeTeam]], AW$11, Table2[[ActualResult]:[ActualResult]], "OT") + SUMIFS(Table2[[AwayWon]:[AwayWon]], Table2[[GameIsOver]:[GameIsOver]],1,Table2[[HomeTeam]:[HomeTeam]],$T13, Table2[[AwayTeam]:[AwayTeam]], AW$11, Table2[[ActualResult]:[ActualResult]], "OT") + SUMIFS(Table2[[HomeWon_]:[HomeWon_]], Table2[[GameIsOver]:[GameIsOver]],1,Table2[[AwayTeam]:[AwayTeam]],$T13, Table2[[HomeTeam]:[HomeTeam]], AW$11, Table2[[ActualResult]:[ActualResult]], "SO") + SUMIFS(Table2[[AwayWon]:[AwayWon]], Table2[[GameIsOver]:[GameIsOver]],1,Table2[[HomeTeam]:[HomeTeam]],$T13, Table2[[AwayTeam]:[AwayTeam]], AW$11, Table2[[ActualResult]:[ActualResult]], "SO")))</f>
        <v>0</v>
      </c>
      <c r="AX13">
        <f>(2*(SUMIFS(Table2[[AwayWon]:[AwayWon]], Table2[[GameIsOver]:[GameIsOver]],1,Table2[[AwayTeam]:[AwayTeam]],$T13, Table2[[HomeTeam]:[HomeTeam]], AX$11) + SUMIFS(Table2[[HomeWon_]:[HomeWon_]], Table2[[GameIsOver]:[GameIsOver]],1,Table2[[HomeTeam]:[HomeTeam]],$T13, Table2[[AwayTeam]:[AwayTeam]], AX$11))) + (0*(SUMIFS(Table2[[HomeWon_]:[HomeWon_]], Table2[[GameIsOver]:[GameIsOver]],1,Table2[[AwayTeam]:[AwayTeam]],$T13, Table2[[HomeTeam]:[HomeTeam]], AX$11, Table2[[ActualResult]:[ActualResult]], "REG") + SUMIFS(Table2[[AwayWon]:[AwayWon]], Table2[[GameIsOver]:[GameIsOver]],1,Table2[[HomeTeam]:[HomeTeam]],$T13, Table2[[AwayTeam]:[AwayTeam]], AX$11, Table2[[ActualResult]:[ActualResult]], "REG"))) + (1*(SUMIFS(Table2[[HomeWon_]:[HomeWon_]], Table2[[GameIsOver]:[GameIsOver]],1,Table2[[AwayTeam]:[AwayTeam]],$T13, Table2[[HomeTeam]:[HomeTeam]], AX$11, Table2[[ActualResult]:[ActualResult]], "OT") + SUMIFS(Table2[[AwayWon]:[AwayWon]], Table2[[GameIsOver]:[GameIsOver]],1,Table2[[HomeTeam]:[HomeTeam]],$T13, Table2[[AwayTeam]:[AwayTeam]], AX$11, Table2[[ActualResult]:[ActualResult]], "OT") + SUMIFS(Table2[[HomeWon_]:[HomeWon_]], Table2[[GameIsOver]:[GameIsOver]],1,Table2[[AwayTeam]:[AwayTeam]],$T13, Table2[[HomeTeam]:[HomeTeam]], AX$11, Table2[[ActualResult]:[ActualResult]], "SO") + SUMIFS(Table2[[AwayWon]:[AwayWon]], Table2[[GameIsOver]:[GameIsOver]],1,Table2[[HomeTeam]:[HomeTeam]],$T13, Table2[[AwayTeam]:[AwayTeam]], AX$11, Table2[[ActualResult]:[ActualResult]], "SO")))</f>
        <v>2</v>
      </c>
      <c r="AY13">
        <f>(2*(SUMIFS(Table2[[AwayWon]:[AwayWon]], Table2[[GameIsOver]:[GameIsOver]],1,Table2[[AwayTeam]:[AwayTeam]],$T13, Table2[[HomeTeam]:[HomeTeam]], AY$11) + SUMIFS(Table2[[HomeWon_]:[HomeWon_]], Table2[[GameIsOver]:[GameIsOver]],1,Table2[[HomeTeam]:[HomeTeam]],$T13, Table2[[AwayTeam]:[AwayTeam]], AY$11))) + (0*(SUMIFS(Table2[[HomeWon_]:[HomeWon_]], Table2[[GameIsOver]:[GameIsOver]],1,Table2[[AwayTeam]:[AwayTeam]],$T13, Table2[[HomeTeam]:[HomeTeam]], AY$11, Table2[[ActualResult]:[ActualResult]], "REG") + SUMIFS(Table2[[AwayWon]:[AwayWon]], Table2[[GameIsOver]:[GameIsOver]],1,Table2[[HomeTeam]:[HomeTeam]],$T13, Table2[[AwayTeam]:[AwayTeam]], AY$11, Table2[[ActualResult]:[ActualResult]], "REG"))) + (1*(SUMIFS(Table2[[HomeWon_]:[HomeWon_]], Table2[[GameIsOver]:[GameIsOver]],1,Table2[[AwayTeam]:[AwayTeam]],$T13, Table2[[HomeTeam]:[HomeTeam]], AY$11, Table2[[ActualResult]:[ActualResult]], "OT") + SUMIFS(Table2[[AwayWon]:[AwayWon]], Table2[[GameIsOver]:[GameIsOver]],1,Table2[[HomeTeam]:[HomeTeam]],$T13, Table2[[AwayTeam]:[AwayTeam]], AY$11, Table2[[ActualResult]:[ActualResult]], "OT") + SUMIFS(Table2[[HomeWon_]:[HomeWon_]], Table2[[GameIsOver]:[GameIsOver]],1,Table2[[AwayTeam]:[AwayTeam]],$T13, Table2[[HomeTeam]:[HomeTeam]], AY$11, Table2[[ActualResult]:[ActualResult]], "SO") + SUMIFS(Table2[[AwayWon]:[AwayWon]], Table2[[GameIsOver]:[GameIsOver]],1,Table2[[HomeTeam]:[HomeTeam]],$T13, Table2[[AwayTeam]:[AwayTeam]], AY$11, Table2[[ActualResult]:[ActualResult]], "SO")))</f>
        <v>2</v>
      </c>
      <c r="AZ13">
        <f>(2*(SUMIFS(Table2[[AwayWon]:[AwayWon]], Table2[[GameIsOver]:[GameIsOver]],1,Table2[[AwayTeam]:[AwayTeam]],$T13, Table2[[HomeTeam]:[HomeTeam]], AZ$11) + SUMIFS(Table2[[HomeWon_]:[HomeWon_]], Table2[[GameIsOver]:[GameIsOver]],1,Table2[[HomeTeam]:[HomeTeam]],$T13, Table2[[AwayTeam]:[AwayTeam]], AZ$11))) + (0*(SUMIFS(Table2[[HomeWon_]:[HomeWon_]], Table2[[GameIsOver]:[GameIsOver]],1,Table2[[AwayTeam]:[AwayTeam]],$T13, Table2[[HomeTeam]:[HomeTeam]], AZ$11, Table2[[ActualResult]:[ActualResult]], "REG") + SUMIFS(Table2[[AwayWon]:[AwayWon]], Table2[[GameIsOver]:[GameIsOver]],1,Table2[[HomeTeam]:[HomeTeam]],$T13, Table2[[AwayTeam]:[AwayTeam]], AZ$11, Table2[[ActualResult]:[ActualResult]], "REG"))) + (1*(SUMIFS(Table2[[HomeWon_]:[HomeWon_]], Table2[[GameIsOver]:[GameIsOver]],1,Table2[[AwayTeam]:[AwayTeam]],$T13, Table2[[HomeTeam]:[HomeTeam]], AZ$11, Table2[[ActualResult]:[ActualResult]], "OT") + SUMIFS(Table2[[AwayWon]:[AwayWon]], Table2[[GameIsOver]:[GameIsOver]],1,Table2[[HomeTeam]:[HomeTeam]],$T13, Table2[[AwayTeam]:[AwayTeam]], AZ$11, Table2[[ActualResult]:[ActualResult]], "OT") + SUMIFS(Table2[[HomeWon_]:[HomeWon_]], Table2[[GameIsOver]:[GameIsOver]],1,Table2[[AwayTeam]:[AwayTeam]],$T13, Table2[[HomeTeam]:[HomeTeam]], AZ$11, Table2[[ActualResult]:[ActualResult]], "SO") + SUMIFS(Table2[[AwayWon]:[AwayWon]], Table2[[GameIsOver]:[GameIsOver]],1,Table2[[HomeTeam]:[HomeTeam]],$T13, Table2[[AwayTeam]:[AwayTeam]], AZ$11, Table2[[ActualResult]:[ActualResult]], "SO")))</f>
        <v>2</v>
      </c>
      <c r="BA13">
        <f>(2*(SUMIFS(Table2[[AwayWon]:[AwayWon]], Table2[[GameIsOver]:[GameIsOver]],1,Table2[[AwayTeam]:[AwayTeam]],$T13, Table2[[HomeTeam]:[HomeTeam]], BA$11) + SUMIFS(Table2[[HomeWon_]:[HomeWon_]], Table2[[GameIsOver]:[GameIsOver]],1,Table2[[HomeTeam]:[HomeTeam]],$T13, Table2[[AwayTeam]:[AwayTeam]], BA$11))) + (0*(SUMIFS(Table2[[HomeWon_]:[HomeWon_]], Table2[[GameIsOver]:[GameIsOver]],1,Table2[[AwayTeam]:[AwayTeam]],$T13, Table2[[HomeTeam]:[HomeTeam]], BA$11, Table2[[ActualResult]:[ActualResult]], "REG") + SUMIFS(Table2[[AwayWon]:[AwayWon]], Table2[[GameIsOver]:[GameIsOver]],1,Table2[[HomeTeam]:[HomeTeam]],$T13, Table2[[AwayTeam]:[AwayTeam]], BA$11, Table2[[ActualResult]:[ActualResult]], "REG"))) + (1*(SUMIFS(Table2[[HomeWon_]:[HomeWon_]], Table2[[GameIsOver]:[GameIsOver]],1,Table2[[AwayTeam]:[AwayTeam]],$T13, Table2[[HomeTeam]:[HomeTeam]], BA$11, Table2[[ActualResult]:[ActualResult]], "OT") + SUMIFS(Table2[[AwayWon]:[AwayWon]], Table2[[GameIsOver]:[GameIsOver]],1,Table2[[HomeTeam]:[HomeTeam]],$T13, Table2[[AwayTeam]:[AwayTeam]], BA$11, Table2[[ActualResult]:[ActualResult]], "OT") + SUMIFS(Table2[[HomeWon_]:[HomeWon_]], Table2[[GameIsOver]:[GameIsOver]],1,Table2[[AwayTeam]:[AwayTeam]],$T13, Table2[[HomeTeam]:[HomeTeam]], BA$11, Table2[[ActualResult]:[ActualResult]], "SO") + SUMIFS(Table2[[AwayWon]:[AwayWon]], Table2[[GameIsOver]:[GameIsOver]],1,Table2[[HomeTeam]:[HomeTeam]],$T13, Table2[[AwayTeam]:[AwayTeam]], BA$11, Table2[[ActualResult]:[ActualResult]], "SO")))</f>
        <v>2</v>
      </c>
    </row>
    <row r="14" spans="1:53" x14ac:dyDescent="0.25">
      <c r="A14" s="70" t="s">
        <v>27</v>
      </c>
      <c r="B14" s="70" t="s">
        <v>96</v>
      </c>
      <c r="C14" s="70" t="s">
        <v>99</v>
      </c>
      <c r="D14" s="71">
        <f>INDEX(Table3[PTS], MATCH(Table6[[#This Row],[Teams]], Table3[Teams],0))</f>
        <v>77</v>
      </c>
      <c r="E14" s="71">
        <f>INDEX(Table3[PTS], MATCH(Table6[[#This Row],[Teams]], Table3[Teams],0))</f>
        <v>77</v>
      </c>
      <c r="S14">
        <v>2</v>
      </c>
      <c r="T14" t="str" cm="1">
        <f t="array" ref="T14">INDEX(Table6[Teams], SMALL(IF(Table6[D]="C", ROW(Table6[Teams])-ROW(Table6[#Headers])), Table710[[#This Row],[CEN]]))</f>
        <v>COL</v>
      </c>
      <c r="U14">
        <f>INDEX(Table6[PTS], MATCH($T14, Table6[Teams], 0))</f>
        <v>81</v>
      </c>
      <c r="V14">
        <f>(2*(SUMIFS(Table2[[AwayWon]:[AwayWon]], Table2[[GameIsOver]:[GameIsOver]],1,Table2[[AwayTeam]:[AwayTeam]],$T14, Table2[[HomeTeam]:[HomeTeam]], V$11) + SUMIFS(Table2[[HomeWon_]:[HomeWon_]], Table2[[GameIsOver]:[GameIsOver]],1,Table2[[HomeTeam]:[HomeTeam]],$T14, Table2[[AwayTeam]:[AwayTeam]], V$11))) + (0*(SUMIFS(Table2[[HomeWon_]:[HomeWon_]], Table2[[GameIsOver]:[GameIsOver]],1,Table2[[AwayTeam]:[AwayTeam]],$T14, Table2[[HomeTeam]:[HomeTeam]], V$11, Table2[[ActualResult]:[ActualResult]], "REG") + SUMIFS(Table2[[AwayWon]:[AwayWon]], Table2[[GameIsOver]:[GameIsOver]],1,Table2[[HomeTeam]:[HomeTeam]],$T14, Table2[[AwayTeam]:[AwayTeam]], V$11, Table2[[ActualResult]:[ActualResult]], "REG"))) + (1*(SUMIFS(Table2[[HomeWon_]:[HomeWon_]], Table2[[GameIsOver]:[GameIsOver]],1,Table2[[AwayTeam]:[AwayTeam]],$T14, Table2[[HomeTeam]:[HomeTeam]], V$11, Table2[[ActualResult]:[ActualResult]], "OT") + SUMIFS(Table2[[AwayWon]:[AwayWon]], Table2[[GameIsOver]:[GameIsOver]],1,Table2[[HomeTeam]:[HomeTeam]],$T14, Table2[[AwayTeam]:[AwayTeam]], V$11, Table2[[ActualResult]:[ActualResult]], "OT") + SUMIFS(Table2[[HomeWon_]:[HomeWon_]], Table2[[GameIsOver]:[GameIsOver]],1,Table2[[AwayTeam]:[AwayTeam]],$T14, Table2[[HomeTeam]:[HomeTeam]], V$11, Table2[[ActualResult]:[ActualResult]], "SO") + SUMIFS(Table2[[AwayWon]:[AwayWon]], Table2[[GameIsOver]:[GameIsOver]],1,Table2[[HomeTeam]:[HomeTeam]],$T14, Table2[[AwayTeam]:[AwayTeam]], V$11, Table2[[ActualResult]:[ActualResult]], "SO")))</f>
        <v>4</v>
      </c>
      <c r="W14">
        <f>(2*(SUMIFS(Table2[[AwayWon]:[AwayWon]], Table2[[GameIsOver]:[GameIsOver]],1,Table2[[AwayTeam]:[AwayTeam]],$T14, Table2[[HomeTeam]:[HomeTeam]], W$11) + SUMIFS(Table2[[HomeWon_]:[HomeWon_]], Table2[[GameIsOver]:[GameIsOver]],1,Table2[[HomeTeam]:[HomeTeam]],$T14, Table2[[AwayTeam]:[AwayTeam]], W$11))) + (0*(SUMIFS(Table2[[HomeWon_]:[HomeWon_]], Table2[[GameIsOver]:[GameIsOver]],1,Table2[[AwayTeam]:[AwayTeam]],$T14, Table2[[HomeTeam]:[HomeTeam]], W$11, Table2[[ActualResult]:[ActualResult]], "REG") + SUMIFS(Table2[[AwayWon]:[AwayWon]], Table2[[GameIsOver]:[GameIsOver]],1,Table2[[HomeTeam]:[HomeTeam]],$T14, Table2[[AwayTeam]:[AwayTeam]], W$11, Table2[[ActualResult]:[ActualResult]], "REG"))) + (1*(SUMIFS(Table2[[HomeWon_]:[HomeWon_]], Table2[[GameIsOver]:[GameIsOver]],1,Table2[[AwayTeam]:[AwayTeam]],$T14, Table2[[HomeTeam]:[HomeTeam]], W$11, Table2[[ActualResult]:[ActualResult]], "OT") + SUMIFS(Table2[[AwayWon]:[AwayWon]], Table2[[GameIsOver]:[GameIsOver]],1,Table2[[HomeTeam]:[HomeTeam]],$T14, Table2[[AwayTeam]:[AwayTeam]], W$11, Table2[[ActualResult]:[ActualResult]], "OT") + SUMIFS(Table2[[HomeWon_]:[HomeWon_]], Table2[[GameIsOver]:[GameIsOver]],1,Table2[[AwayTeam]:[AwayTeam]],$T14, Table2[[HomeTeam]:[HomeTeam]], W$11, Table2[[ActualResult]:[ActualResult]], "SO") + SUMIFS(Table2[[AwayWon]:[AwayWon]], Table2[[GameIsOver]:[GameIsOver]],1,Table2[[HomeTeam]:[HomeTeam]],$T14, Table2[[AwayTeam]:[AwayTeam]], W$11, Table2[[ActualResult]:[ActualResult]], "SO")))</f>
        <v>2</v>
      </c>
      <c r="X14">
        <f>(2*(SUMIFS(Table2[[AwayWon]:[AwayWon]], Table2[[GameIsOver]:[GameIsOver]],1,Table2[[AwayTeam]:[AwayTeam]],$T14, Table2[[HomeTeam]:[HomeTeam]], X$11) + SUMIFS(Table2[[HomeWon_]:[HomeWon_]], Table2[[GameIsOver]:[GameIsOver]],1,Table2[[HomeTeam]:[HomeTeam]],$T14, Table2[[AwayTeam]:[AwayTeam]], X$11))) + (0*(SUMIFS(Table2[[HomeWon_]:[HomeWon_]], Table2[[GameIsOver]:[GameIsOver]],1,Table2[[AwayTeam]:[AwayTeam]],$T14, Table2[[HomeTeam]:[HomeTeam]], X$11, Table2[[ActualResult]:[ActualResult]], "REG") + SUMIFS(Table2[[AwayWon]:[AwayWon]], Table2[[GameIsOver]:[GameIsOver]],1,Table2[[HomeTeam]:[HomeTeam]],$T14, Table2[[AwayTeam]:[AwayTeam]], X$11, Table2[[ActualResult]:[ActualResult]], "REG"))) + (1*(SUMIFS(Table2[[HomeWon_]:[HomeWon_]], Table2[[GameIsOver]:[GameIsOver]],1,Table2[[AwayTeam]:[AwayTeam]],$T14, Table2[[HomeTeam]:[HomeTeam]], X$11, Table2[[ActualResult]:[ActualResult]], "OT") + SUMIFS(Table2[[AwayWon]:[AwayWon]], Table2[[GameIsOver]:[GameIsOver]],1,Table2[[HomeTeam]:[HomeTeam]],$T14, Table2[[AwayTeam]:[AwayTeam]], X$11, Table2[[ActualResult]:[ActualResult]], "OT") + SUMIFS(Table2[[HomeWon_]:[HomeWon_]], Table2[[GameIsOver]:[GameIsOver]],1,Table2[[AwayTeam]:[AwayTeam]],$T14, Table2[[HomeTeam]:[HomeTeam]], X$11, Table2[[ActualResult]:[ActualResult]], "SO") + SUMIFS(Table2[[AwayWon]:[AwayWon]], Table2[[GameIsOver]:[GameIsOver]],1,Table2[[HomeTeam]:[HomeTeam]],$T14, Table2[[AwayTeam]:[AwayTeam]], X$11, Table2[[ActualResult]:[ActualResult]], "SO")))</f>
        <v>2</v>
      </c>
      <c r="Y14">
        <f>(2*(SUMIFS(Table2[[AwayWon]:[AwayWon]], Table2[[GameIsOver]:[GameIsOver]],1,Table2[[AwayTeam]:[AwayTeam]],$T14, Table2[[HomeTeam]:[HomeTeam]], Y$11) + SUMIFS(Table2[[HomeWon_]:[HomeWon_]], Table2[[GameIsOver]:[GameIsOver]],1,Table2[[HomeTeam]:[HomeTeam]],$T14, Table2[[AwayTeam]:[AwayTeam]], Y$11))) + (0*(SUMIFS(Table2[[HomeWon_]:[HomeWon_]], Table2[[GameIsOver]:[GameIsOver]],1,Table2[[AwayTeam]:[AwayTeam]],$T14, Table2[[HomeTeam]:[HomeTeam]], Y$11, Table2[[ActualResult]:[ActualResult]], "REG") + SUMIFS(Table2[[AwayWon]:[AwayWon]], Table2[[GameIsOver]:[GameIsOver]],1,Table2[[HomeTeam]:[HomeTeam]],$T14, Table2[[AwayTeam]:[AwayTeam]], Y$11, Table2[[ActualResult]:[ActualResult]], "REG"))) + (1*(SUMIFS(Table2[[HomeWon_]:[HomeWon_]], Table2[[GameIsOver]:[GameIsOver]],1,Table2[[AwayTeam]:[AwayTeam]],$T14, Table2[[HomeTeam]:[HomeTeam]], Y$11, Table2[[ActualResult]:[ActualResult]], "OT") + SUMIFS(Table2[[AwayWon]:[AwayWon]], Table2[[GameIsOver]:[GameIsOver]],1,Table2[[HomeTeam]:[HomeTeam]],$T14, Table2[[AwayTeam]:[AwayTeam]], Y$11, Table2[[ActualResult]:[ActualResult]], "OT") + SUMIFS(Table2[[HomeWon_]:[HomeWon_]], Table2[[GameIsOver]:[GameIsOver]],1,Table2[[AwayTeam]:[AwayTeam]],$T14, Table2[[HomeTeam]:[HomeTeam]], Y$11, Table2[[ActualResult]:[ActualResult]], "SO") + SUMIFS(Table2[[AwayWon]:[AwayWon]], Table2[[GameIsOver]:[GameIsOver]],1,Table2[[HomeTeam]:[HomeTeam]],$T14, Table2[[AwayTeam]:[AwayTeam]], Y$11, Table2[[ActualResult]:[ActualResult]], "SO")))</f>
        <v>2</v>
      </c>
      <c r="Z14">
        <f>(2*(SUMIFS(Table2[[AwayWon]:[AwayWon]], Table2[[GameIsOver]:[GameIsOver]],1,Table2[[AwayTeam]:[AwayTeam]],$T14, Table2[[HomeTeam]:[HomeTeam]], Z$11) + SUMIFS(Table2[[HomeWon_]:[HomeWon_]], Table2[[GameIsOver]:[GameIsOver]],1,Table2[[HomeTeam]:[HomeTeam]],$T14, Table2[[AwayTeam]:[AwayTeam]], Z$11))) + (0*(SUMIFS(Table2[[HomeWon_]:[HomeWon_]], Table2[[GameIsOver]:[GameIsOver]],1,Table2[[AwayTeam]:[AwayTeam]],$T14, Table2[[HomeTeam]:[HomeTeam]], Z$11, Table2[[ActualResult]:[ActualResult]], "REG") + SUMIFS(Table2[[AwayWon]:[AwayWon]], Table2[[GameIsOver]:[GameIsOver]],1,Table2[[HomeTeam]:[HomeTeam]],$T14, Table2[[AwayTeam]:[AwayTeam]], Z$11, Table2[[ActualResult]:[ActualResult]], "REG"))) + (1*(SUMIFS(Table2[[HomeWon_]:[HomeWon_]], Table2[[GameIsOver]:[GameIsOver]],1,Table2[[AwayTeam]:[AwayTeam]],$T14, Table2[[HomeTeam]:[HomeTeam]], Z$11, Table2[[ActualResult]:[ActualResult]], "OT") + SUMIFS(Table2[[AwayWon]:[AwayWon]], Table2[[GameIsOver]:[GameIsOver]],1,Table2[[HomeTeam]:[HomeTeam]],$T14, Table2[[AwayTeam]:[AwayTeam]], Z$11, Table2[[ActualResult]:[ActualResult]], "OT") + SUMIFS(Table2[[HomeWon_]:[HomeWon_]], Table2[[GameIsOver]:[GameIsOver]],1,Table2[[AwayTeam]:[AwayTeam]],$T14, Table2[[HomeTeam]:[HomeTeam]], Z$11, Table2[[ActualResult]:[ActualResult]], "SO") + SUMIFS(Table2[[AwayWon]:[AwayWon]], Table2[[GameIsOver]:[GameIsOver]],1,Table2[[HomeTeam]:[HomeTeam]],$T14, Table2[[AwayTeam]:[AwayTeam]], Z$11, Table2[[ActualResult]:[ActualResult]], "SO")))</f>
        <v>6</v>
      </c>
      <c r="AA14">
        <f>(2*(SUMIFS(Table2[[AwayWon]:[AwayWon]], Table2[[GameIsOver]:[GameIsOver]],1,Table2[[AwayTeam]:[AwayTeam]],$T14, Table2[[HomeTeam]:[HomeTeam]], AA$11) + SUMIFS(Table2[[HomeWon_]:[HomeWon_]], Table2[[GameIsOver]:[GameIsOver]],1,Table2[[HomeTeam]:[HomeTeam]],$T14, Table2[[AwayTeam]:[AwayTeam]], AA$11))) + (0*(SUMIFS(Table2[[HomeWon_]:[HomeWon_]], Table2[[GameIsOver]:[GameIsOver]],1,Table2[[AwayTeam]:[AwayTeam]],$T14, Table2[[HomeTeam]:[HomeTeam]], AA$11, Table2[[ActualResult]:[ActualResult]], "REG") + SUMIFS(Table2[[AwayWon]:[AwayWon]], Table2[[GameIsOver]:[GameIsOver]],1,Table2[[HomeTeam]:[HomeTeam]],$T14, Table2[[AwayTeam]:[AwayTeam]], AA$11, Table2[[ActualResult]:[ActualResult]], "REG"))) + (1*(SUMIFS(Table2[[HomeWon_]:[HomeWon_]], Table2[[GameIsOver]:[GameIsOver]],1,Table2[[AwayTeam]:[AwayTeam]],$T14, Table2[[HomeTeam]:[HomeTeam]], AA$11, Table2[[ActualResult]:[ActualResult]], "OT") + SUMIFS(Table2[[AwayWon]:[AwayWon]], Table2[[GameIsOver]:[GameIsOver]],1,Table2[[HomeTeam]:[HomeTeam]],$T14, Table2[[AwayTeam]:[AwayTeam]], AA$11, Table2[[ActualResult]:[ActualResult]], "OT") + SUMIFS(Table2[[HomeWon_]:[HomeWon_]], Table2[[GameIsOver]:[GameIsOver]],1,Table2[[AwayTeam]:[AwayTeam]],$T14, Table2[[HomeTeam]:[HomeTeam]], AA$11, Table2[[ActualResult]:[ActualResult]], "SO") + SUMIFS(Table2[[AwayWon]:[AwayWon]], Table2[[GameIsOver]:[GameIsOver]],1,Table2[[HomeTeam]:[HomeTeam]],$T14, Table2[[AwayTeam]:[AwayTeam]], AA$11, Table2[[ActualResult]:[ActualResult]], "SO")))</f>
        <v>6</v>
      </c>
      <c r="AB14">
        <f>(2*(SUMIFS(Table2[[AwayWon]:[AwayWon]], Table2[[GameIsOver]:[GameIsOver]],1,Table2[[AwayTeam]:[AwayTeam]],$T14, Table2[[HomeTeam]:[HomeTeam]], AB$11) + SUMIFS(Table2[[HomeWon_]:[HomeWon_]], Table2[[GameIsOver]:[GameIsOver]],1,Table2[[HomeTeam]:[HomeTeam]],$T14, Table2[[AwayTeam]:[AwayTeam]], AB$11))) + (0*(SUMIFS(Table2[[HomeWon_]:[HomeWon_]], Table2[[GameIsOver]:[GameIsOver]],1,Table2[[AwayTeam]:[AwayTeam]],$T14, Table2[[HomeTeam]:[HomeTeam]], AB$11, Table2[[ActualResult]:[ActualResult]], "REG") + SUMIFS(Table2[[AwayWon]:[AwayWon]], Table2[[GameIsOver]:[GameIsOver]],1,Table2[[HomeTeam]:[HomeTeam]],$T14, Table2[[AwayTeam]:[AwayTeam]], AB$11, Table2[[ActualResult]:[ActualResult]], "REG"))) + (1*(SUMIFS(Table2[[HomeWon_]:[HomeWon_]], Table2[[GameIsOver]:[GameIsOver]],1,Table2[[AwayTeam]:[AwayTeam]],$T14, Table2[[HomeTeam]:[HomeTeam]], AB$11, Table2[[ActualResult]:[ActualResult]], "OT") + SUMIFS(Table2[[AwayWon]:[AwayWon]], Table2[[GameIsOver]:[GameIsOver]],1,Table2[[HomeTeam]:[HomeTeam]],$T14, Table2[[AwayTeam]:[AwayTeam]], AB$11, Table2[[ActualResult]:[ActualResult]], "OT") + SUMIFS(Table2[[HomeWon_]:[HomeWon_]], Table2[[GameIsOver]:[GameIsOver]],1,Table2[[AwayTeam]:[AwayTeam]],$T14, Table2[[HomeTeam]:[HomeTeam]], AB$11, Table2[[ActualResult]:[ActualResult]], "SO") + SUMIFS(Table2[[AwayWon]:[AwayWon]], Table2[[GameIsOver]:[GameIsOver]],1,Table2[[HomeTeam]:[HomeTeam]],$T14, Table2[[AwayTeam]:[AwayTeam]], AB$11, Table2[[ActualResult]:[ActualResult]], "SO")))</f>
        <v>0</v>
      </c>
      <c r="AC14">
        <f>(2*(SUMIFS(Table2[[AwayWon]:[AwayWon]], Table2[[GameIsOver]:[GameIsOver]],1,Table2[[AwayTeam]:[AwayTeam]],$T14, Table2[[HomeTeam]:[HomeTeam]], AC$11) + SUMIFS(Table2[[HomeWon_]:[HomeWon_]], Table2[[GameIsOver]:[GameIsOver]],1,Table2[[HomeTeam]:[HomeTeam]],$T14, Table2[[AwayTeam]:[AwayTeam]], AC$11))) + (0*(SUMIFS(Table2[[HomeWon_]:[HomeWon_]], Table2[[GameIsOver]:[GameIsOver]],1,Table2[[AwayTeam]:[AwayTeam]],$T14, Table2[[HomeTeam]:[HomeTeam]], AC$11, Table2[[ActualResult]:[ActualResult]], "REG") + SUMIFS(Table2[[AwayWon]:[AwayWon]], Table2[[GameIsOver]:[GameIsOver]],1,Table2[[HomeTeam]:[HomeTeam]],$T14, Table2[[AwayTeam]:[AwayTeam]], AC$11, Table2[[ActualResult]:[ActualResult]], "REG"))) + (1*(SUMIFS(Table2[[HomeWon_]:[HomeWon_]], Table2[[GameIsOver]:[GameIsOver]],1,Table2[[AwayTeam]:[AwayTeam]],$T14, Table2[[HomeTeam]:[HomeTeam]], AC$11, Table2[[ActualResult]:[ActualResult]], "OT") + SUMIFS(Table2[[AwayWon]:[AwayWon]], Table2[[GameIsOver]:[GameIsOver]],1,Table2[[HomeTeam]:[HomeTeam]],$T14, Table2[[AwayTeam]:[AwayTeam]], AC$11, Table2[[ActualResult]:[ActualResult]], "OT") + SUMIFS(Table2[[HomeWon_]:[HomeWon_]], Table2[[GameIsOver]:[GameIsOver]],1,Table2[[AwayTeam]:[AwayTeam]],$T14, Table2[[HomeTeam]:[HomeTeam]], AC$11, Table2[[ActualResult]:[ActualResult]], "SO") + SUMIFS(Table2[[AwayWon]:[AwayWon]], Table2[[GameIsOver]:[GameIsOver]],1,Table2[[HomeTeam]:[HomeTeam]],$T14, Table2[[AwayTeam]:[AwayTeam]], AC$11, Table2[[ActualResult]:[ActualResult]], "SO")))</f>
        <v>2</v>
      </c>
      <c r="AD14">
        <f>(2*(SUMIFS(Table2[[AwayWon]:[AwayWon]], Table2[[GameIsOver]:[GameIsOver]],1,Table2[[AwayTeam]:[AwayTeam]],$T14, Table2[[HomeTeam]:[HomeTeam]], AD$11) + SUMIFS(Table2[[HomeWon_]:[HomeWon_]], Table2[[GameIsOver]:[GameIsOver]],1,Table2[[HomeTeam]:[HomeTeam]],$T14, Table2[[AwayTeam]:[AwayTeam]], AD$11))) + (0*(SUMIFS(Table2[[HomeWon_]:[HomeWon_]], Table2[[GameIsOver]:[GameIsOver]],1,Table2[[AwayTeam]:[AwayTeam]],$T14, Table2[[HomeTeam]:[HomeTeam]], AD$11, Table2[[ActualResult]:[ActualResult]], "REG") + SUMIFS(Table2[[AwayWon]:[AwayWon]], Table2[[GameIsOver]:[GameIsOver]],1,Table2[[HomeTeam]:[HomeTeam]],$T14, Table2[[AwayTeam]:[AwayTeam]], AD$11, Table2[[ActualResult]:[ActualResult]], "REG"))) + (1*(SUMIFS(Table2[[HomeWon_]:[HomeWon_]], Table2[[GameIsOver]:[GameIsOver]],1,Table2[[AwayTeam]:[AwayTeam]],$T14, Table2[[HomeTeam]:[HomeTeam]], AD$11, Table2[[ActualResult]:[ActualResult]], "OT") + SUMIFS(Table2[[AwayWon]:[AwayWon]], Table2[[GameIsOver]:[GameIsOver]],1,Table2[[HomeTeam]:[HomeTeam]],$T14, Table2[[AwayTeam]:[AwayTeam]], AD$11, Table2[[ActualResult]:[ActualResult]], "OT") + SUMIFS(Table2[[HomeWon_]:[HomeWon_]], Table2[[GameIsOver]:[GameIsOver]],1,Table2[[AwayTeam]:[AwayTeam]],$T14, Table2[[HomeTeam]:[HomeTeam]], AD$11, Table2[[ActualResult]:[ActualResult]], "SO") + SUMIFS(Table2[[AwayWon]:[AwayWon]], Table2[[GameIsOver]:[GameIsOver]],1,Table2[[HomeTeam]:[HomeTeam]],$T14, Table2[[AwayTeam]:[AwayTeam]], AD$11, Table2[[ActualResult]:[ActualResult]], "SO")))</f>
        <v>2</v>
      </c>
      <c r="AE14">
        <f>(2*(SUMIFS(Table2[[AwayWon]:[AwayWon]], Table2[[GameIsOver]:[GameIsOver]],1,Table2[[AwayTeam]:[AwayTeam]],$T14, Table2[[HomeTeam]:[HomeTeam]], AE$11) + SUMIFS(Table2[[HomeWon_]:[HomeWon_]], Table2[[GameIsOver]:[GameIsOver]],1,Table2[[HomeTeam]:[HomeTeam]],$T14, Table2[[AwayTeam]:[AwayTeam]], AE$11))) + (0*(SUMIFS(Table2[[HomeWon_]:[HomeWon_]], Table2[[GameIsOver]:[GameIsOver]],1,Table2[[AwayTeam]:[AwayTeam]],$T14, Table2[[HomeTeam]:[HomeTeam]], AE$11, Table2[[ActualResult]:[ActualResult]], "REG") + SUMIFS(Table2[[AwayWon]:[AwayWon]], Table2[[GameIsOver]:[GameIsOver]],1,Table2[[HomeTeam]:[HomeTeam]],$T14, Table2[[AwayTeam]:[AwayTeam]], AE$11, Table2[[ActualResult]:[ActualResult]], "REG"))) + (1*(SUMIFS(Table2[[HomeWon_]:[HomeWon_]], Table2[[GameIsOver]:[GameIsOver]],1,Table2[[AwayTeam]:[AwayTeam]],$T14, Table2[[HomeTeam]:[HomeTeam]], AE$11, Table2[[ActualResult]:[ActualResult]], "OT") + SUMIFS(Table2[[AwayWon]:[AwayWon]], Table2[[GameIsOver]:[GameIsOver]],1,Table2[[HomeTeam]:[HomeTeam]],$T14, Table2[[AwayTeam]:[AwayTeam]], AE$11, Table2[[ActualResult]:[ActualResult]], "OT") + SUMIFS(Table2[[HomeWon_]:[HomeWon_]], Table2[[GameIsOver]:[GameIsOver]],1,Table2[[AwayTeam]:[AwayTeam]],$T14, Table2[[HomeTeam]:[HomeTeam]], AE$11, Table2[[ActualResult]:[ActualResult]], "SO") + SUMIFS(Table2[[AwayWon]:[AwayWon]], Table2[[GameIsOver]:[GameIsOver]],1,Table2[[HomeTeam]:[HomeTeam]],$T14, Table2[[AwayTeam]:[AwayTeam]], AE$11, Table2[[ActualResult]:[ActualResult]], "SO")))</f>
        <v>0</v>
      </c>
      <c r="AF14">
        <f>(2*(SUMIFS(Table2[[AwayWon]:[AwayWon]], Table2[[GameIsOver]:[GameIsOver]],1,Table2[[AwayTeam]:[AwayTeam]],$T14, Table2[[HomeTeam]:[HomeTeam]], AF$11) + SUMIFS(Table2[[HomeWon_]:[HomeWon_]], Table2[[GameIsOver]:[GameIsOver]],1,Table2[[HomeTeam]:[HomeTeam]],$T14, Table2[[AwayTeam]:[AwayTeam]], AF$11))) + (0*(SUMIFS(Table2[[HomeWon_]:[HomeWon_]], Table2[[GameIsOver]:[GameIsOver]],1,Table2[[AwayTeam]:[AwayTeam]],$T14, Table2[[HomeTeam]:[HomeTeam]], AF$11, Table2[[ActualResult]:[ActualResult]], "REG") + SUMIFS(Table2[[AwayWon]:[AwayWon]], Table2[[GameIsOver]:[GameIsOver]],1,Table2[[HomeTeam]:[HomeTeam]],$T14, Table2[[AwayTeam]:[AwayTeam]], AF$11, Table2[[ActualResult]:[ActualResult]], "REG"))) + (1*(SUMIFS(Table2[[HomeWon_]:[HomeWon_]], Table2[[GameIsOver]:[GameIsOver]],1,Table2[[AwayTeam]:[AwayTeam]],$T14, Table2[[HomeTeam]:[HomeTeam]], AF$11, Table2[[ActualResult]:[ActualResult]], "OT") + SUMIFS(Table2[[AwayWon]:[AwayWon]], Table2[[GameIsOver]:[GameIsOver]],1,Table2[[HomeTeam]:[HomeTeam]],$T14, Table2[[AwayTeam]:[AwayTeam]], AF$11, Table2[[ActualResult]:[ActualResult]], "OT") + SUMIFS(Table2[[HomeWon_]:[HomeWon_]], Table2[[GameIsOver]:[GameIsOver]],1,Table2[[AwayTeam]:[AwayTeam]],$T14, Table2[[HomeTeam]:[HomeTeam]], AF$11, Table2[[ActualResult]:[ActualResult]], "SO") + SUMIFS(Table2[[AwayWon]:[AwayWon]], Table2[[GameIsOver]:[GameIsOver]],1,Table2[[HomeTeam]:[HomeTeam]],$T14, Table2[[AwayTeam]:[AwayTeam]], AF$11, Table2[[ActualResult]:[ActualResult]], "SO")))</f>
        <v>2</v>
      </c>
      <c r="AG14">
        <f>(2*(SUMIFS(Table2[[AwayWon]:[AwayWon]], Table2[[GameIsOver]:[GameIsOver]],1,Table2[[AwayTeam]:[AwayTeam]],$T14, Table2[[HomeTeam]:[HomeTeam]], AG$11) + SUMIFS(Table2[[HomeWon_]:[HomeWon_]], Table2[[GameIsOver]:[GameIsOver]],1,Table2[[HomeTeam]:[HomeTeam]],$T14, Table2[[AwayTeam]:[AwayTeam]], AG$11))) + (0*(SUMIFS(Table2[[HomeWon_]:[HomeWon_]], Table2[[GameIsOver]:[GameIsOver]],1,Table2[[AwayTeam]:[AwayTeam]],$T14, Table2[[HomeTeam]:[HomeTeam]], AG$11, Table2[[ActualResult]:[ActualResult]], "REG") + SUMIFS(Table2[[AwayWon]:[AwayWon]], Table2[[GameIsOver]:[GameIsOver]],1,Table2[[HomeTeam]:[HomeTeam]],$T14, Table2[[AwayTeam]:[AwayTeam]], AG$11, Table2[[ActualResult]:[ActualResult]], "REG"))) + (1*(SUMIFS(Table2[[HomeWon_]:[HomeWon_]], Table2[[GameIsOver]:[GameIsOver]],1,Table2[[AwayTeam]:[AwayTeam]],$T14, Table2[[HomeTeam]:[HomeTeam]], AG$11, Table2[[ActualResult]:[ActualResult]], "OT") + SUMIFS(Table2[[AwayWon]:[AwayWon]], Table2[[GameIsOver]:[GameIsOver]],1,Table2[[HomeTeam]:[HomeTeam]],$T14, Table2[[AwayTeam]:[AwayTeam]], AG$11, Table2[[ActualResult]:[ActualResult]], "OT") + SUMIFS(Table2[[HomeWon_]:[HomeWon_]], Table2[[GameIsOver]:[GameIsOver]],1,Table2[[AwayTeam]:[AwayTeam]],$T14, Table2[[HomeTeam]:[HomeTeam]], AG$11, Table2[[ActualResult]:[ActualResult]], "SO") + SUMIFS(Table2[[AwayWon]:[AwayWon]], Table2[[GameIsOver]:[GameIsOver]],1,Table2[[HomeTeam]:[HomeTeam]],$T14, Table2[[AwayTeam]:[AwayTeam]], AG$11, Table2[[ActualResult]:[ActualResult]], "SO")))</f>
        <v>5</v>
      </c>
      <c r="AH14">
        <f>(2*(SUMIFS(Table2[[AwayWon]:[AwayWon]], Table2[[GameIsOver]:[GameIsOver]],1,Table2[[AwayTeam]:[AwayTeam]],$T14, Table2[[HomeTeam]:[HomeTeam]], AH$11) + SUMIFS(Table2[[HomeWon_]:[HomeWon_]], Table2[[GameIsOver]:[GameIsOver]],1,Table2[[HomeTeam]:[HomeTeam]],$T14, Table2[[AwayTeam]:[AwayTeam]], AH$11))) + (0*(SUMIFS(Table2[[HomeWon_]:[HomeWon_]], Table2[[GameIsOver]:[GameIsOver]],1,Table2[[AwayTeam]:[AwayTeam]],$T14, Table2[[HomeTeam]:[HomeTeam]], AH$11, Table2[[ActualResult]:[ActualResult]], "REG") + SUMIFS(Table2[[AwayWon]:[AwayWon]], Table2[[GameIsOver]:[GameIsOver]],1,Table2[[HomeTeam]:[HomeTeam]],$T14, Table2[[AwayTeam]:[AwayTeam]], AH$11, Table2[[ActualResult]:[ActualResult]], "REG"))) + (1*(SUMIFS(Table2[[HomeWon_]:[HomeWon_]], Table2[[GameIsOver]:[GameIsOver]],1,Table2[[AwayTeam]:[AwayTeam]],$T14, Table2[[HomeTeam]:[HomeTeam]], AH$11, Table2[[ActualResult]:[ActualResult]], "OT") + SUMIFS(Table2[[AwayWon]:[AwayWon]], Table2[[GameIsOver]:[GameIsOver]],1,Table2[[HomeTeam]:[HomeTeam]],$T14, Table2[[AwayTeam]:[AwayTeam]], AH$11, Table2[[ActualResult]:[ActualResult]], "OT") + SUMIFS(Table2[[HomeWon_]:[HomeWon_]], Table2[[GameIsOver]:[GameIsOver]],1,Table2[[AwayTeam]:[AwayTeam]],$T14, Table2[[HomeTeam]:[HomeTeam]], AH$11, Table2[[ActualResult]:[ActualResult]], "SO") + SUMIFS(Table2[[AwayWon]:[AwayWon]], Table2[[GameIsOver]:[GameIsOver]],1,Table2[[HomeTeam]:[HomeTeam]],$T14, Table2[[AwayTeam]:[AwayTeam]], AH$11, Table2[[ActualResult]:[ActualResult]], "SO")))</f>
        <v>4</v>
      </c>
      <c r="AI14">
        <f>(2*(SUMIFS(Table2[[AwayWon]:[AwayWon]], Table2[[GameIsOver]:[GameIsOver]],1,Table2[[AwayTeam]:[AwayTeam]],$T14, Table2[[HomeTeam]:[HomeTeam]], AI$11) + SUMIFS(Table2[[HomeWon_]:[HomeWon_]], Table2[[GameIsOver]:[GameIsOver]],1,Table2[[HomeTeam]:[HomeTeam]],$T14, Table2[[AwayTeam]:[AwayTeam]], AI$11))) + (0*(SUMIFS(Table2[[HomeWon_]:[HomeWon_]], Table2[[GameIsOver]:[GameIsOver]],1,Table2[[AwayTeam]:[AwayTeam]],$T14, Table2[[HomeTeam]:[HomeTeam]], AI$11, Table2[[ActualResult]:[ActualResult]], "REG") + SUMIFS(Table2[[AwayWon]:[AwayWon]], Table2[[GameIsOver]:[GameIsOver]],1,Table2[[HomeTeam]:[HomeTeam]],$T14, Table2[[AwayTeam]:[AwayTeam]], AI$11, Table2[[ActualResult]:[ActualResult]], "REG"))) + (1*(SUMIFS(Table2[[HomeWon_]:[HomeWon_]], Table2[[GameIsOver]:[GameIsOver]],1,Table2[[AwayTeam]:[AwayTeam]],$T14, Table2[[HomeTeam]:[HomeTeam]], AI$11, Table2[[ActualResult]:[ActualResult]], "OT") + SUMIFS(Table2[[AwayWon]:[AwayWon]], Table2[[GameIsOver]:[GameIsOver]],1,Table2[[HomeTeam]:[HomeTeam]],$T14, Table2[[AwayTeam]:[AwayTeam]], AI$11, Table2[[ActualResult]:[ActualResult]], "OT") + SUMIFS(Table2[[HomeWon_]:[HomeWon_]], Table2[[GameIsOver]:[GameIsOver]],1,Table2[[AwayTeam]:[AwayTeam]],$T14, Table2[[HomeTeam]:[HomeTeam]], AI$11, Table2[[ActualResult]:[ActualResult]], "SO") + SUMIFS(Table2[[AwayWon]:[AwayWon]], Table2[[GameIsOver]:[GameIsOver]],1,Table2[[HomeTeam]:[HomeTeam]],$T14, Table2[[AwayTeam]:[AwayTeam]], AI$11, Table2[[ActualResult]:[ActualResult]], "SO")))</f>
        <v>2</v>
      </c>
      <c r="AJ14">
        <f>(2*(SUMIFS(Table2[[AwayWon]:[AwayWon]], Table2[[GameIsOver]:[GameIsOver]],1,Table2[[AwayTeam]:[AwayTeam]],$T14, Table2[[HomeTeam]:[HomeTeam]], AJ$11) + SUMIFS(Table2[[HomeWon_]:[HomeWon_]], Table2[[GameIsOver]:[GameIsOver]],1,Table2[[HomeTeam]:[HomeTeam]],$T14, Table2[[AwayTeam]:[AwayTeam]], AJ$11))) + (0*(SUMIFS(Table2[[HomeWon_]:[HomeWon_]], Table2[[GameIsOver]:[GameIsOver]],1,Table2[[AwayTeam]:[AwayTeam]],$T14, Table2[[HomeTeam]:[HomeTeam]], AJ$11, Table2[[ActualResult]:[ActualResult]], "REG") + SUMIFS(Table2[[AwayWon]:[AwayWon]], Table2[[GameIsOver]:[GameIsOver]],1,Table2[[HomeTeam]:[HomeTeam]],$T14, Table2[[AwayTeam]:[AwayTeam]], AJ$11, Table2[[ActualResult]:[ActualResult]], "REG"))) + (1*(SUMIFS(Table2[[HomeWon_]:[HomeWon_]], Table2[[GameIsOver]:[GameIsOver]],1,Table2[[AwayTeam]:[AwayTeam]],$T14, Table2[[HomeTeam]:[HomeTeam]], AJ$11, Table2[[ActualResult]:[ActualResult]], "OT") + SUMIFS(Table2[[AwayWon]:[AwayWon]], Table2[[GameIsOver]:[GameIsOver]],1,Table2[[HomeTeam]:[HomeTeam]],$T14, Table2[[AwayTeam]:[AwayTeam]], AJ$11, Table2[[ActualResult]:[ActualResult]], "OT") + SUMIFS(Table2[[HomeWon_]:[HomeWon_]], Table2[[GameIsOver]:[GameIsOver]],1,Table2[[AwayTeam]:[AwayTeam]],$T14, Table2[[HomeTeam]:[HomeTeam]], AJ$11, Table2[[ActualResult]:[ActualResult]], "SO") + SUMIFS(Table2[[AwayWon]:[AwayWon]], Table2[[GameIsOver]:[GameIsOver]],1,Table2[[HomeTeam]:[HomeTeam]],$T14, Table2[[AwayTeam]:[AwayTeam]], AJ$11, Table2[[ActualResult]:[ActualResult]], "SO")))</f>
        <v>4</v>
      </c>
      <c r="AK14">
        <f>(2*(SUMIFS(Table2[[AwayWon]:[AwayWon]], Table2[[GameIsOver]:[GameIsOver]],1,Table2[[AwayTeam]:[AwayTeam]],$T14, Table2[[HomeTeam]:[HomeTeam]], AK$11) + SUMIFS(Table2[[HomeWon_]:[HomeWon_]], Table2[[GameIsOver]:[GameIsOver]],1,Table2[[HomeTeam]:[HomeTeam]],$T14, Table2[[AwayTeam]:[AwayTeam]], AK$11))) + (0*(SUMIFS(Table2[[HomeWon_]:[HomeWon_]], Table2[[GameIsOver]:[GameIsOver]],1,Table2[[AwayTeam]:[AwayTeam]],$T14, Table2[[HomeTeam]:[HomeTeam]], AK$11, Table2[[ActualResult]:[ActualResult]], "REG") + SUMIFS(Table2[[AwayWon]:[AwayWon]], Table2[[GameIsOver]:[GameIsOver]],1,Table2[[HomeTeam]:[HomeTeam]],$T14, Table2[[AwayTeam]:[AwayTeam]], AK$11, Table2[[ActualResult]:[ActualResult]], "REG"))) + (1*(SUMIFS(Table2[[HomeWon_]:[HomeWon_]], Table2[[GameIsOver]:[GameIsOver]],1,Table2[[AwayTeam]:[AwayTeam]],$T14, Table2[[HomeTeam]:[HomeTeam]], AK$11, Table2[[ActualResult]:[ActualResult]], "OT") + SUMIFS(Table2[[AwayWon]:[AwayWon]], Table2[[GameIsOver]:[GameIsOver]],1,Table2[[HomeTeam]:[HomeTeam]],$T14, Table2[[AwayTeam]:[AwayTeam]], AK$11, Table2[[ActualResult]:[ActualResult]], "OT") + SUMIFS(Table2[[HomeWon_]:[HomeWon_]], Table2[[GameIsOver]:[GameIsOver]],1,Table2[[AwayTeam]:[AwayTeam]],$T14, Table2[[HomeTeam]:[HomeTeam]], AK$11, Table2[[ActualResult]:[ActualResult]], "SO") + SUMIFS(Table2[[AwayWon]:[AwayWon]], Table2[[GameIsOver]:[GameIsOver]],1,Table2[[HomeTeam]:[HomeTeam]],$T14, Table2[[AwayTeam]:[AwayTeam]], AK$11, Table2[[ActualResult]:[ActualResult]], "SO")))</f>
        <v>3</v>
      </c>
      <c r="AL14">
        <f>(2*(SUMIFS(Table2[[AwayWon]:[AwayWon]], Table2[[GameIsOver]:[GameIsOver]],1,Table2[[AwayTeam]:[AwayTeam]],$T14, Table2[[HomeTeam]:[HomeTeam]], AL$11) + SUMIFS(Table2[[HomeWon_]:[HomeWon_]], Table2[[GameIsOver]:[GameIsOver]],1,Table2[[HomeTeam]:[HomeTeam]],$T14, Table2[[AwayTeam]:[AwayTeam]], AL$11))) + (0*(SUMIFS(Table2[[HomeWon_]:[HomeWon_]], Table2[[GameIsOver]:[GameIsOver]],1,Table2[[AwayTeam]:[AwayTeam]],$T14, Table2[[HomeTeam]:[HomeTeam]], AL$11, Table2[[ActualResult]:[ActualResult]], "REG") + SUMIFS(Table2[[AwayWon]:[AwayWon]], Table2[[GameIsOver]:[GameIsOver]],1,Table2[[HomeTeam]:[HomeTeam]],$T14, Table2[[AwayTeam]:[AwayTeam]], AL$11, Table2[[ActualResult]:[ActualResult]], "REG"))) + (1*(SUMIFS(Table2[[HomeWon_]:[HomeWon_]], Table2[[GameIsOver]:[GameIsOver]],1,Table2[[AwayTeam]:[AwayTeam]],$T14, Table2[[HomeTeam]:[HomeTeam]], AL$11, Table2[[ActualResult]:[ActualResult]], "OT") + SUMIFS(Table2[[AwayWon]:[AwayWon]], Table2[[GameIsOver]:[GameIsOver]],1,Table2[[HomeTeam]:[HomeTeam]],$T14, Table2[[AwayTeam]:[AwayTeam]], AL$11, Table2[[ActualResult]:[ActualResult]], "OT") + SUMIFS(Table2[[HomeWon_]:[HomeWon_]], Table2[[GameIsOver]:[GameIsOver]],1,Table2[[AwayTeam]:[AwayTeam]],$T14, Table2[[HomeTeam]:[HomeTeam]], AL$11, Table2[[ActualResult]:[ActualResult]], "SO") + SUMIFS(Table2[[AwayWon]:[AwayWon]], Table2[[GameIsOver]:[GameIsOver]],1,Table2[[HomeTeam]:[HomeTeam]],$T14, Table2[[AwayTeam]:[AwayTeam]], AL$11, Table2[[ActualResult]:[ActualResult]], "SO")))</f>
        <v>2</v>
      </c>
      <c r="AM14">
        <f>(2*(SUMIFS(Table2[[AwayWon]:[AwayWon]], Table2[[GameIsOver]:[GameIsOver]],1,Table2[[AwayTeam]:[AwayTeam]],$T14, Table2[[HomeTeam]:[HomeTeam]], AM$11) + SUMIFS(Table2[[HomeWon_]:[HomeWon_]], Table2[[GameIsOver]:[GameIsOver]],1,Table2[[HomeTeam]:[HomeTeam]],$T14, Table2[[AwayTeam]:[AwayTeam]], AM$11))) + (0*(SUMIFS(Table2[[HomeWon_]:[HomeWon_]], Table2[[GameIsOver]:[GameIsOver]],1,Table2[[AwayTeam]:[AwayTeam]],$T14, Table2[[HomeTeam]:[HomeTeam]], AM$11, Table2[[ActualResult]:[ActualResult]], "REG") + SUMIFS(Table2[[AwayWon]:[AwayWon]], Table2[[GameIsOver]:[GameIsOver]],1,Table2[[HomeTeam]:[HomeTeam]],$T14, Table2[[AwayTeam]:[AwayTeam]], AM$11, Table2[[ActualResult]:[ActualResult]], "REG"))) + (1*(SUMIFS(Table2[[HomeWon_]:[HomeWon_]], Table2[[GameIsOver]:[GameIsOver]],1,Table2[[AwayTeam]:[AwayTeam]],$T14, Table2[[HomeTeam]:[HomeTeam]], AM$11, Table2[[ActualResult]:[ActualResult]], "OT") + SUMIFS(Table2[[AwayWon]:[AwayWon]], Table2[[GameIsOver]:[GameIsOver]],1,Table2[[HomeTeam]:[HomeTeam]],$T14, Table2[[AwayTeam]:[AwayTeam]], AM$11, Table2[[ActualResult]:[ActualResult]], "OT") + SUMIFS(Table2[[HomeWon_]:[HomeWon_]], Table2[[GameIsOver]:[GameIsOver]],1,Table2[[AwayTeam]:[AwayTeam]],$T14, Table2[[HomeTeam]:[HomeTeam]], AM$11, Table2[[ActualResult]:[ActualResult]], "SO") + SUMIFS(Table2[[AwayWon]:[AwayWon]], Table2[[GameIsOver]:[GameIsOver]],1,Table2[[HomeTeam]:[HomeTeam]],$T14, Table2[[AwayTeam]:[AwayTeam]], AM$11, Table2[[ActualResult]:[ActualResult]], "SO")))</f>
        <v>0</v>
      </c>
      <c r="AN14">
        <f>(2*(SUMIFS(Table2[[AwayWon]:[AwayWon]], Table2[[GameIsOver]:[GameIsOver]],1,Table2[[AwayTeam]:[AwayTeam]],$T14, Table2[[HomeTeam]:[HomeTeam]], AN$11) + SUMIFS(Table2[[HomeWon_]:[HomeWon_]], Table2[[GameIsOver]:[GameIsOver]],1,Table2[[HomeTeam]:[HomeTeam]],$T14, Table2[[AwayTeam]:[AwayTeam]], AN$11))) + (0*(SUMIFS(Table2[[HomeWon_]:[HomeWon_]], Table2[[GameIsOver]:[GameIsOver]],1,Table2[[AwayTeam]:[AwayTeam]],$T14, Table2[[HomeTeam]:[HomeTeam]], AN$11, Table2[[ActualResult]:[ActualResult]], "REG") + SUMIFS(Table2[[AwayWon]:[AwayWon]], Table2[[GameIsOver]:[GameIsOver]],1,Table2[[HomeTeam]:[HomeTeam]],$T14, Table2[[AwayTeam]:[AwayTeam]], AN$11, Table2[[ActualResult]:[ActualResult]], "REG"))) + (1*(SUMIFS(Table2[[HomeWon_]:[HomeWon_]], Table2[[GameIsOver]:[GameIsOver]],1,Table2[[AwayTeam]:[AwayTeam]],$T14, Table2[[HomeTeam]:[HomeTeam]], AN$11, Table2[[ActualResult]:[ActualResult]], "OT") + SUMIFS(Table2[[AwayWon]:[AwayWon]], Table2[[GameIsOver]:[GameIsOver]],1,Table2[[HomeTeam]:[HomeTeam]],$T14, Table2[[AwayTeam]:[AwayTeam]], AN$11, Table2[[ActualResult]:[ActualResult]], "OT") + SUMIFS(Table2[[HomeWon_]:[HomeWon_]], Table2[[GameIsOver]:[GameIsOver]],1,Table2[[AwayTeam]:[AwayTeam]],$T14, Table2[[HomeTeam]:[HomeTeam]], AN$11, Table2[[ActualResult]:[ActualResult]], "SO") + SUMIFS(Table2[[AwayWon]:[AwayWon]], Table2[[GameIsOver]:[GameIsOver]],1,Table2[[HomeTeam]:[HomeTeam]],$T14, Table2[[AwayTeam]:[AwayTeam]], AN$11, Table2[[ActualResult]:[ActualResult]], "SO")))</f>
        <v>4</v>
      </c>
      <c r="AO14">
        <f>(2*(SUMIFS(Table2[[AwayWon]:[AwayWon]], Table2[[GameIsOver]:[GameIsOver]],1,Table2[[AwayTeam]:[AwayTeam]],$T14, Table2[[HomeTeam]:[HomeTeam]], AO$11) + SUMIFS(Table2[[HomeWon_]:[HomeWon_]], Table2[[GameIsOver]:[GameIsOver]],1,Table2[[HomeTeam]:[HomeTeam]],$T14, Table2[[AwayTeam]:[AwayTeam]], AO$11))) + (0*(SUMIFS(Table2[[HomeWon_]:[HomeWon_]], Table2[[GameIsOver]:[GameIsOver]],1,Table2[[AwayTeam]:[AwayTeam]],$T14, Table2[[HomeTeam]:[HomeTeam]], AO$11, Table2[[ActualResult]:[ActualResult]], "REG") + SUMIFS(Table2[[AwayWon]:[AwayWon]], Table2[[GameIsOver]:[GameIsOver]],1,Table2[[HomeTeam]:[HomeTeam]],$T14, Table2[[AwayTeam]:[AwayTeam]], AO$11, Table2[[ActualResult]:[ActualResult]], "REG"))) + (1*(SUMIFS(Table2[[HomeWon_]:[HomeWon_]], Table2[[GameIsOver]:[GameIsOver]],1,Table2[[AwayTeam]:[AwayTeam]],$T14, Table2[[HomeTeam]:[HomeTeam]], AO$11, Table2[[ActualResult]:[ActualResult]], "OT") + SUMIFS(Table2[[AwayWon]:[AwayWon]], Table2[[GameIsOver]:[GameIsOver]],1,Table2[[HomeTeam]:[HomeTeam]],$T14, Table2[[AwayTeam]:[AwayTeam]], AO$11, Table2[[ActualResult]:[ActualResult]], "OT") + SUMIFS(Table2[[HomeWon_]:[HomeWon_]], Table2[[GameIsOver]:[GameIsOver]],1,Table2[[AwayTeam]:[AwayTeam]],$T14, Table2[[HomeTeam]:[HomeTeam]], AO$11, Table2[[ActualResult]:[ActualResult]], "SO") + SUMIFS(Table2[[AwayWon]:[AwayWon]], Table2[[GameIsOver]:[GameIsOver]],1,Table2[[HomeTeam]:[HomeTeam]],$T14, Table2[[AwayTeam]:[AwayTeam]], AO$11, Table2[[ActualResult]:[ActualResult]], "SO")))</f>
        <v>0</v>
      </c>
      <c r="AP14">
        <f>(2*(SUMIFS(Table2[[AwayWon]:[AwayWon]], Table2[[GameIsOver]:[GameIsOver]],1,Table2[[AwayTeam]:[AwayTeam]],$T14, Table2[[HomeTeam]:[HomeTeam]], AP$11) + SUMIFS(Table2[[HomeWon_]:[HomeWon_]], Table2[[GameIsOver]:[GameIsOver]],1,Table2[[HomeTeam]:[HomeTeam]],$T14, Table2[[AwayTeam]:[AwayTeam]], AP$11))) + (0*(SUMIFS(Table2[[HomeWon_]:[HomeWon_]], Table2[[GameIsOver]:[GameIsOver]],1,Table2[[AwayTeam]:[AwayTeam]],$T14, Table2[[HomeTeam]:[HomeTeam]], AP$11, Table2[[ActualResult]:[ActualResult]], "REG") + SUMIFS(Table2[[AwayWon]:[AwayWon]], Table2[[GameIsOver]:[GameIsOver]],1,Table2[[HomeTeam]:[HomeTeam]],$T14, Table2[[AwayTeam]:[AwayTeam]], AP$11, Table2[[ActualResult]:[ActualResult]], "REG"))) + (1*(SUMIFS(Table2[[HomeWon_]:[HomeWon_]], Table2[[GameIsOver]:[GameIsOver]],1,Table2[[AwayTeam]:[AwayTeam]],$T14, Table2[[HomeTeam]:[HomeTeam]], AP$11, Table2[[ActualResult]:[ActualResult]], "OT") + SUMIFS(Table2[[AwayWon]:[AwayWon]], Table2[[GameIsOver]:[GameIsOver]],1,Table2[[HomeTeam]:[HomeTeam]],$T14, Table2[[AwayTeam]:[AwayTeam]], AP$11, Table2[[ActualResult]:[ActualResult]], "OT") + SUMIFS(Table2[[HomeWon_]:[HomeWon_]], Table2[[GameIsOver]:[GameIsOver]],1,Table2[[AwayTeam]:[AwayTeam]],$T14, Table2[[HomeTeam]:[HomeTeam]], AP$11, Table2[[ActualResult]:[ActualResult]], "SO") + SUMIFS(Table2[[AwayWon]:[AwayWon]], Table2[[GameIsOver]:[GameIsOver]],1,Table2[[HomeTeam]:[HomeTeam]],$T14, Table2[[AwayTeam]:[AwayTeam]], AP$11, Table2[[ActualResult]:[ActualResult]], "SO")))</f>
        <v>4</v>
      </c>
      <c r="AQ14">
        <f>(2*(SUMIFS(Table2[[AwayWon]:[AwayWon]], Table2[[GameIsOver]:[GameIsOver]],1,Table2[[AwayTeam]:[AwayTeam]],$T14, Table2[[HomeTeam]:[HomeTeam]], AQ$11) + SUMIFS(Table2[[HomeWon_]:[HomeWon_]], Table2[[GameIsOver]:[GameIsOver]],1,Table2[[HomeTeam]:[HomeTeam]],$T14, Table2[[AwayTeam]:[AwayTeam]], AQ$11))) + (0*(SUMIFS(Table2[[HomeWon_]:[HomeWon_]], Table2[[GameIsOver]:[GameIsOver]],1,Table2[[AwayTeam]:[AwayTeam]],$T14, Table2[[HomeTeam]:[HomeTeam]], AQ$11, Table2[[ActualResult]:[ActualResult]], "REG") + SUMIFS(Table2[[AwayWon]:[AwayWon]], Table2[[GameIsOver]:[GameIsOver]],1,Table2[[HomeTeam]:[HomeTeam]],$T14, Table2[[AwayTeam]:[AwayTeam]], AQ$11, Table2[[ActualResult]:[ActualResult]], "REG"))) + (1*(SUMIFS(Table2[[HomeWon_]:[HomeWon_]], Table2[[GameIsOver]:[GameIsOver]],1,Table2[[AwayTeam]:[AwayTeam]],$T14, Table2[[HomeTeam]:[HomeTeam]], AQ$11, Table2[[ActualResult]:[ActualResult]], "OT") + SUMIFS(Table2[[AwayWon]:[AwayWon]], Table2[[GameIsOver]:[GameIsOver]],1,Table2[[HomeTeam]:[HomeTeam]],$T14, Table2[[AwayTeam]:[AwayTeam]], AQ$11, Table2[[ActualResult]:[ActualResult]], "OT") + SUMIFS(Table2[[HomeWon_]:[HomeWon_]], Table2[[GameIsOver]:[GameIsOver]],1,Table2[[AwayTeam]:[AwayTeam]],$T14, Table2[[HomeTeam]:[HomeTeam]], AQ$11, Table2[[ActualResult]:[ActualResult]], "SO") + SUMIFS(Table2[[AwayWon]:[AwayWon]], Table2[[GameIsOver]:[GameIsOver]],1,Table2[[HomeTeam]:[HomeTeam]],$T14, Table2[[AwayTeam]:[AwayTeam]], AQ$11, Table2[[ActualResult]:[ActualResult]], "SO")))</f>
        <v>4</v>
      </c>
      <c r="AR14">
        <f>(2*(SUMIFS(Table2[[AwayWon]:[AwayWon]], Table2[[GameIsOver]:[GameIsOver]],1,Table2[[AwayTeam]:[AwayTeam]],$T14, Table2[[HomeTeam]:[HomeTeam]], AR$11) + SUMIFS(Table2[[HomeWon_]:[HomeWon_]], Table2[[GameIsOver]:[GameIsOver]],1,Table2[[HomeTeam]:[HomeTeam]],$T14, Table2[[AwayTeam]:[AwayTeam]], AR$11))) + (0*(SUMIFS(Table2[[HomeWon_]:[HomeWon_]], Table2[[GameIsOver]:[GameIsOver]],1,Table2[[AwayTeam]:[AwayTeam]],$T14, Table2[[HomeTeam]:[HomeTeam]], AR$11, Table2[[ActualResult]:[ActualResult]], "REG") + SUMIFS(Table2[[AwayWon]:[AwayWon]], Table2[[GameIsOver]:[GameIsOver]],1,Table2[[HomeTeam]:[HomeTeam]],$T14, Table2[[AwayTeam]:[AwayTeam]], AR$11, Table2[[ActualResult]:[ActualResult]], "REG"))) + (1*(SUMIFS(Table2[[HomeWon_]:[HomeWon_]], Table2[[GameIsOver]:[GameIsOver]],1,Table2[[AwayTeam]:[AwayTeam]],$T14, Table2[[HomeTeam]:[HomeTeam]], AR$11, Table2[[ActualResult]:[ActualResult]], "OT") + SUMIFS(Table2[[AwayWon]:[AwayWon]], Table2[[GameIsOver]:[GameIsOver]],1,Table2[[HomeTeam]:[HomeTeam]],$T14, Table2[[AwayTeam]:[AwayTeam]], AR$11, Table2[[ActualResult]:[ActualResult]], "OT") + SUMIFS(Table2[[HomeWon_]:[HomeWon_]], Table2[[GameIsOver]:[GameIsOver]],1,Table2[[AwayTeam]:[AwayTeam]],$T14, Table2[[HomeTeam]:[HomeTeam]], AR$11, Table2[[ActualResult]:[ActualResult]], "SO") + SUMIFS(Table2[[AwayWon]:[AwayWon]], Table2[[GameIsOver]:[GameIsOver]],1,Table2[[HomeTeam]:[HomeTeam]],$T14, Table2[[AwayTeam]:[AwayTeam]], AR$11, Table2[[ActualResult]:[ActualResult]], "SO")))</f>
        <v>4</v>
      </c>
      <c r="AS14">
        <f>(2*(SUMIFS(Table2[[AwayWon]:[AwayWon]], Table2[[GameIsOver]:[GameIsOver]],1,Table2[[AwayTeam]:[AwayTeam]],$T14, Table2[[HomeTeam]:[HomeTeam]], AS$11) + SUMIFS(Table2[[HomeWon_]:[HomeWon_]], Table2[[GameIsOver]:[GameIsOver]],1,Table2[[HomeTeam]:[HomeTeam]],$T14, Table2[[AwayTeam]:[AwayTeam]], AS$11))) + (0*(SUMIFS(Table2[[HomeWon_]:[HomeWon_]], Table2[[GameIsOver]:[GameIsOver]],1,Table2[[AwayTeam]:[AwayTeam]],$T14, Table2[[HomeTeam]:[HomeTeam]], AS$11, Table2[[ActualResult]:[ActualResult]], "REG") + SUMIFS(Table2[[AwayWon]:[AwayWon]], Table2[[GameIsOver]:[GameIsOver]],1,Table2[[HomeTeam]:[HomeTeam]],$T14, Table2[[AwayTeam]:[AwayTeam]], AS$11, Table2[[ActualResult]:[ActualResult]], "REG"))) + (1*(SUMIFS(Table2[[HomeWon_]:[HomeWon_]], Table2[[GameIsOver]:[GameIsOver]],1,Table2[[AwayTeam]:[AwayTeam]],$T14, Table2[[HomeTeam]:[HomeTeam]], AS$11, Table2[[ActualResult]:[ActualResult]], "OT") + SUMIFS(Table2[[AwayWon]:[AwayWon]], Table2[[GameIsOver]:[GameIsOver]],1,Table2[[HomeTeam]:[HomeTeam]],$T14, Table2[[AwayTeam]:[AwayTeam]], AS$11, Table2[[ActualResult]:[ActualResult]], "OT") + SUMIFS(Table2[[HomeWon_]:[HomeWon_]], Table2[[GameIsOver]:[GameIsOver]],1,Table2[[AwayTeam]:[AwayTeam]],$T14, Table2[[HomeTeam]:[HomeTeam]], AS$11, Table2[[ActualResult]:[ActualResult]], "SO") + SUMIFS(Table2[[AwayWon]:[AwayWon]], Table2[[GameIsOver]:[GameIsOver]],1,Table2[[HomeTeam]:[HomeTeam]],$T14, Table2[[AwayTeam]:[AwayTeam]], AS$11, Table2[[ActualResult]:[ActualResult]], "SO")))</f>
        <v>2</v>
      </c>
      <c r="AT14">
        <f>(2*(SUMIFS(Table2[[AwayWon]:[AwayWon]], Table2[[GameIsOver]:[GameIsOver]],1,Table2[[AwayTeam]:[AwayTeam]],$T14, Table2[[HomeTeam]:[HomeTeam]], AT$11) + SUMIFS(Table2[[HomeWon_]:[HomeWon_]], Table2[[GameIsOver]:[GameIsOver]],1,Table2[[HomeTeam]:[HomeTeam]],$T14, Table2[[AwayTeam]:[AwayTeam]], AT$11))) + (0*(SUMIFS(Table2[[HomeWon_]:[HomeWon_]], Table2[[GameIsOver]:[GameIsOver]],1,Table2[[AwayTeam]:[AwayTeam]],$T14, Table2[[HomeTeam]:[HomeTeam]], AT$11, Table2[[ActualResult]:[ActualResult]], "REG") + SUMIFS(Table2[[AwayWon]:[AwayWon]], Table2[[GameIsOver]:[GameIsOver]],1,Table2[[HomeTeam]:[HomeTeam]],$T14, Table2[[AwayTeam]:[AwayTeam]], AT$11, Table2[[ActualResult]:[ActualResult]], "REG"))) + (1*(SUMIFS(Table2[[HomeWon_]:[HomeWon_]], Table2[[GameIsOver]:[GameIsOver]],1,Table2[[AwayTeam]:[AwayTeam]],$T14, Table2[[HomeTeam]:[HomeTeam]], AT$11, Table2[[ActualResult]:[ActualResult]], "OT") + SUMIFS(Table2[[AwayWon]:[AwayWon]], Table2[[GameIsOver]:[GameIsOver]],1,Table2[[HomeTeam]:[HomeTeam]],$T14, Table2[[AwayTeam]:[AwayTeam]], AT$11, Table2[[ActualResult]:[ActualResult]], "OT") + SUMIFS(Table2[[HomeWon_]:[HomeWon_]], Table2[[GameIsOver]:[GameIsOver]],1,Table2[[AwayTeam]:[AwayTeam]],$T14, Table2[[HomeTeam]:[HomeTeam]], AT$11, Table2[[ActualResult]:[ActualResult]], "SO") + SUMIFS(Table2[[AwayWon]:[AwayWon]], Table2[[GameIsOver]:[GameIsOver]],1,Table2[[HomeTeam]:[HomeTeam]],$T14, Table2[[AwayTeam]:[AwayTeam]], AT$11, Table2[[ActualResult]:[ActualResult]], "SO")))</f>
        <v>0</v>
      </c>
      <c r="AU14">
        <f>(2*(SUMIFS(Table2[[AwayWon]:[AwayWon]], Table2[[GameIsOver]:[GameIsOver]],1,Table2[[AwayTeam]:[AwayTeam]],$T14, Table2[[HomeTeam]:[HomeTeam]], AU$11) + SUMIFS(Table2[[HomeWon_]:[HomeWon_]], Table2[[GameIsOver]:[GameIsOver]],1,Table2[[HomeTeam]:[HomeTeam]],$T14, Table2[[AwayTeam]:[AwayTeam]], AU$11))) + (0*(SUMIFS(Table2[[HomeWon_]:[HomeWon_]], Table2[[GameIsOver]:[GameIsOver]],1,Table2[[AwayTeam]:[AwayTeam]],$T14, Table2[[HomeTeam]:[HomeTeam]], AU$11, Table2[[ActualResult]:[ActualResult]], "REG") + SUMIFS(Table2[[AwayWon]:[AwayWon]], Table2[[GameIsOver]:[GameIsOver]],1,Table2[[HomeTeam]:[HomeTeam]],$T14, Table2[[AwayTeam]:[AwayTeam]], AU$11, Table2[[ActualResult]:[ActualResult]], "REG"))) + (1*(SUMIFS(Table2[[HomeWon_]:[HomeWon_]], Table2[[GameIsOver]:[GameIsOver]],1,Table2[[AwayTeam]:[AwayTeam]],$T14, Table2[[HomeTeam]:[HomeTeam]], AU$11, Table2[[ActualResult]:[ActualResult]], "OT") + SUMIFS(Table2[[AwayWon]:[AwayWon]], Table2[[GameIsOver]:[GameIsOver]],1,Table2[[HomeTeam]:[HomeTeam]],$T14, Table2[[AwayTeam]:[AwayTeam]], AU$11, Table2[[ActualResult]:[ActualResult]], "OT") + SUMIFS(Table2[[HomeWon_]:[HomeWon_]], Table2[[GameIsOver]:[GameIsOver]],1,Table2[[AwayTeam]:[AwayTeam]],$T14, Table2[[HomeTeam]:[HomeTeam]], AU$11, Table2[[ActualResult]:[ActualResult]], "SO") + SUMIFS(Table2[[AwayWon]:[AwayWon]], Table2[[GameIsOver]:[GameIsOver]],1,Table2[[HomeTeam]:[HomeTeam]],$T14, Table2[[AwayTeam]:[AwayTeam]], AU$11, Table2[[ActualResult]:[ActualResult]], "SO")))</f>
        <v>4</v>
      </c>
      <c r="AV14">
        <f>(2*(SUMIFS(Table2[[AwayWon]:[AwayWon]], Table2[[GameIsOver]:[GameIsOver]],1,Table2[[AwayTeam]:[AwayTeam]],$T14, Table2[[HomeTeam]:[HomeTeam]], AV$11) + SUMIFS(Table2[[HomeWon_]:[HomeWon_]], Table2[[GameIsOver]:[GameIsOver]],1,Table2[[HomeTeam]:[HomeTeam]],$T14, Table2[[AwayTeam]:[AwayTeam]], AV$11))) + (0*(SUMIFS(Table2[[HomeWon_]:[HomeWon_]], Table2[[GameIsOver]:[GameIsOver]],1,Table2[[AwayTeam]:[AwayTeam]],$T14, Table2[[HomeTeam]:[HomeTeam]], AV$11, Table2[[ActualResult]:[ActualResult]], "REG") + SUMIFS(Table2[[AwayWon]:[AwayWon]], Table2[[GameIsOver]:[GameIsOver]],1,Table2[[HomeTeam]:[HomeTeam]],$T14, Table2[[AwayTeam]:[AwayTeam]], AV$11, Table2[[ActualResult]:[ActualResult]], "REG"))) + (1*(SUMIFS(Table2[[HomeWon_]:[HomeWon_]], Table2[[GameIsOver]:[GameIsOver]],1,Table2[[AwayTeam]:[AwayTeam]],$T14, Table2[[HomeTeam]:[HomeTeam]], AV$11, Table2[[ActualResult]:[ActualResult]], "OT") + SUMIFS(Table2[[AwayWon]:[AwayWon]], Table2[[GameIsOver]:[GameIsOver]],1,Table2[[HomeTeam]:[HomeTeam]],$T14, Table2[[AwayTeam]:[AwayTeam]], AV$11, Table2[[ActualResult]:[ActualResult]], "OT") + SUMIFS(Table2[[HomeWon_]:[HomeWon_]], Table2[[GameIsOver]:[GameIsOver]],1,Table2[[AwayTeam]:[AwayTeam]],$T14, Table2[[HomeTeam]:[HomeTeam]], AV$11, Table2[[ActualResult]:[ActualResult]], "SO") + SUMIFS(Table2[[AwayWon]:[AwayWon]], Table2[[GameIsOver]:[GameIsOver]],1,Table2[[HomeTeam]:[HomeTeam]],$T14, Table2[[AwayTeam]:[AwayTeam]], AV$11, Table2[[ActualResult]:[ActualResult]], "SO")))</f>
        <v>2</v>
      </c>
      <c r="AW14">
        <f>(2*(SUMIFS(Table2[[AwayWon]:[AwayWon]], Table2[[GameIsOver]:[GameIsOver]],1,Table2[[AwayTeam]:[AwayTeam]],$T14, Table2[[HomeTeam]:[HomeTeam]], AW$11) + SUMIFS(Table2[[HomeWon_]:[HomeWon_]], Table2[[GameIsOver]:[GameIsOver]],1,Table2[[HomeTeam]:[HomeTeam]],$T14, Table2[[AwayTeam]:[AwayTeam]], AW$11))) + (0*(SUMIFS(Table2[[HomeWon_]:[HomeWon_]], Table2[[GameIsOver]:[GameIsOver]],1,Table2[[AwayTeam]:[AwayTeam]],$T14, Table2[[HomeTeam]:[HomeTeam]], AW$11, Table2[[ActualResult]:[ActualResult]], "REG") + SUMIFS(Table2[[AwayWon]:[AwayWon]], Table2[[GameIsOver]:[GameIsOver]],1,Table2[[HomeTeam]:[HomeTeam]],$T14, Table2[[AwayTeam]:[AwayTeam]], AW$11, Table2[[ActualResult]:[ActualResult]], "REG"))) + (1*(SUMIFS(Table2[[HomeWon_]:[HomeWon_]], Table2[[GameIsOver]:[GameIsOver]],1,Table2[[AwayTeam]:[AwayTeam]],$T14, Table2[[HomeTeam]:[HomeTeam]], AW$11, Table2[[ActualResult]:[ActualResult]], "OT") + SUMIFS(Table2[[AwayWon]:[AwayWon]], Table2[[GameIsOver]:[GameIsOver]],1,Table2[[HomeTeam]:[HomeTeam]],$T14, Table2[[AwayTeam]:[AwayTeam]], AW$11, Table2[[ActualResult]:[ActualResult]], "OT") + SUMIFS(Table2[[HomeWon_]:[HomeWon_]], Table2[[GameIsOver]:[GameIsOver]],1,Table2[[AwayTeam]:[AwayTeam]],$T14, Table2[[HomeTeam]:[HomeTeam]], AW$11, Table2[[ActualResult]:[ActualResult]], "SO") + SUMIFS(Table2[[AwayWon]:[AwayWon]], Table2[[GameIsOver]:[GameIsOver]],1,Table2[[HomeTeam]:[HomeTeam]],$T14, Table2[[AwayTeam]:[AwayTeam]], AW$11, Table2[[ActualResult]:[ActualResult]], "SO")))</f>
        <v>4</v>
      </c>
      <c r="AX14">
        <f>(2*(SUMIFS(Table2[[AwayWon]:[AwayWon]], Table2[[GameIsOver]:[GameIsOver]],1,Table2[[AwayTeam]:[AwayTeam]],$T14, Table2[[HomeTeam]:[HomeTeam]], AX$11) + SUMIFS(Table2[[HomeWon_]:[HomeWon_]], Table2[[GameIsOver]:[GameIsOver]],1,Table2[[HomeTeam]:[HomeTeam]],$T14, Table2[[AwayTeam]:[AwayTeam]], AX$11))) + (0*(SUMIFS(Table2[[HomeWon_]:[HomeWon_]], Table2[[GameIsOver]:[GameIsOver]],1,Table2[[AwayTeam]:[AwayTeam]],$T14, Table2[[HomeTeam]:[HomeTeam]], AX$11, Table2[[ActualResult]:[ActualResult]], "REG") + SUMIFS(Table2[[AwayWon]:[AwayWon]], Table2[[GameIsOver]:[GameIsOver]],1,Table2[[HomeTeam]:[HomeTeam]],$T14, Table2[[AwayTeam]:[AwayTeam]], AX$11, Table2[[ActualResult]:[ActualResult]], "REG"))) + (1*(SUMIFS(Table2[[HomeWon_]:[HomeWon_]], Table2[[GameIsOver]:[GameIsOver]],1,Table2[[AwayTeam]:[AwayTeam]],$T14, Table2[[HomeTeam]:[HomeTeam]], AX$11, Table2[[ActualResult]:[ActualResult]], "OT") + SUMIFS(Table2[[AwayWon]:[AwayWon]], Table2[[GameIsOver]:[GameIsOver]],1,Table2[[HomeTeam]:[HomeTeam]],$T14, Table2[[AwayTeam]:[AwayTeam]], AX$11, Table2[[ActualResult]:[ActualResult]], "OT") + SUMIFS(Table2[[HomeWon_]:[HomeWon_]], Table2[[GameIsOver]:[GameIsOver]],1,Table2[[AwayTeam]:[AwayTeam]],$T14, Table2[[HomeTeam]:[HomeTeam]], AX$11, Table2[[ActualResult]:[ActualResult]], "SO") + SUMIFS(Table2[[AwayWon]:[AwayWon]], Table2[[GameIsOver]:[GameIsOver]],1,Table2[[HomeTeam]:[HomeTeam]],$T14, Table2[[AwayTeam]:[AwayTeam]], AX$11, Table2[[ActualResult]:[ActualResult]], "SO")))</f>
        <v>1</v>
      </c>
      <c r="AY14">
        <f>(2*(SUMIFS(Table2[[AwayWon]:[AwayWon]], Table2[[GameIsOver]:[GameIsOver]],1,Table2[[AwayTeam]:[AwayTeam]],$T14, Table2[[HomeTeam]:[HomeTeam]], AY$11) + SUMIFS(Table2[[HomeWon_]:[HomeWon_]], Table2[[GameIsOver]:[GameIsOver]],1,Table2[[HomeTeam]:[HomeTeam]],$T14, Table2[[AwayTeam]:[AwayTeam]], AY$11))) + (0*(SUMIFS(Table2[[HomeWon_]:[HomeWon_]], Table2[[GameIsOver]:[GameIsOver]],1,Table2[[AwayTeam]:[AwayTeam]],$T14, Table2[[HomeTeam]:[HomeTeam]], AY$11, Table2[[ActualResult]:[ActualResult]], "REG") + SUMIFS(Table2[[AwayWon]:[AwayWon]], Table2[[GameIsOver]:[GameIsOver]],1,Table2[[HomeTeam]:[HomeTeam]],$T14, Table2[[AwayTeam]:[AwayTeam]], AY$11, Table2[[ActualResult]:[ActualResult]], "REG"))) + (1*(SUMIFS(Table2[[HomeWon_]:[HomeWon_]], Table2[[GameIsOver]:[GameIsOver]],1,Table2[[AwayTeam]:[AwayTeam]],$T14, Table2[[HomeTeam]:[HomeTeam]], AY$11, Table2[[ActualResult]:[ActualResult]], "OT") + SUMIFS(Table2[[AwayWon]:[AwayWon]], Table2[[GameIsOver]:[GameIsOver]],1,Table2[[HomeTeam]:[HomeTeam]],$T14, Table2[[AwayTeam]:[AwayTeam]], AY$11, Table2[[ActualResult]:[ActualResult]], "OT") + SUMIFS(Table2[[HomeWon_]:[HomeWon_]], Table2[[GameIsOver]:[GameIsOver]],1,Table2[[AwayTeam]:[AwayTeam]],$T14, Table2[[HomeTeam]:[HomeTeam]], AY$11, Table2[[ActualResult]:[ActualResult]], "SO") + SUMIFS(Table2[[AwayWon]:[AwayWon]], Table2[[GameIsOver]:[GameIsOver]],1,Table2[[HomeTeam]:[HomeTeam]],$T14, Table2[[AwayTeam]:[AwayTeam]], AY$11, Table2[[ActualResult]:[ActualResult]], "SO")))</f>
        <v>2</v>
      </c>
      <c r="AZ14">
        <f>(2*(SUMIFS(Table2[[AwayWon]:[AwayWon]], Table2[[GameIsOver]:[GameIsOver]],1,Table2[[AwayTeam]:[AwayTeam]],$T14, Table2[[HomeTeam]:[HomeTeam]], AZ$11) + SUMIFS(Table2[[HomeWon_]:[HomeWon_]], Table2[[GameIsOver]:[GameIsOver]],1,Table2[[HomeTeam]:[HomeTeam]],$T14, Table2[[AwayTeam]:[AwayTeam]], AZ$11))) + (0*(SUMIFS(Table2[[HomeWon_]:[HomeWon_]], Table2[[GameIsOver]:[GameIsOver]],1,Table2[[AwayTeam]:[AwayTeam]],$T14, Table2[[HomeTeam]:[HomeTeam]], AZ$11, Table2[[ActualResult]:[ActualResult]], "REG") + SUMIFS(Table2[[AwayWon]:[AwayWon]], Table2[[GameIsOver]:[GameIsOver]],1,Table2[[HomeTeam]:[HomeTeam]],$T14, Table2[[AwayTeam]:[AwayTeam]], AZ$11, Table2[[ActualResult]:[ActualResult]], "REG"))) + (1*(SUMIFS(Table2[[HomeWon_]:[HomeWon_]], Table2[[GameIsOver]:[GameIsOver]],1,Table2[[AwayTeam]:[AwayTeam]],$T14, Table2[[HomeTeam]:[HomeTeam]], AZ$11, Table2[[ActualResult]:[ActualResult]], "OT") + SUMIFS(Table2[[AwayWon]:[AwayWon]], Table2[[GameIsOver]:[GameIsOver]],1,Table2[[HomeTeam]:[HomeTeam]],$T14, Table2[[AwayTeam]:[AwayTeam]], AZ$11, Table2[[ActualResult]:[ActualResult]], "OT") + SUMIFS(Table2[[HomeWon_]:[HomeWon_]], Table2[[GameIsOver]:[GameIsOver]],1,Table2[[AwayTeam]:[AwayTeam]],$T14, Table2[[HomeTeam]:[HomeTeam]], AZ$11, Table2[[ActualResult]:[ActualResult]], "SO") + SUMIFS(Table2[[AwayWon]:[AwayWon]], Table2[[GameIsOver]:[GameIsOver]],1,Table2[[HomeTeam]:[HomeTeam]],$T14, Table2[[AwayTeam]:[AwayTeam]], AZ$11, Table2[[ActualResult]:[ActualResult]], "SO")))</f>
        <v>0</v>
      </c>
      <c r="BA14">
        <f>(2*(SUMIFS(Table2[[AwayWon]:[AwayWon]], Table2[[GameIsOver]:[GameIsOver]],1,Table2[[AwayTeam]:[AwayTeam]],$T14, Table2[[HomeTeam]:[HomeTeam]], BA$11) + SUMIFS(Table2[[HomeWon_]:[HomeWon_]], Table2[[GameIsOver]:[GameIsOver]],1,Table2[[HomeTeam]:[HomeTeam]],$T14, Table2[[AwayTeam]:[AwayTeam]], BA$11))) + (0*(SUMIFS(Table2[[HomeWon_]:[HomeWon_]], Table2[[GameIsOver]:[GameIsOver]],1,Table2[[AwayTeam]:[AwayTeam]],$T14, Table2[[HomeTeam]:[HomeTeam]], BA$11, Table2[[ActualResult]:[ActualResult]], "REG") + SUMIFS(Table2[[AwayWon]:[AwayWon]], Table2[[GameIsOver]:[GameIsOver]],1,Table2[[HomeTeam]:[HomeTeam]],$T14, Table2[[AwayTeam]:[AwayTeam]], BA$11, Table2[[ActualResult]:[ActualResult]], "REG"))) + (1*(SUMIFS(Table2[[HomeWon_]:[HomeWon_]], Table2[[GameIsOver]:[GameIsOver]],1,Table2[[AwayTeam]:[AwayTeam]],$T14, Table2[[HomeTeam]:[HomeTeam]], BA$11, Table2[[ActualResult]:[ActualResult]], "OT") + SUMIFS(Table2[[AwayWon]:[AwayWon]], Table2[[GameIsOver]:[GameIsOver]],1,Table2[[HomeTeam]:[HomeTeam]],$T14, Table2[[AwayTeam]:[AwayTeam]], BA$11, Table2[[ActualResult]:[ActualResult]], "OT") + SUMIFS(Table2[[HomeWon_]:[HomeWon_]], Table2[[GameIsOver]:[GameIsOver]],1,Table2[[AwayTeam]:[AwayTeam]],$T14, Table2[[HomeTeam]:[HomeTeam]], BA$11, Table2[[ActualResult]:[ActualResult]], "SO") + SUMIFS(Table2[[AwayWon]:[AwayWon]], Table2[[GameIsOver]:[GameIsOver]],1,Table2[[HomeTeam]:[HomeTeam]],$T14, Table2[[AwayTeam]:[AwayTeam]], BA$11, Table2[[ActualResult]:[ActualResult]], "SO")))</f>
        <v>2</v>
      </c>
    </row>
    <row r="15" spans="1:53" x14ac:dyDescent="0.25">
      <c r="A15" s="71" t="s">
        <v>36</v>
      </c>
      <c r="B15" s="71" t="s">
        <v>96</v>
      </c>
      <c r="C15" s="71" t="s">
        <v>94</v>
      </c>
      <c r="D15" s="71">
        <f>INDEX(Table3[PTS], MATCH(Table6[[#This Row],[Teams]], Table3[Teams],0))</f>
        <v>78</v>
      </c>
      <c r="E15" s="71">
        <f>INDEX(Table3[PTS], MATCH(Table6[[#This Row],[Teams]], Table3[Teams],0))</f>
        <v>78</v>
      </c>
      <c r="S15">
        <v>4</v>
      </c>
      <c r="T15" t="str" cm="1">
        <f t="array" ref="T15">INDEX(Table6[Teams], SMALL(IF(Table6[D]="C", ROW(Table6[Teams])-ROW(Table6[#Headers])), Table710[[#This Row],[CEN]]))</f>
        <v>MIN</v>
      </c>
      <c r="U15">
        <f>INDEX(Table6[PTS], MATCH($T15, Table6[Teams], 0))</f>
        <v>78</v>
      </c>
      <c r="V15">
        <f>(2*(SUMIFS(Table2[[AwayWon]:[AwayWon]], Table2[[GameIsOver]:[GameIsOver]],1,Table2[[AwayTeam]:[AwayTeam]],$T15, Table2[[HomeTeam]:[HomeTeam]], V$11) + SUMIFS(Table2[[HomeWon_]:[HomeWon_]], Table2[[GameIsOver]:[GameIsOver]],1,Table2[[HomeTeam]:[HomeTeam]],$T15, Table2[[AwayTeam]:[AwayTeam]], V$11))) + (0*(SUMIFS(Table2[[HomeWon_]:[HomeWon_]], Table2[[GameIsOver]:[GameIsOver]],1,Table2[[AwayTeam]:[AwayTeam]],$T15, Table2[[HomeTeam]:[HomeTeam]], V$11, Table2[[ActualResult]:[ActualResult]], "REG") + SUMIFS(Table2[[AwayWon]:[AwayWon]], Table2[[GameIsOver]:[GameIsOver]],1,Table2[[HomeTeam]:[HomeTeam]],$T15, Table2[[AwayTeam]:[AwayTeam]], V$11, Table2[[ActualResult]:[ActualResult]], "REG"))) + (1*(SUMIFS(Table2[[HomeWon_]:[HomeWon_]], Table2[[GameIsOver]:[GameIsOver]],1,Table2[[AwayTeam]:[AwayTeam]],$T15, Table2[[HomeTeam]:[HomeTeam]], V$11, Table2[[ActualResult]:[ActualResult]], "OT") + SUMIFS(Table2[[AwayWon]:[AwayWon]], Table2[[GameIsOver]:[GameIsOver]],1,Table2[[HomeTeam]:[HomeTeam]],$T15, Table2[[AwayTeam]:[AwayTeam]], V$11, Table2[[ActualResult]:[ActualResult]], "OT") + SUMIFS(Table2[[HomeWon_]:[HomeWon_]], Table2[[GameIsOver]:[GameIsOver]],1,Table2[[AwayTeam]:[AwayTeam]],$T15, Table2[[HomeTeam]:[HomeTeam]], V$11, Table2[[ActualResult]:[ActualResult]], "SO") + SUMIFS(Table2[[AwayWon]:[AwayWon]], Table2[[GameIsOver]:[GameIsOver]],1,Table2[[HomeTeam]:[HomeTeam]],$T15, Table2[[AwayTeam]:[AwayTeam]], V$11, Table2[[ActualResult]:[ActualResult]], "SO")))</f>
        <v>4</v>
      </c>
      <c r="W15">
        <f>(2*(SUMIFS(Table2[[AwayWon]:[AwayWon]], Table2[[GameIsOver]:[GameIsOver]],1,Table2[[AwayTeam]:[AwayTeam]],$T15, Table2[[HomeTeam]:[HomeTeam]], W$11) + SUMIFS(Table2[[HomeWon_]:[HomeWon_]], Table2[[GameIsOver]:[GameIsOver]],1,Table2[[HomeTeam]:[HomeTeam]],$T15, Table2[[AwayTeam]:[AwayTeam]], W$11))) + (0*(SUMIFS(Table2[[HomeWon_]:[HomeWon_]], Table2[[GameIsOver]:[GameIsOver]],1,Table2[[AwayTeam]:[AwayTeam]],$T15, Table2[[HomeTeam]:[HomeTeam]], W$11, Table2[[ActualResult]:[ActualResult]], "REG") + SUMIFS(Table2[[AwayWon]:[AwayWon]], Table2[[GameIsOver]:[GameIsOver]],1,Table2[[HomeTeam]:[HomeTeam]],$T15, Table2[[AwayTeam]:[AwayTeam]], W$11, Table2[[ActualResult]:[ActualResult]], "REG"))) + (1*(SUMIFS(Table2[[HomeWon_]:[HomeWon_]], Table2[[GameIsOver]:[GameIsOver]],1,Table2[[AwayTeam]:[AwayTeam]],$T15, Table2[[HomeTeam]:[HomeTeam]], W$11, Table2[[ActualResult]:[ActualResult]], "OT") + SUMIFS(Table2[[AwayWon]:[AwayWon]], Table2[[GameIsOver]:[GameIsOver]],1,Table2[[HomeTeam]:[HomeTeam]],$T15, Table2[[AwayTeam]:[AwayTeam]], W$11, Table2[[ActualResult]:[ActualResult]], "OT") + SUMIFS(Table2[[HomeWon_]:[HomeWon_]], Table2[[GameIsOver]:[GameIsOver]],1,Table2[[AwayTeam]:[AwayTeam]],$T15, Table2[[HomeTeam]:[HomeTeam]], W$11, Table2[[ActualResult]:[ActualResult]], "SO") + SUMIFS(Table2[[AwayWon]:[AwayWon]], Table2[[GameIsOver]:[GameIsOver]],1,Table2[[HomeTeam]:[HomeTeam]],$T15, Table2[[AwayTeam]:[AwayTeam]], W$11, Table2[[ActualResult]:[ActualResult]], "SO")))</f>
        <v>1</v>
      </c>
      <c r="X15">
        <f>(2*(SUMIFS(Table2[[AwayWon]:[AwayWon]], Table2[[GameIsOver]:[GameIsOver]],1,Table2[[AwayTeam]:[AwayTeam]],$T15, Table2[[HomeTeam]:[HomeTeam]], X$11) + SUMIFS(Table2[[HomeWon_]:[HomeWon_]], Table2[[GameIsOver]:[GameIsOver]],1,Table2[[HomeTeam]:[HomeTeam]],$T15, Table2[[AwayTeam]:[AwayTeam]], X$11))) + (0*(SUMIFS(Table2[[HomeWon_]:[HomeWon_]], Table2[[GameIsOver]:[GameIsOver]],1,Table2[[AwayTeam]:[AwayTeam]],$T15, Table2[[HomeTeam]:[HomeTeam]], X$11, Table2[[ActualResult]:[ActualResult]], "REG") + SUMIFS(Table2[[AwayWon]:[AwayWon]], Table2[[GameIsOver]:[GameIsOver]],1,Table2[[HomeTeam]:[HomeTeam]],$T15, Table2[[AwayTeam]:[AwayTeam]], X$11, Table2[[ActualResult]:[ActualResult]], "REG"))) + (1*(SUMIFS(Table2[[HomeWon_]:[HomeWon_]], Table2[[GameIsOver]:[GameIsOver]],1,Table2[[AwayTeam]:[AwayTeam]],$T15, Table2[[HomeTeam]:[HomeTeam]], X$11, Table2[[ActualResult]:[ActualResult]], "OT") + SUMIFS(Table2[[AwayWon]:[AwayWon]], Table2[[GameIsOver]:[GameIsOver]],1,Table2[[HomeTeam]:[HomeTeam]],$T15, Table2[[AwayTeam]:[AwayTeam]], X$11, Table2[[ActualResult]:[ActualResult]], "OT") + SUMIFS(Table2[[HomeWon_]:[HomeWon_]], Table2[[GameIsOver]:[GameIsOver]],1,Table2[[AwayTeam]:[AwayTeam]],$T15, Table2[[HomeTeam]:[HomeTeam]], X$11, Table2[[ActualResult]:[ActualResult]], "SO") + SUMIFS(Table2[[AwayWon]:[AwayWon]], Table2[[GameIsOver]:[GameIsOver]],1,Table2[[HomeTeam]:[HomeTeam]],$T15, Table2[[AwayTeam]:[AwayTeam]], X$11, Table2[[ActualResult]:[ActualResult]], "SO")))</f>
        <v>2</v>
      </c>
      <c r="Y15">
        <f>(2*(SUMIFS(Table2[[AwayWon]:[AwayWon]], Table2[[GameIsOver]:[GameIsOver]],1,Table2[[AwayTeam]:[AwayTeam]],$T15, Table2[[HomeTeam]:[HomeTeam]], Y$11) + SUMIFS(Table2[[HomeWon_]:[HomeWon_]], Table2[[GameIsOver]:[GameIsOver]],1,Table2[[HomeTeam]:[HomeTeam]],$T15, Table2[[AwayTeam]:[AwayTeam]], Y$11))) + (0*(SUMIFS(Table2[[HomeWon_]:[HomeWon_]], Table2[[GameIsOver]:[GameIsOver]],1,Table2[[AwayTeam]:[AwayTeam]],$T15, Table2[[HomeTeam]:[HomeTeam]], Y$11, Table2[[ActualResult]:[ActualResult]], "REG") + SUMIFS(Table2[[AwayWon]:[AwayWon]], Table2[[GameIsOver]:[GameIsOver]],1,Table2[[HomeTeam]:[HomeTeam]],$T15, Table2[[AwayTeam]:[AwayTeam]], Y$11, Table2[[ActualResult]:[ActualResult]], "REG"))) + (1*(SUMIFS(Table2[[HomeWon_]:[HomeWon_]], Table2[[GameIsOver]:[GameIsOver]],1,Table2[[AwayTeam]:[AwayTeam]],$T15, Table2[[HomeTeam]:[HomeTeam]], Y$11, Table2[[ActualResult]:[ActualResult]], "OT") + SUMIFS(Table2[[AwayWon]:[AwayWon]], Table2[[GameIsOver]:[GameIsOver]],1,Table2[[HomeTeam]:[HomeTeam]],$T15, Table2[[AwayTeam]:[AwayTeam]], Y$11, Table2[[ActualResult]:[ActualResult]], "OT") + SUMIFS(Table2[[HomeWon_]:[HomeWon_]], Table2[[GameIsOver]:[GameIsOver]],1,Table2[[AwayTeam]:[AwayTeam]],$T15, Table2[[HomeTeam]:[HomeTeam]], Y$11, Table2[[ActualResult]:[ActualResult]], "SO") + SUMIFS(Table2[[AwayWon]:[AwayWon]], Table2[[GameIsOver]:[GameIsOver]],1,Table2[[HomeTeam]:[HomeTeam]],$T15, Table2[[AwayTeam]:[AwayTeam]], Y$11, Table2[[ActualResult]:[ActualResult]], "SO")))</f>
        <v>0</v>
      </c>
      <c r="Z15">
        <f>(2*(SUMIFS(Table2[[AwayWon]:[AwayWon]], Table2[[GameIsOver]:[GameIsOver]],1,Table2[[AwayTeam]:[AwayTeam]],$T15, Table2[[HomeTeam]:[HomeTeam]], Z$11) + SUMIFS(Table2[[HomeWon_]:[HomeWon_]], Table2[[GameIsOver]:[GameIsOver]],1,Table2[[HomeTeam]:[HomeTeam]],$T15, Table2[[AwayTeam]:[AwayTeam]], Z$11))) + (0*(SUMIFS(Table2[[HomeWon_]:[HomeWon_]], Table2[[GameIsOver]:[GameIsOver]],1,Table2[[AwayTeam]:[AwayTeam]],$T15, Table2[[HomeTeam]:[HomeTeam]], Z$11, Table2[[ActualResult]:[ActualResult]], "REG") + SUMIFS(Table2[[AwayWon]:[AwayWon]], Table2[[GameIsOver]:[GameIsOver]],1,Table2[[HomeTeam]:[HomeTeam]],$T15, Table2[[AwayTeam]:[AwayTeam]], Z$11, Table2[[ActualResult]:[ActualResult]], "REG"))) + (1*(SUMIFS(Table2[[HomeWon_]:[HomeWon_]], Table2[[GameIsOver]:[GameIsOver]],1,Table2[[AwayTeam]:[AwayTeam]],$T15, Table2[[HomeTeam]:[HomeTeam]], Z$11, Table2[[ActualResult]:[ActualResult]], "OT") + SUMIFS(Table2[[AwayWon]:[AwayWon]], Table2[[GameIsOver]:[GameIsOver]],1,Table2[[HomeTeam]:[HomeTeam]],$T15, Table2[[AwayTeam]:[AwayTeam]], Z$11, Table2[[ActualResult]:[ActualResult]], "OT") + SUMIFS(Table2[[HomeWon_]:[HomeWon_]], Table2[[GameIsOver]:[GameIsOver]],1,Table2[[AwayTeam]:[AwayTeam]],$T15, Table2[[HomeTeam]:[HomeTeam]], Z$11, Table2[[ActualResult]:[ActualResult]], "SO") + SUMIFS(Table2[[AwayWon]:[AwayWon]], Table2[[GameIsOver]:[GameIsOver]],1,Table2[[HomeTeam]:[HomeTeam]],$T15, Table2[[AwayTeam]:[AwayTeam]], Z$11, Table2[[ActualResult]:[ActualResult]], "SO")))</f>
        <v>3</v>
      </c>
      <c r="AA15">
        <f>(2*(SUMIFS(Table2[[AwayWon]:[AwayWon]], Table2[[GameIsOver]:[GameIsOver]],1,Table2[[AwayTeam]:[AwayTeam]],$T15, Table2[[HomeTeam]:[HomeTeam]], AA$11) + SUMIFS(Table2[[HomeWon_]:[HomeWon_]], Table2[[GameIsOver]:[GameIsOver]],1,Table2[[HomeTeam]:[HomeTeam]],$T15, Table2[[AwayTeam]:[AwayTeam]], AA$11))) + (0*(SUMIFS(Table2[[HomeWon_]:[HomeWon_]], Table2[[GameIsOver]:[GameIsOver]],1,Table2[[AwayTeam]:[AwayTeam]],$T15, Table2[[HomeTeam]:[HomeTeam]], AA$11, Table2[[ActualResult]:[ActualResult]], "REG") + SUMIFS(Table2[[AwayWon]:[AwayWon]], Table2[[GameIsOver]:[GameIsOver]],1,Table2[[HomeTeam]:[HomeTeam]],$T15, Table2[[AwayTeam]:[AwayTeam]], AA$11, Table2[[ActualResult]:[ActualResult]], "REG"))) + (1*(SUMIFS(Table2[[HomeWon_]:[HomeWon_]], Table2[[GameIsOver]:[GameIsOver]],1,Table2[[AwayTeam]:[AwayTeam]],$T15, Table2[[HomeTeam]:[HomeTeam]], AA$11, Table2[[ActualResult]:[ActualResult]], "OT") + SUMIFS(Table2[[AwayWon]:[AwayWon]], Table2[[GameIsOver]:[GameIsOver]],1,Table2[[HomeTeam]:[HomeTeam]],$T15, Table2[[AwayTeam]:[AwayTeam]], AA$11, Table2[[ActualResult]:[ActualResult]], "OT") + SUMIFS(Table2[[HomeWon_]:[HomeWon_]], Table2[[GameIsOver]:[GameIsOver]],1,Table2[[AwayTeam]:[AwayTeam]],$T15, Table2[[HomeTeam]:[HomeTeam]], AA$11, Table2[[ActualResult]:[ActualResult]], "SO") + SUMIFS(Table2[[AwayWon]:[AwayWon]], Table2[[GameIsOver]:[GameIsOver]],1,Table2[[HomeTeam]:[HomeTeam]],$T15, Table2[[AwayTeam]:[AwayTeam]], AA$11, Table2[[ActualResult]:[ActualResult]], "SO")))</f>
        <v>4</v>
      </c>
      <c r="AB15">
        <f>(2*(SUMIFS(Table2[[AwayWon]:[AwayWon]], Table2[[GameIsOver]:[GameIsOver]],1,Table2[[AwayTeam]:[AwayTeam]],$T15, Table2[[HomeTeam]:[HomeTeam]], AB$11) + SUMIFS(Table2[[HomeWon_]:[HomeWon_]], Table2[[GameIsOver]:[GameIsOver]],1,Table2[[HomeTeam]:[HomeTeam]],$T15, Table2[[AwayTeam]:[AwayTeam]], AB$11))) + (0*(SUMIFS(Table2[[HomeWon_]:[HomeWon_]], Table2[[GameIsOver]:[GameIsOver]],1,Table2[[AwayTeam]:[AwayTeam]],$T15, Table2[[HomeTeam]:[HomeTeam]], AB$11, Table2[[ActualResult]:[ActualResult]], "REG") + SUMIFS(Table2[[AwayWon]:[AwayWon]], Table2[[GameIsOver]:[GameIsOver]],1,Table2[[HomeTeam]:[HomeTeam]],$T15, Table2[[AwayTeam]:[AwayTeam]], AB$11, Table2[[ActualResult]:[ActualResult]], "REG"))) + (1*(SUMIFS(Table2[[HomeWon_]:[HomeWon_]], Table2[[GameIsOver]:[GameIsOver]],1,Table2[[AwayTeam]:[AwayTeam]],$T15, Table2[[HomeTeam]:[HomeTeam]], AB$11, Table2[[ActualResult]:[ActualResult]], "OT") + SUMIFS(Table2[[AwayWon]:[AwayWon]], Table2[[GameIsOver]:[GameIsOver]],1,Table2[[HomeTeam]:[HomeTeam]],$T15, Table2[[AwayTeam]:[AwayTeam]], AB$11, Table2[[ActualResult]:[ActualResult]], "OT") + SUMIFS(Table2[[HomeWon_]:[HomeWon_]], Table2[[GameIsOver]:[GameIsOver]],1,Table2[[AwayTeam]:[AwayTeam]],$T15, Table2[[HomeTeam]:[HomeTeam]], AB$11, Table2[[ActualResult]:[ActualResult]], "SO") + SUMIFS(Table2[[AwayWon]:[AwayWon]], Table2[[GameIsOver]:[GameIsOver]],1,Table2[[HomeTeam]:[HomeTeam]],$T15, Table2[[AwayTeam]:[AwayTeam]], AB$11, Table2[[ActualResult]:[ActualResult]], "SO")))</f>
        <v>2</v>
      </c>
      <c r="AC15">
        <f>(2*(SUMIFS(Table2[[AwayWon]:[AwayWon]], Table2[[GameIsOver]:[GameIsOver]],1,Table2[[AwayTeam]:[AwayTeam]],$T15, Table2[[HomeTeam]:[HomeTeam]], AC$11) + SUMIFS(Table2[[HomeWon_]:[HomeWon_]], Table2[[GameIsOver]:[GameIsOver]],1,Table2[[HomeTeam]:[HomeTeam]],$T15, Table2[[AwayTeam]:[AwayTeam]], AC$11))) + (0*(SUMIFS(Table2[[HomeWon_]:[HomeWon_]], Table2[[GameIsOver]:[GameIsOver]],1,Table2[[AwayTeam]:[AwayTeam]],$T15, Table2[[HomeTeam]:[HomeTeam]], AC$11, Table2[[ActualResult]:[ActualResult]], "REG") + SUMIFS(Table2[[AwayWon]:[AwayWon]], Table2[[GameIsOver]:[GameIsOver]],1,Table2[[HomeTeam]:[HomeTeam]],$T15, Table2[[AwayTeam]:[AwayTeam]], AC$11, Table2[[ActualResult]:[ActualResult]], "REG"))) + (1*(SUMIFS(Table2[[HomeWon_]:[HomeWon_]], Table2[[GameIsOver]:[GameIsOver]],1,Table2[[AwayTeam]:[AwayTeam]],$T15, Table2[[HomeTeam]:[HomeTeam]], AC$11, Table2[[ActualResult]:[ActualResult]], "OT") + SUMIFS(Table2[[AwayWon]:[AwayWon]], Table2[[GameIsOver]:[GameIsOver]],1,Table2[[HomeTeam]:[HomeTeam]],$T15, Table2[[AwayTeam]:[AwayTeam]], AC$11, Table2[[ActualResult]:[ActualResult]], "OT") + SUMIFS(Table2[[HomeWon_]:[HomeWon_]], Table2[[GameIsOver]:[GameIsOver]],1,Table2[[AwayTeam]:[AwayTeam]],$T15, Table2[[HomeTeam]:[HomeTeam]], AC$11, Table2[[ActualResult]:[ActualResult]], "SO") + SUMIFS(Table2[[AwayWon]:[AwayWon]], Table2[[GameIsOver]:[GameIsOver]],1,Table2[[HomeTeam]:[HomeTeam]],$T15, Table2[[AwayTeam]:[AwayTeam]], AC$11, Table2[[ActualResult]:[ActualResult]], "SO")))</f>
        <v>0</v>
      </c>
      <c r="AD15">
        <f>(2*(SUMIFS(Table2[[AwayWon]:[AwayWon]], Table2[[GameIsOver]:[GameIsOver]],1,Table2[[AwayTeam]:[AwayTeam]],$T15, Table2[[HomeTeam]:[HomeTeam]], AD$11) + SUMIFS(Table2[[HomeWon_]:[HomeWon_]], Table2[[GameIsOver]:[GameIsOver]],1,Table2[[HomeTeam]:[HomeTeam]],$T15, Table2[[AwayTeam]:[AwayTeam]], AD$11))) + (0*(SUMIFS(Table2[[HomeWon_]:[HomeWon_]], Table2[[GameIsOver]:[GameIsOver]],1,Table2[[AwayTeam]:[AwayTeam]],$T15, Table2[[HomeTeam]:[HomeTeam]], AD$11, Table2[[ActualResult]:[ActualResult]], "REG") + SUMIFS(Table2[[AwayWon]:[AwayWon]], Table2[[GameIsOver]:[GameIsOver]],1,Table2[[HomeTeam]:[HomeTeam]],$T15, Table2[[AwayTeam]:[AwayTeam]], AD$11, Table2[[ActualResult]:[ActualResult]], "REG"))) + (1*(SUMIFS(Table2[[HomeWon_]:[HomeWon_]], Table2[[GameIsOver]:[GameIsOver]],1,Table2[[AwayTeam]:[AwayTeam]],$T15, Table2[[HomeTeam]:[HomeTeam]], AD$11, Table2[[ActualResult]:[ActualResult]], "OT") + SUMIFS(Table2[[AwayWon]:[AwayWon]], Table2[[GameIsOver]:[GameIsOver]],1,Table2[[HomeTeam]:[HomeTeam]],$T15, Table2[[AwayTeam]:[AwayTeam]], AD$11, Table2[[ActualResult]:[ActualResult]], "OT") + SUMIFS(Table2[[HomeWon_]:[HomeWon_]], Table2[[GameIsOver]:[GameIsOver]],1,Table2[[AwayTeam]:[AwayTeam]],$T15, Table2[[HomeTeam]:[HomeTeam]], AD$11, Table2[[ActualResult]:[ActualResult]], "SO") + SUMIFS(Table2[[AwayWon]:[AwayWon]], Table2[[GameIsOver]:[GameIsOver]],1,Table2[[HomeTeam]:[HomeTeam]],$T15, Table2[[AwayTeam]:[AwayTeam]], AD$11, Table2[[ActualResult]:[ActualResult]], "SO")))</f>
        <v>7</v>
      </c>
      <c r="AE15">
        <f>(2*(SUMIFS(Table2[[AwayWon]:[AwayWon]], Table2[[GameIsOver]:[GameIsOver]],1,Table2[[AwayTeam]:[AwayTeam]],$T15, Table2[[HomeTeam]:[HomeTeam]], AE$11) + SUMIFS(Table2[[HomeWon_]:[HomeWon_]], Table2[[GameIsOver]:[GameIsOver]],1,Table2[[HomeTeam]:[HomeTeam]],$T15, Table2[[AwayTeam]:[AwayTeam]], AE$11))) + (0*(SUMIFS(Table2[[HomeWon_]:[HomeWon_]], Table2[[GameIsOver]:[GameIsOver]],1,Table2[[AwayTeam]:[AwayTeam]],$T15, Table2[[HomeTeam]:[HomeTeam]], AE$11, Table2[[ActualResult]:[ActualResult]], "REG") + SUMIFS(Table2[[AwayWon]:[AwayWon]], Table2[[GameIsOver]:[GameIsOver]],1,Table2[[HomeTeam]:[HomeTeam]],$T15, Table2[[AwayTeam]:[AwayTeam]], AE$11, Table2[[ActualResult]:[ActualResult]], "REG"))) + (1*(SUMIFS(Table2[[HomeWon_]:[HomeWon_]], Table2[[GameIsOver]:[GameIsOver]],1,Table2[[AwayTeam]:[AwayTeam]],$T15, Table2[[HomeTeam]:[HomeTeam]], AE$11, Table2[[ActualResult]:[ActualResult]], "OT") + SUMIFS(Table2[[AwayWon]:[AwayWon]], Table2[[GameIsOver]:[GameIsOver]],1,Table2[[HomeTeam]:[HomeTeam]],$T15, Table2[[AwayTeam]:[AwayTeam]], AE$11, Table2[[ActualResult]:[ActualResult]], "OT") + SUMIFS(Table2[[HomeWon_]:[HomeWon_]], Table2[[GameIsOver]:[GameIsOver]],1,Table2[[AwayTeam]:[AwayTeam]],$T15, Table2[[HomeTeam]:[HomeTeam]], AE$11, Table2[[ActualResult]:[ActualResult]], "SO") + SUMIFS(Table2[[AwayWon]:[AwayWon]], Table2[[GameIsOver]:[GameIsOver]],1,Table2[[HomeTeam]:[HomeTeam]],$T15, Table2[[AwayTeam]:[AwayTeam]], AE$11, Table2[[ActualResult]:[ActualResult]], "SO")))</f>
        <v>4</v>
      </c>
      <c r="AF15">
        <f>(2*(SUMIFS(Table2[[AwayWon]:[AwayWon]], Table2[[GameIsOver]:[GameIsOver]],1,Table2[[AwayTeam]:[AwayTeam]],$T15, Table2[[HomeTeam]:[HomeTeam]], AF$11) + SUMIFS(Table2[[HomeWon_]:[HomeWon_]], Table2[[GameIsOver]:[GameIsOver]],1,Table2[[HomeTeam]:[HomeTeam]],$T15, Table2[[AwayTeam]:[AwayTeam]], AF$11))) + (0*(SUMIFS(Table2[[HomeWon_]:[HomeWon_]], Table2[[GameIsOver]:[GameIsOver]],1,Table2[[AwayTeam]:[AwayTeam]],$T15, Table2[[HomeTeam]:[HomeTeam]], AF$11, Table2[[ActualResult]:[ActualResult]], "REG") + SUMIFS(Table2[[AwayWon]:[AwayWon]], Table2[[GameIsOver]:[GameIsOver]],1,Table2[[HomeTeam]:[HomeTeam]],$T15, Table2[[AwayTeam]:[AwayTeam]], AF$11, Table2[[ActualResult]:[ActualResult]], "REG"))) + (1*(SUMIFS(Table2[[HomeWon_]:[HomeWon_]], Table2[[GameIsOver]:[GameIsOver]],1,Table2[[AwayTeam]:[AwayTeam]],$T15, Table2[[HomeTeam]:[HomeTeam]], AF$11, Table2[[ActualResult]:[ActualResult]], "OT") + SUMIFS(Table2[[AwayWon]:[AwayWon]], Table2[[GameIsOver]:[GameIsOver]],1,Table2[[HomeTeam]:[HomeTeam]],$T15, Table2[[AwayTeam]:[AwayTeam]], AF$11, Table2[[ActualResult]:[ActualResult]], "OT") + SUMIFS(Table2[[HomeWon_]:[HomeWon_]], Table2[[GameIsOver]:[GameIsOver]],1,Table2[[AwayTeam]:[AwayTeam]],$T15, Table2[[HomeTeam]:[HomeTeam]], AF$11, Table2[[ActualResult]:[ActualResult]], "SO") + SUMIFS(Table2[[AwayWon]:[AwayWon]], Table2[[GameIsOver]:[GameIsOver]],1,Table2[[HomeTeam]:[HomeTeam]],$T15, Table2[[AwayTeam]:[AwayTeam]], AF$11, Table2[[ActualResult]:[ActualResult]], "SO")))</f>
        <v>2</v>
      </c>
      <c r="AG15">
        <f>(2*(SUMIFS(Table2[[AwayWon]:[AwayWon]], Table2[[GameIsOver]:[GameIsOver]],1,Table2[[AwayTeam]:[AwayTeam]],$T15, Table2[[HomeTeam]:[HomeTeam]], AG$11) + SUMIFS(Table2[[HomeWon_]:[HomeWon_]], Table2[[GameIsOver]:[GameIsOver]],1,Table2[[HomeTeam]:[HomeTeam]],$T15, Table2[[AwayTeam]:[AwayTeam]], AG$11))) + (0*(SUMIFS(Table2[[HomeWon_]:[HomeWon_]], Table2[[GameIsOver]:[GameIsOver]],1,Table2[[AwayTeam]:[AwayTeam]],$T15, Table2[[HomeTeam]:[HomeTeam]], AG$11, Table2[[ActualResult]:[ActualResult]], "REG") + SUMIFS(Table2[[AwayWon]:[AwayWon]], Table2[[GameIsOver]:[GameIsOver]],1,Table2[[HomeTeam]:[HomeTeam]],$T15, Table2[[AwayTeam]:[AwayTeam]], AG$11, Table2[[ActualResult]:[ActualResult]], "REG"))) + (1*(SUMIFS(Table2[[HomeWon_]:[HomeWon_]], Table2[[GameIsOver]:[GameIsOver]],1,Table2[[AwayTeam]:[AwayTeam]],$T15, Table2[[HomeTeam]:[HomeTeam]], AG$11, Table2[[ActualResult]:[ActualResult]], "OT") + SUMIFS(Table2[[AwayWon]:[AwayWon]], Table2[[GameIsOver]:[GameIsOver]],1,Table2[[HomeTeam]:[HomeTeam]],$T15, Table2[[AwayTeam]:[AwayTeam]], AG$11, Table2[[ActualResult]:[ActualResult]], "OT") + SUMIFS(Table2[[HomeWon_]:[HomeWon_]], Table2[[GameIsOver]:[GameIsOver]],1,Table2[[AwayTeam]:[AwayTeam]],$T15, Table2[[HomeTeam]:[HomeTeam]], AG$11, Table2[[ActualResult]:[ActualResult]], "SO") + SUMIFS(Table2[[AwayWon]:[AwayWon]], Table2[[GameIsOver]:[GameIsOver]],1,Table2[[HomeTeam]:[HomeTeam]],$T15, Table2[[AwayTeam]:[AwayTeam]], AG$11, Table2[[ActualResult]:[ActualResult]], "SO")))</f>
        <v>0</v>
      </c>
      <c r="AH15">
        <f>(2*(SUMIFS(Table2[[AwayWon]:[AwayWon]], Table2[[GameIsOver]:[GameIsOver]],1,Table2[[AwayTeam]:[AwayTeam]],$T15, Table2[[HomeTeam]:[HomeTeam]], AH$11) + SUMIFS(Table2[[HomeWon_]:[HomeWon_]], Table2[[GameIsOver]:[GameIsOver]],1,Table2[[HomeTeam]:[HomeTeam]],$T15, Table2[[AwayTeam]:[AwayTeam]], AH$11))) + (0*(SUMIFS(Table2[[HomeWon_]:[HomeWon_]], Table2[[GameIsOver]:[GameIsOver]],1,Table2[[AwayTeam]:[AwayTeam]],$T15, Table2[[HomeTeam]:[HomeTeam]], AH$11, Table2[[ActualResult]:[ActualResult]], "REG") + SUMIFS(Table2[[AwayWon]:[AwayWon]], Table2[[GameIsOver]:[GameIsOver]],1,Table2[[HomeTeam]:[HomeTeam]],$T15, Table2[[AwayTeam]:[AwayTeam]], AH$11, Table2[[ActualResult]:[ActualResult]], "REG"))) + (1*(SUMIFS(Table2[[HomeWon_]:[HomeWon_]], Table2[[GameIsOver]:[GameIsOver]],1,Table2[[AwayTeam]:[AwayTeam]],$T15, Table2[[HomeTeam]:[HomeTeam]], AH$11, Table2[[ActualResult]:[ActualResult]], "OT") + SUMIFS(Table2[[AwayWon]:[AwayWon]], Table2[[GameIsOver]:[GameIsOver]],1,Table2[[HomeTeam]:[HomeTeam]],$T15, Table2[[AwayTeam]:[AwayTeam]], AH$11, Table2[[ActualResult]:[ActualResult]], "OT") + SUMIFS(Table2[[HomeWon_]:[HomeWon_]], Table2[[GameIsOver]:[GameIsOver]],1,Table2[[AwayTeam]:[AwayTeam]],$T15, Table2[[HomeTeam]:[HomeTeam]], AH$11, Table2[[ActualResult]:[ActualResult]], "SO") + SUMIFS(Table2[[AwayWon]:[AwayWon]], Table2[[GameIsOver]:[GameIsOver]],1,Table2[[HomeTeam]:[HomeTeam]],$T15, Table2[[AwayTeam]:[AwayTeam]], AH$11, Table2[[ActualResult]:[ActualResult]], "SO")))</f>
        <v>4</v>
      </c>
      <c r="AI15">
        <f>(2*(SUMIFS(Table2[[AwayWon]:[AwayWon]], Table2[[GameIsOver]:[GameIsOver]],1,Table2[[AwayTeam]:[AwayTeam]],$T15, Table2[[HomeTeam]:[HomeTeam]], AI$11) + SUMIFS(Table2[[HomeWon_]:[HomeWon_]], Table2[[GameIsOver]:[GameIsOver]],1,Table2[[HomeTeam]:[HomeTeam]],$T15, Table2[[AwayTeam]:[AwayTeam]], AI$11))) + (0*(SUMIFS(Table2[[HomeWon_]:[HomeWon_]], Table2[[GameIsOver]:[GameIsOver]],1,Table2[[AwayTeam]:[AwayTeam]],$T15, Table2[[HomeTeam]:[HomeTeam]], AI$11, Table2[[ActualResult]:[ActualResult]], "REG") + SUMIFS(Table2[[AwayWon]:[AwayWon]], Table2[[GameIsOver]:[GameIsOver]],1,Table2[[HomeTeam]:[HomeTeam]],$T15, Table2[[AwayTeam]:[AwayTeam]], AI$11, Table2[[ActualResult]:[ActualResult]], "REG"))) + (1*(SUMIFS(Table2[[HomeWon_]:[HomeWon_]], Table2[[GameIsOver]:[GameIsOver]],1,Table2[[AwayTeam]:[AwayTeam]],$T15, Table2[[HomeTeam]:[HomeTeam]], AI$11, Table2[[ActualResult]:[ActualResult]], "OT") + SUMIFS(Table2[[AwayWon]:[AwayWon]], Table2[[GameIsOver]:[GameIsOver]],1,Table2[[HomeTeam]:[HomeTeam]],$T15, Table2[[AwayTeam]:[AwayTeam]], AI$11, Table2[[ActualResult]:[ActualResult]], "OT") + SUMIFS(Table2[[HomeWon_]:[HomeWon_]], Table2[[GameIsOver]:[GameIsOver]],1,Table2[[AwayTeam]:[AwayTeam]],$T15, Table2[[HomeTeam]:[HomeTeam]], AI$11, Table2[[ActualResult]:[ActualResult]], "SO") + SUMIFS(Table2[[AwayWon]:[AwayWon]], Table2[[GameIsOver]:[GameIsOver]],1,Table2[[HomeTeam]:[HomeTeam]],$T15, Table2[[AwayTeam]:[AwayTeam]], AI$11, Table2[[ActualResult]:[ActualResult]], "SO")))</f>
        <v>6</v>
      </c>
      <c r="AJ15">
        <f>(2*(SUMIFS(Table2[[AwayWon]:[AwayWon]], Table2[[GameIsOver]:[GameIsOver]],1,Table2[[AwayTeam]:[AwayTeam]],$T15, Table2[[HomeTeam]:[HomeTeam]], AJ$11) + SUMIFS(Table2[[HomeWon_]:[HomeWon_]], Table2[[GameIsOver]:[GameIsOver]],1,Table2[[HomeTeam]:[HomeTeam]],$T15, Table2[[AwayTeam]:[AwayTeam]], AJ$11))) + (0*(SUMIFS(Table2[[HomeWon_]:[HomeWon_]], Table2[[GameIsOver]:[GameIsOver]],1,Table2[[AwayTeam]:[AwayTeam]],$T15, Table2[[HomeTeam]:[HomeTeam]], AJ$11, Table2[[ActualResult]:[ActualResult]], "REG") + SUMIFS(Table2[[AwayWon]:[AwayWon]], Table2[[GameIsOver]:[GameIsOver]],1,Table2[[HomeTeam]:[HomeTeam]],$T15, Table2[[AwayTeam]:[AwayTeam]], AJ$11, Table2[[ActualResult]:[ActualResult]], "REG"))) + (1*(SUMIFS(Table2[[HomeWon_]:[HomeWon_]], Table2[[GameIsOver]:[GameIsOver]],1,Table2[[AwayTeam]:[AwayTeam]],$T15, Table2[[HomeTeam]:[HomeTeam]], AJ$11, Table2[[ActualResult]:[ActualResult]], "OT") + SUMIFS(Table2[[AwayWon]:[AwayWon]], Table2[[GameIsOver]:[GameIsOver]],1,Table2[[HomeTeam]:[HomeTeam]],$T15, Table2[[AwayTeam]:[AwayTeam]], AJ$11, Table2[[ActualResult]:[ActualResult]], "OT") + SUMIFS(Table2[[HomeWon_]:[HomeWon_]], Table2[[GameIsOver]:[GameIsOver]],1,Table2[[AwayTeam]:[AwayTeam]],$T15, Table2[[HomeTeam]:[HomeTeam]], AJ$11, Table2[[ActualResult]:[ActualResult]], "SO") + SUMIFS(Table2[[AwayWon]:[AwayWon]], Table2[[GameIsOver]:[GameIsOver]],1,Table2[[HomeTeam]:[HomeTeam]],$T15, Table2[[AwayTeam]:[AwayTeam]], AJ$11, Table2[[ActualResult]:[ActualResult]], "SO")))</f>
        <v>2</v>
      </c>
      <c r="AK15">
        <f>(2*(SUMIFS(Table2[[AwayWon]:[AwayWon]], Table2[[GameIsOver]:[GameIsOver]],1,Table2[[AwayTeam]:[AwayTeam]],$T15, Table2[[HomeTeam]:[HomeTeam]], AK$11) + SUMIFS(Table2[[HomeWon_]:[HomeWon_]], Table2[[GameIsOver]:[GameIsOver]],1,Table2[[HomeTeam]:[HomeTeam]],$T15, Table2[[AwayTeam]:[AwayTeam]], AK$11))) + (0*(SUMIFS(Table2[[HomeWon_]:[HomeWon_]], Table2[[GameIsOver]:[GameIsOver]],1,Table2[[AwayTeam]:[AwayTeam]],$T15, Table2[[HomeTeam]:[HomeTeam]], AK$11, Table2[[ActualResult]:[ActualResult]], "REG") + SUMIFS(Table2[[AwayWon]:[AwayWon]], Table2[[GameIsOver]:[GameIsOver]],1,Table2[[HomeTeam]:[HomeTeam]],$T15, Table2[[AwayTeam]:[AwayTeam]], AK$11, Table2[[ActualResult]:[ActualResult]], "REG"))) + (1*(SUMIFS(Table2[[HomeWon_]:[HomeWon_]], Table2[[GameIsOver]:[GameIsOver]],1,Table2[[AwayTeam]:[AwayTeam]],$T15, Table2[[HomeTeam]:[HomeTeam]], AK$11, Table2[[ActualResult]:[ActualResult]], "OT") + SUMIFS(Table2[[AwayWon]:[AwayWon]], Table2[[GameIsOver]:[GameIsOver]],1,Table2[[HomeTeam]:[HomeTeam]],$T15, Table2[[AwayTeam]:[AwayTeam]], AK$11, Table2[[ActualResult]:[ActualResult]], "OT") + SUMIFS(Table2[[HomeWon_]:[HomeWon_]], Table2[[GameIsOver]:[GameIsOver]],1,Table2[[AwayTeam]:[AwayTeam]],$T15, Table2[[HomeTeam]:[HomeTeam]], AK$11, Table2[[ActualResult]:[ActualResult]], "SO") + SUMIFS(Table2[[AwayWon]:[AwayWon]], Table2[[GameIsOver]:[GameIsOver]],1,Table2[[HomeTeam]:[HomeTeam]],$T15, Table2[[AwayTeam]:[AwayTeam]], AK$11, Table2[[ActualResult]:[ActualResult]], "SO")))</f>
        <v>1</v>
      </c>
      <c r="AL15">
        <f>(2*(SUMIFS(Table2[[AwayWon]:[AwayWon]], Table2[[GameIsOver]:[GameIsOver]],1,Table2[[AwayTeam]:[AwayTeam]],$T15, Table2[[HomeTeam]:[HomeTeam]], AL$11) + SUMIFS(Table2[[HomeWon_]:[HomeWon_]], Table2[[GameIsOver]:[GameIsOver]],1,Table2[[HomeTeam]:[HomeTeam]],$T15, Table2[[AwayTeam]:[AwayTeam]], AL$11))) + (0*(SUMIFS(Table2[[HomeWon_]:[HomeWon_]], Table2[[GameIsOver]:[GameIsOver]],1,Table2[[AwayTeam]:[AwayTeam]],$T15, Table2[[HomeTeam]:[HomeTeam]], AL$11, Table2[[ActualResult]:[ActualResult]], "REG") + SUMIFS(Table2[[AwayWon]:[AwayWon]], Table2[[GameIsOver]:[GameIsOver]],1,Table2[[HomeTeam]:[HomeTeam]],$T15, Table2[[AwayTeam]:[AwayTeam]], AL$11, Table2[[ActualResult]:[ActualResult]], "REG"))) + (1*(SUMIFS(Table2[[HomeWon_]:[HomeWon_]], Table2[[GameIsOver]:[GameIsOver]],1,Table2[[AwayTeam]:[AwayTeam]],$T15, Table2[[HomeTeam]:[HomeTeam]], AL$11, Table2[[ActualResult]:[ActualResult]], "OT") + SUMIFS(Table2[[AwayWon]:[AwayWon]], Table2[[GameIsOver]:[GameIsOver]],1,Table2[[HomeTeam]:[HomeTeam]],$T15, Table2[[AwayTeam]:[AwayTeam]], AL$11, Table2[[ActualResult]:[ActualResult]], "OT") + SUMIFS(Table2[[HomeWon_]:[HomeWon_]], Table2[[GameIsOver]:[GameIsOver]],1,Table2[[AwayTeam]:[AwayTeam]],$T15, Table2[[HomeTeam]:[HomeTeam]], AL$11, Table2[[ActualResult]:[ActualResult]], "SO") + SUMIFS(Table2[[AwayWon]:[AwayWon]], Table2[[GameIsOver]:[GameIsOver]],1,Table2[[HomeTeam]:[HomeTeam]],$T15, Table2[[AwayTeam]:[AwayTeam]], AL$11, Table2[[ActualResult]:[ActualResult]], "SO")))</f>
        <v>4</v>
      </c>
      <c r="AM15">
        <f>(2*(SUMIFS(Table2[[AwayWon]:[AwayWon]], Table2[[GameIsOver]:[GameIsOver]],1,Table2[[AwayTeam]:[AwayTeam]],$T15, Table2[[HomeTeam]:[HomeTeam]], AM$11) + SUMIFS(Table2[[HomeWon_]:[HomeWon_]], Table2[[GameIsOver]:[GameIsOver]],1,Table2[[HomeTeam]:[HomeTeam]],$T15, Table2[[AwayTeam]:[AwayTeam]], AM$11))) + (0*(SUMIFS(Table2[[HomeWon_]:[HomeWon_]], Table2[[GameIsOver]:[GameIsOver]],1,Table2[[AwayTeam]:[AwayTeam]],$T15, Table2[[HomeTeam]:[HomeTeam]], AM$11, Table2[[ActualResult]:[ActualResult]], "REG") + SUMIFS(Table2[[AwayWon]:[AwayWon]], Table2[[GameIsOver]:[GameIsOver]],1,Table2[[HomeTeam]:[HomeTeam]],$T15, Table2[[AwayTeam]:[AwayTeam]], AM$11, Table2[[ActualResult]:[ActualResult]], "REG"))) + (1*(SUMIFS(Table2[[HomeWon_]:[HomeWon_]], Table2[[GameIsOver]:[GameIsOver]],1,Table2[[AwayTeam]:[AwayTeam]],$T15, Table2[[HomeTeam]:[HomeTeam]], AM$11, Table2[[ActualResult]:[ActualResult]], "OT") + SUMIFS(Table2[[AwayWon]:[AwayWon]], Table2[[GameIsOver]:[GameIsOver]],1,Table2[[HomeTeam]:[HomeTeam]],$T15, Table2[[AwayTeam]:[AwayTeam]], AM$11, Table2[[ActualResult]:[ActualResult]], "OT") + SUMIFS(Table2[[HomeWon_]:[HomeWon_]], Table2[[GameIsOver]:[GameIsOver]],1,Table2[[AwayTeam]:[AwayTeam]],$T15, Table2[[HomeTeam]:[HomeTeam]], AM$11, Table2[[ActualResult]:[ActualResult]], "SO") + SUMIFS(Table2[[AwayWon]:[AwayWon]], Table2[[GameIsOver]:[GameIsOver]],1,Table2[[HomeTeam]:[HomeTeam]],$T15, Table2[[AwayTeam]:[AwayTeam]], AM$11, Table2[[ActualResult]:[ActualResult]], "SO")))</f>
        <v>4</v>
      </c>
      <c r="AN15">
        <f>(2*(SUMIFS(Table2[[AwayWon]:[AwayWon]], Table2[[GameIsOver]:[GameIsOver]],1,Table2[[AwayTeam]:[AwayTeam]],$T15, Table2[[HomeTeam]:[HomeTeam]], AN$11) + SUMIFS(Table2[[HomeWon_]:[HomeWon_]], Table2[[GameIsOver]:[GameIsOver]],1,Table2[[HomeTeam]:[HomeTeam]],$T15, Table2[[AwayTeam]:[AwayTeam]], AN$11))) + (0*(SUMIFS(Table2[[HomeWon_]:[HomeWon_]], Table2[[GameIsOver]:[GameIsOver]],1,Table2[[AwayTeam]:[AwayTeam]],$T15, Table2[[HomeTeam]:[HomeTeam]], AN$11, Table2[[ActualResult]:[ActualResult]], "REG") + SUMIFS(Table2[[AwayWon]:[AwayWon]], Table2[[GameIsOver]:[GameIsOver]],1,Table2[[HomeTeam]:[HomeTeam]],$T15, Table2[[AwayTeam]:[AwayTeam]], AN$11, Table2[[ActualResult]:[ActualResult]], "REG"))) + (1*(SUMIFS(Table2[[HomeWon_]:[HomeWon_]], Table2[[GameIsOver]:[GameIsOver]],1,Table2[[AwayTeam]:[AwayTeam]],$T15, Table2[[HomeTeam]:[HomeTeam]], AN$11, Table2[[ActualResult]:[ActualResult]], "OT") + SUMIFS(Table2[[AwayWon]:[AwayWon]], Table2[[GameIsOver]:[GameIsOver]],1,Table2[[HomeTeam]:[HomeTeam]],$T15, Table2[[AwayTeam]:[AwayTeam]], AN$11, Table2[[ActualResult]:[ActualResult]], "OT") + SUMIFS(Table2[[HomeWon_]:[HomeWon_]], Table2[[GameIsOver]:[GameIsOver]],1,Table2[[AwayTeam]:[AwayTeam]],$T15, Table2[[HomeTeam]:[HomeTeam]], AN$11, Table2[[ActualResult]:[ActualResult]], "SO") + SUMIFS(Table2[[AwayWon]:[AwayWon]], Table2[[GameIsOver]:[GameIsOver]],1,Table2[[HomeTeam]:[HomeTeam]],$T15, Table2[[AwayTeam]:[AwayTeam]], AN$11, Table2[[ActualResult]:[ActualResult]], "SO")))</f>
        <v>0</v>
      </c>
      <c r="AO15">
        <f>(2*(SUMIFS(Table2[[AwayWon]:[AwayWon]], Table2[[GameIsOver]:[GameIsOver]],1,Table2[[AwayTeam]:[AwayTeam]],$T15, Table2[[HomeTeam]:[HomeTeam]], AO$11) + SUMIFS(Table2[[HomeWon_]:[HomeWon_]], Table2[[GameIsOver]:[GameIsOver]],1,Table2[[HomeTeam]:[HomeTeam]],$T15, Table2[[AwayTeam]:[AwayTeam]], AO$11))) + (0*(SUMIFS(Table2[[HomeWon_]:[HomeWon_]], Table2[[GameIsOver]:[GameIsOver]],1,Table2[[AwayTeam]:[AwayTeam]],$T15, Table2[[HomeTeam]:[HomeTeam]], AO$11, Table2[[ActualResult]:[ActualResult]], "REG") + SUMIFS(Table2[[AwayWon]:[AwayWon]], Table2[[GameIsOver]:[GameIsOver]],1,Table2[[HomeTeam]:[HomeTeam]],$T15, Table2[[AwayTeam]:[AwayTeam]], AO$11, Table2[[ActualResult]:[ActualResult]], "REG"))) + (1*(SUMIFS(Table2[[HomeWon_]:[HomeWon_]], Table2[[GameIsOver]:[GameIsOver]],1,Table2[[AwayTeam]:[AwayTeam]],$T15, Table2[[HomeTeam]:[HomeTeam]], AO$11, Table2[[ActualResult]:[ActualResult]], "OT") + SUMIFS(Table2[[AwayWon]:[AwayWon]], Table2[[GameIsOver]:[GameIsOver]],1,Table2[[HomeTeam]:[HomeTeam]],$T15, Table2[[AwayTeam]:[AwayTeam]], AO$11, Table2[[ActualResult]:[ActualResult]], "OT") + SUMIFS(Table2[[HomeWon_]:[HomeWon_]], Table2[[GameIsOver]:[GameIsOver]],1,Table2[[AwayTeam]:[AwayTeam]],$T15, Table2[[HomeTeam]:[HomeTeam]], AO$11, Table2[[ActualResult]:[ActualResult]], "SO") + SUMIFS(Table2[[AwayWon]:[AwayWon]], Table2[[GameIsOver]:[GameIsOver]],1,Table2[[HomeTeam]:[HomeTeam]],$T15, Table2[[AwayTeam]:[AwayTeam]], AO$11, Table2[[ActualResult]:[ActualResult]], "SO")))</f>
        <v>2</v>
      </c>
      <c r="AP15">
        <f>(2*(SUMIFS(Table2[[AwayWon]:[AwayWon]], Table2[[GameIsOver]:[GameIsOver]],1,Table2[[AwayTeam]:[AwayTeam]],$T15, Table2[[HomeTeam]:[HomeTeam]], AP$11) + SUMIFS(Table2[[HomeWon_]:[HomeWon_]], Table2[[GameIsOver]:[GameIsOver]],1,Table2[[HomeTeam]:[HomeTeam]],$T15, Table2[[AwayTeam]:[AwayTeam]], AP$11))) + (0*(SUMIFS(Table2[[HomeWon_]:[HomeWon_]], Table2[[GameIsOver]:[GameIsOver]],1,Table2[[AwayTeam]:[AwayTeam]],$T15, Table2[[HomeTeam]:[HomeTeam]], AP$11, Table2[[ActualResult]:[ActualResult]], "REG") + SUMIFS(Table2[[AwayWon]:[AwayWon]], Table2[[GameIsOver]:[GameIsOver]],1,Table2[[HomeTeam]:[HomeTeam]],$T15, Table2[[AwayTeam]:[AwayTeam]], AP$11, Table2[[ActualResult]:[ActualResult]], "REG"))) + (1*(SUMIFS(Table2[[HomeWon_]:[HomeWon_]], Table2[[GameIsOver]:[GameIsOver]],1,Table2[[AwayTeam]:[AwayTeam]],$T15, Table2[[HomeTeam]:[HomeTeam]], AP$11, Table2[[ActualResult]:[ActualResult]], "OT") + SUMIFS(Table2[[AwayWon]:[AwayWon]], Table2[[GameIsOver]:[GameIsOver]],1,Table2[[HomeTeam]:[HomeTeam]],$T15, Table2[[AwayTeam]:[AwayTeam]], AP$11, Table2[[ActualResult]:[ActualResult]], "OT") + SUMIFS(Table2[[HomeWon_]:[HomeWon_]], Table2[[GameIsOver]:[GameIsOver]],1,Table2[[AwayTeam]:[AwayTeam]],$T15, Table2[[HomeTeam]:[HomeTeam]], AP$11, Table2[[ActualResult]:[ActualResult]], "SO") + SUMIFS(Table2[[AwayWon]:[AwayWon]], Table2[[GameIsOver]:[GameIsOver]],1,Table2[[HomeTeam]:[HomeTeam]],$T15, Table2[[AwayTeam]:[AwayTeam]], AP$11, Table2[[ActualResult]:[ActualResult]], "SO")))</f>
        <v>0</v>
      </c>
      <c r="AQ15">
        <f>(2*(SUMIFS(Table2[[AwayWon]:[AwayWon]], Table2[[GameIsOver]:[GameIsOver]],1,Table2[[AwayTeam]:[AwayTeam]],$T15, Table2[[HomeTeam]:[HomeTeam]], AQ$11) + SUMIFS(Table2[[HomeWon_]:[HomeWon_]], Table2[[GameIsOver]:[GameIsOver]],1,Table2[[HomeTeam]:[HomeTeam]],$T15, Table2[[AwayTeam]:[AwayTeam]], AQ$11))) + (0*(SUMIFS(Table2[[HomeWon_]:[HomeWon_]], Table2[[GameIsOver]:[GameIsOver]],1,Table2[[AwayTeam]:[AwayTeam]],$T15, Table2[[HomeTeam]:[HomeTeam]], AQ$11, Table2[[ActualResult]:[ActualResult]], "REG") + SUMIFS(Table2[[AwayWon]:[AwayWon]], Table2[[GameIsOver]:[GameIsOver]],1,Table2[[HomeTeam]:[HomeTeam]],$T15, Table2[[AwayTeam]:[AwayTeam]], AQ$11, Table2[[ActualResult]:[ActualResult]], "REG"))) + (1*(SUMIFS(Table2[[HomeWon_]:[HomeWon_]], Table2[[GameIsOver]:[GameIsOver]],1,Table2[[AwayTeam]:[AwayTeam]],$T15, Table2[[HomeTeam]:[HomeTeam]], AQ$11, Table2[[ActualResult]:[ActualResult]], "OT") + SUMIFS(Table2[[AwayWon]:[AwayWon]], Table2[[GameIsOver]:[GameIsOver]],1,Table2[[HomeTeam]:[HomeTeam]],$T15, Table2[[AwayTeam]:[AwayTeam]], AQ$11, Table2[[ActualResult]:[ActualResult]], "OT") + SUMIFS(Table2[[HomeWon_]:[HomeWon_]], Table2[[GameIsOver]:[GameIsOver]],1,Table2[[AwayTeam]:[AwayTeam]],$T15, Table2[[HomeTeam]:[HomeTeam]], AQ$11, Table2[[ActualResult]:[ActualResult]], "SO") + SUMIFS(Table2[[AwayWon]:[AwayWon]], Table2[[GameIsOver]:[GameIsOver]],1,Table2[[HomeTeam]:[HomeTeam]],$T15, Table2[[AwayTeam]:[AwayTeam]], AQ$11, Table2[[ActualResult]:[ActualResult]], "SO")))</f>
        <v>2</v>
      </c>
      <c r="AR15">
        <f>(2*(SUMIFS(Table2[[AwayWon]:[AwayWon]], Table2[[GameIsOver]:[GameIsOver]],1,Table2[[AwayTeam]:[AwayTeam]],$T15, Table2[[HomeTeam]:[HomeTeam]], AR$11) + SUMIFS(Table2[[HomeWon_]:[HomeWon_]], Table2[[GameIsOver]:[GameIsOver]],1,Table2[[HomeTeam]:[HomeTeam]],$T15, Table2[[AwayTeam]:[AwayTeam]], AR$11))) + (0*(SUMIFS(Table2[[HomeWon_]:[HomeWon_]], Table2[[GameIsOver]:[GameIsOver]],1,Table2[[AwayTeam]:[AwayTeam]],$T15, Table2[[HomeTeam]:[HomeTeam]], AR$11, Table2[[ActualResult]:[ActualResult]], "REG") + SUMIFS(Table2[[AwayWon]:[AwayWon]], Table2[[GameIsOver]:[GameIsOver]],1,Table2[[HomeTeam]:[HomeTeam]],$T15, Table2[[AwayTeam]:[AwayTeam]], AR$11, Table2[[ActualResult]:[ActualResult]], "REG"))) + (1*(SUMIFS(Table2[[HomeWon_]:[HomeWon_]], Table2[[GameIsOver]:[GameIsOver]],1,Table2[[AwayTeam]:[AwayTeam]],$T15, Table2[[HomeTeam]:[HomeTeam]], AR$11, Table2[[ActualResult]:[ActualResult]], "OT") + SUMIFS(Table2[[AwayWon]:[AwayWon]], Table2[[GameIsOver]:[GameIsOver]],1,Table2[[HomeTeam]:[HomeTeam]],$T15, Table2[[AwayTeam]:[AwayTeam]], AR$11, Table2[[ActualResult]:[ActualResult]], "OT") + SUMIFS(Table2[[HomeWon_]:[HomeWon_]], Table2[[GameIsOver]:[GameIsOver]],1,Table2[[AwayTeam]:[AwayTeam]],$T15, Table2[[HomeTeam]:[HomeTeam]], AR$11, Table2[[ActualResult]:[ActualResult]], "SO") + SUMIFS(Table2[[AwayWon]:[AwayWon]], Table2[[GameIsOver]:[GameIsOver]],1,Table2[[HomeTeam]:[HomeTeam]],$T15, Table2[[AwayTeam]:[AwayTeam]], AR$11, Table2[[ActualResult]:[ActualResult]], "SO")))</f>
        <v>2</v>
      </c>
      <c r="AS15">
        <f>(2*(SUMIFS(Table2[[AwayWon]:[AwayWon]], Table2[[GameIsOver]:[GameIsOver]],1,Table2[[AwayTeam]:[AwayTeam]],$T15, Table2[[HomeTeam]:[HomeTeam]], AS$11) + SUMIFS(Table2[[HomeWon_]:[HomeWon_]], Table2[[GameIsOver]:[GameIsOver]],1,Table2[[HomeTeam]:[HomeTeam]],$T15, Table2[[AwayTeam]:[AwayTeam]], AS$11))) + (0*(SUMIFS(Table2[[HomeWon_]:[HomeWon_]], Table2[[GameIsOver]:[GameIsOver]],1,Table2[[AwayTeam]:[AwayTeam]],$T15, Table2[[HomeTeam]:[HomeTeam]], AS$11, Table2[[ActualResult]:[ActualResult]], "REG") + SUMIFS(Table2[[AwayWon]:[AwayWon]], Table2[[GameIsOver]:[GameIsOver]],1,Table2[[HomeTeam]:[HomeTeam]],$T15, Table2[[AwayTeam]:[AwayTeam]], AS$11, Table2[[ActualResult]:[ActualResult]], "REG"))) + (1*(SUMIFS(Table2[[HomeWon_]:[HomeWon_]], Table2[[GameIsOver]:[GameIsOver]],1,Table2[[AwayTeam]:[AwayTeam]],$T15, Table2[[HomeTeam]:[HomeTeam]], AS$11, Table2[[ActualResult]:[ActualResult]], "OT") + SUMIFS(Table2[[AwayWon]:[AwayWon]], Table2[[GameIsOver]:[GameIsOver]],1,Table2[[HomeTeam]:[HomeTeam]],$T15, Table2[[AwayTeam]:[AwayTeam]], AS$11, Table2[[ActualResult]:[ActualResult]], "OT") + SUMIFS(Table2[[HomeWon_]:[HomeWon_]], Table2[[GameIsOver]:[GameIsOver]],1,Table2[[AwayTeam]:[AwayTeam]],$T15, Table2[[HomeTeam]:[HomeTeam]], AS$11, Table2[[ActualResult]:[ActualResult]], "SO") + SUMIFS(Table2[[AwayWon]:[AwayWon]], Table2[[GameIsOver]:[GameIsOver]],1,Table2[[HomeTeam]:[HomeTeam]],$T15, Table2[[AwayTeam]:[AwayTeam]], AS$11, Table2[[ActualResult]:[ActualResult]], "SO")))</f>
        <v>2</v>
      </c>
      <c r="AT15">
        <f>(2*(SUMIFS(Table2[[AwayWon]:[AwayWon]], Table2[[GameIsOver]:[GameIsOver]],1,Table2[[AwayTeam]:[AwayTeam]],$T15, Table2[[HomeTeam]:[HomeTeam]], AT$11) + SUMIFS(Table2[[HomeWon_]:[HomeWon_]], Table2[[GameIsOver]:[GameIsOver]],1,Table2[[HomeTeam]:[HomeTeam]],$T15, Table2[[AwayTeam]:[AwayTeam]], AT$11))) + (0*(SUMIFS(Table2[[HomeWon_]:[HomeWon_]], Table2[[GameIsOver]:[GameIsOver]],1,Table2[[AwayTeam]:[AwayTeam]],$T15, Table2[[HomeTeam]:[HomeTeam]], AT$11, Table2[[ActualResult]:[ActualResult]], "REG") + SUMIFS(Table2[[AwayWon]:[AwayWon]], Table2[[GameIsOver]:[GameIsOver]],1,Table2[[HomeTeam]:[HomeTeam]],$T15, Table2[[AwayTeam]:[AwayTeam]], AT$11, Table2[[ActualResult]:[ActualResult]], "REG"))) + (1*(SUMIFS(Table2[[HomeWon_]:[HomeWon_]], Table2[[GameIsOver]:[GameIsOver]],1,Table2[[AwayTeam]:[AwayTeam]],$T15, Table2[[HomeTeam]:[HomeTeam]], AT$11, Table2[[ActualResult]:[ActualResult]], "OT") + SUMIFS(Table2[[AwayWon]:[AwayWon]], Table2[[GameIsOver]:[GameIsOver]],1,Table2[[HomeTeam]:[HomeTeam]],$T15, Table2[[AwayTeam]:[AwayTeam]], AT$11, Table2[[ActualResult]:[ActualResult]], "OT") + SUMIFS(Table2[[HomeWon_]:[HomeWon_]], Table2[[GameIsOver]:[GameIsOver]],1,Table2[[AwayTeam]:[AwayTeam]],$T15, Table2[[HomeTeam]:[HomeTeam]], AT$11, Table2[[ActualResult]:[ActualResult]], "SO") + SUMIFS(Table2[[AwayWon]:[AwayWon]], Table2[[GameIsOver]:[GameIsOver]],1,Table2[[HomeTeam]:[HomeTeam]],$T15, Table2[[AwayTeam]:[AwayTeam]], AT$11, Table2[[ActualResult]:[ActualResult]], "SO")))</f>
        <v>2</v>
      </c>
      <c r="AU15">
        <f>(2*(SUMIFS(Table2[[AwayWon]:[AwayWon]], Table2[[GameIsOver]:[GameIsOver]],1,Table2[[AwayTeam]:[AwayTeam]],$T15, Table2[[HomeTeam]:[HomeTeam]], AU$11) + SUMIFS(Table2[[HomeWon_]:[HomeWon_]], Table2[[GameIsOver]:[GameIsOver]],1,Table2[[HomeTeam]:[HomeTeam]],$T15, Table2[[AwayTeam]:[AwayTeam]], AU$11))) + (0*(SUMIFS(Table2[[HomeWon_]:[HomeWon_]], Table2[[GameIsOver]:[GameIsOver]],1,Table2[[AwayTeam]:[AwayTeam]],$T15, Table2[[HomeTeam]:[HomeTeam]], AU$11, Table2[[ActualResult]:[ActualResult]], "REG") + SUMIFS(Table2[[AwayWon]:[AwayWon]], Table2[[GameIsOver]:[GameIsOver]],1,Table2[[HomeTeam]:[HomeTeam]],$T15, Table2[[AwayTeam]:[AwayTeam]], AU$11, Table2[[ActualResult]:[ActualResult]], "REG"))) + (1*(SUMIFS(Table2[[HomeWon_]:[HomeWon_]], Table2[[GameIsOver]:[GameIsOver]],1,Table2[[AwayTeam]:[AwayTeam]],$T15, Table2[[HomeTeam]:[HomeTeam]], AU$11, Table2[[ActualResult]:[ActualResult]], "OT") + SUMIFS(Table2[[AwayWon]:[AwayWon]], Table2[[GameIsOver]:[GameIsOver]],1,Table2[[HomeTeam]:[HomeTeam]],$T15, Table2[[AwayTeam]:[AwayTeam]], AU$11, Table2[[ActualResult]:[ActualResult]], "OT") + SUMIFS(Table2[[HomeWon_]:[HomeWon_]], Table2[[GameIsOver]:[GameIsOver]],1,Table2[[AwayTeam]:[AwayTeam]],$T15, Table2[[HomeTeam]:[HomeTeam]], AU$11, Table2[[ActualResult]:[ActualResult]], "SO") + SUMIFS(Table2[[AwayWon]:[AwayWon]], Table2[[GameIsOver]:[GameIsOver]],1,Table2[[HomeTeam]:[HomeTeam]],$T15, Table2[[AwayTeam]:[AwayTeam]], AU$11, Table2[[ActualResult]:[ActualResult]], "SO")))</f>
        <v>2</v>
      </c>
      <c r="AV15">
        <f>(2*(SUMIFS(Table2[[AwayWon]:[AwayWon]], Table2[[GameIsOver]:[GameIsOver]],1,Table2[[AwayTeam]:[AwayTeam]],$T15, Table2[[HomeTeam]:[HomeTeam]], AV$11) + SUMIFS(Table2[[HomeWon_]:[HomeWon_]], Table2[[GameIsOver]:[GameIsOver]],1,Table2[[HomeTeam]:[HomeTeam]],$T15, Table2[[AwayTeam]:[AwayTeam]], AV$11))) + (0*(SUMIFS(Table2[[HomeWon_]:[HomeWon_]], Table2[[GameIsOver]:[GameIsOver]],1,Table2[[AwayTeam]:[AwayTeam]],$T15, Table2[[HomeTeam]:[HomeTeam]], AV$11, Table2[[ActualResult]:[ActualResult]], "REG") + SUMIFS(Table2[[AwayWon]:[AwayWon]], Table2[[GameIsOver]:[GameIsOver]],1,Table2[[HomeTeam]:[HomeTeam]],$T15, Table2[[AwayTeam]:[AwayTeam]], AV$11, Table2[[ActualResult]:[ActualResult]], "REG"))) + (1*(SUMIFS(Table2[[HomeWon_]:[HomeWon_]], Table2[[GameIsOver]:[GameIsOver]],1,Table2[[AwayTeam]:[AwayTeam]],$T15, Table2[[HomeTeam]:[HomeTeam]], AV$11, Table2[[ActualResult]:[ActualResult]], "OT") + SUMIFS(Table2[[AwayWon]:[AwayWon]], Table2[[GameIsOver]:[GameIsOver]],1,Table2[[HomeTeam]:[HomeTeam]],$T15, Table2[[AwayTeam]:[AwayTeam]], AV$11, Table2[[ActualResult]:[ActualResult]], "OT") + SUMIFS(Table2[[HomeWon_]:[HomeWon_]], Table2[[GameIsOver]:[GameIsOver]],1,Table2[[AwayTeam]:[AwayTeam]],$T15, Table2[[HomeTeam]:[HomeTeam]], AV$11, Table2[[ActualResult]:[ActualResult]], "SO") + SUMIFS(Table2[[AwayWon]:[AwayWon]], Table2[[GameIsOver]:[GameIsOver]],1,Table2[[HomeTeam]:[HomeTeam]],$T15, Table2[[AwayTeam]:[AwayTeam]], AV$11, Table2[[ActualResult]:[ActualResult]], "SO")))</f>
        <v>2</v>
      </c>
      <c r="AW15">
        <f>(2*(SUMIFS(Table2[[AwayWon]:[AwayWon]], Table2[[GameIsOver]:[GameIsOver]],1,Table2[[AwayTeam]:[AwayTeam]],$T15, Table2[[HomeTeam]:[HomeTeam]], AW$11) + SUMIFS(Table2[[HomeWon_]:[HomeWon_]], Table2[[GameIsOver]:[GameIsOver]],1,Table2[[HomeTeam]:[HomeTeam]],$T15, Table2[[AwayTeam]:[AwayTeam]], AW$11))) + (0*(SUMIFS(Table2[[HomeWon_]:[HomeWon_]], Table2[[GameIsOver]:[GameIsOver]],1,Table2[[AwayTeam]:[AwayTeam]],$T15, Table2[[HomeTeam]:[HomeTeam]], AW$11, Table2[[ActualResult]:[ActualResult]], "REG") + SUMIFS(Table2[[AwayWon]:[AwayWon]], Table2[[GameIsOver]:[GameIsOver]],1,Table2[[HomeTeam]:[HomeTeam]],$T15, Table2[[AwayTeam]:[AwayTeam]], AW$11, Table2[[ActualResult]:[ActualResult]], "REG"))) + (1*(SUMIFS(Table2[[HomeWon_]:[HomeWon_]], Table2[[GameIsOver]:[GameIsOver]],1,Table2[[AwayTeam]:[AwayTeam]],$T15, Table2[[HomeTeam]:[HomeTeam]], AW$11, Table2[[ActualResult]:[ActualResult]], "OT") + SUMIFS(Table2[[AwayWon]:[AwayWon]], Table2[[GameIsOver]:[GameIsOver]],1,Table2[[HomeTeam]:[HomeTeam]],$T15, Table2[[AwayTeam]:[AwayTeam]], AW$11, Table2[[ActualResult]:[ActualResult]], "OT") + SUMIFS(Table2[[HomeWon_]:[HomeWon_]], Table2[[GameIsOver]:[GameIsOver]],1,Table2[[AwayTeam]:[AwayTeam]],$T15, Table2[[HomeTeam]:[HomeTeam]], AW$11, Table2[[ActualResult]:[ActualResult]], "SO") + SUMIFS(Table2[[AwayWon]:[AwayWon]], Table2[[GameIsOver]:[GameIsOver]],1,Table2[[HomeTeam]:[HomeTeam]],$T15, Table2[[AwayTeam]:[AwayTeam]], AW$11, Table2[[ActualResult]:[ActualResult]], "SO")))</f>
        <v>2</v>
      </c>
      <c r="AX15">
        <f>(2*(SUMIFS(Table2[[AwayWon]:[AwayWon]], Table2[[GameIsOver]:[GameIsOver]],1,Table2[[AwayTeam]:[AwayTeam]],$T15, Table2[[HomeTeam]:[HomeTeam]], AX$11) + SUMIFS(Table2[[HomeWon_]:[HomeWon_]], Table2[[GameIsOver]:[GameIsOver]],1,Table2[[HomeTeam]:[HomeTeam]],$T15, Table2[[AwayTeam]:[AwayTeam]], AX$11))) + (0*(SUMIFS(Table2[[HomeWon_]:[HomeWon_]], Table2[[GameIsOver]:[GameIsOver]],1,Table2[[AwayTeam]:[AwayTeam]],$T15, Table2[[HomeTeam]:[HomeTeam]], AX$11, Table2[[ActualResult]:[ActualResult]], "REG") + SUMIFS(Table2[[AwayWon]:[AwayWon]], Table2[[GameIsOver]:[GameIsOver]],1,Table2[[HomeTeam]:[HomeTeam]],$T15, Table2[[AwayTeam]:[AwayTeam]], AX$11, Table2[[ActualResult]:[ActualResult]], "REG"))) + (1*(SUMIFS(Table2[[HomeWon_]:[HomeWon_]], Table2[[GameIsOver]:[GameIsOver]],1,Table2[[AwayTeam]:[AwayTeam]],$T15, Table2[[HomeTeam]:[HomeTeam]], AX$11, Table2[[ActualResult]:[ActualResult]], "OT") + SUMIFS(Table2[[AwayWon]:[AwayWon]], Table2[[GameIsOver]:[GameIsOver]],1,Table2[[HomeTeam]:[HomeTeam]],$T15, Table2[[AwayTeam]:[AwayTeam]], AX$11, Table2[[ActualResult]:[ActualResult]], "OT") + SUMIFS(Table2[[HomeWon_]:[HomeWon_]], Table2[[GameIsOver]:[GameIsOver]],1,Table2[[AwayTeam]:[AwayTeam]],$T15, Table2[[HomeTeam]:[HomeTeam]], AX$11, Table2[[ActualResult]:[ActualResult]], "SO") + SUMIFS(Table2[[AwayWon]:[AwayWon]], Table2[[GameIsOver]:[GameIsOver]],1,Table2[[HomeTeam]:[HomeTeam]],$T15, Table2[[AwayTeam]:[AwayTeam]], AX$11, Table2[[ActualResult]:[ActualResult]], "SO")))</f>
        <v>4</v>
      </c>
      <c r="AY15">
        <f>(2*(SUMIFS(Table2[[AwayWon]:[AwayWon]], Table2[[GameIsOver]:[GameIsOver]],1,Table2[[AwayTeam]:[AwayTeam]],$T15, Table2[[HomeTeam]:[HomeTeam]], AY$11) + SUMIFS(Table2[[HomeWon_]:[HomeWon_]], Table2[[GameIsOver]:[GameIsOver]],1,Table2[[HomeTeam]:[HomeTeam]],$T15, Table2[[AwayTeam]:[AwayTeam]], AY$11))) + (0*(SUMIFS(Table2[[HomeWon_]:[HomeWon_]], Table2[[GameIsOver]:[GameIsOver]],1,Table2[[AwayTeam]:[AwayTeam]],$T15, Table2[[HomeTeam]:[HomeTeam]], AY$11, Table2[[ActualResult]:[ActualResult]], "REG") + SUMIFS(Table2[[AwayWon]:[AwayWon]], Table2[[GameIsOver]:[GameIsOver]],1,Table2[[HomeTeam]:[HomeTeam]],$T15, Table2[[AwayTeam]:[AwayTeam]], AY$11, Table2[[ActualResult]:[ActualResult]], "REG"))) + (1*(SUMIFS(Table2[[HomeWon_]:[HomeWon_]], Table2[[GameIsOver]:[GameIsOver]],1,Table2[[AwayTeam]:[AwayTeam]],$T15, Table2[[HomeTeam]:[HomeTeam]], AY$11, Table2[[ActualResult]:[ActualResult]], "OT") + SUMIFS(Table2[[AwayWon]:[AwayWon]], Table2[[GameIsOver]:[GameIsOver]],1,Table2[[HomeTeam]:[HomeTeam]],$T15, Table2[[AwayTeam]:[AwayTeam]], AY$11, Table2[[ActualResult]:[ActualResult]], "OT") + SUMIFS(Table2[[HomeWon_]:[HomeWon_]], Table2[[GameIsOver]:[GameIsOver]],1,Table2[[AwayTeam]:[AwayTeam]],$T15, Table2[[HomeTeam]:[HomeTeam]], AY$11, Table2[[ActualResult]:[ActualResult]], "SO") + SUMIFS(Table2[[AwayWon]:[AwayWon]], Table2[[GameIsOver]:[GameIsOver]],1,Table2[[HomeTeam]:[HomeTeam]],$T15, Table2[[AwayTeam]:[AwayTeam]], AY$11, Table2[[ActualResult]:[ActualResult]], "SO")))</f>
        <v>0</v>
      </c>
      <c r="AZ15">
        <f>(2*(SUMIFS(Table2[[AwayWon]:[AwayWon]], Table2[[GameIsOver]:[GameIsOver]],1,Table2[[AwayTeam]:[AwayTeam]],$T15, Table2[[HomeTeam]:[HomeTeam]], AZ$11) + SUMIFS(Table2[[HomeWon_]:[HomeWon_]], Table2[[GameIsOver]:[GameIsOver]],1,Table2[[HomeTeam]:[HomeTeam]],$T15, Table2[[AwayTeam]:[AwayTeam]], AZ$11))) + (0*(SUMIFS(Table2[[HomeWon_]:[HomeWon_]], Table2[[GameIsOver]:[GameIsOver]],1,Table2[[AwayTeam]:[AwayTeam]],$T15, Table2[[HomeTeam]:[HomeTeam]], AZ$11, Table2[[ActualResult]:[ActualResult]], "REG") + SUMIFS(Table2[[AwayWon]:[AwayWon]], Table2[[GameIsOver]:[GameIsOver]],1,Table2[[HomeTeam]:[HomeTeam]],$T15, Table2[[AwayTeam]:[AwayTeam]], AZ$11, Table2[[ActualResult]:[ActualResult]], "REG"))) + (1*(SUMIFS(Table2[[HomeWon_]:[HomeWon_]], Table2[[GameIsOver]:[GameIsOver]],1,Table2[[AwayTeam]:[AwayTeam]],$T15, Table2[[HomeTeam]:[HomeTeam]], AZ$11, Table2[[ActualResult]:[ActualResult]], "OT") + SUMIFS(Table2[[AwayWon]:[AwayWon]], Table2[[GameIsOver]:[GameIsOver]],1,Table2[[HomeTeam]:[HomeTeam]],$T15, Table2[[AwayTeam]:[AwayTeam]], AZ$11, Table2[[ActualResult]:[ActualResult]], "OT") + SUMIFS(Table2[[HomeWon_]:[HomeWon_]], Table2[[GameIsOver]:[GameIsOver]],1,Table2[[AwayTeam]:[AwayTeam]],$T15, Table2[[HomeTeam]:[HomeTeam]], AZ$11, Table2[[ActualResult]:[ActualResult]], "SO") + SUMIFS(Table2[[AwayWon]:[AwayWon]], Table2[[GameIsOver]:[GameIsOver]],1,Table2[[HomeTeam]:[HomeTeam]],$T15, Table2[[AwayTeam]:[AwayTeam]], AZ$11, Table2[[ActualResult]:[ActualResult]], "SO")))</f>
        <v>4</v>
      </c>
      <c r="BA15">
        <f>(2*(SUMIFS(Table2[[AwayWon]:[AwayWon]], Table2[[GameIsOver]:[GameIsOver]],1,Table2[[AwayTeam]:[AwayTeam]],$T15, Table2[[HomeTeam]:[HomeTeam]], BA$11) + SUMIFS(Table2[[HomeWon_]:[HomeWon_]], Table2[[GameIsOver]:[GameIsOver]],1,Table2[[HomeTeam]:[HomeTeam]],$T15, Table2[[AwayTeam]:[AwayTeam]], BA$11))) + (0*(SUMIFS(Table2[[HomeWon_]:[HomeWon_]], Table2[[GameIsOver]:[GameIsOver]],1,Table2[[AwayTeam]:[AwayTeam]],$T15, Table2[[HomeTeam]:[HomeTeam]], BA$11, Table2[[ActualResult]:[ActualResult]], "REG") + SUMIFS(Table2[[AwayWon]:[AwayWon]], Table2[[GameIsOver]:[GameIsOver]],1,Table2[[HomeTeam]:[HomeTeam]],$T15, Table2[[AwayTeam]:[AwayTeam]], BA$11, Table2[[ActualResult]:[ActualResult]], "REG"))) + (1*(SUMIFS(Table2[[HomeWon_]:[HomeWon_]], Table2[[GameIsOver]:[GameIsOver]],1,Table2[[AwayTeam]:[AwayTeam]],$T15, Table2[[HomeTeam]:[HomeTeam]], BA$11, Table2[[ActualResult]:[ActualResult]], "OT") + SUMIFS(Table2[[AwayWon]:[AwayWon]], Table2[[GameIsOver]:[GameIsOver]],1,Table2[[HomeTeam]:[HomeTeam]],$T15, Table2[[AwayTeam]:[AwayTeam]], BA$11, Table2[[ActualResult]:[ActualResult]], "OT") + SUMIFS(Table2[[HomeWon_]:[HomeWon_]], Table2[[GameIsOver]:[GameIsOver]],1,Table2[[AwayTeam]:[AwayTeam]],$T15, Table2[[HomeTeam]:[HomeTeam]], BA$11, Table2[[ActualResult]:[ActualResult]], "SO") + SUMIFS(Table2[[AwayWon]:[AwayWon]], Table2[[GameIsOver]:[GameIsOver]],1,Table2[[HomeTeam]:[HomeTeam]],$T15, Table2[[AwayTeam]:[AwayTeam]], BA$11, Table2[[ActualResult]:[ActualResult]], "SO")))</f>
        <v>4</v>
      </c>
    </row>
    <row r="16" spans="1:53" x14ac:dyDescent="0.25">
      <c r="A16" s="70" t="s">
        <v>18</v>
      </c>
      <c r="B16" s="70" t="s">
        <v>97</v>
      </c>
      <c r="C16" s="70" t="s">
        <v>80</v>
      </c>
      <c r="D16" s="71">
        <f>INDEX(Table3[PTS], MATCH(Table6[[#This Row],[Teams]], Table3[Teams],0))</f>
        <v>69</v>
      </c>
      <c r="E16" s="71">
        <f>INDEX(Table3[PTS], MATCH(Table6[[#This Row],[Teams]], Table3[Teams],0))</f>
        <v>69</v>
      </c>
      <c r="S16">
        <v>6</v>
      </c>
      <c r="T16" t="str" cm="1">
        <f t="array" ref="T16">INDEX(Table6[Teams], SMALL(IF(Table6[D]="C", ROW(Table6[Teams])-ROW(Table6[#Headers])), Table710[[#This Row],[CEN]]))</f>
        <v>STL</v>
      </c>
      <c r="U16">
        <f>INDEX(Table6[PTS], MATCH($T16, Table6[Teams], 0))</f>
        <v>69</v>
      </c>
      <c r="V16">
        <f>(2*(SUMIFS(Table2[[AwayWon]:[AwayWon]], Table2[[GameIsOver]:[GameIsOver]],1,Table2[[AwayTeam]:[AwayTeam]],$T16, Table2[[HomeTeam]:[HomeTeam]], V$11) + SUMIFS(Table2[[HomeWon_]:[HomeWon_]], Table2[[GameIsOver]:[GameIsOver]],1,Table2[[HomeTeam]:[HomeTeam]],$T16, Table2[[AwayTeam]:[AwayTeam]], V$11))) + (0*(SUMIFS(Table2[[HomeWon_]:[HomeWon_]], Table2[[GameIsOver]:[GameIsOver]],1,Table2[[AwayTeam]:[AwayTeam]],$T16, Table2[[HomeTeam]:[HomeTeam]], V$11, Table2[[ActualResult]:[ActualResult]], "REG") + SUMIFS(Table2[[AwayWon]:[AwayWon]], Table2[[GameIsOver]:[GameIsOver]],1,Table2[[HomeTeam]:[HomeTeam]],$T16, Table2[[AwayTeam]:[AwayTeam]], V$11, Table2[[ActualResult]:[ActualResult]], "REG"))) + (1*(SUMIFS(Table2[[HomeWon_]:[HomeWon_]], Table2[[GameIsOver]:[GameIsOver]],1,Table2[[AwayTeam]:[AwayTeam]],$T16, Table2[[HomeTeam]:[HomeTeam]], V$11, Table2[[ActualResult]:[ActualResult]], "OT") + SUMIFS(Table2[[AwayWon]:[AwayWon]], Table2[[GameIsOver]:[GameIsOver]],1,Table2[[HomeTeam]:[HomeTeam]],$T16, Table2[[AwayTeam]:[AwayTeam]], V$11, Table2[[ActualResult]:[ActualResult]], "OT") + SUMIFS(Table2[[HomeWon_]:[HomeWon_]], Table2[[GameIsOver]:[GameIsOver]],1,Table2[[AwayTeam]:[AwayTeam]],$T16, Table2[[HomeTeam]:[HomeTeam]], V$11, Table2[[ActualResult]:[ActualResult]], "SO") + SUMIFS(Table2[[AwayWon]:[AwayWon]], Table2[[GameIsOver]:[GameIsOver]],1,Table2[[HomeTeam]:[HomeTeam]],$T16, Table2[[AwayTeam]:[AwayTeam]], V$11, Table2[[ActualResult]:[ActualResult]], "SO")))</f>
        <v>4</v>
      </c>
      <c r="W16">
        <f>(2*(SUMIFS(Table2[[AwayWon]:[AwayWon]], Table2[[GameIsOver]:[GameIsOver]],1,Table2[[AwayTeam]:[AwayTeam]],$T16, Table2[[HomeTeam]:[HomeTeam]], W$11) + SUMIFS(Table2[[HomeWon_]:[HomeWon_]], Table2[[GameIsOver]:[GameIsOver]],1,Table2[[HomeTeam]:[HomeTeam]],$T16, Table2[[AwayTeam]:[AwayTeam]], W$11))) + (0*(SUMIFS(Table2[[HomeWon_]:[HomeWon_]], Table2[[GameIsOver]:[GameIsOver]],1,Table2[[AwayTeam]:[AwayTeam]],$T16, Table2[[HomeTeam]:[HomeTeam]], W$11, Table2[[ActualResult]:[ActualResult]], "REG") + SUMIFS(Table2[[AwayWon]:[AwayWon]], Table2[[GameIsOver]:[GameIsOver]],1,Table2[[HomeTeam]:[HomeTeam]],$T16, Table2[[AwayTeam]:[AwayTeam]], W$11, Table2[[ActualResult]:[ActualResult]], "REG"))) + (1*(SUMIFS(Table2[[HomeWon_]:[HomeWon_]], Table2[[GameIsOver]:[GameIsOver]],1,Table2[[AwayTeam]:[AwayTeam]],$T16, Table2[[HomeTeam]:[HomeTeam]], W$11, Table2[[ActualResult]:[ActualResult]], "OT") + SUMIFS(Table2[[AwayWon]:[AwayWon]], Table2[[GameIsOver]:[GameIsOver]],1,Table2[[HomeTeam]:[HomeTeam]],$T16, Table2[[AwayTeam]:[AwayTeam]], W$11, Table2[[ActualResult]:[ActualResult]], "OT") + SUMIFS(Table2[[HomeWon_]:[HomeWon_]], Table2[[GameIsOver]:[GameIsOver]],1,Table2[[AwayTeam]:[AwayTeam]],$T16, Table2[[HomeTeam]:[HomeTeam]], W$11, Table2[[ActualResult]:[ActualResult]], "SO") + SUMIFS(Table2[[AwayWon]:[AwayWon]], Table2[[GameIsOver]:[GameIsOver]],1,Table2[[HomeTeam]:[HomeTeam]],$T16, Table2[[AwayTeam]:[AwayTeam]], W$11, Table2[[ActualResult]:[ActualResult]], "SO")))</f>
        <v>6</v>
      </c>
      <c r="X16">
        <f>(2*(SUMIFS(Table2[[AwayWon]:[AwayWon]], Table2[[GameIsOver]:[GameIsOver]],1,Table2[[AwayTeam]:[AwayTeam]],$T16, Table2[[HomeTeam]:[HomeTeam]], X$11) + SUMIFS(Table2[[HomeWon_]:[HomeWon_]], Table2[[GameIsOver]:[GameIsOver]],1,Table2[[HomeTeam]:[HomeTeam]],$T16, Table2[[AwayTeam]:[AwayTeam]], X$11))) + (0*(SUMIFS(Table2[[HomeWon_]:[HomeWon_]], Table2[[GameIsOver]:[GameIsOver]],1,Table2[[AwayTeam]:[AwayTeam]],$T16, Table2[[HomeTeam]:[HomeTeam]], X$11, Table2[[ActualResult]:[ActualResult]], "REG") + SUMIFS(Table2[[AwayWon]:[AwayWon]], Table2[[GameIsOver]:[GameIsOver]],1,Table2[[HomeTeam]:[HomeTeam]],$T16, Table2[[AwayTeam]:[AwayTeam]], X$11, Table2[[ActualResult]:[ActualResult]], "REG"))) + (1*(SUMIFS(Table2[[HomeWon_]:[HomeWon_]], Table2[[GameIsOver]:[GameIsOver]],1,Table2[[AwayTeam]:[AwayTeam]],$T16, Table2[[HomeTeam]:[HomeTeam]], X$11, Table2[[ActualResult]:[ActualResult]], "OT") + SUMIFS(Table2[[AwayWon]:[AwayWon]], Table2[[GameIsOver]:[GameIsOver]],1,Table2[[HomeTeam]:[HomeTeam]],$T16, Table2[[AwayTeam]:[AwayTeam]], X$11, Table2[[ActualResult]:[ActualResult]], "OT") + SUMIFS(Table2[[HomeWon_]:[HomeWon_]], Table2[[GameIsOver]:[GameIsOver]],1,Table2[[AwayTeam]:[AwayTeam]],$T16, Table2[[HomeTeam]:[HomeTeam]], X$11, Table2[[ActualResult]:[ActualResult]], "SO") + SUMIFS(Table2[[AwayWon]:[AwayWon]], Table2[[GameIsOver]:[GameIsOver]],1,Table2[[HomeTeam]:[HomeTeam]],$T16, Table2[[AwayTeam]:[AwayTeam]], X$11, Table2[[ActualResult]:[ActualResult]], "SO")))</f>
        <v>1</v>
      </c>
      <c r="Y16">
        <f>(2*(SUMIFS(Table2[[AwayWon]:[AwayWon]], Table2[[GameIsOver]:[GameIsOver]],1,Table2[[AwayTeam]:[AwayTeam]],$T16, Table2[[HomeTeam]:[HomeTeam]], Y$11) + SUMIFS(Table2[[HomeWon_]:[HomeWon_]], Table2[[GameIsOver]:[GameIsOver]],1,Table2[[HomeTeam]:[HomeTeam]],$T16, Table2[[AwayTeam]:[AwayTeam]], Y$11))) + (0*(SUMIFS(Table2[[HomeWon_]:[HomeWon_]], Table2[[GameIsOver]:[GameIsOver]],1,Table2[[AwayTeam]:[AwayTeam]],$T16, Table2[[HomeTeam]:[HomeTeam]], Y$11, Table2[[ActualResult]:[ActualResult]], "REG") + SUMIFS(Table2[[AwayWon]:[AwayWon]], Table2[[GameIsOver]:[GameIsOver]],1,Table2[[HomeTeam]:[HomeTeam]],$T16, Table2[[AwayTeam]:[AwayTeam]], Y$11, Table2[[ActualResult]:[ActualResult]], "REG"))) + (1*(SUMIFS(Table2[[HomeWon_]:[HomeWon_]], Table2[[GameIsOver]:[GameIsOver]],1,Table2[[AwayTeam]:[AwayTeam]],$T16, Table2[[HomeTeam]:[HomeTeam]], Y$11, Table2[[ActualResult]:[ActualResult]], "OT") + SUMIFS(Table2[[AwayWon]:[AwayWon]], Table2[[GameIsOver]:[GameIsOver]],1,Table2[[HomeTeam]:[HomeTeam]],$T16, Table2[[AwayTeam]:[AwayTeam]], Y$11, Table2[[ActualResult]:[ActualResult]], "OT") + SUMIFS(Table2[[HomeWon_]:[HomeWon_]], Table2[[GameIsOver]:[GameIsOver]],1,Table2[[AwayTeam]:[AwayTeam]],$T16, Table2[[HomeTeam]:[HomeTeam]], Y$11, Table2[[ActualResult]:[ActualResult]], "SO") + SUMIFS(Table2[[AwayWon]:[AwayWon]], Table2[[GameIsOver]:[GameIsOver]],1,Table2[[HomeTeam]:[HomeTeam]],$T16, Table2[[AwayTeam]:[AwayTeam]], Y$11, Table2[[ActualResult]:[ActualResult]], "SO")))</f>
        <v>5</v>
      </c>
      <c r="Z16">
        <f>(2*(SUMIFS(Table2[[AwayWon]:[AwayWon]], Table2[[GameIsOver]:[GameIsOver]],1,Table2[[AwayTeam]:[AwayTeam]],$T16, Table2[[HomeTeam]:[HomeTeam]], Z$11) + SUMIFS(Table2[[HomeWon_]:[HomeWon_]], Table2[[GameIsOver]:[GameIsOver]],1,Table2[[HomeTeam]:[HomeTeam]],$T16, Table2[[AwayTeam]:[AwayTeam]], Z$11))) + (0*(SUMIFS(Table2[[HomeWon_]:[HomeWon_]], Table2[[GameIsOver]:[GameIsOver]],1,Table2[[AwayTeam]:[AwayTeam]],$T16, Table2[[HomeTeam]:[HomeTeam]], Z$11, Table2[[ActualResult]:[ActualResult]], "REG") + SUMIFS(Table2[[AwayWon]:[AwayWon]], Table2[[GameIsOver]:[GameIsOver]],1,Table2[[HomeTeam]:[HomeTeam]],$T16, Table2[[AwayTeam]:[AwayTeam]], Z$11, Table2[[ActualResult]:[ActualResult]], "REG"))) + (1*(SUMIFS(Table2[[HomeWon_]:[HomeWon_]], Table2[[GameIsOver]:[GameIsOver]],1,Table2[[AwayTeam]:[AwayTeam]],$T16, Table2[[HomeTeam]:[HomeTeam]], Z$11, Table2[[ActualResult]:[ActualResult]], "OT") + SUMIFS(Table2[[AwayWon]:[AwayWon]], Table2[[GameIsOver]:[GameIsOver]],1,Table2[[HomeTeam]:[HomeTeam]],$T16, Table2[[AwayTeam]:[AwayTeam]], Z$11, Table2[[ActualResult]:[ActualResult]], "OT") + SUMIFS(Table2[[HomeWon_]:[HomeWon_]], Table2[[GameIsOver]:[GameIsOver]],1,Table2[[AwayTeam]:[AwayTeam]],$T16, Table2[[HomeTeam]:[HomeTeam]], Z$11, Table2[[ActualResult]:[ActualResult]], "SO") + SUMIFS(Table2[[AwayWon]:[AwayWon]], Table2[[GameIsOver]:[GameIsOver]],1,Table2[[HomeTeam]:[HomeTeam]],$T16, Table2[[AwayTeam]:[AwayTeam]], Z$11, Table2[[ActualResult]:[ActualResult]], "SO")))</f>
        <v>4</v>
      </c>
      <c r="AA16">
        <f>(2*(SUMIFS(Table2[[AwayWon]:[AwayWon]], Table2[[GameIsOver]:[GameIsOver]],1,Table2[[AwayTeam]:[AwayTeam]],$T16, Table2[[HomeTeam]:[HomeTeam]], AA$11) + SUMIFS(Table2[[HomeWon_]:[HomeWon_]], Table2[[GameIsOver]:[GameIsOver]],1,Table2[[HomeTeam]:[HomeTeam]],$T16, Table2[[AwayTeam]:[AwayTeam]], AA$11))) + (0*(SUMIFS(Table2[[HomeWon_]:[HomeWon_]], Table2[[GameIsOver]:[GameIsOver]],1,Table2[[AwayTeam]:[AwayTeam]],$T16, Table2[[HomeTeam]:[HomeTeam]], AA$11, Table2[[ActualResult]:[ActualResult]], "REG") + SUMIFS(Table2[[AwayWon]:[AwayWon]], Table2[[GameIsOver]:[GameIsOver]],1,Table2[[HomeTeam]:[HomeTeam]],$T16, Table2[[AwayTeam]:[AwayTeam]], AA$11, Table2[[ActualResult]:[ActualResult]], "REG"))) + (1*(SUMIFS(Table2[[HomeWon_]:[HomeWon_]], Table2[[GameIsOver]:[GameIsOver]],1,Table2[[AwayTeam]:[AwayTeam]],$T16, Table2[[HomeTeam]:[HomeTeam]], AA$11, Table2[[ActualResult]:[ActualResult]], "OT") + SUMIFS(Table2[[AwayWon]:[AwayWon]], Table2[[GameIsOver]:[GameIsOver]],1,Table2[[HomeTeam]:[HomeTeam]],$T16, Table2[[AwayTeam]:[AwayTeam]], AA$11, Table2[[ActualResult]:[ActualResult]], "OT") + SUMIFS(Table2[[HomeWon_]:[HomeWon_]], Table2[[GameIsOver]:[GameIsOver]],1,Table2[[AwayTeam]:[AwayTeam]],$T16, Table2[[HomeTeam]:[HomeTeam]], AA$11, Table2[[ActualResult]:[ActualResult]], "SO") + SUMIFS(Table2[[AwayWon]:[AwayWon]], Table2[[GameIsOver]:[GameIsOver]],1,Table2[[HomeTeam]:[HomeTeam]],$T16, Table2[[AwayTeam]:[AwayTeam]], AA$11, Table2[[ActualResult]:[ActualResult]], "SO")))</f>
        <v>4</v>
      </c>
      <c r="AB16">
        <f>(2*(SUMIFS(Table2[[AwayWon]:[AwayWon]], Table2[[GameIsOver]:[GameIsOver]],1,Table2[[AwayTeam]:[AwayTeam]],$T16, Table2[[HomeTeam]:[HomeTeam]], AB$11) + SUMIFS(Table2[[HomeWon_]:[HomeWon_]], Table2[[GameIsOver]:[GameIsOver]],1,Table2[[HomeTeam]:[HomeTeam]],$T16, Table2[[AwayTeam]:[AwayTeam]], AB$11))) + (0*(SUMIFS(Table2[[HomeWon_]:[HomeWon_]], Table2[[GameIsOver]:[GameIsOver]],1,Table2[[AwayTeam]:[AwayTeam]],$T16, Table2[[HomeTeam]:[HomeTeam]], AB$11, Table2[[ActualResult]:[ActualResult]], "REG") + SUMIFS(Table2[[AwayWon]:[AwayWon]], Table2[[GameIsOver]:[GameIsOver]],1,Table2[[HomeTeam]:[HomeTeam]],$T16, Table2[[AwayTeam]:[AwayTeam]], AB$11, Table2[[ActualResult]:[ActualResult]], "REG"))) + (1*(SUMIFS(Table2[[HomeWon_]:[HomeWon_]], Table2[[GameIsOver]:[GameIsOver]],1,Table2[[AwayTeam]:[AwayTeam]],$T16, Table2[[HomeTeam]:[HomeTeam]], AB$11, Table2[[ActualResult]:[ActualResult]], "OT") + SUMIFS(Table2[[AwayWon]:[AwayWon]], Table2[[GameIsOver]:[GameIsOver]],1,Table2[[HomeTeam]:[HomeTeam]],$T16, Table2[[AwayTeam]:[AwayTeam]], AB$11, Table2[[ActualResult]:[ActualResult]], "OT") + SUMIFS(Table2[[HomeWon_]:[HomeWon_]], Table2[[GameIsOver]:[GameIsOver]],1,Table2[[AwayTeam]:[AwayTeam]],$T16, Table2[[HomeTeam]:[HomeTeam]], AB$11, Table2[[ActualResult]:[ActualResult]], "SO") + SUMIFS(Table2[[AwayWon]:[AwayWon]], Table2[[GameIsOver]:[GameIsOver]],1,Table2[[HomeTeam]:[HomeTeam]],$T16, Table2[[AwayTeam]:[AwayTeam]], AB$11, Table2[[ActualResult]:[ActualResult]], "SO")))</f>
        <v>2</v>
      </c>
      <c r="AC16">
        <f>(2*(SUMIFS(Table2[[AwayWon]:[AwayWon]], Table2[[GameIsOver]:[GameIsOver]],1,Table2[[AwayTeam]:[AwayTeam]],$T16, Table2[[HomeTeam]:[HomeTeam]], AC$11) + SUMIFS(Table2[[HomeWon_]:[HomeWon_]], Table2[[GameIsOver]:[GameIsOver]],1,Table2[[HomeTeam]:[HomeTeam]],$T16, Table2[[AwayTeam]:[AwayTeam]], AC$11))) + (0*(SUMIFS(Table2[[HomeWon_]:[HomeWon_]], Table2[[GameIsOver]:[GameIsOver]],1,Table2[[AwayTeam]:[AwayTeam]],$T16, Table2[[HomeTeam]:[HomeTeam]], AC$11, Table2[[ActualResult]:[ActualResult]], "REG") + SUMIFS(Table2[[AwayWon]:[AwayWon]], Table2[[GameIsOver]:[GameIsOver]],1,Table2[[HomeTeam]:[HomeTeam]],$T16, Table2[[AwayTeam]:[AwayTeam]], AC$11, Table2[[ActualResult]:[ActualResult]], "REG"))) + (1*(SUMIFS(Table2[[HomeWon_]:[HomeWon_]], Table2[[GameIsOver]:[GameIsOver]],1,Table2[[AwayTeam]:[AwayTeam]],$T16, Table2[[HomeTeam]:[HomeTeam]], AC$11, Table2[[ActualResult]:[ActualResult]], "OT") + SUMIFS(Table2[[AwayWon]:[AwayWon]], Table2[[GameIsOver]:[GameIsOver]],1,Table2[[HomeTeam]:[HomeTeam]],$T16, Table2[[AwayTeam]:[AwayTeam]], AC$11, Table2[[ActualResult]:[ActualResult]], "OT") + SUMIFS(Table2[[HomeWon_]:[HomeWon_]], Table2[[GameIsOver]:[GameIsOver]],1,Table2[[AwayTeam]:[AwayTeam]],$T16, Table2[[HomeTeam]:[HomeTeam]], AC$11, Table2[[ActualResult]:[ActualResult]], "SO") + SUMIFS(Table2[[AwayWon]:[AwayWon]], Table2[[GameIsOver]:[GameIsOver]],1,Table2[[HomeTeam]:[HomeTeam]],$T16, Table2[[AwayTeam]:[AwayTeam]], AC$11, Table2[[ActualResult]:[ActualResult]], "SO")))</f>
        <v>2</v>
      </c>
      <c r="AD16">
        <f>(2*(SUMIFS(Table2[[AwayWon]:[AwayWon]], Table2[[GameIsOver]:[GameIsOver]],1,Table2[[AwayTeam]:[AwayTeam]],$T16, Table2[[HomeTeam]:[HomeTeam]], AD$11) + SUMIFS(Table2[[HomeWon_]:[HomeWon_]], Table2[[GameIsOver]:[GameIsOver]],1,Table2[[HomeTeam]:[HomeTeam]],$T16, Table2[[AwayTeam]:[AwayTeam]], AD$11))) + (0*(SUMIFS(Table2[[HomeWon_]:[HomeWon_]], Table2[[GameIsOver]:[GameIsOver]],1,Table2[[AwayTeam]:[AwayTeam]],$T16, Table2[[HomeTeam]:[HomeTeam]], AD$11, Table2[[ActualResult]:[ActualResult]], "REG") + SUMIFS(Table2[[AwayWon]:[AwayWon]], Table2[[GameIsOver]:[GameIsOver]],1,Table2[[HomeTeam]:[HomeTeam]],$T16, Table2[[AwayTeam]:[AwayTeam]], AD$11, Table2[[ActualResult]:[ActualResult]], "REG"))) + (1*(SUMIFS(Table2[[HomeWon_]:[HomeWon_]], Table2[[GameIsOver]:[GameIsOver]],1,Table2[[AwayTeam]:[AwayTeam]],$T16, Table2[[HomeTeam]:[HomeTeam]], AD$11, Table2[[ActualResult]:[ActualResult]], "OT") + SUMIFS(Table2[[AwayWon]:[AwayWon]], Table2[[GameIsOver]:[GameIsOver]],1,Table2[[HomeTeam]:[HomeTeam]],$T16, Table2[[AwayTeam]:[AwayTeam]], AD$11, Table2[[ActualResult]:[ActualResult]], "OT") + SUMIFS(Table2[[HomeWon_]:[HomeWon_]], Table2[[GameIsOver]:[GameIsOver]],1,Table2[[AwayTeam]:[AwayTeam]],$T16, Table2[[HomeTeam]:[HomeTeam]], AD$11, Table2[[ActualResult]:[ActualResult]], "SO") + SUMIFS(Table2[[AwayWon]:[AwayWon]], Table2[[GameIsOver]:[GameIsOver]],1,Table2[[HomeTeam]:[HomeTeam]],$T16, Table2[[AwayTeam]:[AwayTeam]], AD$11, Table2[[ActualResult]:[ActualResult]], "SO")))</f>
        <v>4</v>
      </c>
      <c r="AE16">
        <f>(2*(SUMIFS(Table2[[AwayWon]:[AwayWon]], Table2[[GameIsOver]:[GameIsOver]],1,Table2[[AwayTeam]:[AwayTeam]],$T16, Table2[[HomeTeam]:[HomeTeam]], AE$11) + SUMIFS(Table2[[HomeWon_]:[HomeWon_]], Table2[[GameIsOver]:[GameIsOver]],1,Table2[[HomeTeam]:[HomeTeam]],$T16, Table2[[AwayTeam]:[AwayTeam]], AE$11))) + (0*(SUMIFS(Table2[[HomeWon_]:[HomeWon_]], Table2[[GameIsOver]:[GameIsOver]],1,Table2[[AwayTeam]:[AwayTeam]],$T16, Table2[[HomeTeam]:[HomeTeam]], AE$11, Table2[[ActualResult]:[ActualResult]], "REG") + SUMIFS(Table2[[AwayWon]:[AwayWon]], Table2[[GameIsOver]:[GameIsOver]],1,Table2[[HomeTeam]:[HomeTeam]],$T16, Table2[[AwayTeam]:[AwayTeam]], AE$11, Table2[[ActualResult]:[ActualResult]], "REG"))) + (1*(SUMIFS(Table2[[HomeWon_]:[HomeWon_]], Table2[[GameIsOver]:[GameIsOver]],1,Table2[[AwayTeam]:[AwayTeam]],$T16, Table2[[HomeTeam]:[HomeTeam]], AE$11, Table2[[ActualResult]:[ActualResult]], "OT") + SUMIFS(Table2[[AwayWon]:[AwayWon]], Table2[[GameIsOver]:[GameIsOver]],1,Table2[[HomeTeam]:[HomeTeam]],$T16, Table2[[AwayTeam]:[AwayTeam]], AE$11, Table2[[ActualResult]:[ActualResult]], "OT") + SUMIFS(Table2[[HomeWon_]:[HomeWon_]], Table2[[GameIsOver]:[GameIsOver]],1,Table2[[AwayTeam]:[AwayTeam]],$T16, Table2[[HomeTeam]:[HomeTeam]], AE$11, Table2[[ActualResult]:[ActualResult]], "SO") + SUMIFS(Table2[[AwayWon]:[AwayWon]], Table2[[GameIsOver]:[GameIsOver]],1,Table2[[HomeTeam]:[HomeTeam]],$T16, Table2[[AwayTeam]:[AwayTeam]], AE$11, Table2[[ActualResult]:[ActualResult]], "SO")))</f>
        <v>2</v>
      </c>
      <c r="AF16">
        <f>(2*(SUMIFS(Table2[[AwayWon]:[AwayWon]], Table2[[GameIsOver]:[GameIsOver]],1,Table2[[AwayTeam]:[AwayTeam]],$T16, Table2[[HomeTeam]:[HomeTeam]], AF$11) + SUMIFS(Table2[[HomeWon_]:[HomeWon_]], Table2[[GameIsOver]:[GameIsOver]],1,Table2[[HomeTeam]:[HomeTeam]],$T16, Table2[[AwayTeam]:[AwayTeam]], AF$11))) + (0*(SUMIFS(Table2[[HomeWon_]:[HomeWon_]], Table2[[GameIsOver]:[GameIsOver]],1,Table2[[AwayTeam]:[AwayTeam]],$T16, Table2[[HomeTeam]:[HomeTeam]], AF$11, Table2[[ActualResult]:[ActualResult]], "REG") + SUMIFS(Table2[[AwayWon]:[AwayWon]], Table2[[GameIsOver]:[GameIsOver]],1,Table2[[HomeTeam]:[HomeTeam]],$T16, Table2[[AwayTeam]:[AwayTeam]], AF$11, Table2[[ActualResult]:[ActualResult]], "REG"))) + (1*(SUMIFS(Table2[[HomeWon_]:[HomeWon_]], Table2[[GameIsOver]:[GameIsOver]],1,Table2[[AwayTeam]:[AwayTeam]],$T16, Table2[[HomeTeam]:[HomeTeam]], AF$11, Table2[[ActualResult]:[ActualResult]], "OT") + SUMIFS(Table2[[AwayWon]:[AwayWon]], Table2[[GameIsOver]:[GameIsOver]],1,Table2[[HomeTeam]:[HomeTeam]],$T16, Table2[[AwayTeam]:[AwayTeam]], AF$11, Table2[[ActualResult]:[ActualResult]], "OT") + SUMIFS(Table2[[HomeWon_]:[HomeWon_]], Table2[[GameIsOver]:[GameIsOver]],1,Table2[[AwayTeam]:[AwayTeam]],$T16, Table2[[HomeTeam]:[HomeTeam]], AF$11, Table2[[ActualResult]:[ActualResult]], "SO") + SUMIFS(Table2[[AwayWon]:[AwayWon]], Table2[[GameIsOver]:[GameIsOver]],1,Table2[[HomeTeam]:[HomeTeam]],$T16, Table2[[AwayTeam]:[AwayTeam]], AF$11, Table2[[ActualResult]:[ActualResult]], "SO")))</f>
        <v>1</v>
      </c>
      <c r="AG16">
        <f>(2*(SUMIFS(Table2[[AwayWon]:[AwayWon]], Table2[[GameIsOver]:[GameIsOver]],1,Table2[[AwayTeam]:[AwayTeam]],$T16, Table2[[HomeTeam]:[HomeTeam]], AG$11) + SUMIFS(Table2[[HomeWon_]:[HomeWon_]], Table2[[GameIsOver]:[GameIsOver]],1,Table2[[HomeTeam]:[HomeTeam]],$T16, Table2[[AwayTeam]:[AwayTeam]], AG$11))) + (0*(SUMIFS(Table2[[HomeWon_]:[HomeWon_]], Table2[[GameIsOver]:[GameIsOver]],1,Table2[[AwayTeam]:[AwayTeam]],$T16, Table2[[HomeTeam]:[HomeTeam]], AG$11, Table2[[ActualResult]:[ActualResult]], "REG") + SUMIFS(Table2[[AwayWon]:[AwayWon]], Table2[[GameIsOver]:[GameIsOver]],1,Table2[[HomeTeam]:[HomeTeam]],$T16, Table2[[AwayTeam]:[AwayTeam]], AG$11, Table2[[ActualResult]:[ActualResult]], "REG"))) + (1*(SUMIFS(Table2[[HomeWon_]:[HomeWon_]], Table2[[GameIsOver]:[GameIsOver]],1,Table2[[AwayTeam]:[AwayTeam]],$T16, Table2[[HomeTeam]:[HomeTeam]], AG$11, Table2[[ActualResult]:[ActualResult]], "OT") + SUMIFS(Table2[[AwayWon]:[AwayWon]], Table2[[GameIsOver]:[GameIsOver]],1,Table2[[HomeTeam]:[HomeTeam]],$T16, Table2[[AwayTeam]:[AwayTeam]], AG$11, Table2[[ActualResult]:[ActualResult]], "OT") + SUMIFS(Table2[[HomeWon_]:[HomeWon_]], Table2[[GameIsOver]:[GameIsOver]],1,Table2[[AwayTeam]:[AwayTeam]],$T16, Table2[[HomeTeam]:[HomeTeam]], AG$11, Table2[[ActualResult]:[ActualResult]], "SO") + SUMIFS(Table2[[AwayWon]:[AwayWon]], Table2[[GameIsOver]:[GameIsOver]],1,Table2[[HomeTeam]:[HomeTeam]],$T16, Table2[[AwayTeam]:[AwayTeam]], AG$11, Table2[[ActualResult]:[ActualResult]], "SO")))</f>
        <v>0</v>
      </c>
      <c r="AH16">
        <f>(2*(SUMIFS(Table2[[AwayWon]:[AwayWon]], Table2[[GameIsOver]:[GameIsOver]],1,Table2[[AwayTeam]:[AwayTeam]],$T16, Table2[[HomeTeam]:[HomeTeam]], AH$11) + SUMIFS(Table2[[HomeWon_]:[HomeWon_]], Table2[[GameIsOver]:[GameIsOver]],1,Table2[[HomeTeam]:[HomeTeam]],$T16, Table2[[AwayTeam]:[AwayTeam]], AH$11))) + (0*(SUMIFS(Table2[[HomeWon_]:[HomeWon_]], Table2[[GameIsOver]:[GameIsOver]],1,Table2[[AwayTeam]:[AwayTeam]],$T16, Table2[[HomeTeam]:[HomeTeam]], AH$11, Table2[[ActualResult]:[ActualResult]], "REG") + SUMIFS(Table2[[AwayWon]:[AwayWon]], Table2[[GameIsOver]:[GameIsOver]],1,Table2[[HomeTeam]:[HomeTeam]],$T16, Table2[[AwayTeam]:[AwayTeam]], AH$11, Table2[[ActualResult]:[ActualResult]], "REG"))) + (1*(SUMIFS(Table2[[HomeWon_]:[HomeWon_]], Table2[[GameIsOver]:[GameIsOver]],1,Table2[[AwayTeam]:[AwayTeam]],$T16, Table2[[HomeTeam]:[HomeTeam]], AH$11, Table2[[ActualResult]:[ActualResult]], "OT") + SUMIFS(Table2[[AwayWon]:[AwayWon]], Table2[[GameIsOver]:[GameIsOver]],1,Table2[[HomeTeam]:[HomeTeam]],$T16, Table2[[AwayTeam]:[AwayTeam]], AH$11, Table2[[ActualResult]:[ActualResult]], "OT") + SUMIFS(Table2[[HomeWon_]:[HomeWon_]], Table2[[GameIsOver]:[GameIsOver]],1,Table2[[AwayTeam]:[AwayTeam]],$T16, Table2[[HomeTeam]:[HomeTeam]], AH$11, Table2[[ActualResult]:[ActualResult]], "SO") + SUMIFS(Table2[[AwayWon]:[AwayWon]], Table2[[GameIsOver]:[GameIsOver]],1,Table2[[HomeTeam]:[HomeTeam]],$T16, Table2[[AwayTeam]:[AwayTeam]], AH$11, Table2[[ActualResult]:[ActualResult]], "SO")))</f>
        <v>2</v>
      </c>
      <c r="AI16">
        <f>(2*(SUMIFS(Table2[[AwayWon]:[AwayWon]], Table2[[GameIsOver]:[GameIsOver]],1,Table2[[AwayTeam]:[AwayTeam]],$T16, Table2[[HomeTeam]:[HomeTeam]], AI$11) + SUMIFS(Table2[[HomeWon_]:[HomeWon_]], Table2[[GameIsOver]:[GameIsOver]],1,Table2[[HomeTeam]:[HomeTeam]],$T16, Table2[[AwayTeam]:[AwayTeam]], AI$11))) + (0*(SUMIFS(Table2[[HomeWon_]:[HomeWon_]], Table2[[GameIsOver]:[GameIsOver]],1,Table2[[AwayTeam]:[AwayTeam]],$T16, Table2[[HomeTeam]:[HomeTeam]], AI$11, Table2[[ActualResult]:[ActualResult]], "REG") + SUMIFS(Table2[[AwayWon]:[AwayWon]], Table2[[GameIsOver]:[GameIsOver]],1,Table2[[HomeTeam]:[HomeTeam]],$T16, Table2[[AwayTeam]:[AwayTeam]], AI$11, Table2[[ActualResult]:[ActualResult]], "REG"))) + (1*(SUMIFS(Table2[[HomeWon_]:[HomeWon_]], Table2[[GameIsOver]:[GameIsOver]],1,Table2[[AwayTeam]:[AwayTeam]],$T16, Table2[[HomeTeam]:[HomeTeam]], AI$11, Table2[[ActualResult]:[ActualResult]], "OT") + SUMIFS(Table2[[AwayWon]:[AwayWon]], Table2[[GameIsOver]:[GameIsOver]],1,Table2[[HomeTeam]:[HomeTeam]],$T16, Table2[[AwayTeam]:[AwayTeam]], AI$11, Table2[[ActualResult]:[ActualResult]], "OT") + SUMIFS(Table2[[HomeWon_]:[HomeWon_]], Table2[[GameIsOver]:[GameIsOver]],1,Table2[[AwayTeam]:[AwayTeam]],$T16, Table2[[HomeTeam]:[HomeTeam]], AI$11, Table2[[ActualResult]:[ActualResult]], "SO") + SUMIFS(Table2[[AwayWon]:[AwayWon]], Table2[[GameIsOver]:[GameIsOver]],1,Table2[[HomeTeam]:[HomeTeam]],$T16, Table2[[AwayTeam]:[AwayTeam]], AI$11, Table2[[ActualResult]:[ActualResult]], "SO")))</f>
        <v>0</v>
      </c>
      <c r="AJ16">
        <f>(2*(SUMIFS(Table2[[AwayWon]:[AwayWon]], Table2[[GameIsOver]:[GameIsOver]],1,Table2[[AwayTeam]:[AwayTeam]],$T16, Table2[[HomeTeam]:[HomeTeam]], AJ$11) + SUMIFS(Table2[[HomeWon_]:[HomeWon_]], Table2[[GameIsOver]:[GameIsOver]],1,Table2[[HomeTeam]:[HomeTeam]],$T16, Table2[[AwayTeam]:[AwayTeam]], AJ$11))) + (0*(SUMIFS(Table2[[HomeWon_]:[HomeWon_]], Table2[[GameIsOver]:[GameIsOver]],1,Table2[[AwayTeam]:[AwayTeam]],$T16, Table2[[HomeTeam]:[HomeTeam]], AJ$11, Table2[[ActualResult]:[ActualResult]], "REG") + SUMIFS(Table2[[AwayWon]:[AwayWon]], Table2[[GameIsOver]:[GameIsOver]],1,Table2[[HomeTeam]:[HomeTeam]],$T16, Table2[[AwayTeam]:[AwayTeam]], AJ$11, Table2[[ActualResult]:[ActualResult]], "REG"))) + (1*(SUMIFS(Table2[[HomeWon_]:[HomeWon_]], Table2[[GameIsOver]:[GameIsOver]],1,Table2[[AwayTeam]:[AwayTeam]],$T16, Table2[[HomeTeam]:[HomeTeam]], AJ$11, Table2[[ActualResult]:[ActualResult]], "OT") + SUMIFS(Table2[[AwayWon]:[AwayWon]], Table2[[GameIsOver]:[GameIsOver]],1,Table2[[HomeTeam]:[HomeTeam]],$T16, Table2[[AwayTeam]:[AwayTeam]], AJ$11, Table2[[ActualResult]:[ActualResult]], "OT") + SUMIFS(Table2[[HomeWon_]:[HomeWon_]], Table2[[GameIsOver]:[GameIsOver]],1,Table2[[AwayTeam]:[AwayTeam]],$T16, Table2[[HomeTeam]:[HomeTeam]], AJ$11, Table2[[ActualResult]:[ActualResult]], "SO") + SUMIFS(Table2[[AwayWon]:[AwayWon]], Table2[[GameIsOver]:[GameIsOver]],1,Table2[[HomeTeam]:[HomeTeam]],$T16, Table2[[AwayTeam]:[AwayTeam]], AJ$11, Table2[[ActualResult]:[ActualResult]], "SO")))</f>
        <v>2</v>
      </c>
      <c r="AK16">
        <f>(2*(SUMIFS(Table2[[AwayWon]:[AwayWon]], Table2[[GameIsOver]:[GameIsOver]],1,Table2[[AwayTeam]:[AwayTeam]],$T16, Table2[[HomeTeam]:[HomeTeam]], AK$11) + SUMIFS(Table2[[HomeWon_]:[HomeWon_]], Table2[[GameIsOver]:[GameIsOver]],1,Table2[[HomeTeam]:[HomeTeam]],$T16, Table2[[AwayTeam]:[AwayTeam]], AK$11))) + (0*(SUMIFS(Table2[[HomeWon_]:[HomeWon_]], Table2[[GameIsOver]:[GameIsOver]],1,Table2[[AwayTeam]:[AwayTeam]],$T16, Table2[[HomeTeam]:[HomeTeam]], AK$11, Table2[[ActualResult]:[ActualResult]], "REG") + SUMIFS(Table2[[AwayWon]:[AwayWon]], Table2[[GameIsOver]:[GameIsOver]],1,Table2[[HomeTeam]:[HomeTeam]],$T16, Table2[[AwayTeam]:[AwayTeam]], AK$11, Table2[[ActualResult]:[ActualResult]], "REG"))) + (1*(SUMIFS(Table2[[HomeWon_]:[HomeWon_]], Table2[[GameIsOver]:[GameIsOver]],1,Table2[[AwayTeam]:[AwayTeam]],$T16, Table2[[HomeTeam]:[HomeTeam]], AK$11, Table2[[ActualResult]:[ActualResult]], "OT") + SUMIFS(Table2[[AwayWon]:[AwayWon]], Table2[[GameIsOver]:[GameIsOver]],1,Table2[[HomeTeam]:[HomeTeam]],$T16, Table2[[AwayTeam]:[AwayTeam]], AK$11, Table2[[ActualResult]:[ActualResult]], "OT") + SUMIFS(Table2[[HomeWon_]:[HomeWon_]], Table2[[GameIsOver]:[GameIsOver]],1,Table2[[AwayTeam]:[AwayTeam]],$T16, Table2[[HomeTeam]:[HomeTeam]], AK$11, Table2[[ActualResult]:[ActualResult]], "SO") + SUMIFS(Table2[[AwayWon]:[AwayWon]], Table2[[GameIsOver]:[GameIsOver]],1,Table2[[HomeTeam]:[HomeTeam]],$T16, Table2[[AwayTeam]:[AwayTeam]], AK$11, Table2[[ActualResult]:[ActualResult]], "SO")))</f>
        <v>3</v>
      </c>
      <c r="AL16">
        <f>(2*(SUMIFS(Table2[[AwayWon]:[AwayWon]], Table2[[GameIsOver]:[GameIsOver]],1,Table2[[AwayTeam]:[AwayTeam]],$T16, Table2[[HomeTeam]:[HomeTeam]], AL$11) + SUMIFS(Table2[[HomeWon_]:[HomeWon_]], Table2[[GameIsOver]:[GameIsOver]],1,Table2[[HomeTeam]:[HomeTeam]],$T16, Table2[[AwayTeam]:[AwayTeam]], AL$11))) + (0*(SUMIFS(Table2[[HomeWon_]:[HomeWon_]], Table2[[GameIsOver]:[GameIsOver]],1,Table2[[AwayTeam]:[AwayTeam]],$T16, Table2[[HomeTeam]:[HomeTeam]], AL$11, Table2[[ActualResult]:[ActualResult]], "REG") + SUMIFS(Table2[[AwayWon]:[AwayWon]], Table2[[GameIsOver]:[GameIsOver]],1,Table2[[HomeTeam]:[HomeTeam]],$T16, Table2[[AwayTeam]:[AwayTeam]], AL$11, Table2[[ActualResult]:[ActualResult]], "REG"))) + (1*(SUMIFS(Table2[[HomeWon_]:[HomeWon_]], Table2[[GameIsOver]:[GameIsOver]],1,Table2[[AwayTeam]:[AwayTeam]],$T16, Table2[[HomeTeam]:[HomeTeam]], AL$11, Table2[[ActualResult]:[ActualResult]], "OT") + SUMIFS(Table2[[AwayWon]:[AwayWon]], Table2[[GameIsOver]:[GameIsOver]],1,Table2[[HomeTeam]:[HomeTeam]],$T16, Table2[[AwayTeam]:[AwayTeam]], AL$11, Table2[[ActualResult]:[ActualResult]], "OT") + SUMIFS(Table2[[HomeWon_]:[HomeWon_]], Table2[[GameIsOver]:[GameIsOver]],1,Table2[[AwayTeam]:[AwayTeam]],$T16, Table2[[HomeTeam]:[HomeTeam]], AL$11, Table2[[ActualResult]:[ActualResult]], "SO") + SUMIFS(Table2[[AwayWon]:[AwayWon]], Table2[[GameIsOver]:[GameIsOver]],1,Table2[[HomeTeam]:[HomeTeam]],$T16, Table2[[AwayTeam]:[AwayTeam]], AL$11, Table2[[ActualResult]:[ActualResult]], "SO")))</f>
        <v>2</v>
      </c>
      <c r="AM16">
        <f>(2*(SUMIFS(Table2[[AwayWon]:[AwayWon]], Table2[[GameIsOver]:[GameIsOver]],1,Table2[[AwayTeam]:[AwayTeam]],$T16, Table2[[HomeTeam]:[HomeTeam]], AM$11) + SUMIFS(Table2[[HomeWon_]:[HomeWon_]], Table2[[GameIsOver]:[GameIsOver]],1,Table2[[HomeTeam]:[HomeTeam]],$T16, Table2[[AwayTeam]:[AwayTeam]], AM$11))) + (0*(SUMIFS(Table2[[HomeWon_]:[HomeWon_]], Table2[[GameIsOver]:[GameIsOver]],1,Table2[[AwayTeam]:[AwayTeam]],$T16, Table2[[HomeTeam]:[HomeTeam]], AM$11, Table2[[ActualResult]:[ActualResult]], "REG") + SUMIFS(Table2[[AwayWon]:[AwayWon]], Table2[[GameIsOver]:[GameIsOver]],1,Table2[[HomeTeam]:[HomeTeam]],$T16, Table2[[AwayTeam]:[AwayTeam]], AM$11, Table2[[ActualResult]:[ActualResult]], "REG"))) + (1*(SUMIFS(Table2[[HomeWon_]:[HomeWon_]], Table2[[GameIsOver]:[GameIsOver]],1,Table2[[AwayTeam]:[AwayTeam]],$T16, Table2[[HomeTeam]:[HomeTeam]], AM$11, Table2[[ActualResult]:[ActualResult]], "OT") + SUMIFS(Table2[[AwayWon]:[AwayWon]], Table2[[GameIsOver]:[GameIsOver]],1,Table2[[HomeTeam]:[HomeTeam]],$T16, Table2[[AwayTeam]:[AwayTeam]], AM$11, Table2[[ActualResult]:[ActualResult]], "OT") + SUMIFS(Table2[[HomeWon_]:[HomeWon_]], Table2[[GameIsOver]:[GameIsOver]],1,Table2[[AwayTeam]:[AwayTeam]],$T16, Table2[[HomeTeam]:[HomeTeam]], AM$11, Table2[[ActualResult]:[ActualResult]], "SO") + SUMIFS(Table2[[AwayWon]:[AwayWon]], Table2[[GameIsOver]:[GameIsOver]],1,Table2[[HomeTeam]:[HomeTeam]],$T16, Table2[[AwayTeam]:[AwayTeam]], AM$11, Table2[[ActualResult]:[ActualResult]], "SO")))</f>
        <v>0</v>
      </c>
      <c r="AN16">
        <f>(2*(SUMIFS(Table2[[AwayWon]:[AwayWon]], Table2[[GameIsOver]:[GameIsOver]],1,Table2[[AwayTeam]:[AwayTeam]],$T16, Table2[[HomeTeam]:[HomeTeam]], AN$11) + SUMIFS(Table2[[HomeWon_]:[HomeWon_]], Table2[[GameIsOver]:[GameIsOver]],1,Table2[[HomeTeam]:[HomeTeam]],$T16, Table2[[AwayTeam]:[AwayTeam]], AN$11))) + (0*(SUMIFS(Table2[[HomeWon_]:[HomeWon_]], Table2[[GameIsOver]:[GameIsOver]],1,Table2[[AwayTeam]:[AwayTeam]],$T16, Table2[[HomeTeam]:[HomeTeam]], AN$11, Table2[[ActualResult]:[ActualResult]], "REG") + SUMIFS(Table2[[AwayWon]:[AwayWon]], Table2[[GameIsOver]:[GameIsOver]],1,Table2[[HomeTeam]:[HomeTeam]],$T16, Table2[[AwayTeam]:[AwayTeam]], AN$11, Table2[[ActualResult]:[ActualResult]], "REG"))) + (1*(SUMIFS(Table2[[HomeWon_]:[HomeWon_]], Table2[[GameIsOver]:[GameIsOver]],1,Table2[[AwayTeam]:[AwayTeam]],$T16, Table2[[HomeTeam]:[HomeTeam]], AN$11, Table2[[ActualResult]:[ActualResult]], "OT") + SUMIFS(Table2[[AwayWon]:[AwayWon]], Table2[[GameIsOver]:[GameIsOver]],1,Table2[[HomeTeam]:[HomeTeam]],$T16, Table2[[AwayTeam]:[AwayTeam]], AN$11, Table2[[ActualResult]:[ActualResult]], "OT") + SUMIFS(Table2[[HomeWon_]:[HomeWon_]], Table2[[GameIsOver]:[GameIsOver]],1,Table2[[AwayTeam]:[AwayTeam]],$T16, Table2[[HomeTeam]:[HomeTeam]], AN$11, Table2[[ActualResult]:[ActualResult]], "SO") + SUMIFS(Table2[[AwayWon]:[AwayWon]], Table2[[GameIsOver]:[GameIsOver]],1,Table2[[HomeTeam]:[HomeTeam]],$T16, Table2[[AwayTeam]:[AwayTeam]], AN$11, Table2[[ActualResult]:[ActualResult]], "SO")))</f>
        <v>2</v>
      </c>
      <c r="AO16">
        <f>(2*(SUMIFS(Table2[[AwayWon]:[AwayWon]], Table2[[GameIsOver]:[GameIsOver]],1,Table2[[AwayTeam]:[AwayTeam]],$T16, Table2[[HomeTeam]:[HomeTeam]], AO$11) + SUMIFS(Table2[[HomeWon_]:[HomeWon_]], Table2[[GameIsOver]:[GameIsOver]],1,Table2[[HomeTeam]:[HomeTeam]],$T16, Table2[[AwayTeam]:[AwayTeam]], AO$11))) + (0*(SUMIFS(Table2[[HomeWon_]:[HomeWon_]], Table2[[GameIsOver]:[GameIsOver]],1,Table2[[AwayTeam]:[AwayTeam]],$T16, Table2[[HomeTeam]:[HomeTeam]], AO$11, Table2[[ActualResult]:[ActualResult]], "REG") + SUMIFS(Table2[[AwayWon]:[AwayWon]], Table2[[GameIsOver]:[GameIsOver]],1,Table2[[HomeTeam]:[HomeTeam]],$T16, Table2[[AwayTeam]:[AwayTeam]], AO$11, Table2[[ActualResult]:[ActualResult]], "REG"))) + (1*(SUMIFS(Table2[[HomeWon_]:[HomeWon_]], Table2[[GameIsOver]:[GameIsOver]],1,Table2[[AwayTeam]:[AwayTeam]],$T16, Table2[[HomeTeam]:[HomeTeam]], AO$11, Table2[[ActualResult]:[ActualResult]], "OT") + SUMIFS(Table2[[AwayWon]:[AwayWon]], Table2[[GameIsOver]:[GameIsOver]],1,Table2[[HomeTeam]:[HomeTeam]],$T16, Table2[[AwayTeam]:[AwayTeam]], AO$11, Table2[[ActualResult]:[ActualResult]], "OT") + SUMIFS(Table2[[HomeWon_]:[HomeWon_]], Table2[[GameIsOver]:[GameIsOver]],1,Table2[[AwayTeam]:[AwayTeam]],$T16, Table2[[HomeTeam]:[HomeTeam]], AO$11, Table2[[ActualResult]:[ActualResult]], "SO") + SUMIFS(Table2[[AwayWon]:[AwayWon]], Table2[[GameIsOver]:[GameIsOver]],1,Table2[[HomeTeam]:[HomeTeam]],$T16, Table2[[AwayTeam]:[AwayTeam]], AO$11, Table2[[ActualResult]:[ActualResult]], "SO")))</f>
        <v>2</v>
      </c>
      <c r="AP16">
        <f>(2*(SUMIFS(Table2[[AwayWon]:[AwayWon]], Table2[[GameIsOver]:[GameIsOver]],1,Table2[[AwayTeam]:[AwayTeam]],$T16, Table2[[HomeTeam]:[HomeTeam]], AP$11) + SUMIFS(Table2[[HomeWon_]:[HomeWon_]], Table2[[GameIsOver]:[GameIsOver]],1,Table2[[HomeTeam]:[HomeTeam]],$T16, Table2[[AwayTeam]:[AwayTeam]], AP$11))) + (0*(SUMIFS(Table2[[HomeWon_]:[HomeWon_]], Table2[[GameIsOver]:[GameIsOver]],1,Table2[[AwayTeam]:[AwayTeam]],$T16, Table2[[HomeTeam]:[HomeTeam]], AP$11, Table2[[ActualResult]:[ActualResult]], "REG") + SUMIFS(Table2[[AwayWon]:[AwayWon]], Table2[[GameIsOver]:[GameIsOver]],1,Table2[[HomeTeam]:[HomeTeam]],$T16, Table2[[AwayTeam]:[AwayTeam]], AP$11, Table2[[ActualResult]:[ActualResult]], "REG"))) + (1*(SUMIFS(Table2[[HomeWon_]:[HomeWon_]], Table2[[GameIsOver]:[GameIsOver]],1,Table2[[AwayTeam]:[AwayTeam]],$T16, Table2[[HomeTeam]:[HomeTeam]], AP$11, Table2[[ActualResult]:[ActualResult]], "OT") + SUMIFS(Table2[[AwayWon]:[AwayWon]], Table2[[GameIsOver]:[GameIsOver]],1,Table2[[HomeTeam]:[HomeTeam]],$T16, Table2[[AwayTeam]:[AwayTeam]], AP$11, Table2[[ActualResult]:[ActualResult]], "OT") + SUMIFS(Table2[[HomeWon_]:[HomeWon_]], Table2[[GameIsOver]:[GameIsOver]],1,Table2[[AwayTeam]:[AwayTeam]],$T16, Table2[[HomeTeam]:[HomeTeam]], AP$11, Table2[[ActualResult]:[ActualResult]], "SO") + SUMIFS(Table2[[AwayWon]:[AwayWon]], Table2[[GameIsOver]:[GameIsOver]],1,Table2[[HomeTeam]:[HomeTeam]],$T16, Table2[[AwayTeam]:[AwayTeam]], AP$11, Table2[[ActualResult]:[ActualResult]], "SO")))</f>
        <v>4</v>
      </c>
      <c r="AQ16">
        <f>(2*(SUMIFS(Table2[[AwayWon]:[AwayWon]], Table2[[GameIsOver]:[GameIsOver]],1,Table2[[AwayTeam]:[AwayTeam]],$T16, Table2[[HomeTeam]:[HomeTeam]], AQ$11) + SUMIFS(Table2[[HomeWon_]:[HomeWon_]], Table2[[GameIsOver]:[GameIsOver]],1,Table2[[HomeTeam]:[HomeTeam]],$T16, Table2[[AwayTeam]:[AwayTeam]], AQ$11))) + (0*(SUMIFS(Table2[[HomeWon_]:[HomeWon_]], Table2[[GameIsOver]:[GameIsOver]],1,Table2[[AwayTeam]:[AwayTeam]],$T16, Table2[[HomeTeam]:[HomeTeam]], AQ$11, Table2[[ActualResult]:[ActualResult]], "REG") + SUMIFS(Table2[[AwayWon]:[AwayWon]], Table2[[GameIsOver]:[GameIsOver]],1,Table2[[HomeTeam]:[HomeTeam]],$T16, Table2[[AwayTeam]:[AwayTeam]], AQ$11, Table2[[ActualResult]:[ActualResult]], "REG"))) + (1*(SUMIFS(Table2[[HomeWon_]:[HomeWon_]], Table2[[GameIsOver]:[GameIsOver]],1,Table2[[AwayTeam]:[AwayTeam]],$T16, Table2[[HomeTeam]:[HomeTeam]], AQ$11, Table2[[ActualResult]:[ActualResult]], "OT") + SUMIFS(Table2[[AwayWon]:[AwayWon]], Table2[[GameIsOver]:[GameIsOver]],1,Table2[[HomeTeam]:[HomeTeam]],$T16, Table2[[AwayTeam]:[AwayTeam]], AQ$11, Table2[[ActualResult]:[ActualResult]], "OT") + SUMIFS(Table2[[HomeWon_]:[HomeWon_]], Table2[[GameIsOver]:[GameIsOver]],1,Table2[[AwayTeam]:[AwayTeam]],$T16, Table2[[HomeTeam]:[HomeTeam]], AQ$11, Table2[[ActualResult]:[ActualResult]], "SO") + SUMIFS(Table2[[AwayWon]:[AwayWon]], Table2[[GameIsOver]:[GameIsOver]],1,Table2[[HomeTeam]:[HomeTeam]],$T16, Table2[[AwayTeam]:[AwayTeam]], AQ$11, Table2[[ActualResult]:[ActualResult]], "SO")))</f>
        <v>1</v>
      </c>
      <c r="AR16">
        <f>(2*(SUMIFS(Table2[[AwayWon]:[AwayWon]], Table2[[GameIsOver]:[GameIsOver]],1,Table2[[AwayTeam]:[AwayTeam]],$T16, Table2[[HomeTeam]:[HomeTeam]], AR$11) + SUMIFS(Table2[[HomeWon_]:[HomeWon_]], Table2[[GameIsOver]:[GameIsOver]],1,Table2[[HomeTeam]:[HomeTeam]],$T16, Table2[[AwayTeam]:[AwayTeam]], AR$11))) + (0*(SUMIFS(Table2[[HomeWon_]:[HomeWon_]], Table2[[GameIsOver]:[GameIsOver]],1,Table2[[AwayTeam]:[AwayTeam]],$T16, Table2[[HomeTeam]:[HomeTeam]], AR$11, Table2[[ActualResult]:[ActualResult]], "REG") + SUMIFS(Table2[[AwayWon]:[AwayWon]], Table2[[GameIsOver]:[GameIsOver]],1,Table2[[HomeTeam]:[HomeTeam]],$T16, Table2[[AwayTeam]:[AwayTeam]], AR$11, Table2[[ActualResult]:[ActualResult]], "REG"))) + (1*(SUMIFS(Table2[[HomeWon_]:[HomeWon_]], Table2[[GameIsOver]:[GameIsOver]],1,Table2[[AwayTeam]:[AwayTeam]],$T16, Table2[[HomeTeam]:[HomeTeam]], AR$11, Table2[[ActualResult]:[ActualResult]], "OT") + SUMIFS(Table2[[AwayWon]:[AwayWon]], Table2[[GameIsOver]:[GameIsOver]],1,Table2[[HomeTeam]:[HomeTeam]],$T16, Table2[[AwayTeam]:[AwayTeam]], AR$11, Table2[[ActualResult]:[ActualResult]], "OT") + SUMIFS(Table2[[HomeWon_]:[HomeWon_]], Table2[[GameIsOver]:[GameIsOver]],1,Table2[[AwayTeam]:[AwayTeam]],$T16, Table2[[HomeTeam]:[HomeTeam]], AR$11, Table2[[ActualResult]:[ActualResult]], "SO") + SUMIFS(Table2[[AwayWon]:[AwayWon]], Table2[[GameIsOver]:[GameIsOver]],1,Table2[[HomeTeam]:[HomeTeam]],$T16, Table2[[AwayTeam]:[AwayTeam]], AR$11, Table2[[ActualResult]:[ActualResult]], "SO")))</f>
        <v>0</v>
      </c>
      <c r="AS16">
        <f>(2*(SUMIFS(Table2[[AwayWon]:[AwayWon]], Table2[[GameIsOver]:[GameIsOver]],1,Table2[[AwayTeam]:[AwayTeam]],$T16, Table2[[HomeTeam]:[HomeTeam]], AS$11) + SUMIFS(Table2[[HomeWon_]:[HomeWon_]], Table2[[GameIsOver]:[GameIsOver]],1,Table2[[HomeTeam]:[HomeTeam]],$T16, Table2[[AwayTeam]:[AwayTeam]], AS$11))) + (0*(SUMIFS(Table2[[HomeWon_]:[HomeWon_]], Table2[[GameIsOver]:[GameIsOver]],1,Table2[[AwayTeam]:[AwayTeam]],$T16, Table2[[HomeTeam]:[HomeTeam]], AS$11, Table2[[ActualResult]:[ActualResult]], "REG") + SUMIFS(Table2[[AwayWon]:[AwayWon]], Table2[[GameIsOver]:[GameIsOver]],1,Table2[[HomeTeam]:[HomeTeam]],$T16, Table2[[AwayTeam]:[AwayTeam]], AS$11, Table2[[ActualResult]:[ActualResult]], "REG"))) + (1*(SUMIFS(Table2[[HomeWon_]:[HomeWon_]], Table2[[GameIsOver]:[GameIsOver]],1,Table2[[AwayTeam]:[AwayTeam]],$T16, Table2[[HomeTeam]:[HomeTeam]], AS$11, Table2[[ActualResult]:[ActualResult]], "OT") + SUMIFS(Table2[[AwayWon]:[AwayWon]], Table2[[GameIsOver]:[GameIsOver]],1,Table2[[HomeTeam]:[HomeTeam]],$T16, Table2[[AwayTeam]:[AwayTeam]], AS$11, Table2[[ActualResult]:[ActualResult]], "OT") + SUMIFS(Table2[[HomeWon_]:[HomeWon_]], Table2[[GameIsOver]:[GameIsOver]],1,Table2[[AwayTeam]:[AwayTeam]],$T16, Table2[[HomeTeam]:[HomeTeam]], AS$11, Table2[[ActualResult]:[ActualResult]], "SO") + SUMIFS(Table2[[AwayWon]:[AwayWon]], Table2[[GameIsOver]:[GameIsOver]],1,Table2[[HomeTeam]:[HomeTeam]],$T16, Table2[[AwayTeam]:[AwayTeam]], AS$11, Table2[[ActualResult]:[ActualResult]], "SO")))</f>
        <v>2</v>
      </c>
      <c r="AT16">
        <f>(2*(SUMIFS(Table2[[AwayWon]:[AwayWon]], Table2[[GameIsOver]:[GameIsOver]],1,Table2[[AwayTeam]:[AwayTeam]],$T16, Table2[[HomeTeam]:[HomeTeam]], AT$11) + SUMIFS(Table2[[HomeWon_]:[HomeWon_]], Table2[[GameIsOver]:[GameIsOver]],1,Table2[[HomeTeam]:[HomeTeam]],$T16, Table2[[AwayTeam]:[AwayTeam]], AT$11))) + (0*(SUMIFS(Table2[[HomeWon_]:[HomeWon_]], Table2[[GameIsOver]:[GameIsOver]],1,Table2[[AwayTeam]:[AwayTeam]],$T16, Table2[[HomeTeam]:[HomeTeam]], AT$11, Table2[[ActualResult]:[ActualResult]], "REG") + SUMIFS(Table2[[AwayWon]:[AwayWon]], Table2[[GameIsOver]:[GameIsOver]],1,Table2[[HomeTeam]:[HomeTeam]],$T16, Table2[[AwayTeam]:[AwayTeam]], AT$11, Table2[[ActualResult]:[ActualResult]], "REG"))) + (1*(SUMIFS(Table2[[HomeWon_]:[HomeWon_]], Table2[[GameIsOver]:[GameIsOver]],1,Table2[[AwayTeam]:[AwayTeam]],$T16, Table2[[HomeTeam]:[HomeTeam]], AT$11, Table2[[ActualResult]:[ActualResult]], "OT") + SUMIFS(Table2[[AwayWon]:[AwayWon]], Table2[[GameIsOver]:[GameIsOver]],1,Table2[[HomeTeam]:[HomeTeam]],$T16, Table2[[AwayTeam]:[AwayTeam]], AT$11, Table2[[ActualResult]:[ActualResult]], "OT") + SUMIFS(Table2[[HomeWon_]:[HomeWon_]], Table2[[GameIsOver]:[GameIsOver]],1,Table2[[AwayTeam]:[AwayTeam]],$T16, Table2[[HomeTeam]:[HomeTeam]], AT$11, Table2[[ActualResult]:[ActualResult]], "SO") + SUMIFS(Table2[[AwayWon]:[AwayWon]], Table2[[GameIsOver]:[GameIsOver]],1,Table2[[HomeTeam]:[HomeTeam]],$T16, Table2[[AwayTeam]:[AwayTeam]], AT$11, Table2[[ActualResult]:[ActualResult]], "SO")))</f>
        <v>2</v>
      </c>
      <c r="AU16">
        <f>(2*(SUMIFS(Table2[[AwayWon]:[AwayWon]], Table2[[GameIsOver]:[GameIsOver]],1,Table2[[AwayTeam]:[AwayTeam]],$T16, Table2[[HomeTeam]:[HomeTeam]], AU$11) + SUMIFS(Table2[[HomeWon_]:[HomeWon_]], Table2[[GameIsOver]:[GameIsOver]],1,Table2[[HomeTeam]:[HomeTeam]],$T16, Table2[[AwayTeam]:[AwayTeam]], AU$11))) + (0*(SUMIFS(Table2[[HomeWon_]:[HomeWon_]], Table2[[GameIsOver]:[GameIsOver]],1,Table2[[AwayTeam]:[AwayTeam]],$T16, Table2[[HomeTeam]:[HomeTeam]], AU$11, Table2[[ActualResult]:[ActualResult]], "REG") + SUMIFS(Table2[[AwayWon]:[AwayWon]], Table2[[GameIsOver]:[GameIsOver]],1,Table2[[HomeTeam]:[HomeTeam]],$T16, Table2[[AwayTeam]:[AwayTeam]], AU$11, Table2[[ActualResult]:[ActualResult]], "REG"))) + (1*(SUMIFS(Table2[[HomeWon_]:[HomeWon_]], Table2[[GameIsOver]:[GameIsOver]],1,Table2[[AwayTeam]:[AwayTeam]],$T16, Table2[[HomeTeam]:[HomeTeam]], AU$11, Table2[[ActualResult]:[ActualResult]], "OT") + SUMIFS(Table2[[AwayWon]:[AwayWon]], Table2[[GameIsOver]:[GameIsOver]],1,Table2[[HomeTeam]:[HomeTeam]],$T16, Table2[[AwayTeam]:[AwayTeam]], AU$11, Table2[[ActualResult]:[ActualResult]], "OT") + SUMIFS(Table2[[HomeWon_]:[HomeWon_]], Table2[[GameIsOver]:[GameIsOver]],1,Table2[[AwayTeam]:[AwayTeam]],$T16, Table2[[HomeTeam]:[HomeTeam]], AU$11, Table2[[ActualResult]:[ActualResult]], "SO") + SUMIFS(Table2[[AwayWon]:[AwayWon]], Table2[[GameIsOver]:[GameIsOver]],1,Table2[[HomeTeam]:[HomeTeam]],$T16, Table2[[AwayTeam]:[AwayTeam]], AU$11, Table2[[ActualResult]:[ActualResult]], "SO")))</f>
        <v>1</v>
      </c>
      <c r="AV16">
        <f>(2*(SUMIFS(Table2[[AwayWon]:[AwayWon]], Table2[[GameIsOver]:[GameIsOver]],1,Table2[[AwayTeam]:[AwayTeam]],$T16, Table2[[HomeTeam]:[HomeTeam]], AV$11) + SUMIFS(Table2[[HomeWon_]:[HomeWon_]], Table2[[GameIsOver]:[GameIsOver]],1,Table2[[HomeTeam]:[HomeTeam]],$T16, Table2[[AwayTeam]:[AwayTeam]], AV$11))) + (0*(SUMIFS(Table2[[HomeWon_]:[HomeWon_]], Table2[[GameIsOver]:[GameIsOver]],1,Table2[[AwayTeam]:[AwayTeam]],$T16, Table2[[HomeTeam]:[HomeTeam]], AV$11, Table2[[ActualResult]:[ActualResult]], "REG") + SUMIFS(Table2[[AwayWon]:[AwayWon]], Table2[[GameIsOver]:[GameIsOver]],1,Table2[[HomeTeam]:[HomeTeam]],$T16, Table2[[AwayTeam]:[AwayTeam]], AV$11, Table2[[ActualResult]:[ActualResult]], "REG"))) + (1*(SUMIFS(Table2[[HomeWon_]:[HomeWon_]], Table2[[GameIsOver]:[GameIsOver]],1,Table2[[AwayTeam]:[AwayTeam]],$T16, Table2[[HomeTeam]:[HomeTeam]], AV$11, Table2[[ActualResult]:[ActualResult]], "OT") + SUMIFS(Table2[[AwayWon]:[AwayWon]], Table2[[GameIsOver]:[GameIsOver]],1,Table2[[HomeTeam]:[HomeTeam]],$T16, Table2[[AwayTeam]:[AwayTeam]], AV$11, Table2[[ActualResult]:[ActualResult]], "OT") + SUMIFS(Table2[[HomeWon_]:[HomeWon_]], Table2[[GameIsOver]:[GameIsOver]],1,Table2[[AwayTeam]:[AwayTeam]],$T16, Table2[[HomeTeam]:[HomeTeam]], AV$11, Table2[[ActualResult]:[ActualResult]], "SO") + SUMIFS(Table2[[AwayWon]:[AwayWon]], Table2[[GameIsOver]:[GameIsOver]],1,Table2[[HomeTeam]:[HomeTeam]],$T16, Table2[[AwayTeam]:[AwayTeam]], AV$11, Table2[[ActualResult]:[ActualResult]], "SO")))</f>
        <v>2</v>
      </c>
      <c r="AW16">
        <f>(2*(SUMIFS(Table2[[AwayWon]:[AwayWon]], Table2[[GameIsOver]:[GameIsOver]],1,Table2[[AwayTeam]:[AwayTeam]],$T16, Table2[[HomeTeam]:[HomeTeam]], AW$11) + SUMIFS(Table2[[HomeWon_]:[HomeWon_]], Table2[[GameIsOver]:[GameIsOver]],1,Table2[[HomeTeam]:[HomeTeam]],$T16, Table2[[AwayTeam]:[AwayTeam]], AW$11))) + (0*(SUMIFS(Table2[[HomeWon_]:[HomeWon_]], Table2[[GameIsOver]:[GameIsOver]],1,Table2[[AwayTeam]:[AwayTeam]],$T16, Table2[[HomeTeam]:[HomeTeam]], AW$11, Table2[[ActualResult]:[ActualResult]], "REG") + SUMIFS(Table2[[AwayWon]:[AwayWon]], Table2[[GameIsOver]:[GameIsOver]],1,Table2[[HomeTeam]:[HomeTeam]],$T16, Table2[[AwayTeam]:[AwayTeam]], AW$11, Table2[[ActualResult]:[ActualResult]], "REG"))) + (1*(SUMIFS(Table2[[HomeWon_]:[HomeWon_]], Table2[[GameIsOver]:[GameIsOver]],1,Table2[[AwayTeam]:[AwayTeam]],$T16, Table2[[HomeTeam]:[HomeTeam]], AW$11, Table2[[ActualResult]:[ActualResult]], "OT") + SUMIFS(Table2[[AwayWon]:[AwayWon]], Table2[[GameIsOver]:[GameIsOver]],1,Table2[[HomeTeam]:[HomeTeam]],$T16, Table2[[AwayTeam]:[AwayTeam]], AW$11, Table2[[ActualResult]:[ActualResult]], "OT") + SUMIFS(Table2[[HomeWon_]:[HomeWon_]], Table2[[GameIsOver]:[GameIsOver]],1,Table2[[AwayTeam]:[AwayTeam]],$T16, Table2[[HomeTeam]:[HomeTeam]], AW$11, Table2[[ActualResult]:[ActualResult]], "SO") + SUMIFS(Table2[[AwayWon]:[AwayWon]], Table2[[GameIsOver]:[GameIsOver]],1,Table2[[HomeTeam]:[HomeTeam]],$T16, Table2[[AwayTeam]:[AwayTeam]], AW$11, Table2[[ActualResult]:[ActualResult]], "SO")))</f>
        <v>1</v>
      </c>
      <c r="AX16">
        <f>(2*(SUMIFS(Table2[[AwayWon]:[AwayWon]], Table2[[GameIsOver]:[GameIsOver]],1,Table2[[AwayTeam]:[AwayTeam]],$T16, Table2[[HomeTeam]:[HomeTeam]], AX$11) + SUMIFS(Table2[[HomeWon_]:[HomeWon_]], Table2[[GameIsOver]:[GameIsOver]],1,Table2[[HomeTeam]:[HomeTeam]],$T16, Table2[[AwayTeam]:[AwayTeam]], AX$11))) + (0*(SUMIFS(Table2[[HomeWon_]:[HomeWon_]], Table2[[GameIsOver]:[GameIsOver]],1,Table2[[AwayTeam]:[AwayTeam]],$T16, Table2[[HomeTeam]:[HomeTeam]], AX$11, Table2[[ActualResult]:[ActualResult]], "REG") + SUMIFS(Table2[[AwayWon]:[AwayWon]], Table2[[GameIsOver]:[GameIsOver]],1,Table2[[HomeTeam]:[HomeTeam]],$T16, Table2[[AwayTeam]:[AwayTeam]], AX$11, Table2[[ActualResult]:[ActualResult]], "REG"))) + (1*(SUMIFS(Table2[[HomeWon_]:[HomeWon_]], Table2[[GameIsOver]:[GameIsOver]],1,Table2[[AwayTeam]:[AwayTeam]],$T16, Table2[[HomeTeam]:[HomeTeam]], AX$11, Table2[[ActualResult]:[ActualResult]], "OT") + SUMIFS(Table2[[AwayWon]:[AwayWon]], Table2[[GameIsOver]:[GameIsOver]],1,Table2[[HomeTeam]:[HomeTeam]],$T16, Table2[[AwayTeam]:[AwayTeam]], AX$11, Table2[[ActualResult]:[ActualResult]], "OT") + SUMIFS(Table2[[HomeWon_]:[HomeWon_]], Table2[[GameIsOver]:[GameIsOver]],1,Table2[[AwayTeam]:[AwayTeam]],$T16, Table2[[HomeTeam]:[HomeTeam]], AX$11, Table2[[ActualResult]:[ActualResult]], "SO") + SUMIFS(Table2[[AwayWon]:[AwayWon]], Table2[[GameIsOver]:[GameIsOver]],1,Table2[[HomeTeam]:[HomeTeam]],$T16, Table2[[AwayTeam]:[AwayTeam]], AX$11, Table2[[ActualResult]:[ActualResult]], "SO")))</f>
        <v>0</v>
      </c>
      <c r="AY16">
        <f>(2*(SUMIFS(Table2[[AwayWon]:[AwayWon]], Table2[[GameIsOver]:[GameIsOver]],1,Table2[[AwayTeam]:[AwayTeam]],$T16, Table2[[HomeTeam]:[HomeTeam]], AY$11) + SUMIFS(Table2[[HomeWon_]:[HomeWon_]], Table2[[GameIsOver]:[GameIsOver]],1,Table2[[HomeTeam]:[HomeTeam]],$T16, Table2[[AwayTeam]:[AwayTeam]], AY$11))) + (0*(SUMIFS(Table2[[HomeWon_]:[HomeWon_]], Table2[[GameIsOver]:[GameIsOver]],1,Table2[[AwayTeam]:[AwayTeam]],$T16, Table2[[HomeTeam]:[HomeTeam]], AY$11, Table2[[ActualResult]:[ActualResult]], "REG") + SUMIFS(Table2[[AwayWon]:[AwayWon]], Table2[[GameIsOver]:[GameIsOver]],1,Table2[[HomeTeam]:[HomeTeam]],$T16, Table2[[AwayTeam]:[AwayTeam]], AY$11, Table2[[ActualResult]:[ActualResult]], "REG"))) + (1*(SUMIFS(Table2[[HomeWon_]:[HomeWon_]], Table2[[GameIsOver]:[GameIsOver]],1,Table2[[AwayTeam]:[AwayTeam]],$T16, Table2[[HomeTeam]:[HomeTeam]], AY$11, Table2[[ActualResult]:[ActualResult]], "OT") + SUMIFS(Table2[[AwayWon]:[AwayWon]], Table2[[GameIsOver]:[GameIsOver]],1,Table2[[HomeTeam]:[HomeTeam]],$T16, Table2[[AwayTeam]:[AwayTeam]], AY$11, Table2[[ActualResult]:[ActualResult]], "OT") + SUMIFS(Table2[[HomeWon_]:[HomeWon_]], Table2[[GameIsOver]:[GameIsOver]],1,Table2[[AwayTeam]:[AwayTeam]],$T16, Table2[[HomeTeam]:[HomeTeam]], AY$11, Table2[[ActualResult]:[ActualResult]], "SO") + SUMIFS(Table2[[AwayWon]:[AwayWon]], Table2[[GameIsOver]:[GameIsOver]],1,Table2[[HomeTeam]:[HomeTeam]],$T16, Table2[[AwayTeam]:[AwayTeam]], AY$11, Table2[[ActualResult]:[ActualResult]], "SO")))</f>
        <v>2</v>
      </c>
      <c r="AZ16">
        <f>(2*(SUMIFS(Table2[[AwayWon]:[AwayWon]], Table2[[GameIsOver]:[GameIsOver]],1,Table2[[AwayTeam]:[AwayTeam]],$T16, Table2[[HomeTeam]:[HomeTeam]], AZ$11) + SUMIFS(Table2[[HomeWon_]:[HomeWon_]], Table2[[GameIsOver]:[GameIsOver]],1,Table2[[HomeTeam]:[HomeTeam]],$T16, Table2[[AwayTeam]:[AwayTeam]], AZ$11))) + (0*(SUMIFS(Table2[[HomeWon_]:[HomeWon_]], Table2[[GameIsOver]:[GameIsOver]],1,Table2[[AwayTeam]:[AwayTeam]],$T16, Table2[[HomeTeam]:[HomeTeam]], AZ$11, Table2[[ActualResult]:[ActualResult]], "REG") + SUMIFS(Table2[[AwayWon]:[AwayWon]], Table2[[GameIsOver]:[GameIsOver]],1,Table2[[HomeTeam]:[HomeTeam]],$T16, Table2[[AwayTeam]:[AwayTeam]], AZ$11, Table2[[ActualResult]:[ActualResult]], "REG"))) + (1*(SUMIFS(Table2[[HomeWon_]:[HomeWon_]], Table2[[GameIsOver]:[GameIsOver]],1,Table2[[AwayTeam]:[AwayTeam]],$T16, Table2[[HomeTeam]:[HomeTeam]], AZ$11, Table2[[ActualResult]:[ActualResult]], "OT") + SUMIFS(Table2[[AwayWon]:[AwayWon]], Table2[[GameIsOver]:[GameIsOver]],1,Table2[[HomeTeam]:[HomeTeam]],$T16, Table2[[AwayTeam]:[AwayTeam]], AZ$11, Table2[[ActualResult]:[ActualResult]], "OT") + SUMIFS(Table2[[HomeWon_]:[HomeWon_]], Table2[[GameIsOver]:[GameIsOver]],1,Table2[[AwayTeam]:[AwayTeam]],$T16, Table2[[HomeTeam]:[HomeTeam]], AZ$11, Table2[[ActualResult]:[ActualResult]], "SO") + SUMIFS(Table2[[AwayWon]:[AwayWon]], Table2[[GameIsOver]:[GameIsOver]],1,Table2[[HomeTeam]:[HomeTeam]],$T16, Table2[[AwayTeam]:[AwayTeam]], AZ$11, Table2[[ActualResult]:[ActualResult]], "SO")))</f>
        <v>2</v>
      </c>
      <c r="BA16">
        <f>(2*(SUMIFS(Table2[[AwayWon]:[AwayWon]], Table2[[GameIsOver]:[GameIsOver]],1,Table2[[AwayTeam]:[AwayTeam]],$T16, Table2[[HomeTeam]:[HomeTeam]], BA$11) + SUMIFS(Table2[[HomeWon_]:[HomeWon_]], Table2[[GameIsOver]:[GameIsOver]],1,Table2[[HomeTeam]:[HomeTeam]],$T16, Table2[[AwayTeam]:[AwayTeam]], BA$11))) + (0*(SUMIFS(Table2[[HomeWon_]:[HomeWon_]], Table2[[GameIsOver]:[GameIsOver]],1,Table2[[AwayTeam]:[AwayTeam]],$T16, Table2[[HomeTeam]:[HomeTeam]], BA$11, Table2[[ActualResult]:[ActualResult]], "REG") + SUMIFS(Table2[[AwayWon]:[AwayWon]], Table2[[GameIsOver]:[GameIsOver]],1,Table2[[HomeTeam]:[HomeTeam]],$T16, Table2[[AwayTeam]:[AwayTeam]], BA$11, Table2[[ActualResult]:[ActualResult]], "REG"))) + (1*(SUMIFS(Table2[[HomeWon_]:[HomeWon_]], Table2[[GameIsOver]:[GameIsOver]],1,Table2[[AwayTeam]:[AwayTeam]],$T16, Table2[[HomeTeam]:[HomeTeam]], BA$11, Table2[[ActualResult]:[ActualResult]], "OT") + SUMIFS(Table2[[AwayWon]:[AwayWon]], Table2[[GameIsOver]:[GameIsOver]],1,Table2[[HomeTeam]:[HomeTeam]],$T16, Table2[[AwayTeam]:[AwayTeam]], BA$11, Table2[[ActualResult]:[ActualResult]], "OT") + SUMIFS(Table2[[HomeWon_]:[HomeWon_]], Table2[[GameIsOver]:[GameIsOver]],1,Table2[[AwayTeam]:[AwayTeam]],$T16, Table2[[HomeTeam]:[HomeTeam]], BA$11, Table2[[ActualResult]:[ActualResult]], "SO") + SUMIFS(Table2[[AwayWon]:[AwayWon]], Table2[[GameIsOver]:[GameIsOver]],1,Table2[[HomeTeam]:[HomeTeam]],$T16, Table2[[AwayTeam]:[AwayTeam]], BA$11, Table2[[ActualResult]:[ActualResult]], "SO")))</f>
        <v>4</v>
      </c>
    </row>
    <row r="17" spans="1:53" x14ac:dyDescent="0.25">
      <c r="A17" s="71" t="s">
        <v>31</v>
      </c>
      <c r="B17" s="71" t="s">
        <v>97</v>
      </c>
      <c r="C17" s="71" t="s">
        <v>98</v>
      </c>
      <c r="D17" s="71">
        <f>INDEX(Table3[PTS], MATCH(Table6[[#This Row],[Teams]], Table3[Teams],0))</f>
        <v>76</v>
      </c>
      <c r="E17" s="71">
        <f>INDEX(Table3[PTS], MATCH(Table6[[#This Row],[Teams]], Table3[Teams],0))</f>
        <v>76</v>
      </c>
      <c r="S17">
        <v>7</v>
      </c>
      <c r="T17" t="str" cm="1">
        <f t="array" ref="T17">INDEX(Table6[Teams], SMALL(IF(Table6[D]="C", ROW(Table6[Teams])-ROW(Table6[#Headers])), Table710[[#This Row],[CEN]]))</f>
        <v>UTA</v>
      </c>
      <c r="U17">
        <f>INDEX(Table6[PTS], MATCH($T17, Table6[Teams], 0))</f>
        <v>69</v>
      </c>
      <c r="V17">
        <f>(2*(SUMIFS(Table2[[AwayWon]:[AwayWon]], Table2[[GameIsOver]:[GameIsOver]],1,Table2[[AwayTeam]:[AwayTeam]],$T17, Table2[[HomeTeam]:[HomeTeam]], V$11) + SUMIFS(Table2[[HomeWon_]:[HomeWon_]], Table2[[GameIsOver]:[GameIsOver]],1,Table2[[HomeTeam]:[HomeTeam]],$T17, Table2[[AwayTeam]:[AwayTeam]], V$11))) + (0*(SUMIFS(Table2[[HomeWon_]:[HomeWon_]], Table2[[GameIsOver]:[GameIsOver]],1,Table2[[AwayTeam]:[AwayTeam]],$T17, Table2[[HomeTeam]:[HomeTeam]], V$11, Table2[[ActualResult]:[ActualResult]], "REG") + SUMIFS(Table2[[AwayWon]:[AwayWon]], Table2[[GameIsOver]:[GameIsOver]],1,Table2[[HomeTeam]:[HomeTeam]],$T17, Table2[[AwayTeam]:[AwayTeam]], V$11, Table2[[ActualResult]:[ActualResult]], "REG"))) + (1*(SUMIFS(Table2[[HomeWon_]:[HomeWon_]], Table2[[GameIsOver]:[GameIsOver]],1,Table2[[AwayTeam]:[AwayTeam]],$T17, Table2[[HomeTeam]:[HomeTeam]], V$11, Table2[[ActualResult]:[ActualResult]], "OT") + SUMIFS(Table2[[AwayWon]:[AwayWon]], Table2[[GameIsOver]:[GameIsOver]],1,Table2[[HomeTeam]:[HomeTeam]],$T17, Table2[[AwayTeam]:[AwayTeam]], V$11, Table2[[ActualResult]:[ActualResult]], "OT") + SUMIFS(Table2[[HomeWon_]:[HomeWon_]], Table2[[GameIsOver]:[GameIsOver]],1,Table2[[AwayTeam]:[AwayTeam]],$T17, Table2[[HomeTeam]:[HomeTeam]], V$11, Table2[[ActualResult]:[ActualResult]], "SO") + SUMIFS(Table2[[AwayWon]:[AwayWon]], Table2[[GameIsOver]:[GameIsOver]],1,Table2[[HomeTeam]:[HomeTeam]],$T17, Table2[[AwayTeam]:[AwayTeam]], V$11, Table2[[ActualResult]:[ActualResult]], "SO")))</f>
        <v>4</v>
      </c>
      <c r="W17">
        <f>(2*(SUMIFS(Table2[[AwayWon]:[AwayWon]], Table2[[GameIsOver]:[GameIsOver]],1,Table2[[AwayTeam]:[AwayTeam]],$T17, Table2[[HomeTeam]:[HomeTeam]], W$11) + SUMIFS(Table2[[HomeWon_]:[HomeWon_]], Table2[[GameIsOver]:[GameIsOver]],1,Table2[[HomeTeam]:[HomeTeam]],$T17, Table2[[AwayTeam]:[AwayTeam]], W$11))) + (0*(SUMIFS(Table2[[HomeWon_]:[HomeWon_]], Table2[[GameIsOver]:[GameIsOver]],1,Table2[[AwayTeam]:[AwayTeam]],$T17, Table2[[HomeTeam]:[HomeTeam]], W$11, Table2[[ActualResult]:[ActualResult]], "REG") + SUMIFS(Table2[[AwayWon]:[AwayWon]], Table2[[GameIsOver]:[GameIsOver]],1,Table2[[HomeTeam]:[HomeTeam]],$T17, Table2[[AwayTeam]:[AwayTeam]], W$11, Table2[[ActualResult]:[ActualResult]], "REG"))) + (1*(SUMIFS(Table2[[HomeWon_]:[HomeWon_]], Table2[[GameIsOver]:[GameIsOver]],1,Table2[[AwayTeam]:[AwayTeam]],$T17, Table2[[HomeTeam]:[HomeTeam]], W$11, Table2[[ActualResult]:[ActualResult]], "OT") + SUMIFS(Table2[[AwayWon]:[AwayWon]], Table2[[GameIsOver]:[GameIsOver]],1,Table2[[HomeTeam]:[HomeTeam]],$T17, Table2[[AwayTeam]:[AwayTeam]], W$11, Table2[[ActualResult]:[ActualResult]], "OT") + SUMIFS(Table2[[HomeWon_]:[HomeWon_]], Table2[[GameIsOver]:[GameIsOver]],1,Table2[[AwayTeam]:[AwayTeam]],$T17, Table2[[HomeTeam]:[HomeTeam]], W$11, Table2[[ActualResult]:[ActualResult]], "SO") + SUMIFS(Table2[[AwayWon]:[AwayWon]], Table2[[GameIsOver]:[GameIsOver]],1,Table2[[HomeTeam]:[HomeTeam]],$T17, Table2[[AwayTeam]:[AwayTeam]], W$11, Table2[[ActualResult]:[ActualResult]], "SO")))</f>
        <v>4</v>
      </c>
      <c r="X17">
        <f>(2*(SUMIFS(Table2[[AwayWon]:[AwayWon]], Table2[[GameIsOver]:[GameIsOver]],1,Table2[[AwayTeam]:[AwayTeam]],$T17, Table2[[HomeTeam]:[HomeTeam]], X$11) + SUMIFS(Table2[[HomeWon_]:[HomeWon_]], Table2[[GameIsOver]:[GameIsOver]],1,Table2[[HomeTeam]:[HomeTeam]],$T17, Table2[[AwayTeam]:[AwayTeam]], X$11))) + (0*(SUMIFS(Table2[[HomeWon_]:[HomeWon_]], Table2[[GameIsOver]:[GameIsOver]],1,Table2[[AwayTeam]:[AwayTeam]],$T17, Table2[[HomeTeam]:[HomeTeam]], X$11, Table2[[ActualResult]:[ActualResult]], "REG") + SUMIFS(Table2[[AwayWon]:[AwayWon]], Table2[[GameIsOver]:[GameIsOver]],1,Table2[[HomeTeam]:[HomeTeam]],$T17, Table2[[AwayTeam]:[AwayTeam]], X$11, Table2[[ActualResult]:[ActualResult]], "REG"))) + (1*(SUMIFS(Table2[[HomeWon_]:[HomeWon_]], Table2[[GameIsOver]:[GameIsOver]],1,Table2[[AwayTeam]:[AwayTeam]],$T17, Table2[[HomeTeam]:[HomeTeam]], X$11, Table2[[ActualResult]:[ActualResult]], "OT") + SUMIFS(Table2[[AwayWon]:[AwayWon]], Table2[[GameIsOver]:[GameIsOver]],1,Table2[[HomeTeam]:[HomeTeam]],$T17, Table2[[AwayTeam]:[AwayTeam]], X$11, Table2[[ActualResult]:[ActualResult]], "OT") + SUMIFS(Table2[[HomeWon_]:[HomeWon_]], Table2[[GameIsOver]:[GameIsOver]],1,Table2[[AwayTeam]:[AwayTeam]],$T17, Table2[[HomeTeam]:[HomeTeam]], X$11, Table2[[ActualResult]:[ActualResult]], "SO") + SUMIFS(Table2[[AwayWon]:[AwayWon]], Table2[[GameIsOver]:[GameIsOver]],1,Table2[[HomeTeam]:[HomeTeam]],$T17, Table2[[AwayTeam]:[AwayTeam]], X$11, Table2[[ActualResult]:[ActualResult]], "SO")))</f>
        <v>1</v>
      </c>
      <c r="Y17">
        <f>(2*(SUMIFS(Table2[[AwayWon]:[AwayWon]], Table2[[GameIsOver]:[GameIsOver]],1,Table2[[AwayTeam]:[AwayTeam]],$T17, Table2[[HomeTeam]:[HomeTeam]], Y$11) + SUMIFS(Table2[[HomeWon_]:[HomeWon_]], Table2[[GameIsOver]:[GameIsOver]],1,Table2[[HomeTeam]:[HomeTeam]],$T17, Table2[[AwayTeam]:[AwayTeam]], Y$11))) + (0*(SUMIFS(Table2[[HomeWon_]:[HomeWon_]], Table2[[GameIsOver]:[GameIsOver]],1,Table2[[AwayTeam]:[AwayTeam]],$T17, Table2[[HomeTeam]:[HomeTeam]], Y$11, Table2[[ActualResult]:[ActualResult]], "REG") + SUMIFS(Table2[[AwayWon]:[AwayWon]], Table2[[GameIsOver]:[GameIsOver]],1,Table2[[HomeTeam]:[HomeTeam]],$T17, Table2[[AwayTeam]:[AwayTeam]], Y$11, Table2[[ActualResult]:[ActualResult]], "REG"))) + (1*(SUMIFS(Table2[[HomeWon_]:[HomeWon_]], Table2[[GameIsOver]:[GameIsOver]],1,Table2[[AwayTeam]:[AwayTeam]],$T17, Table2[[HomeTeam]:[HomeTeam]], Y$11, Table2[[ActualResult]:[ActualResult]], "OT") + SUMIFS(Table2[[AwayWon]:[AwayWon]], Table2[[GameIsOver]:[GameIsOver]],1,Table2[[HomeTeam]:[HomeTeam]],$T17, Table2[[AwayTeam]:[AwayTeam]], Y$11, Table2[[ActualResult]:[ActualResult]], "OT") + SUMIFS(Table2[[HomeWon_]:[HomeWon_]], Table2[[GameIsOver]:[GameIsOver]],1,Table2[[AwayTeam]:[AwayTeam]],$T17, Table2[[HomeTeam]:[HomeTeam]], Y$11, Table2[[ActualResult]:[ActualResult]], "SO") + SUMIFS(Table2[[AwayWon]:[AwayWon]], Table2[[GameIsOver]:[GameIsOver]],1,Table2[[HomeTeam]:[HomeTeam]],$T17, Table2[[AwayTeam]:[AwayTeam]], Y$11, Table2[[ActualResult]:[ActualResult]], "SO")))</f>
        <v>0</v>
      </c>
      <c r="Z17">
        <f>(2*(SUMIFS(Table2[[AwayWon]:[AwayWon]], Table2[[GameIsOver]:[GameIsOver]],1,Table2[[AwayTeam]:[AwayTeam]],$T17, Table2[[HomeTeam]:[HomeTeam]], Z$11) + SUMIFS(Table2[[HomeWon_]:[HomeWon_]], Table2[[GameIsOver]:[GameIsOver]],1,Table2[[HomeTeam]:[HomeTeam]],$T17, Table2[[AwayTeam]:[AwayTeam]], Z$11))) + (0*(SUMIFS(Table2[[HomeWon_]:[HomeWon_]], Table2[[GameIsOver]:[GameIsOver]],1,Table2[[AwayTeam]:[AwayTeam]],$T17, Table2[[HomeTeam]:[HomeTeam]], Z$11, Table2[[ActualResult]:[ActualResult]], "REG") + SUMIFS(Table2[[AwayWon]:[AwayWon]], Table2[[GameIsOver]:[GameIsOver]],1,Table2[[HomeTeam]:[HomeTeam]],$T17, Table2[[AwayTeam]:[AwayTeam]], Z$11, Table2[[ActualResult]:[ActualResult]], "REG"))) + (1*(SUMIFS(Table2[[HomeWon_]:[HomeWon_]], Table2[[GameIsOver]:[GameIsOver]],1,Table2[[AwayTeam]:[AwayTeam]],$T17, Table2[[HomeTeam]:[HomeTeam]], Z$11, Table2[[ActualResult]:[ActualResult]], "OT") + SUMIFS(Table2[[AwayWon]:[AwayWon]], Table2[[GameIsOver]:[GameIsOver]],1,Table2[[HomeTeam]:[HomeTeam]],$T17, Table2[[AwayTeam]:[AwayTeam]], Z$11, Table2[[ActualResult]:[ActualResult]], "OT") + SUMIFS(Table2[[HomeWon_]:[HomeWon_]], Table2[[GameIsOver]:[GameIsOver]],1,Table2[[AwayTeam]:[AwayTeam]],$T17, Table2[[HomeTeam]:[HomeTeam]], Z$11, Table2[[ActualResult]:[ActualResult]], "SO") + SUMIFS(Table2[[AwayWon]:[AwayWon]], Table2[[GameIsOver]:[GameIsOver]],1,Table2[[HomeTeam]:[HomeTeam]],$T17, Table2[[AwayTeam]:[AwayTeam]], Z$11, Table2[[ActualResult]:[ActualResult]], "SO")))</f>
        <v>0</v>
      </c>
      <c r="AA17">
        <f>(2*(SUMIFS(Table2[[AwayWon]:[AwayWon]], Table2[[GameIsOver]:[GameIsOver]],1,Table2[[AwayTeam]:[AwayTeam]],$T17, Table2[[HomeTeam]:[HomeTeam]], AA$11) + SUMIFS(Table2[[HomeWon_]:[HomeWon_]], Table2[[GameIsOver]:[GameIsOver]],1,Table2[[HomeTeam]:[HomeTeam]],$T17, Table2[[AwayTeam]:[AwayTeam]], AA$11))) + (0*(SUMIFS(Table2[[HomeWon_]:[HomeWon_]], Table2[[GameIsOver]:[GameIsOver]],1,Table2[[AwayTeam]:[AwayTeam]],$T17, Table2[[HomeTeam]:[HomeTeam]], AA$11, Table2[[ActualResult]:[ActualResult]], "REG") + SUMIFS(Table2[[AwayWon]:[AwayWon]], Table2[[GameIsOver]:[GameIsOver]],1,Table2[[HomeTeam]:[HomeTeam]],$T17, Table2[[AwayTeam]:[AwayTeam]], AA$11, Table2[[ActualResult]:[ActualResult]], "REG"))) + (1*(SUMIFS(Table2[[HomeWon_]:[HomeWon_]], Table2[[GameIsOver]:[GameIsOver]],1,Table2[[AwayTeam]:[AwayTeam]],$T17, Table2[[HomeTeam]:[HomeTeam]], AA$11, Table2[[ActualResult]:[ActualResult]], "OT") + SUMIFS(Table2[[AwayWon]:[AwayWon]], Table2[[GameIsOver]:[GameIsOver]],1,Table2[[HomeTeam]:[HomeTeam]],$T17, Table2[[AwayTeam]:[AwayTeam]], AA$11, Table2[[ActualResult]:[ActualResult]], "OT") + SUMIFS(Table2[[HomeWon_]:[HomeWon_]], Table2[[GameIsOver]:[GameIsOver]],1,Table2[[AwayTeam]:[AwayTeam]],$T17, Table2[[HomeTeam]:[HomeTeam]], AA$11, Table2[[ActualResult]:[ActualResult]], "SO") + SUMIFS(Table2[[AwayWon]:[AwayWon]], Table2[[GameIsOver]:[GameIsOver]],1,Table2[[HomeTeam]:[HomeTeam]],$T17, Table2[[AwayTeam]:[AwayTeam]], AA$11, Table2[[ActualResult]:[ActualResult]], "SO")))</f>
        <v>5</v>
      </c>
      <c r="AB17">
        <f>(2*(SUMIFS(Table2[[AwayWon]:[AwayWon]], Table2[[GameIsOver]:[GameIsOver]],1,Table2[[AwayTeam]:[AwayTeam]],$T17, Table2[[HomeTeam]:[HomeTeam]], AB$11) + SUMIFS(Table2[[HomeWon_]:[HomeWon_]], Table2[[GameIsOver]:[GameIsOver]],1,Table2[[HomeTeam]:[HomeTeam]],$T17, Table2[[AwayTeam]:[AwayTeam]], AB$11))) + (0*(SUMIFS(Table2[[HomeWon_]:[HomeWon_]], Table2[[GameIsOver]:[GameIsOver]],1,Table2[[AwayTeam]:[AwayTeam]],$T17, Table2[[HomeTeam]:[HomeTeam]], AB$11, Table2[[ActualResult]:[ActualResult]], "REG") + SUMIFS(Table2[[AwayWon]:[AwayWon]], Table2[[GameIsOver]:[GameIsOver]],1,Table2[[HomeTeam]:[HomeTeam]],$T17, Table2[[AwayTeam]:[AwayTeam]], AB$11, Table2[[ActualResult]:[ActualResult]], "REG"))) + (1*(SUMIFS(Table2[[HomeWon_]:[HomeWon_]], Table2[[GameIsOver]:[GameIsOver]],1,Table2[[AwayTeam]:[AwayTeam]],$T17, Table2[[HomeTeam]:[HomeTeam]], AB$11, Table2[[ActualResult]:[ActualResult]], "OT") + SUMIFS(Table2[[AwayWon]:[AwayWon]], Table2[[GameIsOver]:[GameIsOver]],1,Table2[[HomeTeam]:[HomeTeam]],$T17, Table2[[AwayTeam]:[AwayTeam]], AB$11, Table2[[ActualResult]:[ActualResult]], "OT") + SUMIFS(Table2[[HomeWon_]:[HomeWon_]], Table2[[GameIsOver]:[GameIsOver]],1,Table2[[AwayTeam]:[AwayTeam]],$T17, Table2[[HomeTeam]:[HomeTeam]], AB$11, Table2[[ActualResult]:[ActualResult]], "SO") + SUMIFS(Table2[[AwayWon]:[AwayWon]], Table2[[GameIsOver]:[GameIsOver]],1,Table2[[HomeTeam]:[HomeTeam]],$T17, Table2[[AwayTeam]:[AwayTeam]], AB$11, Table2[[ActualResult]:[ActualResult]], "SO")))</f>
        <v>4</v>
      </c>
      <c r="AC17">
        <f>(2*(SUMIFS(Table2[[AwayWon]:[AwayWon]], Table2[[GameIsOver]:[GameIsOver]],1,Table2[[AwayTeam]:[AwayTeam]],$T17, Table2[[HomeTeam]:[HomeTeam]], AC$11) + SUMIFS(Table2[[HomeWon_]:[HomeWon_]], Table2[[GameIsOver]:[GameIsOver]],1,Table2[[HomeTeam]:[HomeTeam]],$T17, Table2[[AwayTeam]:[AwayTeam]], AC$11))) + (0*(SUMIFS(Table2[[HomeWon_]:[HomeWon_]], Table2[[GameIsOver]:[GameIsOver]],1,Table2[[AwayTeam]:[AwayTeam]],$T17, Table2[[HomeTeam]:[HomeTeam]], AC$11, Table2[[ActualResult]:[ActualResult]], "REG") + SUMIFS(Table2[[AwayWon]:[AwayWon]], Table2[[GameIsOver]:[GameIsOver]],1,Table2[[HomeTeam]:[HomeTeam]],$T17, Table2[[AwayTeam]:[AwayTeam]], AC$11, Table2[[ActualResult]:[ActualResult]], "REG"))) + (1*(SUMIFS(Table2[[HomeWon_]:[HomeWon_]], Table2[[GameIsOver]:[GameIsOver]],1,Table2[[AwayTeam]:[AwayTeam]],$T17, Table2[[HomeTeam]:[HomeTeam]], AC$11, Table2[[ActualResult]:[ActualResult]], "OT") + SUMIFS(Table2[[AwayWon]:[AwayWon]], Table2[[GameIsOver]:[GameIsOver]],1,Table2[[HomeTeam]:[HomeTeam]],$T17, Table2[[AwayTeam]:[AwayTeam]], AC$11, Table2[[ActualResult]:[ActualResult]], "OT") + SUMIFS(Table2[[HomeWon_]:[HomeWon_]], Table2[[GameIsOver]:[GameIsOver]],1,Table2[[AwayTeam]:[AwayTeam]],$T17, Table2[[HomeTeam]:[HomeTeam]], AC$11, Table2[[ActualResult]:[ActualResult]], "SO") + SUMIFS(Table2[[AwayWon]:[AwayWon]], Table2[[GameIsOver]:[GameIsOver]],1,Table2[[HomeTeam]:[HomeTeam]],$T17, Table2[[AwayTeam]:[AwayTeam]], AC$11, Table2[[ActualResult]:[ActualResult]], "SO")))</f>
        <v>3</v>
      </c>
      <c r="AD17">
        <f>(2*(SUMIFS(Table2[[AwayWon]:[AwayWon]], Table2[[GameIsOver]:[GameIsOver]],1,Table2[[AwayTeam]:[AwayTeam]],$T17, Table2[[HomeTeam]:[HomeTeam]], AD$11) + SUMIFS(Table2[[HomeWon_]:[HomeWon_]], Table2[[GameIsOver]:[GameIsOver]],1,Table2[[HomeTeam]:[HomeTeam]],$T17, Table2[[AwayTeam]:[AwayTeam]], AD$11))) + (0*(SUMIFS(Table2[[HomeWon_]:[HomeWon_]], Table2[[GameIsOver]:[GameIsOver]],1,Table2[[AwayTeam]:[AwayTeam]],$T17, Table2[[HomeTeam]:[HomeTeam]], AD$11, Table2[[ActualResult]:[ActualResult]], "REG") + SUMIFS(Table2[[AwayWon]:[AwayWon]], Table2[[GameIsOver]:[GameIsOver]],1,Table2[[HomeTeam]:[HomeTeam]],$T17, Table2[[AwayTeam]:[AwayTeam]], AD$11, Table2[[ActualResult]:[ActualResult]], "REG"))) + (1*(SUMIFS(Table2[[HomeWon_]:[HomeWon_]], Table2[[GameIsOver]:[GameIsOver]],1,Table2[[AwayTeam]:[AwayTeam]],$T17, Table2[[HomeTeam]:[HomeTeam]], AD$11, Table2[[ActualResult]:[ActualResult]], "OT") + SUMIFS(Table2[[AwayWon]:[AwayWon]], Table2[[GameIsOver]:[GameIsOver]],1,Table2[[HomeTeam]:[HomeTeam]],$T17, Table2[[AwayTeam]:[AwayTeam]], AD$11, Table2[[ActualResult]:[ActualResult]], "OT") + SUMIFS(Table2[[HomeWon_]:[HomeWon_]], Table2[[GameIsOver]:[GameIsOver]],1,Table2[[AwayTeam]:[AwayTeam]],$T17, Table2[[HomeTeam]:[HomeTeam]], AD$11, Table2[[ActualResult]:[ActualResult]], "SO") + SUMIFS(Table2[[AwayWon]:[AwayWon]], Table2[[GameIsOver]:[GameIsOver]],1,Table2[[HomeTeam]:[HomeTeam]],$T17, Table2[[AwayTeam]:[AwayTeam]], AD$11, Table2[[ActualResult]:[ActualResult]], "SO")))</f>
        <v>5</v>
      </c>
      <c r="AE17">
        <f>(2*(SUMIFS(Table2[[AwayWon]:[AwayWon]], Table2[[GameIsOver]:[GameIsOver]],1,Table2[[AwayTeam]:[AwayTeam]],$T17, Table2[[HomeTeam]:[HomeTeam]], AE$11) + SUMIFS(Table2[[HomeWon_]:[HomeWon_]], Table2[[GameIsOver]:[GameIsOver]],1,Table2[[HomeTeam]:[HomeTeam]],$T17, Table2[[AwayTeam]:[AwayTeam]], AE$11))) + (0*(SUMIFS(Table2[[HomeWon_]:[HomeWon_]], Table2[[GameIsOver]:[GameIsOver]],1,Table2[[AwayTeam]:[AwayTeam]],$T17, Table2[[HomeTeam]:[HomeTeam]], AE$11, Table2[[ActualResult]:[ActualResult]], "REG") + SUMIFS(Table2[[AwayWon]:[AwayWon]], Table2[[GameIsOver]:[GameIsOver]],1,Table2[[HomeTeam]:[HomeTeam]],$T17, Table2[[AwayTeam]:[AwayTeam]], AE$11, Table2[[ActualResult]:[ActualResult]], "REG"))) + (1*(SUMIFS(Table2[[HomeWon_]:[HomeWon_]], Table2[[GameIsOver]:[GameIsOver]],1,Table2[[AwayTeam]:[AwayTeam]],$T17, Table2[[HomeTeam]:[HomeTeam]], AE$11, Table2[[ActualResult]:[ActualResult]], "OT") + SUMIFS(Table2[[AwayWon]:[AwayWon]], Table2[[GameIsOver]:[GameIsOver]],1,Table2[[HomeTeam]:[HomeTeam]],$T17, Table2[[AwayTeam]:[AwayTeam]], AE$11, Table2[[ActualResult]:[ActualResult]], "OT") + SUMIFS(Table2[[HomeWon_]:[HomeWon_]], Table2[[GameIsOver]:[GameIsOver]],1,Table2[[AwayTeam]:[AwayTeam]],$T17, Table2[[HomeTeam]:[HomeTeam]], AE$11, Table2[[ActualResult]:[ActualResult]], "SO") + SUMIFS(Table2[[AwayWon]:[AwayWon]], Table2[[GameIsOver]:[GameIsOver]],1,Table2[[HomeTeam]:[HomeTeam]],$T17, Table2[[AwayTeam]:[AwayTeam]], AE$11, Table2[[ActualResult]:[ActualResult]], "SO")))</f>
        <v>2</v>
      </c>
      <c r="AF17">
        <f>(2*(SUMIFS(Table2[[AwayWon]:[AwayWon]], Table2[[GameIsOver]:[GameIsOver]],1,Table2[[AwayTeam]:[AwayTeam]],$T17, Table2[[HomeTeam]:[HomeTeam]], AF$11) + SUMIFS(Table2[[HomeWon_]:[HomeWon_]], Table2[[GameIsOver]:[GameIsOver]],1,Table2[[HomeTeam]:[HomeTeam]],$T17, Table2[[AwayTeam]:[AwayTeam]], AF$11))) + (0*(SUMIFS(Table2[[HomeWon_]:[HomeWon_]], Table2[[GameIsOver]:[GameIsOver]],1,Table2[[AwayTeam]:[AwayTeam]],$T17, Table2[[HomeTeam]:[HomeTeam]], AF$11, Table2[[ActualResult]:[ActualResult]], "REG") + SUMIFS(Table2[[AwayWon]:[AwayWon]], Table2[[GameIsOver]:[GameIsOver]],1,Table2[[HomeTeam]:[HomeTeam]],$T17, Table2[[AwayTeam]:[AwayTeam]], AF$11, Table2[[ActualResult]:[ActualResult]], "REG"))) + (1*(SUMIFS(Table2[[HomeWon_]:[HomeWon_]], Table2[[GameIsOver]:[GameIsOver]],1,Table2[[AwayTeam]:[AwayTeam]],$T17, Table2[[HomeTeam]:[HomeTeam]], AF$11, Table2[[ActualResult]:[ActualResult]], "OT") + SUMIFS(Table2[[AwayWon]:[AwayWon]], Table2[[GameIsOver]:[GameIsOver]],1,Table2[[HomeTeam]:[HomeTeam]],$T17, Table2[[AwayTeam]:[AwayTeam]], AF$11, Table2[[ActualResult]:[ActualResult]], "OT") + SUMIFS(Table2[[HomeWon_]:[HomeWon_]], Table2[[GameIsOver]:[GameIsOver]],1,Table2[[AwayTeam]:[AwayTeam]],$T17, Table2[[HomeTeam]:[HomeTeam]], AF$11, Table2[[ActualResult]:[ActualResult]], "SO") + SUMIFS(Table2[[AwayWon]:[AwayWon]], Table2[[GameIsOver]:[GameIsOver]],1,Table2[[HomeTeam]:[HomeTeam]],$T17, Table2[[AwayTeam]:[AwayTeam]], AF$11, Table2[[ActualResult]:[ActualResult]], "SO")))</f>
        <v>1</v>
      </c>
      <c r="AG17">
        <f>(2*(SUMIFS(Table2[[AwayWon]:[AwayWon]], Table2[[GameIsOver]:[GameIsOver]],1,Table2[[AwayTeam]:[AwayTeam]],$T17, Table2[[HomeTeam]:[HomeTeam]], AG$11) + SUMIFS(Table2[[HomeWon_]:[HomeWon_]], Table2[[GameIsOver]:[GameIsOver]],1,Table2[[HomeTeam]:[HomeTeam]],$T17, Table2[[AwayTeam]:[AwayTeam]], AG$11))) + (0*(SUMIFS(Table2[[HomeWon_]:[HomeWon_]], Table2[[GameIsOver]:[GameIsOver]],1,Table2[[AwayTeam]:[AwayTeam]],$T17, Table2[[HomeTeam]:[HomeTeam]], AG$11, Table2[[ActualResult]:[ActualResult]], "REG") + SUMIFS(Table2[[AwayWon]:[AwayWon]], Table2[[GameIsOver]:[GameIsOver]],1,Table2[[HomeTeam]:[HomeTeam]],$T17, Table2[[AwayTeam]:[AwayTeam]], AG$11, Table2[[ActualResult]:[ActualResult]], "REG"))) + (1*(SUMIFS(Table2[[HomeWon_]:[HomeWon_]], Table2[[GameIsOver]:[GameIsOver]],1,Table2[[AwayTeam]:[AwayTeam]],$T17, Table2[[HomeTeam]:[HomeTeam]], AG$11, Table2[[ActualResult]:[ActualResult]], "OT") + SUMIFS(Table2[[AwayWon]:[AwayWon]], Table2[[GameIsOver]:[GameIsOver]],1,Table2[[HomeTeam]:[HomeTeam]],$T17, Table2[[AwayTeam]:[AwayTeam]], AG$11, Table2[[ActualResult]:[ActualResult]], "OT") + SUMIFS(Table2[[HomeWon_]:[HomeWon_]], Table2[[GameIsOver]:[GameIsOver]],1,Table2[[AwayTeam]:[AwayTeam]],$T17, Table2[[HomeTeam]:[HomeTeam]], AG$11, Table2[[ActualResult]:[ActualResult]], "SO") + SUMIFS(Table2[[AwayWon]:[AwayWon]], Table2[[GameIsOver]:[GameIsOver]],1,Table2[[HomeTeam]:[HomeTeam]],$T17, Table2[[AwayTeam]:[AwayTeam]], AG$11, Table2[[ActualResult]:[ActualResult]], "SO")))</f>
        <v>7</v>
      </c>
      <c r="AH17">
        <f>(2*(SUMIFS(Table2[[AwayWon]:[AwayWon]], Table2[[GameIsOver]:[GameIsOver]],1,Table2[[AwayTeam]:[AwayTeam]],$T17, Table2[[HomeTeam]:[HomeTeam]], AH$11) + SUMIFS(Table2[[HomeWon_]:[HomeWon_]], Table2[[GameIsOver]:[GameIsOver]],1,Table2[[HomeTeam]:[HomeTeam]],$T17, Table2[[AwayTeam]:[AwayTeam]], AH$11))) + (0*(SUMIFS(Table2[[HomeWon_]:[HomeWon_]], Table2[[GameIsOver]:[GameIsOver]],1,Table2[[AwayTeam]:[AwayTeam]],$T17, Table2[[HomeTeam]:[HomeTeam]], AH$11, Table2[[ActualResult]:[ActualResult]], "REG") + SUMIFS(Table2[[AwayWon]:[AwayWon]], Table2[[GameIsOver]:[GameIsOver]],1,Table2[[HomeTeam]:[HomeTeam]],$T17, Table2[[AwayTeam]:[AwayTeam]], AH$11, Table2[[ActualResult]:[ActualResult]], "REG"))) + (1*(SUMIFS(Table2[[HomeWon_]:[HomeWon_]], Table2[[GameIsOver]:[GameIsOver]],1,Table2[[AwayTeam]:[AwayTeam]],$T17, Table2[[HomeTeam]:[HomeTeam]], AH$11, Table2[[ActualResult]:[ActualResult]], "OT") + SUMIFS(Table2[[AwayWon]:[AwayWon]], Table2[[GameIsOver]:[GameIsOver]],1,Table2[[HomeTeam]:[HomeTeam]],$T17, Table2[[AwayTeam]:[AwayTeam]], AH$11, Table2[[ActualResult]:[ActualResult]], "OT") + SUMIFS(Table2[[HomeWon_]:[HomeWon_]], Table2[[GameIsOver]:[GameIsOver]],1,Table2[[AwayTeam]:[AwayTeam]],$T17, Table2[[HomeTeam]:[HomeTeam]], AH$11, Table2[[ActualResult]:[ActualResult]], "SO") + SUMIFS(Table2[[AwayWon]:[AwayWon]], Table2[[GameIsOver]:[GameIsOver]],1,Table2[[HomeTeam]:[HomeTeam]],$T17, Table2[[AwayTeam]:[AwayTeam]], AH$11, Table2[[ActualResult]:[ActualResult]], "SO")))</f>
        <v>0</v>
      </c>
      <c r="AI17">
        <f>(2*(SUMIFS(Table2[[AwayWon]:[AwayWon]], Table2[[GameIsOver]:[GameIsOver]],1,Table2[[AwayTeam]:[AwayTeam]],$T17, Table2[[HomeTeam]:[HomeTeam]], AI$11) + SUMIFS(Table2[[HomeWon_]:[HomeWon_]], Table2[[GameIsOver]:[GameIsOver]],1,Table2[[HomeTeam]:[HomeTeam]],$T17, Table2[[AwayTeam]:[AwayTeam]], AI$11))) + (0*(SUMIFS(Table2[[HomeWon_]:[HomeWon_]], Table2[[GameIsOver]:[GameIsOver]],1,Table2[[AwayTeam]:[AwayTeam]],$T17, Table2[[HomeTeam]:[HomeTeam]], AI$11, Table2[[ActualResult]:[ActualResult]], "REG") + SUMIFS(Table2[[AwayWon]:[AwayWon]], Table2[[GameIsOver]:[GameIsOver]],1,Table2[[HomeTeam]:[HomeTeam]],$T17, Table2[[AwayTeam]:[AwayTeam]], AI$11, Table2[[ActualResult]:[ActualResult]], "REG"))) + (1*(SUMIFS(Table2[[HomeWon_]:[HomeWon_]], Table2[[GameIsOver]:[GameIsOver]],1,Table2[[AwayTeam]:[AwayTeam]],$T17, Table2[[HomeTeam]:[HomeTeam]], AI$11, Table2[[ActualResult]:[ActualResult]], "OT") + SUMIFS(Table2[[AwayWon]:[AwayWon]], Table2[[GameIsOver]:[GameIsOver]],1,Table2[[HomeTeam]:[HomeTeam]],$T17, Table2[[AwayTeam]:[AwayTeam]], AI$11, Table2[[ActualResult]:[ActualResult]], "OT") + SUMIFS(Table2[[HomeWon_]:[HomeWon_]], Table2[[GameIsOver]:[GameIsOver]],1,Table2[[AwayTeam]:[AwayTeam]],$T17, Table2[[HomeTeam]:[HomeTeam]], AI$11, Table2[[ActualResult]:[ActualResult]], "SO") + SUMIFS(Table2[[AwayWon]:[AwayWon]], Table2[[GameIsOver]:[GameIsOver]],1,Table2[[HomeTeam]:[HomeTeam]],$T17, Table2[[AwayTeam]:[AwayTeam]], AI$11, Table2[[ActualResult]:[ActualResult]], "SO")))</f>
        <v>4</v>
      </c>
      <c r="AJ17">
        <f>(2*(SUMIFS(Table2[[AwayWon]:[AwayWon]], Table2[[GameIsOver]:[GameIsOver]],1,Table2[[AwayTeam]:[AwayTeam]],$T17, Table2[[HomeTeam]:[HomeTeam]], AJ$11) + SUMIFS(Table2[[HomeWon_]:[HomeWon_]], Table2[[GameIsOver]:[GameIsOver]],1,Table2[[HomeTeam]:[HomeTeam]],$T17, Table2[[AwayTeam]:[AwayTeam]], AJ$11))) + (0*(SUMIFS(Table2[[HomeWon_]:[HomeWon_]], Table2[[GameIsOver]:[GameIsOver]],1,Table2[[AwayTeam]:[AwayTeam]],$T17, Table2[[HomeTeam]:[HomeTeam]], AJ$11, Table2[[ActualResult]:[ActualResult]], "REG") + SUMIFS(Table2[[AwayWon]:[AwayWon]], Table2[[GameIsOver]:[GameIsOver]],1,Table2[[HomeTeam]:[HomeTeam]],$T17, Table2[[AwayTeam]:[AwayTeam]], AJ$11, Table2[[ActualResult]:[ActualResult]], "REG"))) + (1*(SUMIFS(Table2[[HomeWon_]:[HomeWon_]], Table2[[GameIsOver]:[GameIsOver]],1,Table2[[AwayTeam]:[AwayTeam]],$T17, Table2[[HomeTeam]:[HomeTeam]], AJ$11, Table2[[ActualResult]:[ActualResult]], "OT") + SUMIFS(Table2[[AwayWon]:[AwayWon]], Table2[[GameIsOver]:[GameIsOver]],1,Table2[[HomeTeam]:[HomeTeam]],$T17, Table2[[AwayTeam]:[AwayTeam]], AJ$11, Table2[[ActualResult]:[ActualResult]], "OT") + SUMIFS(Table2[[HomeWon_]:[HomeWon_]], Table2[[GameIsOver]:[GameIsOver]],1,Table2[[AwayTeam]:[AwayTeam]],$T17, Table2[[HomeTeam]:[HomeTeam]], AJ$11, Table2[[ActualResult]:[ActualResult]], "SO") + SUMIFS(Table2[[AwayWon]:[AwayWon]], Table2[[GameIsOver]:[GameIsOver]],1,Table2[[HomeTeam]:[HomeTeam]],$T17, Table2[[AwayTeam]:[AwayTeam]], AJ$11, Table2[[ActualResult]:[ActualResult]], "SO")))</f>
        <v>0</v>
      </c>
      <c r="AK17">
        <f>(2*(SUMIFS(Table2[[AwayWon]:[AwayWon]], Table2[[GameIsOver]:[GameIsOver]],1,Table2[[AwayTeam]:[AwayTeam]],$T17, Table2[[HomeTeam]:[HomeTeam]], AK$11) + SUMIFS(Table2[[HomeWon_]:[HomeWon_]], Table2[[GameIsOver]:[GameIsOver]],1,Table2[[HomeTeam]:[HomeTeam]],$T17, Table2[[AwayTeam]:[AwayTeam]], AK$11))) + (0*(SUMIFS(Table2[[HomeWon_]:[HomeWon_]], Table2[[GameIsOver]:[GameIsOver]],1,Table2[[AwayTeam]:[AwayTeam]],$T17, Table2[[HomeTeam]:[HomeTeam]], AK$11, Table2[[ActualResult]:[ActualResult]], "REG") + SUMIFS(Table2[[AwayWon]:[AwayWon]], Table2[[GameIsOver]:[GameIsOver]],1,Table2[[HomeTeam]:[HomeTeam]],$T17, Table2[[AwayTeam]:[AwayTeam]], AK$11, Table2[[ActualResult]:[ActualResult]], "REG"))) + (1*(SUMIFS(Table2[[HomeWon_]:[HomeWon_]], Table2[[GameIsOver]:[GameIsOver]],1,Table2[[AwayTeam]:[AwayTeam]],$T17, Table2[[HomeTeam]:[HomeTeam]], AK$11, Table2[[ActualResult]:[ActualResult]], "OT") + SUMIFS(Table2[[AwayWon]:[AwayWon]], Table2[[GameIsOver]:[GameIsOver]],1,Table2[[HomeTeam]:[HomeTeam]],$T17, Table2[[AwayTeam]:[AwayTeam]], AK$11, Table2[[ActualResult]:[ActualResult]], "OT") + SUMIFS(Table2[[HomeWon_]:[HomeWon_]], Table2[[GameIsOver]:[GameIsOver]],1,Table2[[AwayTeam]:[AwayTeam]],$T17, Table2[[HomeTeam]:[HomeTeam]], AK$11, Table2[[ActualResult]:[ActualResult]], "SO") + SUMIFS(Table2[[AwayWon]:[AwayWon]], Table2[[GameIsOver]:[GameIsOver]],1,Table2[[HomeTeam]:[HomeTeam]],$T17, Table2[[AwayTeam]:[AwayTeam]], AK$11, Table2[[ActualResult]:[ActualResult]], "SO")))</f>
        <v>2</v>
      </c>
      <c r="AL17">
        <f>(2*(SUMIFS(Table2[[AwayWon]:[AwayWon]], Table2[[GameIsOver]:[GameIsOver]],1,Table2[[AwayTeam]:[AwayTeam]],$T17, Table2[[HomeTeam]:[HomeTeam]], AL$11) + SUMIFS(Table2[[HomeWon_]:[HomeWon_]], Table2[[GameIsOver]:[GameIsOver]],1,Table2[[HomeTeam]:[HomeTeam]],$T17, Table2[[AwayTeam]:[AwayTeam]], AL$11))) + (0*(SUMIFS(Table2[[HomeWon_]:[HomeWon_]], Table2[[GameIsOver]:[GameIsOver]],1,Table2[[AwayTeam]:[AwayTeam]],$T17, Table2[[HomeTeam]:[HomeTeam]], AL$11, Table2[[ActualResult]:[ActualResult]], "REG") + SUMIFS(Table2[[AwayWon]:[AwayWon]], Table2[[GameIsOver]:[GameIsOver]],1,Table2[[HomeTeam]:[HomeTeam]],$T17, Table2[[AwayTeam]:[AwayTeam]], AL$11, Table2[[ActualResult]:[ActualResult]], "REG"))) + (1*(SUMIFS(Table2[[HomeWon_]:[HomeWon_]], Table2[[GameIsOver]:[GameIsOver]],1,Table2[[AwayTeam]:[AwayTeam]],$T17, Table2[[HomeTeam]:[HomeTeam]], AL$11, Table2[[ActualResult]:[ActualResult]], "OT") + SUMIFS(Table2[[AwayWon]:[AwayWon]], Table2[[GameIsOver]:[GameIsOver]],1,Table2[[HomeTeam]:[HomeTeam]],$T17, Table2[[AwayTeam]:[AwayTeam]], AL$11, Table2[[ActualResult]:[ActualResult]], "OT") + SUMIFS(Table2[[HomeWon_]:[HomeWon_]], Table2[[GameIsOver]:[GameIsOver]],1,Table2[[AwayTeam]:[AwayTeam]],$T17, Table2[[HomeTeam]:[HomeTeam]], AL$11, Table2[[ActualResult]:[ActualResult]], "SO") + SUMIFS(Table2[[AwayWon]:[AwayWon]], Table2[[GameIsOver]:[GameIsOver]],1,Table2[[HomeTeam]:[HomeTeam]],$T17, Table2[[AwayTeam]:[AwayTeam]], AL$11, Table2[[ActualResult]:[ActualResult]], "SO")))</f>
        <v>2</v>
      </c>
      <c r="AM17">
        <f>(2*(SUMIFS(Table2[[AwayWon]:[AwayWon]], Table2[[GameIsOver]:[GameIsOver]],1,Table2[[AwayTeam]:[AwayTeam]],$T17, Table2[[HomeTeam]:[HomeTeam]], AM$11) + SUMIFS(Table2[[HomeWon_]:[HomeWon_]], Table2[[GameIsOver]:[GameIsOver]],1,Table2[[HomeTeam]:[HomeTeam]],$T17, Table2[[AwayTeam]:[AwayTeam]], AM$11))) + (0*(SUMIFS(Table2[[HomeWon_]:[HomeWon_]], Table2[[GameIsOver]:[GameIsOver]],1,Table2[[AwayTeam]:[AwayTeam]],$T17, Table2[[HomeTeam]:[HomeTeam]], AM$11, Table2[[ActualResult]:[ActualResult]], "REG") + SUMIFS(Table2[[AwayWon]:[AwayWon]], Table2[[GameIsOver]:[GameIsOver]],1,Table2[[HomeTeam]:[HomeTeam]],$T17, Table2[[AwayTeam]:[AwayTeam]], AM$11, Table2[[ActualResult]:[ActualResult]], "REG"))) + (1*(SUMIFS(Table2[[HomeWon_]:[HomeWon_]], Table2[[GameIsOver]:[GameIsOver]],1,Table2[[AwayTeam]:[AwayTeam]],$T17, Table2[[HomeTeam]:[HomeTeam]], AM$11, Table2[[ActualResult]:[ActualResult]], "OT") + SUMIFS(Table2[[AwayWon]:[AwayWon]], Table2[[GameIsOver]:[GameIsOver]],1,Table2[[HomeTeam]:[HomeTeam]],$T17, Table2[[AwayTeam]:[AwayTeam]], AM$11, Table2[[ActualResult]:[ActualResult]], "OT") + SUMIFS(Table2[[HomeWon_]:[HomeWon_]], Table2[[GameIsOver]:[GameIsOver]],1,Table2[[AwayTeam]:[AwayTeam]],$T17, Table2[[HomeTeam]:[HomeTeam]], AM$11, Table2[[ActualResult]:[ActualResult]], "SO") + SUMIFS(Table2[[AwayWon]:[AwayWon]], Table2[[GameIsOver]:[GameIsOver]],1,Table2[[HomeTeam]:[HomeTeam]],$T17, Table2[[AwayTeam]:[AwayTeam]], AM$11, Table2[[ActualResult]:[ActualResult]], "SO")))</f>
        <v>3</v>
      </c>
      <c r="AN17">
        <f>(2*(SUMIFS(Table2[[AwayWon]:[AwayWon]], Table2[[GameIsOver]:[GameIsOver]],1,Table2[[AwayTeam]:[AwayTeam]],$T17, Table2[[HomeTeam]:[HomeTeam]], AN$11) + SUMIFS(Table2[[HomeWon_]:[HomeWon_]], Table2[[GameIsOver]:[GameIsOver]],1,Table2[[HomeTeam]:[HomeTeam]],$T17, Table2[[AwayTeam]:[AwayTeam]], AN$11))) + (0*(SUMIFS(Table2[[HomeWon_]:[HomeWon_]], Table2[[GameIsOver]:[GameIsOver]],1,Table2[[AwayTeam]:[AwayTeam]],$T17, Table2[[HomeTeam]:[HomeTeam]], AN$11, Table2[[ActualResult]:[ActualResult]], "REG") + SUMIFS(Table2[[AwayWon]:[AwayWon]], Table2[[GameIsOver]:[GameIsOver]],1,Table2[[HomeTeam]:[HomeTeam]],$T17, Table2[[AwayTeam]:[AwayTeam]], AN$11, Table2[[ActualResult]:[ActualResult]], "REG"))) + (1*(SUMIFS(Table2[[HomeWon_]:[HomeWon_]], Table2[[GameIsOver]:[GameIsOver]],1,Table2[[AwayTeam]:[AwayTeam]],$T17, Table2[[HomeTeam]:[HomeTeam]], AN$11, Table2[[ActualResult]:[ActualResult]], "OT") + SUMIFS(Table2[[AwayWon]:[AwayWon]], Table2[[GameIsOver]:[GameIsOver]],1,Table2[[HomeTeam]:[HomeTeam]],$T17, Table2[[AwayTeam]:[AwayTeam]], AN$11, Table2[[ActualResult]:[ActualResult]], "OT") + SUMIFS(Table2[[HomeWon_]:[HomeWon_]], Table2[[GameIsOver]:[GameIsOver]],1,Table2[[AwayTeam]:[AwayTeam]],$T17, Table2[[HomeTeam]:[HomeTeam]], AN$11, Table2[[ActualResult]:[ActualResult]], "SO") + SUMIFS(Table2[[AwayWon]:[AwayWon]], Table2[[GameIsOver]:[GameIsOver]],1,Table2[[HomeTeam]:[HomeTeam]],$T17, Table2[[AwayTeam]:[AwayTeam]], AN$11, Table2[[ActualResult]:[ActualResult]], "SO")))</f>
        <v>0</v>
      </c>
      <c r="AO17">
        <f>(2*(SUMIFS(Table2[[AwayWon]:[AwayWon]], Table2[[GameIsOver]:[GameIsOver]],1,Table2[[AwayTeam]:[AwayTeam]],$T17, Table2[[HomeTeam]:[HomeTeam]], AO$11) + SUMIFS(Table2[[HomeWon_]:[HomeWon_]], Table2[[GameIsOver]:[GameIsOver]],1,Table2[[HomeTeam]:[HomeTeam]],$T17, Table2[[AwayTeam]:[AwayTeam]], AO$11))) + (0*(SUMIFS(Table2[[HomeWon_]:[HomeWon_]], Table2[[GameIsOver]:[GameIsOver]],1,Table2[[AwayTeam]:[AwayTeam]],$T17, Table2[[HomeTeam]:[HomeTeam]], AO$11, Table2[[ActualResult]:[ActualResult]], "REG") + SUMIFS(Table2[[AwayWon]:[AwayWon]], Table2[[GameIsOver]:[GameIsOver]],1,Table2[[HomeTeam]:[HomeTeam]],$T17, Table2[[AwayTeam]:[AwayTeam]], AO$11, Table2[[ActualResult]:[ActualResult]], "REG"))) + (1*(SUMIFS(Table2[[HomeWon_]:[HomeWon_]], Table2[[GameIsOver]:[GameIsOver]],1,Table2[[AwayTeam]:[AwayTeam]],$T17, Table2[[HomeTeam]:[HomeTeam]], AO$11, Table2[[ActualResult]:[ActualResult]], "OT") + SUMIFS(Table2[[AwayWon]:[AwayWon]], Table2[[GameIsOver]:[GameIsOver]],1,Table2[[HomeTeam]:[HomeTeam]],$T17, Table2[[AwayTeam]:[AwayTeam]], AO$11, Table2[[ActualResult]:[ActualResult]], "OT") + SUMIFS(Table2[[HomeWon_]:[HomeWon_]], Table2[[GameIsOver]:[GameIsOver]],1,Table2[[AwayTeam]:[AwayTeam]],$T17, Table2[[HomeTeam]:[HomeTeam]], AO$11, Table2[[ActualResult]:[ActualResult]], "SO") + SUMIFS(Table2[[AwayWon]:[AwayWon]], Table2[[GameIsOver]:[GameIsOver]],1,Table2[[HomeTeam]:[HomeTeam]],$T17, Table2[[AwayTeam]:[AwayTeam]], AO$11, Table2[[ActualResult]:[ActualResult]], "SO")))</f>
        <v>2</v>
      </c>
      <c r="AP17">
        <f>(2*(SUMIFS(Table2[[AwayWon]:[AwayWon]], Table2[[GameIsOver]:[GameIsOver]],1,Table2[[AwayTeam]:[AwayTeam]],$T17, Table2[[HomeTeam]:[HomeTeam]], AP$11) + SUMIFS(Table2[[HomeWon_]:[HomeWon_]], Table2[[GameIsOver]:[GameIsOver]],1,Table2[[HomeTeam]:[HomeTeam]],$T17, Table2[[AwayTeam]:[AwayTeam]], AP$11))) + (0*(SUMIFS(Table2[[HomeWon_]:[HomeWon_]], Table2[[GameIsOver]:[GameIsOver]],1,Table2[[AwayTeam]:[AwayTeam]],$T17, Table2[[HomeTeam]:[HomeTeam]], AP$11, Table2[[ActualResult]:[ActualResult]], "REG") + SUMIFS(Table2[[AwayWon]:[AwayWon]], Table2[[GameIsOver]:[GameIsOver]],1,Table2[[HomeTeam]:[HomeTeam]],$T17, Table2[[AwayTeam]:[AwayTeam]], AP$11, Table2[[ActualResult]:[ActualResult]], "REG"))) + (1*(SUMIFS(Table2[[HomeWon_]:[HomeWon_]], Table2[[GameIsOver]:[GameIsOver]],1,Table2[[AwayTeam]:[AwayTeam]],$T17, Table2[[HomeTeam]:[HomeTeam]], AP$11, Table2[[ActualResult]:[ActualResult]], "OT") + SUMIFS(Table2[[AwayWon]:[AwayWon]], Table2[[GameIsOver]:[GameIsOver]],1,Table2[[HomeTeam]:[HomeTeam]],$T17, Table2[[AwayTeam]:[AwayTeam]], AP$11, Table2[[ActualResult]:[ActualResult]], "OT") + SUMIFS(Table2[[HomeWon_]:[HomeWon_]], Table2[[GameIsOver]:[GameIsOver]],1,Table2[[AwayTeam]:[AwayTeam]],$T17, Table2[[HomeTeam]:[HomeTeam]], AP$11, Table2[[ActualResult]:[ActualResult]], "SO") + SUMIFS(Table2[[AwayWon]:[AwayWon]], Table2[[GameIsOver]:[GameIsOver]],1,Table2[[HomeTeam]:[HomeTeam]],$T17, Table2[[AwayTeam]:[AwayTeam]], AP$11, Table2[[ActualResult]:[ActualResult]], "SO")))</f>
        <v>2</v>
      </c>
      <c r="AQ17">
        <f>(2*(SUMIFS(Table2[[AwayWon]:[AwayWon]], Table2[[GameIsOver]:[GameIsOver]],1,Table2[[AwayTeam]:[AwayTeam]],$T17, Table2[[HomeTeam]:[HomeTeam]], AQ$11) + SUMIFS(Table2[[HomeWon_]:[HomeWon_]], Table2[[GameIsOver]:[GameIsOver]],1,Table2[[HomeTeam]:[HomeTeam]],$T17, Table2[[AwayTeam]:[AwayTeam]], AQ$11))) + (0*(SUMIFS(Table2[[HomeWon_]:[HomeWon_]], Table2[[GameIsOver]:[GameIsOver]],1,Table2[[AwayTeam]:[AwayTeam]],$T17, Table2[[HomeTeam]:[HomeTeam]], AQ$11, Table2[[ActualResult]:[ActualResult]], "REG") + SUMIFS(Table2[[AwayWon]:[AwayWon]], Table2[[GameIsOver]:[GameIsOver]],1,Table2[[HomeTeam]:[HomeTeam]],$T17, Table2[[AwayTeam]:[AwayTeam]], AQ$11, Table2[[ActualResult]:[ActualResult]], "REG"))) + (1*(SUMIFS(Table2[[HomeWon_]:[HomeWon_]], Table2[[GameIsOver]:[GameIsOver]],1,Table2[[AwayTeam]:[AwayTeam]],$T17, Table2[[HomeTeam]:[HomeTeam]], AQ$11, Table2[[ActualResult]:[ActualResult]], "OT") + SUMIFS(Table2[[AwayWon]:[AwayWon]], Table2[[GameIsOver]:[GameIsOver]],1,Table2[[HomeTeam]:[HomeTeam]],$T17, Table2[[AwayTeam]:[AwayTeam]], AQ$11, Table2[[ActualResult]:[ActualResult]], "OT") + SUMIFS(Table2[[HomeWon_]:[HomeWon_]], Table2[[GameIsOver]:[GameIsOver]],1,Table2[[AwayTeam]:[AwayTeam]],$T17, Table2[[HomeTeam]:[HomeTeam]], AQ$11, Table2[[ActualResult]:[ActualResult]], "SO") + SUMIFS(Table2[[AwayWon]:[AwayWon]], Table2[[GameIsOver]:[GameIsOver]],1,Table2[[HomeTeam]:[HomeTeam]],$T17, Table2[[AwayTeam]:[AwayTeam]], AQ$11, Table2[[ActualResult]:[ActualResult]], "SO")))</f>
        <v>4</v>
      </c>
      <c r="AR17">
        <f>(2*(SUMIFS(Table2[[AwayWon]:[AwayWon]], Table2[[GameIsOver]:[GameIsOver]],1,Table2[[AwayTeam]:[AwayTeam]],$T17, Table2[[HomeTeam]:[HomeTeam]], AR$11) + SUMIFS(Table2[[HomeWon_]:[HomeWon_]], Table2[[GameIsOver]:[GameIsOver]],1,Table2[[HomeTeam]:[HomeTeam]],$T17, Table2[[AwayTeam]:[AwayTeam]], AR$11))) + (0*(SUMIFS(Table2[[HomeWon_]:[HomeWon_]], Table2[[GameIsOver]:[GameIsOver]],1,Table2[[AwayTeam]:[AwayTeam]],$T17, Table2[[HomeTeam]:[HomeTeam]], AR$11, Table2[[ActualResult]:[ActualResult]], "REG") + SUMIFS(Table2[[AwayWon]:[AwayWon]], Table2[[GameIsOver]:[GameIsOver]],1,Table2[[HomeTeam]:[HomeTeam]],$T17, Table2[[AwayTeam]:[AwayTeam]], AR$11, Table2[[ActualResult]:[ActualResult]], "REG"))) + (1*(SUMIFS(Table2[[HomeWon_]:[HomeWon_]], Table2[[GameIsOver]:[GameIsOver]],1,Table2[[AwayTeam]:[AwayTeam]],$T17, Table2[[HomeTeam]:[HomeTeam]], AR$11, Table2[[ActualResult]:[ActualResult]], "OT") + SUMIFS(Table2[[AwayWon]:[AwayWon]], Table2[[GameIsOver]:[GameIsOver]],1,Table2[[HomeTeam]:[HomeTeam]],$T17, Table2[[AwayTeam]:[AwayTeam]], AR$11, Table2[[ActualResult]:[ActualResult]], "OT") + SUMIFS(Table2[[HomeWon_]:[HomeWon_]], Table2[[GameIsOver]:[GameIsOver]],1,Table2[[AwayTeam]:[AwayTeam]],$T17, Table2[[HomeTeam]:[HomeTeam]], AR$11, Table2[[ActualResult]:[ActualResult]], "SO") + SUMIFS(Table2[[AwayWon]:[AwayWon]], Table2[[GameIsOver]:[GameIsOver]],1,Table2[[HomeTeam]:[HomeTeam]],$T17, Table2[[AwayTeam]:[AwayTeam]], AR$11, Table2[[ActualResult]:[ActualResult]], "SO")))</f>
        <v>3</v>
      </c>
      <c r="AS17">
        <f>(2*(SUMIFS(Table2[[AwayWon]:[AwayWon]], Table2[[GameIsOver]:[GameIsOver]],1,Table2[[AwayTeam]:[AwayTeam]],$T17, Table2[[HomeTeam]:[HomeTeam]], AS$11) + SUMIFS(Table2[[HomeWon_]:[HomeWon_]], Table2[[GameIsOver]:[GameIsOver]],1,Table2[[HomeTeam]:[HomeTeam]],$T17, Table2[[AwayTeam]:[AwayTeam]], AS$11))) + (0*(SUMIFS(Table2[[HomeWon_]:[HomeWon_]], Table2[[GameIsOver]:[GameIsOver]],1,Table2[[AwayTeam]:[AwayTeam]],$T17, Table2[[HomeTeam]:[HomeTeam]], AS$11, Table2[[ActualResult]:[ActualResult]], "REG") + SUMIFS(Table2[[AwayWon]:[AwayWon]], Table2[[GameIsOver]:[GameIsOver]],1,Table2[[HomeTeam]:[HomeTeam]],$T17, Table2[[AwayTeam]:[AwayTeam]], AS$11, Table2[[ActualResult]:[ActualResult]], "REG"))) + (1*(SUMIFS(Table2[[HomeWon_]:[HomeWon_]], Table2[[GameIsOver]:[GameIsOver]],1,Table2[[AwayTeam]:[AwayTeam]],$T17, Table2[[HomeTeam]:[HomeTeam]], AS$11, Table2[[ActualResult]:[ActualResult]], "OT") + SUMIFS(Table2[[AwayWon]:[AwayWon]], Table2[[GameIsOver]:[GameIsOver]],1,Table2[[HomeTeam]:[HomeTeam]],$T17, Table2[[AwayTeam]:[AwayTeam]], AS$11, Table2[[ActualResult]:[ActualResult]], "OT") + SUMIFS(Table2[[HomeWon_]:[HomeWon_]], Table2[[GameIsOver]:[GameIsOver]],1,Table2[[AwayTeam]:[AwayTeam]],$T17, Table2[[HomeTeam]:[HomeTeam]], AS$11, Table2[[ActualResult]:[ActualResult]], "SO") + SUMIFS(Table2[[AwayWon]:[AwayWon]], Table2[[GameIsOver]:[GameIsOver]],1,Table2[[HomeTeam]:[HomeTeam]],$T17, Table2[[AwayTeam]:[AwayTeam]], AS$11, Table2[[ActualResult]:[ActualResult]], "SO")))</f>
        <v>2</v>
      </c>
      <c r="AT17">
        <f>(2*(SUMIFS(Table2[[AwayWon]:[AwayWon]], Table2[[GameIsOver]:[GameIsOver]],1,Table2[[AwayTeam]:[AwayTeam]],$T17, Table2[[HomeTeam]:[HomeTeam]], AT$11) + SUMIFS(Table2[[HomeWon_]:[HomeWon_]], Table2[[GameIsOver]:[GameIsOver]],1,Table2[[HomeTeam]:[HomeTeam]],$T17, Table2[[AwayTeam]:[AwayTeam]], AT$11))) + (0*(SUMIFS(Table2[[HomeWon_]:[HomeWon_]], Table2[[GameIsOver]:[GameIsOver]],1,Table2[[AwayTeam]:[AwayTeam]],$T17, Table2[[HomeTeam]:[HomeTeam]], AT$11, Table2[[ActualResult]:[ActualResult]], "REG") + SUMIFS(Table2[[AwayWon]:[AwayWon]], Table2[[GameIsOver]:[GameIsOver]],1,Table2[[HomeTeam]:[HomeTeam]],$T17, Table2[[AwayTeam]:[AwayTeam]], AT$11, Table2[[ActualResult]:[ActualResult]], "REG"))) + (1*(SUMIFS(Table2[[HomeWon_]:[HomeWon_]], Table2[[GameIsOver]:[GameIsOver]],1,Table2[[AwayTeam]:[AwayTeam]],$T17, Table2[[HomeTeam]:[HomeTeam]], AT$11, Table2[[ActualResult]:[ActualResult]], "OT") + SUMIFS(Table2[[AwayWon]:[AwayWon]], Table2[[GameIsOver]:[GameIsOver]],1,Table2[[HomeTeam]:[HomeTeam]],$T17, Table2[[AwayTeam]:[AwayTeam]], AT$11, Table2[[ActualResult]:[ActualResult]], "OT") + SUMIFS(Table2[[HomeWon_]:[HomeWon_]], Table2[[GameIsOver]:[GameIsOver]],1,Table2[[AwayTeam]:[AwayTeam]],$T17, Table2[[HomeTeam]:[HomeTeam]], AT$11, Table2[[ActualResult]:[ActualResult]], "SO") + SUMIFS(Table2[[AwayWon]:[AwayWon]], Table2[[GameIsOver]:[GameIsOver]],1,Table2[[HomeTeam]:[HomeTeam]],$T17, Table2[[AwayTeam]:[AwayTeam]], AT$11, Table2[[ActualResult]:[ActualResult]], "SO")))</f>
        <v>2</v>
      </c>
      <c r="AU17">
        <f>(2*(SUMIFS(Table2[[AwayWon]:[AwayWon]], Table2[[GameIsOver]:[GameIsOver]],1,Table2[[AwayTeam]:[AwayTeam]],$T17, Table2[[HomeTeam]:[HomeTeam]], AU$11) + SUMIFS(Table2[[HomeWon_]:[HomeWon_]], Table2[[GameIsOver]:[GameIsOver]],1,Table2[[HomeTeam]:[HomeTeam]],$T17, Table2[[AwayTeam]:[AwayTeam]], AU$11))) + (0*(SUMIFS(Table2[[HomeWon_]:[HomeWon_]], Table2[[GameIsOver]:[GameIsOver]],1,Table2[[AwayTeam]:[AwayTeam]],$T17, Table2[[HomeTeam]:[HomeTeam]], AU$11, Table2[[ActualResult]:[ActualResult]], "REG") + SUMIFS(Table2[[AwayWon]:[AwayWon]], Table2[[GameIsOver]:[GameIsOver]],1,Table2[[HomeTeam]:[HomeTeam]],$T17, Table2[[AwayTeam]:[AwayTeam]], AU$11, Table2[[ActualResult]:[ActualResult]], "REG"))) + (1*(SUMIFS(Table2[[HomeWon_]:[HomeWon_]], Table2[[GameIsOver]:[GameIsOver]],1,Table2[[AwayTeam]:[AwayTeam]],$T17, Table2[[HomeTeam]:[HomeTeam]], AU$11, Table2[[ActualResult]:[ActualResult]], "OT") + SUMIFS(Table2[[AwayWon]:[AwayWon]], Table2[[GameIsOver]:[GameIsOver]],1,Table2[[HomeTeam]:[HomeTeam]],$T17, Table2[[AwayTeam]:[AwayTeam]], AU$11, Table2[[ActualResult]:[ActualResult]], "OT") + SUMIFS(Table2[[HomeWon_]:[HomeWon_]], Table2[[GameIsOver]:[GameIsOver]],1,Table2[[AwayTeam]:[AwayTeam]],$T17, Table2[[HomeTeam]:[HomeTeam]], AU$11, Table2[[ActualResult]:[ActualResult]], "SO") + SUMIFS(Table2[[AwayWon]:[AwayWon]], Table2[[GameIsOver]:[GameIsOver]],1,Table2[[HomeTeam]:[HomeTeam]],$T17, Table2[[AwayTeam]:[AwayTeam]], AU$11, Table2[[ActualResult]:[ActualResult]], "SO")))</f>
        <v>2</v>
      </c>
      <c r="AV17">
        <f>(2*(SUMIFS(Table2[[AwayWon]:[AwayWon]], Table2[[GameIsOver]:[GameIsOver]],1,Table2[[AwayTeam]:[AwayTeam]],$T17, Table2[[HomeTeam]:[HomeTeam]], AV$11) + SUMIFS(Table2[[HomeWon_]:[HomeWon_]], Table2[[GameIsOver]:[GameIsOver]],1,Table2[[HomeTeam]:[HomeTeam]],$T17, Table2[[AwayTeam]:[AwayTeam]], AV$11))) + (0*(SUMIFS(Table2[[HomeWon_]:[HomeWon_]], Table2[[GameIsOver]:[GameIsOver]],1,Table2[[AwayTeam]:[AwayTeam]],$T17, Table2[[HomeTeam]:[HomeTeam]], AV$11, Table2[[ActualResult]:[ActualResult]], "REG") + SUMIFS(Table2[[AwayWon]:[AwayWon]], Table2[[GameIsOver]:[GameIsOver]],1,Table2[[HomeTeam]:[HomeTeam]],$T17, Table2[[AwayTeam]:[AwayTeam]], AV$11, Table2[[ActualResult]:[ActualResult]], "REG"))) + (1*(SUMIFS(Table2[[HomeWon_]:[HomeWon_]], Table2[[GameIsOver]:[GameIsOver]],1,Table2[[AwayTeam]:[AwayTeam]],$T17, Table2[[HomeTeam]:[HomeTeam]], AV$11, Table2[[ActualResult]:[ActualResult]], "OT") + SUMIFS(Table2[[AwayWon]:[AwayWon]], Table2[[GameIsOver]:[GameIsOver]],1,Table2[[HomeTeam]:[HomeTeam]],$T17, Table2[[AwayTeam]:[AwayTeam]], AV$11, Table2[[ActualResult]:[ActualResult]], "OT") + SUMIFS(Table2[[HomeWon_]:[HomeWon_]], Table2[[GameIsOver]:[GameIsOver]],1,Table2[[AwayTeam]:[AwayTeam]],$T17, Table2[[HomeTeam]:[HomeTeam]], AV$11, Table2[[ActualResult]:[ActualResult]], "SO") + SUMIFS(Table2[[AwayWon]:[AwayWon]], Table2[[GameIsOver]:[GameIsOver]],1,Table2[[HomeTeam]:[HomeTeam]],$T17, Table2[[AwayTeam]:[AwayTeam]], AV$11, Table2[[ActualResult]:[ActualResult]], "SO")))</f>
        <v>2</v>
      </c>
      <c r="AW17">
        <f>(2*(SUMIFS(Table2[[AwayWon]:[AwayWon]], Table2[[GameIsOver]:[GameIsOver]],1,Table2[[AwayTeam]:[AwayTeam]],$T17, Table2[[HomeTeam]:[HomeTeam]], AW$11) + SUMIFS(Table2[[HomeWon_]:[HomeWon_]], Table2[[GameIsOver]:[GameIsOver]],1,Table2[[HomeTeam]:[HomeTeam]],$T17, Table2[[AwayTeam]:[AwayTeam]], AW$11))) + (0*(SUMIFS(Table2[[HomeWon_]:[HomeWon_]], Table2[[GameIsOver]:[GameIsOver]],1,Table2[[AwayTeam]:[AwayTeam]],$T17, Table2[[HomeTeam]:[HomeTeam]], AW$11, Table2[[ActualResult]:[ActualResult]], "REG") + SUMIFS(Table2[[AwayWon]:[AwayWon]], Table2[[GameIsOver]:[GameIsOver]],1,Table2[[HomeTeam]:[HomeTeam]],$T17, Table2[[AwayTeam]:[AwayTeam]], AW$11, Table2[[ActualResult]:[ActualResult]], "REG"))) + (1*(SUMIFS(Table2[[HomeWon_]:[HomeWon_]], Table2[[GameIsOver]:[GameIsOver]],1,Table2[[AwayTeam]:[AwayTeam]],$T17, Table2[[HomeTeam]:[HomeTeam]], AW$11, Table2[[ActualResult]:[ActualResult]], "OT") + SUMIFS(Table2[[AwayWon]:[AwayWon]], Table2[[GameIsOver]:[GameIsOver]],1,Table2[[HomeTeam]:[HomeTeam]],$T17, Table2[[AwayTeam]:[AwayTeam]], AW$11, Table2[[ActualResult]:[ActualResult]], "OT") + SUMIFS(Table2[[HomeWon_]:[HomeWon_]], Table2[[GameIsOver]:[GameIsOver]],1,Table2[[AwayTeam]:[AwayTeam]],$T17, Table2[[HomeTeam]:[HomeTeam]], AW$11, Table2[[ActualResult]:[ActualResult]], "SO") + SUMIFS(Table2[[AwayWon]:[AwayWon]], Table2[[GameIsOver]:[GameIsOver]],1,Table2[[HomeTeam]:[HomeTeam]],$T17, Table2[[AwayTeam]:[AwayTeam]], AW$11, Table2[[ActualResult]:[ActualResult]], "SO")))</f>
        <v>0</v>
      </c>
      <c r="AX17">
        <f>(2*(SUMIFS(Table2[[AwayWon]:[AwayWon]], Table2[[GameIsOver]:[GameIsOver]],1,Table2[[AwayTeam]:[AwayTeam]],$T17, Table2[[HomeTeam]:[HomeTeam]], AX$11) + SUMIFS(Table2[[HomeWon_]:[HomeWon_]], Table2[[GameIsOver]:[GameIsOver]],1,Table2[[HomeTeam]:[HomeTeam]],$T17, Table2[[AwayTeam]:[AwayTeam]], AX$11))) + (0*(SUMIFS(Table2[[HomeWon_]:[HomeWon_]], Table2[[GameIsOver]:[GameIsOver]],1,Table2[[AwayTeam]:[AwayTeam]],$T17, Table2[[HomeTeam]:[HomeTeam]], AX$11, Table2[[ActualResult]:[ActualResult]], "REG") + SUMIFS(Table2[[AwayWon]:[AwayWon]], Table2[[GameIsOver]:[GameIsOver]],1,Table2[[HomeTeam]:[HomeTeam]],$T17, Table2[[AwayTeam]:[AwayTeam]], AX$11, Table2[[ActualResult]:[ActualResult]], "REG"))) + (1*(SUMIFS(Table2[[HomeWon_]:[HomeWon_]], Table2[[GameIsOver]:[GameIsOver]],1,Table2[[AwayTeam]:[AwayTeam]],$T17, Table2[[HomeTeam]:[HomeTeam]], AX$11, Table2[[ActualResult]:[ActualResult]], "OT") + SUMIFS(Table2[[AwayWon]:[AwayWon]], Table2[[GameIsOver]:[GameIsOver]],1,Table2[[HomeTeam]:[HomeTeam]],$T17, Table2[[AwayTeam]:[AwayTeam]], AX$11, Table2[[ActualResult]:[ActualResult]], "OT") + SUMIFS(Table2[[HomeWon_]:[HomeWon_]], Table2[[GameIsOver]:[GameIsOver]],1,Table2[[AwayTeam]:[AwayTeam]],$T17, Table2[[HomeTeam]:[HomeTeam]], AX$11, Table2[[ActualResult]:[ActualResult]], "SO") + SUMIFS(Table2[[AwayWon]:[AwayWon]], Table2[[GameIsOver]:[GameIsOver]],1,Table2[[HomeTeam]:[HomeTeam]],$T17, Table2[[AwayTeam]:[AwayTeam]], AX$11, Table2[[ActualResult]:[ActualResult]], "SO")))</f>
        <v>2</v>
      </c>
      <c r="AY17">
        <f>(2*(SUMIFS(Table2[[AwayWon]:[AwayWon]], Table2[[GameIsOver]:[GameIsOver]],1,Table2[[AwayTeam]:[AwayTeam]],$T17, Table2[[HomeTeam]:[HomeTeam]], AY$11) + SUMIFS(Table2[[HomeWon_]:[HomeWon_]], Table2[[GameIsOver]:[GameIsOver]],1,Table2[[HomeTeam]:[HomeTeam]],$T17, Table2[[AwayTeam]:[AwayTeam]], AY$11))) + (0*(SUMIFS(Table2[[HomeWon_]:[HomeWon_]], Table2[[GameIsOver]:[GameIsOver]],1,Table2[[AwayTeam]:[AwayTeam]],$T17, Table2[[HomeTeam]:[HomeTeam]], AY$11, Table2[[ActualResult]:[ActualResult]], "REG") + SUMIFS(Table2[[AwayWon]:[AwayWon]], Table2[[GameIsOver]:[GameIsOver]],1,Table2[[HomeTeam]:[HomeTeam]],$T17, Table2[[AwayTeam]:[AwayTeam]], AY$11, Table2[[ActualResult]:[ActualResult]], "REG"))) + (1*(SUMIFS(Table2[[HomeWon_]:[HomeWon_]], Table2[[GameIsOver]:[GameIsOver]],1,Table2[[AwayTeam]:[AwayTeam]],$T17, Table2[[HomeTeam]:[HomeTeam]], AY$11, Table2[[ActualResult]:[ActualResult]], "OT") + SUMIFS(Table2[[AwayWon]:[AwayWon]], Table2[[GameIsOver]:[GameIsOver]],1,Table2[[HomeTeam]:[HomeTeam]],$T17, Table2[[AwayTeam]:[AwayTeam]], AY$11, Table2[[ActualResult]:[ActualResult]], "OT") + SUMIFS(Table2[[HomeWon_]:[HomeWon_]], Table2[[GameIsOver]:[GameIsOver]],1,Table2[[AwayTeam]:[AwayTeam]],$T17, Table2[[HomeTeam]:[HomeTeam]], AY$11, Table2[[ActualResult]:[ActualResult]], "SO") + SUMIFS(Table2[[AwayWon]:[AwayWon]], Table2[[GameIsOver]:[GameIsOver]],1,Table2[[HomeTeam]:[HomeTeam]],$T17, Table2[[AwayTeam]:[AwayTeam]], AY$11, Table2[[ActualResult]:[ActualResult]], "SO")))</f>
        <v>0</v>
      </c>
      <c r="AZ17">
        <f>(2*(SUMIFS(Table2[[AwayWon]:[AwayWon]], Table2[[GameIsOver]:[GameIsOver]],1,Table2[[AwayTeam]:[AwayTeam]],$T17, Table2[[HomeTeam]:[HomeTeam]], AZ$11) + SUMIFS(Table2[[HomeWon_]:[HomeWon_]], Table2[[GameIsOver]:[GameIsOver]],1,Table2[[HomeTeam]:[HomeTeam]],$T17, Table2[[AwayTeam]:[AwayTeam]], AZ$11))) + (0*(SUMIFS(Table2[[HomeWon_]:[HomeWon_]], Table2[[GameIsOver]:[GameIsOver]],1,Table2[[AwayTeam]:[AwayTeam]],$T17, Table2[[HomeTeam]:[HomeTeam]], AZ$11, Table2[[ActualResult]:[ActualResult]], "REG") + SUMIFS(Table2[[AwayWon]:[AwayWon]], Table2[[GameIsOver]:[GameIsOver]],1,Table2[[HomeTeam]:[HomeTeam]],$T17, Table2[[AwayTeam]:[AwayTeam]], AZ$11, Table2[[ActualResult]:[ActualResult]], "REG"))) + (1*(SUMIFS(Table2[[HomeWon_]:[HomeWon_]], Table2[[GameIsOver]:[GameIsOver]],1,Table2[[AwayTeam]:[AwayTeam]],$T17, Table2[[HomeTeam]:[HomeTeam]], AZ$11, Table2[[ActualResult]:[ActualResult]], "OT") + SUMIFS(Table2[[AwayWon]:[AwayWon]], Table2[[GameIsOver]:[GameIsOver]],1,Table2[[HomeTeam]:[HomeTeam]],$T17, Table2[[AwayTeam]:[AwayTeam]], AZ$11, Table2[[ActualResult]:[ActualResult]], "OT") + SUMIFS(Table2[[HomeWon_]:[HomeWon_]], Table2[[GameIsOver]:[GameIsOver]],1,Table2[[AwayTeam]:[AwayTeam]],$T17, Table2[[HomeTeam]:[HomeTeam]], AZ$11, Table2[[ActualResult]:[ActualResult]], "SO") + SUMIFS(Table2[[AwayWon]:[AwayWon]], Table2[[GameIsOver]:[GameIsOver]],1,Table2[[HomeTeam]:[HomeTeam]],$T17, Table2[[AwayTeam]:[AwayTeam]], AZ$11, Table2[[ActualResult]:[ActualResult]], "SO")))</f>
        <v>0</v>
      </c>
      <c r="BA17">
        <f>(2*(SUMIFS(Table2[[AwayWon]:[AwayWon]], Table2[[GameIsOver]:[GameIsOver]],1,Table2[[AwayTeam]:[AwayTeam]],$T17, Table2[[HomeTeam]:[HomeTeam]], BA$11) + SUMIFS(Table2[[HomeWon_]:[HomeWon_]], Table2[[GameIsOver]:[GameIsOver]],1,Table2[[HomeTeam]:[HomeTeam]],$T17, Table2[[AwayTeam]:[AwayTeam]], BA$11))) + (0*(SUMIFS(Table2[[HomeWon_]:[HomeWon_]], Table2[[GameIsOver]:[GameIsOver]],1,Table2[[AwayTeam]:[AwayTeam]],$T17, Table2[[HomeTeam]:[HomeTeam]], BA$11, Table2[[ActualResult]:[ActualResult]], "REG") + SUMIFS(Table2[[AwayWon]:[AwayWon]], Table2[[GameIsOver]:[GameIsOver]],1,Table2[[HomeTeam]:[HomeTeam]],$T17, Table2[[AwayTeam]:[AwayTeam]], BA$11, Table2[[ActualResult]:[ActualResult]], "REG"))) + (1*(SUMIFS(Table2[[HomeWon_]:[HomeWon_]], Table2[[GameIsOver]:[GameIsOver]],1,Table2[[AwayTeam]:[AwayTeam]],$T17, Table2[[HomeTeam]:[HomeTeam]], BA$11, Table2[[ActualResult]:[ActualResult]], "OT") + SUMIFS(Table2[[AwayWon]:[AwayWon]], Table2[[GameIsOver]:[GameIsOver]],1,Table2[[HomeTeam]:[HomeTeam]],$T17, Table2[[AwayTeam]:[AwayTeam]], BA$11, Table2[[ActualResult]:[ActualResult]], "OT") + SUMIFS(Table2[[HomeWon_]:[HomeWon_]], Table2[[GameIsOver]:[GameIsOver]],1,Table2[[AwayTeam]:[AwayTeam]],$T17, Table2[[HomeTeam]:[HomeTeam]], BA$11, Table2[[ActualResult]:[ActualResult]], "SO") + SUMIFS(Table2[[AwayWon]:[AwayWon]], Table2[[GameIsOver]:[GameIsOver]],1,Table2[[HomeTeam]:[HomeTeam]],$T17, Table2[[AwayTeam]:[AwayTeam]], BA$11, Table2[[ActualResult]:[ActualResult]], "SO")))</f>
        <v>1</v>
      </c>
    </row>
    <row r="18" spans="1:53" x14ac:dyDescent="0.25">
      <c r="A18" s="70" t="s">
        <v>34</v>
      </c>
      <c r="B18" s="70" t="s">
        <v>96</v>
      </c>
      <c r="C18" s="70" t="s">
        <v>94</v>
      </c>
      <c r="D18" s="71">
        <f>INDEX(Table3[PTS], MATCH(Table6[[#This Row],[Teams]], Table3[Teams],0))</f>
        <v>57</v>
      </c>
      <c r="E18" s="71">
        <f>INDEX(Table3[PTS], MATCH(Table6[[#This Row],[Teams]], Table3[Teams],0))</f>
        <v>57</v>
      </c>
      <c r="S18">
        <v>5</v>
      </c>
      <c r="T18" t="str" cm="1">
        <f t="array" ref="T18">INDEX(Table6[Teams], SMALL(IF(Table6[D]="C", ROW(Table6[Teams])-ROW(Table6[#Headers])), Table710[[#This Row],[CEN]]))</f>
        <v>NSH</v>
      </c>
      <c r="U18">
        <f>INDEX(Table6[PTS], MATCH($T18, Table6[Teams], 0))</f>
        <v>57</v>
      </c>
      <c r="V18">
        <f>(2*(SUMIFS(Table2[[AwayWon]:[AwayWon]], Table2[[GameIsOver]:[GameIsOver]],1,Table2[[AwayTeam]:[AwayTeam]],$T18, Table2[[HomeTeam]:[HomeTeam]], V$11) + SUMIFS(Table2[[HomeWon_]:[HomeWon_]], Table2[[GameIsOver]:[GameIsOver]],1,Table2[[HomeTeam]:[HomeTeam]],$T18, Table2[[AwayTeam]:[AwayTeam]], V$11))) + (0*(SUMIFS(Table2[[HomeWon_]:[HomeWon_]], Table2[[GameIsOver]:[GameIsOver]],1,Table2[[AwayTeam]:[AwayTeam]],$T18, Table2[[HomeTeam]:[HomeTeam]], V$11, Table2[[ActualResult]:[ActualResult]], "REG") + SUMIFS(Table2[[AwayWon]:[AwayWon]], Table2[[GameIsOver]:[GameIsOver]],1,Table2[[HomeTeam]:[HomeTeam]],$T18, Table2[[AwayTeam]:[AwayTeam]], V$11, Table2[[ActualResult]:[ActualResult]], "REG"))) + (1*(SUMIFS(Table2[[HomeWon_]:[HomeWon_]], Table2[[GameIsOver]:[GameIsOver]],1,Table2[[AwayTeam]:[AwayTeam]],$T18, Table2[[HomeTeam]:[HomeTeam]], V$11, Table2[[ActualResult]:[ActualResult]], "OT") + SUMIFS(Table2[[AwayWon]:[AwayWon]], Table2[[GameIsOver]:[GameIsOver]],1,Table2[[HomeTeam]:[HomeTeam]],$T18, Table2[[AwayTeam]:[AwayTeam]], V$11, Table2[[ActualResult]:[ActualResult]], "OT") + SUMIFS(Table2[[HomeWon_]:[HomeWon_]], Table2[[GameIsOver]:[GameIsOver]],1,Table2[[AwayTeam]:[AwayTeam]],$T18, Table2[[HomeTeam]:[HomeTeam]], V$11, Table2[[ActualResult]:[ActualResult]], "SO") + SUMIFS(Table2[[AwayWon]:[AwayWon]], Table2[[GameIsOver]:[GameIsOver]],1,Table2[[HomeTeam]:[HomeTeam]],$T18, Table2[[AwayTeam]:[AwayTeam]], V$11, Table2[[ActualResult]:[ActualResult]], "SO")))</f>
        <v>0</v>
      </c>
      <c r="W18">
        <f>(2*(SUMIFS(Table2[[AwayWon]:[AwayWon]], Table2[[GameIsOver]:[GameIsOver]],1,Table2[[AwayTeam]:[AwayTeam]],$T18, Table2[[HomeTeam]:[HomeTeam]], W$11) + SUMIFS(Table2[[HomeWon_]:[HomeWon_]], Table2[[GameIsOver]:[GameIsOver]],1,Table2[[HomeTeam]:[HomeTeam]],$T18, Table2[[AwayTeam]:[AwayTeam]], W$11))) + (0*(SUMIFS(Table2[[HomeWon_]:[HomeWon_]], Table2[[GameIsOver]:[GameIsOver]],1,Table2[[AwayTeam]:[AwayTeam]],$T18, Table2[[HomeTeam]:[HomeTeam]], W$11, Table2[[ActualResult]:[ActualResult]], "REG") + SUMIFS(Table2[[AwayWon]:[AwayWon]], Table2[[GameIsOver]:[GameIsOver]],1,Table2[[HomeTeam]:[HomeTeam]],$T18, Table2[[AwayTeam]:[AwayTeam]], W$11, Table2[[ActualResult]:[ActualResult]], "REG"))) + (1*(SUMIFS(Table2[[HomeWon_]:[HomeWon_]], Table2[[GameIsOver]:[GameIsOver]],1,Table2[[AwayTeam]:[AwayTeam]],$T18, Table2[[HomeTeam]:[HomeTeam]], W$11, Table2[[ActualResult]:[ActualResult]], "OT") + SUMIFS(Table2[[AwayWon]:[AwayWon]], Table2[[GameIsOver]:[GameIsOver]],1,Table2[[HomeTeam]:[HomeTeam]],$T18, Table2[[AwayTeam]:[AwayTeam]], W$11, Table2[[ActualResult]:[ActualResult]], "OT") + SUMIFS(Table2[[HomeWon_]:[HomeWon_]], Table2[[GameIsOver]:[GameIsOver]],1,Table2[[AwayTeam]:[AwayTeam]],$T18, Table2[[HomeTeam]:[HomeTeam]], W$11, Table2[[ActualResult]:[ActualResult]], "SO") + SUMIFS(Table2[[AwayWon]:[AwayWon]], Table2[[GameIsOver]:[GameIsOver]],1,Table2[[HomeTeam]:[HomeTeam]],$T18, Table2[[AwayTeam]:[AwayTeam]], W$11, Table2[[ActualResult]:[ActualResult]], "SO")))</f>
        <v>2</v>
      </c>
      <c r="X18">
        <f>(2*(SUMIFS(Table2[[AwayWon]:[AwayWon]], Table2[[GameIsOver]:[GameIsOver]],1,Table2[[AwayTeam]:[AwayTeam]],$T18, Table2[[HomeTeam]:[HomeTeam]], X$11) + SUMIFS(Table2[[HomeWon_]:[HomeWon_]], Table2[[GameIsOver]:[GameIsOver]],1,Table2[[HomeTeam]:[HomeTeam]],$T18, Table2[[AwayTeam]:[AwayTeam]], X$11))) + (0*(SUMIFS(Table2[[HomeWon_]:[HomeWon_]], Table2[[GameIsOver]:[GameIsOver]],1,Table2[[AwayTeam]:[AwayTeam]],$T18, Table2[[HomeTeam]:[HomeTeam]], X$11, Table2[[ActualResult]:[ActualResult]], "REG") + SUMIFS(Table2[[AwayWon]:[AwayWon]], Table2[[GameIsOver]:[GameIsOver]],1,Table2[[HomeTeam]:[HomeTeam]],$T18, Table2[[AwayTeam]:[AwayTeam]], X$11, Table2[[ActualResult]:[ActualResult]], "REG"))) + (1*(SUMIFS(Table2[[HomeWon_]:[HomeWon_]], Table2[[GameIsOver]:[GameIsOver]],1,Table2[[AwayTeam]:[AwayTeam]],$T18, Table2[[HomeTeam]:[HomeTeam]], X$11, Table2[[ActualResult]:[ActualResult]], "OT") + SUMIFS(Table2[[AwayWon]:[AwayWon]], Table2[[GameIsOver]:[GameIsOver]],1,Table2[[HomeTeam]:[HomeTeam]],$T18, Table2[[AwayTeam]:[AwayTeam]], X$11, Table2[[ActualResult]:[ActualResult]], "OT") + SUMIFS(Table2[[HomeWon_]:[HomeWon_]], Table2[[GameIsOver]:[GameIsOver]],1,Table2[[AwayTeam]:[AwayTeam]],$T18, Table2[[HomeTeam]:[HomeTeam]], X$11, Table2[[ActualResult]:[ActualResult]], "SO") + SUMIFS(Table2[[AwayWon]:[AwayWon]], Table2[[GameIsOver]:[GameIsOver]],1,Table2[[HomeTeam]:[HomeTeam]],$T18, Table2[[AwayTeam]:[AwayTeam]], X$11, Table2[[ActualResult]:[ActualResult]], "SO")))</f>
        <v>1</v>
      </c>
      <c r="Y18">
        <f>(2*(SUMIFS(Table2[[AwayWon]:[AwayWon]], Table2[[GameIsOver]:[GameIsOver]],1,Table2[[AwayTeam]:[AwayTeam]],$T18, Table2[[HomeTeam]:[HomeTeam]], Y$11) + SUMIFS(Table2[[HomeWon_]:[HomeWon_]], Table2[[GameIsOver]:[GameIsOver]],1,Table2[[HomeTeam]:[HomeTeam]],$T18, Table2[[AwayTeam]:[AwayTeam]], Y$11))) + (0*(SUMIFS(Table2[[HomeWon_]:[HomeWon_]], Table2[[GameIsOver]:[GameIsOver]],1,Table2[[AwayTeam]:[AwayTeam]],$T18, Table2[[HomeTeam]:[HomeTeam]], Y$11, Table2[[ActualResult]:[ActualResult]], "REG") + SUMIFS(Table2[[AwayWon]:[AwayWon]], Table2[[GameIsOver]:[GameIsOver]],1,Table2[[HomeTeam]:[HomeTeam]],$T18, Table2[[AwayTeam]:[AwayTeam]], Y$11, Table2[[ActualResult]:[ActualResult]], "REG"))) + (1*(SUMIFS(Table2[[HomeWon_]:[HomeWon_]], Table2[[GameIsOver]:[GameIsOver]],1,Table2[[AwayTeam]:[AwayTeam]],$T18, Table2[[HomeTeam]:[HomeTeam]], Y$11, Table2[[ActualResult]:[ActualResult]], "OT") + SUMIFS(Table2[[AwayWon]:[AwayWon]], Table2[[GameIsOver]:[GameIsOver]],1,Table2[[HomeTeam]:[HomeTeam]],$T18, Table2[[AwayTeam]:[AwayTeam]], Y$11, Table2[[ActualResult]:[ActualResult]], "OT") + SUMIFS(Table2[[HomeWon_]:[HomeWon_]], Table2[[GameIsOver]:[GameIsOver]],1,Table2[[AwayTeam]:[AwayTeam]],$T18, Table2[[HomeTeam]:[HomeTeam]], Y$11, Table2[[ActualResult]:[ActualResult]], "SO") + SUMIFS(Table2[[AwayWon]:[AwayWon]], Table2[[GameIsOver]:[GameIsOver]],1,Table2[[HomeTeam]:[HomeTeam]],$T18, Table2[[AwayTeam]:[AwayTeam]], Y$11, Table2[[ActualResult]:[ActualResult]], "SO")))</f>
        <v>2</v>
      </c>
      <c r="Z18">
        <f>(2*(SUMIFS(Table2[[AwayWon]:[AwayWon]], Table2[[GameIsOver]:[GameIsOver]],1,Table2[[AwayTeam]:[AwayTeam]],$T18, Table2[[HomeTeam]:[HomeTeam]], Z$11) + SUMIFS(Table2[[HomeWon_]:[HomeWon_]], Table2[[GameIsOver]:[GameIsOver]],1,Table2[[HomeTeam]:[HomeTeam]],$T18, Table2[[AwayTeam]:[AwayTeam]], Z$11))) + (0*(SUMIFS(Table2[[HomeWon_]:[HomeWon_]], Table2[[GameIsOver]:[GameIsOver]],1,Table2[[AwayTeam]:[AwayTeam]],$T18, Table2[[HomeTeam]:[HomeTeam]], Z$11, Table2[[ActualResult]:[ActualResult]], "REG") + SUMIFS(Table2[[AwayWon]:[AwayWon]], Table2[[GameIsOver]:[GameIsOver]],1,Table2[[HomeTeam]:[HomeTeam]],$T18, Table2[[AwayTeam]:[AwayTeam]], Z$11, Table2[[ActualResult]:[ActualResult]], "REG"))) + (1*(SUMIFS(Table2[[HomeWon_]:[HomeWon_]], Table2[[GameIsOver]:[GameIsOver]],1,Table2[[AwayTeam]:[AwayTeam]],$T18, Table2[[HomeTeam]:[HomeTeam]], Z$11, Table2[[ActualResult]:[ActualResult]], "OT") + SUMIFS(Table2[[AwayWon]:[AwayWon]], Table2[[GameIsOver]:[GameIsOver]],1,Table2[[HomeTeam]:[HomeTeam]],$T18, Table2[[AwayTeam]:[AwayTeam]], Z$11, Table2[[ActualResult]:[ActualResult]], "OT") + SUMIFS(Table2[[HomeWon_]:[HomeWon_]], Table2[[GameIsOver]:[GameIsOver]],1,Table2[[AwayTeam]:[AwayTeam]],$T18, Table2[[HomeTeam]:[HomeTeam]], Z$11, Table2[[ActualResult]:[ActualResult]], "SO") + SUMIFS(Table2[[AwayWon]:[AwayWon]], Table2[[GameIsOver]:[GameIsOver]],1,Table2[[HomeTeam]:[HomeTeam]],$T18, Table2[[AwayTeam]:[AwayTeam]], Z$11, Table2[[ActualResult]:[ActualResult]], "SO")))</f>
        <v>2</v>
      </c>
      <c r="AA18">
        <f>(2*(SUMIFS(Table2[[AwayWon]:[AwayWon]], Table2[[GameIsOver]:[GameIsOver]],1,Table2[[AwayTeam]:[AwayTeam]],$T18, Table2[[HomeTeam]:[HomeTeam]], AA$11) + SUMIFS(Table2[[HomeWon_]:[HomeWon_]], Table2[[GameIsOver]:[GameIsOver]],1,Table2[[HomeTeam]:[HomeTeam]],$T18, Table2[[AwayTeam]:[AwayTeam]], AA$11))) + (0*(SUMIFS(Table2[[HomeWon_]:[HomeWon_]], Table2[[GameIsOver]:[GameIsOver]],1,Table2[[AwayTeam]:[AwayTeam]],$T18, Table2[[HomeTeam]:[HomeTeam]], AA$11, Table2[[ActualResult]:[ActualResult]], "REG") + SUMIFS(Table2[[AwayWon]:[AwayWon]], Table2[[GameIsOver]:[GameIsOver]],1,Table2[[HomeTeam]:[HomeTeam]],$T18, Table2[[AwayTeam]:[AwayTeam]], AA$11, Table2[[ActualResult]:[ActualResult]], "REG"))) + (1*(SUMIFS(Table2[[HomeWon_]:[HomeWon_]], Table2[[GameIsOver]:[GameIsOver]],1,Table2[[AwayTeam]:[AwayTeam]],$T18, Table2[[HomeTeam]:[HomeTeam]], AA$11, Table2[[ActualResult]:[ActualResult]], "OT") + SUMIFS(Table2[[AwayWon]:[AwayWon]], Table2[[GameIsOver]:[GameIsOver]],1,Table2[[HomeTeam]:[HomeTeam]],$T18, Table2[[AwayTeam]:[AwayTeam]], AA$11, Table2[[ActualResult]:[ActualResult]], "OT") + SUMIFS(Table2[[HomeWon_]:[HomeWon_]], Table2[[GameIsOver]:[GameIsOver]],1,Table2[[AwayTeam]:[AwayTeam]],$T18, Table2[[HomeTeam]:[HomeTeam]], AA$11, Table2[[ActualResult]:[ActualResult]], "SO") + SUMIFS(Table2[[AwayWon]:[AwayWon]], Table2[[GameIsOver]:[GameIsOver]],1,Table2[[HomeTeam]:[HomeTeam]],$T18, Table2[[AwayTeam]:[AwayTeam]], AA$11, Table2[[ActualResult]:[ActualResult]], "SO")))</f>
        <v>6</v>
      </c>
      <c r="AB18">
        <f>(2*(SUMIFS(Table2[[AwayWon]:[AwayWon]], Table2[[GameIsOver]:[GameIsOver]],1,Table2[[AwayTeam]:[AwayTeam]],$T18, Table2[[HomeTeam]:[HomeTeam]], AB$11) + SUMIFS(Table2[[HomeWon_]:[HomeWon_]], Table2[[GameIsOver]:[GameIsOver]],1,Table2[[HomeTeam]:[HomeTeam]],$T18, Table2[[AwayTeam]:[AwayTeam]], AB$11))) + (0*(SUMIFS(Table2[[HomeWon_]:[HomeWon_]], Table2[[GameIsOver]:[GameIsOver]],1,Table2[[AwayTeam]:[AwayTeam]],$T18, Table2[[HomeTeam]:[HomeTeam]], AB$11, Table2[[ActualResult]:[ActualResult]], "REG") + SUMIFS(Table2[[AwayWon]:[AwayWon]], Table2[[GameIsOver]:[GameIsOver]],1,Table2[[HomeTeam]:[HomeTeam]],$T18, Table2[[AwayTeam]:[AwayTeam]], AB$11, Table2[[ActualResult]:[ActualResult]], "REG"))) + (1*(SUMIFS(Table2[[HomeWon_]:[HomeWon_]], Table2[[GameIsOver]:[GameIsOver]],1,Table2[[AwayTeam]:[AwayTeam]],$T18, Table2[[HomeTeam]:[HomeTeam]], AB$11, Table2[[ActualResult]:[ActualResult]], "OT") + SUMIFS(Table2[[AwayWon]:[AwayWon]], Table2[[GameIsOver]:[GameIsOver]],1,Table2[[HomeTeam]:[HomeTeam]],$T18, Table2[[AwayTeam]:[AwayTeam]], AB$11, Table2[[ActualResult]:[ActualResult]], "OT") + SUMIFS(Table2[[HomeWon_]:[HomeWon_]], Table2[[GameIsOver]:[GameIsOver]],1,Table2[[AwayTeam]:[AwayTeam]],$T18, Table2[[HomeTeam]:[HomeTeam]], AB$11, Table2[[ActualResult]:[ActualResult]], "SO") + SUMIFS(Table2[[AwayWon]:[AwayWon]], Table2[[GameIsOver]:[GameIsOver]],1,Table2[[HomeTeam]:[HomeTeam]],$T18, Table2[[AwayTeam]:[AwayTeam]], AB$11, Table2[[ActualResult]:[ActualResult]], "SO")))</f>
        <v>4</v>
      </c>
      <c r="AC18">
        <f>(2*(SUMIFS(Table2[[AwayWon]:[AwayWon]], Table2[[GameIsOver]:[GameIsOver]],1,Table2[[AwayTeam]:[AwayTeam]],$T18, Table2[[HomeTeam]:[HomeTeam]], AC$11) + SUMIFS(Table2[[HomeWon_]:[HomeWon_]], Table2[[GameIsOver]:[GameIsOver]],1,Table2[[HomeTeam]:[HomeTeam]],$T18, Table2[[AwayTeam]:[AwayTeam]], AC$11))) + (0*(SUMIFS(Table2[[HomeWon_]:[HomeWon_]], Table2[[GameIsOver]:[GameIsOver]],1,Table2[[AwayTeam]:[AwayTeam]],$T18, Table2[[HomeTeam]:[HomeTeam]], AC$11, Table2[[ActualResult]:[ActualResult]], "REG") + SUMIFS(Table2[[AwayWon]:[AwayWon]], Table2[[GameIsOver]:[GameIsOver]],1,Table2[[HomeTeam]:[HomeTeam]],$T18, Table2[[AwayTeam]:[AwayTeam]], AC$11, Table2[[ActualResult]:[ActualResult]], "REG"))) + (1*(SUMIFS(Table2[[HomeWon_]:[HomeWon_]], Table2[[GameIsOver]:[GameIsOver]],1,Table2[[AwayTeam]:[AwayTeam]],$T18, Table2[[HomeTeam]:[HomeTeam]], AC$11, Table2[[ActualResult]:[ActualResult]], "OT") + SUMIFS(Table2[[AwayWon]:[AwayWon]], Table2[[GameIsOver]:[GameIsOver]],1,Table2[[HomeTeam]:[HomeTeam]],$T18, Table2[[AwayTeam]:[AwayTeam]], AC$11, Table2[[ActualResult]:[ActualResult]], "OT") + SUMIFS(Table2[[HomeWon_]:[HomeWon_]], Table2[[GameIsOver]:[GameIsOver]],1,Table2[[AwayTeam]:[AwayTeam]],$T18, Table2[[HomeTeam]:[HomeTeam]], AC$11, Table2[[ActualResult]:[ActualResult]], "SO") + SUMIFS(Table2[[AwayWon]:[AwayWon]], Table2[[GameIsOver]:[GameIsOver]],1,Table2[[HomeTeam]:[HomeTeam]],$T18, Table2[[AwayTeam]:[AwayTeam]], AC$11, Table2[[ActualResult]:[ActualResult]], "SO")))</f>
        <v>2</v>
      </c>
      <c r="AD18">
        <f>(2*(SUMIFS(Table2[[AwayWon]:[AwayWon]], Table2[[GameIsOver]:[GameIsOver]],1,Table2[[AwayTeam]:[AwayTeam]],$T18, Table2[[HomeTeam]:[HomeTeam]], AD$11) + SUMIFS(Table2[[HomeWon_]:[HomeWon_]], Table2[[GameIsOver]:[GameIsOver]],1,Table2[[HomeTeam]:[HomeTeam]],$T18, Table2[[AwayTeam]:[AwayTeam]], AD$11))) + (0*(SUMIFS(Table2[[HomeWon_]:[HomeWon_]], Table2[[GameIsOver]:[GameIsOver]],1,Table2[[AwayTeam]:[AwayTeam]],$T18, Table2[[HomeTeam]:[HomeTeam]], AD$11, Table2[[ActualResult]:[ActualResult]], "REG") + SUMIFS(Table2[[AwayWon]:[AwayWon]], Table2[[GameIsOver]:[GameIsOver]],1,Table2[[HomeTeam]:[HomeTeam]],$T18, Table2[[AwayTeam]:[AwayTeam]], AD$11, Table2[[ActualResult]:[ActualResult]], "REG"))) + (1*(SUMIFS(Table2[[HomeWon_]:[HomeWon_]], Table2[[GameIsOver]:[GameIsOver]],1,Table2[[AwayTeam]:[AwayTeam]],$T18, Table2[[HomeTeam]:[HomeTeam]], AD$11, Table2[[ActualResult]:[ActualResult]], "OT") + SUMIFS(Table2[[AwayWon]:[AwayWon]], Table2[[GameIsOver]:[GameIsOver]],1,Table2[[HomeTeam]:[HomeTeam]],$T18, Table2[[AwayTeam]:[AwayTeam]], AD$11, Table2[[ActualResult]:[ActualResult]], "OT") + SUMIFS(Table2[[HomeWon_]:[HomeWon_]], Table2[[GameIsOver]:[GameIsOver]],1,Table2[[AwayTeam]:[AwayTeam]],$T18, Table2[[HomeTeam]:[HomeTeam]], AD$11, Table2[[ActualResult]:[ActualResult]], "SO") + SUMIFS(Table2[[AwayWon]:[AwayWon]], Table2[[GameIsOver]:[GameIsOver]],1,Table2[[HomeTeam]:[HomeTeam]],$T18, Table2[[AwayTeam]:[AwayTeam]], AD$11, Table2[[ActualResult]:[ActualResult]], "SO")))</f>
        <v>6</v>
      </c>
      <c r="AE18">
        <f>(2*(SUMIFS(Table2[[AwayWon]:[AwayWon]], Table2[[GameIsOver]:[GameIsOver]],1,Table2[[AwayTeam]:[AwayTeam]],$T18, Table2[[HomeTeam]:[HomeTeam]], AE$11) + SUMIFS(Table2[[HomeWon_]:[HomeWon_]], Table2[[GameIsOver]:[GameIsOver]],1,Table2[[HomeTeam]:[HomeTeam]],$T18, Table2[[AwayTeam]:[AwayTeam]], AE$11))) + (0*(SUMIFS(Table2[[HomeWon_]:[HomeWon_]], Table2[[GameIsOver]:[GameIsOver]],1,Table2[[AwayTeam]:[AwayTeam]],$T18, Table2[[HomeTeam]:[HomeTeam]], AE$11, Table2[[ActualResult]:[ActualResult]], "REG") + SUMIFS(Table2[[AwayWon]:[AwayWon]], Table2[[GameIsOver]:[GameIsOver]],1,Table2[[HomeTeam]:[HomeTeam]],$T18, Table2[[AwayTeam]:[AwayTeam]], AE$11, Table2[[ActualResult]:[ActualResult]], "REG"))) + (1*(SUMIFS(Table2[[HomeWon_]:[HomeWon_]], Table2[[GameIsOver]:[GameIsOver]],1,Table2[[AwayTeam]:[AwayTeam]],$T18, Table2[[HomeTeam]:[HomeTeam]], AE$11, Table2[[ActualResult]:[ActualResult]], "OT") + SUMIFS(Table2[[AwayWon]:[AwayWon]], Table2[[GameIsOver]:[GameIsOver]],1,Table2[[HomeTeam]:[HomeTeam]],$T18, Table2[[AwayTeam]:[AwayTeam]], AE$11, Table2[[ActualResult]:[ActualResult]], "OT") + SUMIFS(Table2[[HomeWon_]:[HomeWon_]], Table2[[GameIsOver]:[GameIsOver]],1,Table2[[AwayTeam]:[AwayTeam]],$T18, Table2[[HomeTeam]:[HomeTeam]], AE$11, Table2[[ActualResult]:[ActualResult]], "SO") + SUMIFS(Table2[[AwayWon]:[AwayWon]], Table2[[GameIsOver]:[GameIsOver]],1,Table2[[HomeTeam]:[HomeTeam]],$T18, Table2[[AwayTeam]:[AwayTeam]], AE$11, Table2[[ActualResult]:[ActualResult]], "SO")))</f>
        <v>5</v>
      </c>
      <c r="AF18">
        <f>(2*(SUMIFS(Table2[[AwayWon]:[AwayWon]], Table2[[GameIsOver]:[GameIsOver]],1,Table2[[AwayTeam]:[AwayTeam]],$T18, Table2[[HomeTeam]:[HomeTeam]], AF$11) + SUMIFS(Table2[[HomeWon_]:[HomeWon_]], Table2[[GameIsOver]:[GameIsOver]],1,Table2[[HomeTeam]:[HomeTeam]],$T18, Table2[[AwayTeam]:[AwayTeam]], AF$11))) + (0*(SUMIFS(Table2[[HomeWon_]:[HomeWon_]], Table2[[GameIsOver]:[GameIsOver]],1,Table2[[AwayTeam]:[AwayTeam]],$T18, Table2[[HomeTeam]:[HomeTeam]], AF$11, Table2[[ActualResult]:[ActualResult]], "REG") + SUMIFS(Table2[[AwayWon]:[AwayWon]], Table2[[GameIsOver]:[GameIsOver]],1,Table2[[HomeTeam]:[HomeTeam]],$T18, Table2[[AwayTeam]:[AwayTeam]], AF$11, Table2[[ActualResult]:[ActualResult]], "REG"))) + (1*(SUMIFS(Table2[[HomeWon_]:[HomeWon_]], Table2[[GameIsOver]:[GameIsOver]],1,Table2[[AwayTeam]:[AwayTeam]],$T18, Table2[[HomeTeam]:[HomeTeam]], AF$11, Table2[[ActualResult]:[ActualResult]], "OT") + SUMIFS(Table2[[AwayWon]:[AwayWon]], Table2[[GameIsOver]:[GameIsOver]],1,Table2[[HomeTeam]:[HomeTeam]],$T18, Table2[[AwayTeam]:[AwayTeam]], AF$11, Table2[[ActualResult]:[ActualResult]], "OT") + SUMIFS(Table2[[HomeWon_]:[HomeWon_]], Table2[[GameIsOver]:[GameIsOver]],1,Table2[[AwayTeam]:[AwayTeam]],$T18, Table2[[HomeTeam]:[HomeTeam]], AF$11, Table2[[ActualResult]:[ActualResult]], "SO") + SUMIFS(Table2[[AwayWon]:[AwayWon]], Table2[[GameIsOver]:[GameIsOver]],1,Table2[[HomeTeam]:[HomeTeam]],$T18, Table2[[AwayTeam]:[AwayTeam]], AF$11, Table2[[ActualResult]:[ActualResult]], "SO")))</f>
        <v>2</v>
      </c>
      <c r="AG18">
        <f>(2*(SUMIFS(Table2[[AwayWon]:[AwayWon]], Table2[[GameIsOver]:[GameIsOver]],1,Table2[[AwayTeam]:[AwayTeam]],$T18, Table2[[HomeTeam]:[HomeTeam]], AG$11) + SUMIFS(Table2[[HomeWon_]:[HomeWon_]], Table2[[GameIsOver]:[GameIsOver]],1,Table2[[HomeTeam]:[HomeTeam]],$T18, Table2[[AwayTeam]:[AwayTeam]], AG$11))) + (0*(SUMIFS(Table2[[HomeWon_]:[HomeWon_]], Table2[[GameIsOver]:[GameIsOver]],1,Table2[[AwayTeam]:[AwayTeam]],$T18, Table2[[HomeTeam]:[HomeTeam]], AG$11, Table2[[ActualResult]:[ActualResult]], "REG") + SUMIFS(Table2[[AwayWon]:[AwayWon]], Table2[[GameIsOver]:[GameIsOver]],1,Table2[[HomeTeam]:[HomeTeam]],$T18, Table2[[AwayTeam]:[AwayTeam]], AG$11, Table2[[ActualResult]:[ActualResult]], "REG"))) + (1*(SUMIFS(Table2[[HomeWon_]:[HomeWon_]], Table2[[GameIsOver]:[GameIsOver]],1,Table2[[AwayTeam]:[AwayTeam]],$T18, Table2[[HomeTeam]:[HomeTeam]], AG$11, Table2[[ActualResult]:[ActualResult]], "OT") + SUMIFS(Table2[[AwayWon]:[AwayWon]], Table2[[GameIsOver]:[GameIsOver]],1,Table2[[HomeTeam]:[HomeTeam]],$T18, Table2[[AwayTeam]:[AwayTeam]], AG$11, Table2[[ActualResult]:[ActualResult]], "OT") + SUMIFS(Table2[[HomeWon_]:[HomeWon_]], Table2[[GameIsOver]:[GameIsOver]],1,Table2[[AwayTeam]:[AwayTeam]],$T18, Table2[[HomeTeam]:[HomeTeam]], AG$11, Table2[[ActualResult]:[ActualResult]], "SO") + SUMIFS(Table2[[AwayWon]:[AwayWon]], Table2[[GameIsOver]:[GameIsOver]],1,Table2[[HomeTeam]:[HomeTeam]],$T18, Table2[[AwayTeam]:[AwayTeam]], AG$11, Table2[[ActualResult]:[ActualResult]], "SO")))</f>
        <v>3</v>
      </c>
      <c r="AH18">
        <f>(2*(SUMIFS(Table2[[AwayWon]:[AwayWon]], Table2[[GameIsOver]:[GameIsOver]],1,Table2[[AwayTeam]:[AwayTeam]],$T18, Table2[[HomeTeam]:[HomeTeam]], AH$11) + SUMIFS(Table2[[HomeWon_]:[HomeWon_]], Table2[[GameIsOver]:[GameIsOver]],1,Table2[[HomeTeam]:[HomeTeam]],$T18, Table2[[AwayTeam]:[AwayTeam]], AH$11))) + (0*(SUMIFS(Table2[[HomeWon_]:[HomeWon_]], Table2[[GameIsOver]:[GameIsOver]],1,Table2[[AwayTeam]:[AwayTeam]],$T18, Table2[[HomeTeam]:[HomeTeam]], AH$11, Table2[[ActualResult]:[ActualResult]], "REG") + SUMIFS(Table2[[AwayWon]:[AwayWon]], Table2[[GameIsOver]:[GameIsOver]],1,Table2[[HomeTeam]:[HomeTeam]],$T18, Table2[[AwayTeam]:[AwayTeam]], AH$11, Table2[[ActualResult]:[ActualResult]], "REG"))) + (1*(SUMIFS(Table2[[HomeWon_]:[HomeWon_]], Table2[[GameIsOver]:[GameIsOver]],1,Table2[[AwayTeam]:[AwayTeam]],$T18, Table2[[HomeTeam]:[HomeTeam]], AH$11, Table2[[ActualResult]:[ActualResult]], "OT") + SUMIFS(Table2[[AwayWon]:[AwayWon]], Table2[[GameIsOver]:[GameIsOver]],1,Table2[[HomeTeam]:[HomeTeam]],$T18, Table2[[AwayTeam]:[AwayTeam]], AH$11, Table2[[ActualResult]:[ActualResult]], "OT") + SUMIFS(Table2[[HomeWon_]:[HomeWon_]], Table2[[GameIsOver]:[GameIsOver]],1,Table2[[AwayTeam]:[AwayTeam]],$T18, Table2[[HomeTeam]:[HomeTeam]], AH$11, Table2[[ActualResult]:[ActualResult]], "SO") + SUMIFS(Table2[[AwayWon]:[AwayWon]], Table2[[GameIsOver]:[GameIsOver]],1,Table2[[HomeTeam]:[HomeTeam]],$T18, Table2[[AwayTeam]:[AwayTeam]], AH$11, Table2[[ActualResult]:[ActualResult]], "SO")))</f>
        <v>0</v>
      </c>
      <c r="AI18">
        <f>(2*(SUMIFS(Table2[[AwayWon]:[AwayWon]], Table2[[GameIsOver]:[GameIsOver]],1,Table2[[AwayTeam]:[AwayTeam]],$T18, Table2[[HomeTeam]:[HomeTeam]], AI$11) + SUMIFS(Table2[[HomeWon_]:[HomeWon_]], Table2[[GameIsOver]:[GameIsOver]],1,Table2[[HomeTeam]:[HomeTeam]],$T18, Table2[[AwayTeam]:[AwayTeam]], AI$11))) + (0*(SUMIFS(Table2[[HomeWon_]:[HomeWon_]], Table2[[GameIsOver]:[GameIsOver]],1,Table2[[AwayTeam]:[AwayTeam]],$T18, Table2[[HomeTeam]:[HomeTeam]], AI$11, Table2[[ActualResult]:[ActualResult]], "REG") + SUMIFS(Table2[[AwayWon]:[AwayWon]], Table2[[GameIsOver]:[GameIsOver]],1,Table2[[HomeTeam]:[HomeTeam]],$T18, Table2[[AwayTeam]:[AwayTeam]], AI$11, Table2[[ActualResult]:[ActualResult]], "REG"))) + (1*(SUMIFS(Table2[[HomeWon_]:[HomeWon_]], Table2[[GameIsOver]:[GameIsOver]],1,Table2[[AwayTeam]:[AwayTeam]],$T18, Table2[[HomeTeam]:[HomeTeam]], AI$11, Table2[[ActualResult]:[ActualResult]], "OT") + SUMIFS(Table2[[AwayWon]:[AwayWon]], Table2[[GameIsOver]:[GameIsOver]],1,Table2[[HomeTeam]:[HomeTeam]],$T18, Table2[[AwayTeam]:[AwayTeam]], AI$11, Table2[[ActualResult]:[ActualResult]], "OT") + SUMIFS(Table2[[HomeWon_]:[HomeWon_]], Table2[[GameIsOver]:[GameIsOver]],1,Table2[[AwayTeam]:[AwayTeam]],$T18, Table2[[HomeTeam]:[HomeTeam]], AI$11, Table2[[ActualResult]:[ActualResult]], "SO") + SUMIFS(Table2[[AwayWon]:[AwayWon]], Table2[[GameIsOver]:[GameIsOver]],1,Table2[[HomeTeam]:[HomeTeam]],$T18, Table2[[AwayTeam]:[AwayTeam]], AI$11, Table2[[ActualResult]:[ActualResult]], "SO")))</f>
        <v>0</v>
      </c>
      <c r="AJ18">
        <f>(2*(SUMIFS(Table2[[AwayWon]:[AwayWon]], Table2[[GameIsOver]:[GameIsOver]],1,Table2[[AwayTeam]:[AwayTeam]],$T18, Table2[[HomeTeam]:[HomeTeam]], AJ$11) + SUMIFS(Table2[[HomeWon_]:[HomeWon_]], Table2[[GameIsOver]:[GameIsOver]],1,Table2[[HomeTeam]:[HomeTeam]],$T18, Table2[[AwayTeam]:[AwayTeam]], AJ$11))) + (0*(SUMIFS(Table2[[HomeWon_]:[HomeWon_]], Table2[[GameIsOver]:[GameIsOver]],1,Table2[[AwayTeam]:[AwayTeam]],$T18, Table2[[HomeTeam]:[HomeTeam]], AJ$11, Table2[[ActualResult]:[ActualResult]], "REG") + SUMIFS(Table2[[AwayWon]:[AwayWon]], Table2[[GameIsOver]:[GameIsOver]],1,Table2[[HomeTeam]:[HomeTeam]],$T18, Table2[[AwayTeam]:[AwayTeam]], AJ$11, Table2[[ActualResult]:[ActualResult]], "REG"))) + (1*(SUMIFS(Table2[[HomeWon_]:[HomeWon_]], Table2[[GameIsOver]:[GameIsOver]],1,Table2[[AwayTeam]:[AwayTeam]],$T18, Table2[[HomeTeam]:[HomeTeam]], AJ$11, Table2[[ActualResult]:[ActualResult]], "OT") + SUMIFS(Table2[[AwayWon]:[AwayWon]], Table2[[GameIsOver]:[GameIsOver]],1,Table2[[HomeTeam]:[HomeTeam]],$T18, Table2[[AwayTeam]:[AwayTeam]], AJ$11, Table2[[ActualResult]:[ActualResult]], "OT") + SUMIFS(Table2[[HomeWon_]:[HomeWon_]], Table2[[GameIsOver]:[GameIsOver]],1,Table2[[AwayTeam]:[AwayTeam]],$T18, Table2[[HomeTeam]:[HomeTeam]], AJ$11, Table2[[ActualResult]:[ActualResult]], "SO") + SUMIFS(Table2[[AwayWon]:[AwayWon]], Table2[[GameIsOver]:[GameIsOver]],1,Table2[[HomeTeam]:[HomeTeam]],$T18, Table2[[AwayTeam]:[AwayTeam]], AJ$11, Table2[[ActualResult]:[ActualResult]], "SO")))</f>
        <v>2</v>
      </c>
      <c r="AK18">
        <f>(2*(SUMIFS(Table2[[AwayWon]:[AwayWon]], Table2[[GameIsOver]:[GameIsOver]],1,Table2[[AwayTeam]:[AwayTeam]],$T18, Table2[[HomeTeam]:[HomeTeam]], AK$11) + SUMIFS(Table2[[HomeWon_]:[HomeWon_]], Table2[[GameIsOver]:[GameIsOver]],1,Table2[[HomeTeam]:[HomeTeam]],$T18, Table2[[AwayTeam]:[AwayTeam]], AK$11))) + (0*(SUMIFS(Table2[[HomeWon_]:[HomeWon_]], Table2[[GameIsOver]:[GameIsOver]],1,Table2[[AwayTeam]:[AwayTeam]],$T18, Table2[[HomeTeam]:[HomeTeam]], AK$11, Table2[[ActualResult]:[ActualResult]], "REG") + SUMIFS(Table2[[AwayWon]:[AwayWon]], Table2[[GameIsOver]:[GameIsOver]],1,Table2[[HomeTeam]:[HomeTeam]],$T18, Table2[[AwayTeam]:[AwayTeam]], AK$11, Table2[[ActualResult]:[ActualResult]], "REG"))) + (1*(SUMIFS(Table2[[HomeWon_]:[HomeWon_]], Table2[[GameIsOver]:[GameIsOver]],1,Table2[[AwayTeam]:[AwayTeam]],$T18, Table2[[HomeTeam]:[HomeTeam]], AK$11, Table2[[ActualResult]:[ActualResult]], "OT") + SUMIFS(Table2[[AwayWon]:[AwayWon]], Table2[[GameIsOver]:[GameIsOver]],1,Table2[[HomeTeam]:[HomeTeam]],$T18, Table2[[AwayTeam]:[AwayTeam]], AK$11, Table2[[ActualResult]:[ActualResult]], "OT") + SUMIFS(Table2[[HomeWon_]:[HomeWon_]], Table2[[GameIsOver]:[GameIsOver]],1,Table2[[AwayTeam]:[AwayTeam]],$T18, Table2[[HomeTeam]:[HomeTeam]], AK$11, Table2[[ActualResult]:[ActualResult]], "SO") + SUMIFS(Table2[[AwayWon]:[AwayWon]], Table2[[GameIsOver]:[GameIsOver]],1,Table2[[HomeTeam]:[HomeTeam]],$T18, Table2[[AwayTeam]:[AwayTeam]], AK$11, Table2[[ActualResult]:[ActualResult]], "SO")))</f>
        <v>4</v>
      </c>
      <c r="AL18">
        <f>(2*(SUMIFS(Table2[[AwayWon]:[AwayWon]], Table2[[GameIsOver]:[GameIsOver]],1,Table2[[AwayTeam]:[AwayTeam]],$T18, Table2[[HomeTeam]:[HomeTeam]], AL$11) + SUMIFS(Table2[[HomeWon_]:[HomeWon_]], Table2[[GameIsOver]:[GameIsOver]],1,Table2[[HomeTeam]:[HomeTeam]],$T18, Table2[[AwayTeam]:[AwayTeam]], AL$11))) + (0*(SUMIFS(Table2[[HomeWon_]:[HomeWon_]], Table2[[GameIsOver]:[GameIsOver]],1,Table2[[AwayTeam]:[AwayTeam]],$T18, Table2[[HomeTeam]:[HomeTeam]], AL$11, Table2[[ActualResult]:[ActualResult]], "REG") + SUMIFS(Table2[[AwayWon]:[AwayWon]], Table2[[GameIsOver]:[GameIsOver]],1,Table2[[HomeTeam]:[HomeTeam]],$T18, Table2[[AwayTeam]:[AwayTeam]], AL$11, Table2[[ActualResult]:[ActualResult]], "REG"))) + (1*(SUMIFS(Table2[[HomeWon_]:[HomeWon_]], Table2[[GameIsOver]:[GameIsOver]],1,Table2[[AwayTeam]:[AwayTeam]],$T18, Table2[[HomeTeam]:[HomeTeam]], AL$11, Table2[[ActualResult]:[ActualResult]], "OT") + SUMIFS(Table2[[AwayWon]:[AwayWon]], Table2[[GameIsOver]:[GameIsOver]],1,Table2[[HomeTeam]:[HomeTeam]],$T18, Table2[[AwayTeam]:[AwayTeam]], AL$11, Table2[[ActualResult]:[ActualResult]], "OT") + SUMIFS(Table2[[HomeWon_]:[HomeWon_]], Table2[[GameIsOver]:[GameIsOver]],1,Table2[[AwayTeam]:[AwayTeam]],$T18, Table2[[HomeTeam]:[HomeTeam]], AL$11, Table2[[ActualResult]:[ActualResult]], "SO") + SUMIFS(Table2[[AwayWon]:[AwayWon]], Table2[[GameIsOver]:[GameIsOver]],1,Table2[[HomeTeam]:[HomeTeam]],$T18, Table2[[AwayTeam]:[AwayTeam]], AL$11, Table2[[ActualResult]:[ActualResult]], "SO")))</f>
        <v>2</v>
      </c>
      <c r="AM18">
        <f>(2*(SUMIFS(Table2[[AwayWon]:[AwayWon]], Table2[[GameIsOver]:[GameIsOver]],1,Table2[[AwayTeam]:[AwayTeam]],$T18, Table2[[HomeTeam]:[HomeTeam]], AM$11) + SUMIFS(Table2[[HomeWon_]:[HomeWon_]], Table2[[GameIsOver]:[GameIsOver]],1,Table2[[HomeTeam]:[HomeTeam]],$T18, Table2[[AwayTeam]:[AwayTeam]], AM$11))) + (0*(SUMIFS(Table2[[HomeWon_]:[HomeWon_]], Table2[[GameIsOver]:[GameIsOver]],1,Table2[[AwayTeam]:[AwayTeam]],$T18, Table2[[HomeTeam]:[HomeTeam]], AM$11, Table2[[ActualResult]:[ActualResult]], "REG") + SUMIFS(Table2[[AwayWon]:[AwayWon]], Table2[[GameIsOver]:[GameIsOver]],1,Table2[[HomeTeam]:[HomeTeam]],$T18, Table2[[AwayTeam]:[AwayTeam]], AM$11, Table2[[ActualResult]:[ActualResult]], "REG"))) + (1*(SUMIFS(Table2[[HomeWon_]:[HomeWon_]], Table2[[GameIsOver]:[GameIsOver]],1,Table2[[AwayTeam]:[AwayTeam]],$T18, Table2[[HomeTeam]:[HomeTeam]], AM$11, Table2[[ActualResult]:[ActualResult]], "OT") + SUMIFS(Table2[[AwayWon]:[AwayWon]], Table2[[GameIsOver]:[GameIsOver]],1,Table2[[HomeTeam]:[HomeTeam]],$T18, Table2[[AwayTeam]:[AwayTeam]], AM$11, Table2[[ActualResult]:[ActualResult]], "OT") + SUMIFS(Table2[[HomeWon_]:[HomeWon_]], Table2[[GameIsOver]:[GameIsOver]],1,Table2[[AwayTeam]:[AwayTeam]],$T18, Table2[[HomeTeam]:[HomeTeam]], AM$11, Table2[[ActualResult]:[ActualResult]], "SO") + SUMIFS(Table2[[AwayWon]:[AwayWon]], Table2[[GameIsOver]:[GameIsOver]],1,Table2[[HomeTeam]:[HomeTeam]],$T18, Table2[[AwayTeam]:[AwayTeam]], AM$11, Table2[[ActualResult]:[ActualResult]], "SO")))</f>
        <v>2</v>
      </c>
      <c r="AN18">
        <f>(2*(SUMIFS(Table2[[AwayWon]:[AwayWon]], Table2[[GameIsOver]:[GameIsOver]],1,Table2[[AwayTeam]:[AwayTeam]],$T18, Table2[[HomeTeam]:[HomeTeam]], AN$11) + SUMIFS(Table2[[HomeWon_]:[HomeWon_]], Table2[[GameIsOver]:[GameIsOver]],1,Table2[[HomeTeam]:[HomeTeam]],$T18, Table2[[AwayTeam]:[AwayTeam]], AN$11))) + (0*(SUMIFS(Table2[[HomeWon_]:[HomeWon_]], Table2[[GameIsOver]:[GameIsOver]],1,Table2[[AwayTeam]:[AwayTeam]],$T18, Table2[[HomeTeam]:[HomeTeam]], AN$11, Table2[[ActualResult]:[ActualResult]], "REG") + SUMIFS(Table2[[AwayWon]:[AwayWon]], Table2[[GameIsOver]:[GameIsOver]],1,Table2[[HomeTeam]:[HomeTeam]],$T18, Table2[[AwayTeam]:[AwayTeam]], AN$11, Table2[[ActualResult]:[ActualResult]], "REG"))) + (1*(SUMIFS(Table2[[HomeWon_]:[HomeWon_]], Table2[[GameIsOver]:[GameIsOver]],1,Table2[[AwayTeam]:[AwayTeam]],$T18, Table2[[HomeTeam]:[HomeTeam]], AN$11, Table2[[ActualResult]:[ActualResult]], "OT") + SUMIFS(Table2[[AwayWon]:[AwayWon]], Table2[[GameIsOver]:[GameIsOver]],1,Table2[[HomeTeam]:[HomeTeam]],$T18, Table2[[AwayTeam]:[AwayTeam]], AN$11, Table2[[ActualResult]:[ActualResult]], "OT") + SUMIFS(Table2[[HomeWon_]:[HomeWon_]], Table2[[GameIsOver]:[GameIsOver]],1,Table2[[AwayTeam]:[AwayTeam]],$T18, Table2[[HomeTeam]:[HomeTeam]], AN$11, Table2[[ActualResult]:[ActualResult]], "SO") + SUMIFS(Table2[[AwayWon]:[AwayWon]], Table2[[GameIsOver]:[GameIsOver]],1,Table2[[HomeTeam]:[HomeTeam]],$T18, Table2[[AwayTeam]:[AwayTeam]], AN$11, Table2[[ActualResult]:[ActualResult]], "SO")))</f>
        <v>0</v>
      </c>
      <c r="AO18">
        <f>(2*(SUMIFS(Table2[[AwayWon]:[AwayWon]], Table2[[GameIsOver]:[GameIsOver]],1,Table2[[AwayTeam]:[AwayTeam]],$T18, Table2[[HomeTeam]:[HomeTeam]], AO$11) + SUMIFS(Table2[[HomeWon_]:[HomeWon_]], Table2[[GameIsOver]:[GameIsOver]],1,Table2[[HomeTeam]:[HomeTeam]],$T18, Table2[[AwayTeam]:[AwayTeam]], AO$11))) + (0*(SUMIFS(Table2[[HomeWon_]:[HomeWon_]], Table2[[GameIsOver]:[GameIsOver]],1,Table2[[AwayTeam]:[AwayTeam]],$T18, Table2[[HomeTeam]:[HomeTeam]], AO$11, Table2[[ActualResult]:[ActualResult]], "REG") + SUMIFS(Table2[[AwayWon]:[AwayWon]], Table2[[GameIsOver]:[GameIsOver]],1,Table2[[HomeTeam]:[HomeTeam]],$T18, Table2[[AwayTeam]:[AwayTeam]], AO$11, Table2[[ActualResult]:[ActualResult]], "REG"))) + (1*(SUMIFS(Table2[[HomeWon_]:[HomeWon_]], Table2[[GameIsOver]:[GameIsOver]],1,Table2[[AwayTeam]:[AwayTeam]],$T18, Table2[[HomeTeam]:[HomeTeam]], AO$11, Table2[[ActualResult]:[ActualResult]], "OT") + SUMIFS(Table2[[AwayWon]:[AwayWon]], Table2[[GameIsOver]:[GameIsOver]],1,Table2[[HomeTeam]:[HomeTeam]],$T18, Table2[[AwayTeam]:[AwayTeam]], AO$11, Table2[[ActualResult]:[ActualResult]], "OT") + SUMIFS(Table2[[HomeWon_]:[HomeWon_]], Table2[[GameIsOver]:[GameIsOver]],1,Table2[[AwayTeam]:[AwayTeam]],$T18, Table2[[HomeTeam]:[HomeTeam]], AO$11, Table2[[ActualResult]:[ActualResult]], "SO") + SUMIFS(Table2[[AwayWon]:[AwayWon]], Table2[[GameIsOver]:[GameIsOver]],1,Table2[[HomeTeam]:[HomeTeam]],$T18, Table2[[AwayTeam]:[AwayTeam]], AO$11, Table2[[ActualResult]:[ActualResult]], "SO")))</f>
        <v>0</v>
      </c>
      <c r="AP18">
        <f>(2*(SUMIFS(Table2[[AwayWon]:[AwayWon]], Table2[[GameIsOver]:[GameIsOver]],1,Table2[[AwayTeam]:[AwayTeam]],$T18, Table2[[HomeTeam]:[HomeTeam]], AP$11) + SUMIFS(Table2[[HomeWon_]:[HomeWon_]], Table2[[GameIsOver]:[GameIsOver]],1,Table2[[HomeTeam]:[HomeTeam]],$T18, Table2[[AwayTeam]:[AwayTeam]], AP$11))) + (0*(SUMIFS(Table2[[HomeWon_]:[HomeWon_]], Table2[[GameIsOver]:[GameIsOver]],1,Table2[[AwayTeam]:[AwayTeam]],$T18, Table2[[HomeTeam]:[HomeTeam]], AP$11, Table2[[ActualResult]:[ActualResult]], "REG") + SUMIFS(Table2[[AwayWon]:[AwayWon]], Table2[[GameIsOver]:[GameIsOver]],1,Table2[[HomeTeam]:[HomeTeam]],$T18, Table2[[AwayTeam]:[AwayTeam]], AP$11, Table2[[ActualResult]:[ActualResult]], "REG"))) + (1*(SUMIFS(Table2[[HomeWon_]:[HomeWon_]], Table2[[GameIsOver]:[GameIsOver]],1,Table2[[AwayTeam]:[AwayTeam]],$T18, Table2[[HomeTeam]:[HomeTeam]], AP$11, Table2[[ActualResult]:[ActualResult]], "OT") + SUMIFS(Table2[[AwayWon]:[AwayWon]], Table2[[GameIsOver]:[GameIsOver]],1,Table2[[HomeTeam]:[HomeTeam]],$T18, Table2[[AwayTeam]:[AwayTeam]], AP$11, Table2[[ActualResult]:[ActualResult]], "OT") + SUMIFS(Table2[[HomeWon_]:[HomeWon_]], Table2[[GameIsOver]:[GameIsOver]],1,Table2[[AwayTeam]:[AwayTeam]],$T18, Table2[[HomeTeam]:[HomeTeam]], AP$11, Table2[[ActualResult]:[ActualResult]], "SO") + SUMIFS(Table2[[AwayWon]:[AwayWon]], Table2[[GameIsOver]:[GameIsOver]],1,Table2[[HomeTeam]:[HomeTeam]],$T18, Table2[[AwayTeam]:[AwayTeam]], AP$11, Table2[[ActualResult]:[ActualResult]], "SO")))</f>
        <v>2</v>
      </c>
      <c r="AQ18">
        <f>(2*(SUMIFS(Table2[[AwayWon]:[AwayWon]], Table2[[GameIsOver]:[GameIsOver]],1,Table2[[AwayTeam]:[AwayTeam]],$T18, Table2[[HomeTeam]:[HomeTeam]], AQ$11) + SUMIFS(Table2[[HomeWon_]:[HomeWon_]], Table2[[GameIsOver]:[GameIsOver]],1,Table2[[HomeTeam]:[HomeTeam]],$T18, Table2[[AwayTeam]:[AwayTeam]], AQ$11))) + (0*(SUMIFS(Table2[[HomeWon_]:[HomeWon_]], Table2[[GameIsOver]:[GameIsOver]],1,Table2[[AwayTeam]:[AwayTeam]],$T18, Table2[[HomeTeam]:[HomeTeam]], AQ$11, Table2[[ActualResult]:[ActualResult]], "REG") + SUMIFS(Table2[[AwayWon]:[AwayWon]], Table2[[GameIsOver]:[GameIsOver]],1,Table2[[HomeTeam]:[HomeTeam]],$T18, Table2[[AwayTeam]:[AwayTeam]], AQ$11, Table2[[ActualResult]:[ActualResult]], "REG"))) + (1*(SUMIFS(Table2[[HomeWon_]:[HomeWon_]], Table2[[GameIsOver]:[GameIsOver]],1,Table2[[AwayTeam]:[AwayTeam]],$T18, Table2[[HomeTeam]:[HomeTeam]], AQ$11, Table2[[ActualResult]:[ActualResult]], "OT") + SUMIFS(Table2[[AwayWon]:[AwayWon]], Table2[[GameIsOver]:[GameIsOver]],1,Table2[[HomeTeam]:[HomeTeam]],$T18, Table2[[AwayTeam]:[AwayTeam]], AQ$11, Table2[[ActualResult]:[ActualResult]], "OT") + SUMIFS(Table2[[HomeWon_]:[HomeWon_]], Table2[[GameIsOver]:[GameIsOver]],1,Table2[[AwayTeam]:[AwayTeam]],$T18, Table2[[HomeTeam]:[HomeTeam]], AQ$11, Table2[[ActualResult]:[ActualResult]], "SO") + SUMIFS(Table2[[AwayWon]:[AwayWon]], Table2[[GameIsOver]:[GameIsOver]],1,Table2[[HomeTeam]:[HomeTeam]],$T18, Table2[[AwayTeam]:[AwayTeam]], AQ$11, Table2[[ActualResult]:[ActualResult]], "SO")))</f>
        <v>1</v>
      </c>
      <c r="AR18">
        <f>(2*(SUMIFS(Table2[[AwayWon]:[AwayWon]], Table2[[GameIsOver]:[GameIsOver]],1,Table2[[AwayTeam]:[AwayTeam]],$T18, Table2[[HomeTeam]:[HomeTeam]], AR$11) + SUMIFS(Table2[[HomeWon_]:[HomeWon_]], Table2[[GameIsOver]:[GameIsOver]],1,Table2[[HomeTeam]:[HomeTeam]],$T18, Table2[[AwayTeam]:[AwayTeam]], AR$11))) + (0*(SUMIFS(Table2[[HomeWon_]:[HomeWon_]], Table2[[GameIsOver]:[GameIsOver]],1,Table2[[AwayTeam]:[AwayTeam]],$T18, Table2[[HomeTeam]:[HomeTeam]], AR$11, Table2[[ActualResult]:[ActualResult]], "REG") + SUMIFS(Table2[[AwayWon]:[AwayWon]], Table2[[GameIsOver]:[GameIsOver]],1,Table2[[HomeTeam]:[HomeTeam]],$T18, Table2[[AwayTeam]:[AwayTeam]], AR$11, Table2[[ActualResult]:[ActualResult]], "REG"))) + (1*(SUMIFS(Table2[[HomeWon_]:[HomeWon_]], Table2[[GameIsOver]:[GameIsOver]],1,Table2[[AwayTeam]:[AwayTeam]],$T18, Table2[[HomeTeam]:[HomeTeam]], AR$11, Table2[[ActualResult]:[ActualResult]], "OT") + SUMIFS(Table2[[AwayWon]:[AwayWon]], Table2[[GameIsOver]:[GameIsOver]],1,Table2[[HomeTeam]:[HomeTeam]],$T18, Table2[[AwayTeam]:[AwayTeam]], AR$11, Table2[[ActualResult]:[ActualResult]], "OT") + SUMIFS(Table2[[HomeWon_]:[HomeWon_]], Table2[[GameIsOver]:[GameIsOver]],1,Table2[[AwayTeam]:[AwayTeam]],$T18, Table2[[HomeTeam]:[HomeTeam]], AR$11, Table2[[ActualResult]:[ActualResult]], "SO") + SUMIFS(Table2[[AwayWon]:[AwayWon]], Table2[[GameIsOver]:[GameIsOver]],1,Table2[[HomeTeam]:[HomeTeam]],$T18, Table2[[AwayTeam]:[AwayTeam]], AR$11, Table2[[ActualResult]:[ActualResult]], "SO")))</f>
        <v>1</v>
      </c>
      <c r="AS18">
        <f>(2*(SUMIFS(Table2[[AwayWon]:[AwayWon]], Table2[[GameIsOver]:[GameIsOver]],1,Table2[[AwayTeam]:[AwayTeam]],$T18, Table2[[HomeTeam]:[HomeTeam]], AS$11) + SUMIFS(Table2[[HomeWon_]:[HomeWon_]], Table2[[GameIsOver]:[GameIsOver]],1,Table2[[HomeTeam]:[HomeTeam]],$T18, Table2[[AwayTeam]:[AwayTeam]], AS$11))) + (0*(SUMIFS(Table2[[HomeWon_]:[HomeWon_]], Table2[[GameIsOver]:[GameIsOver]],1,Table2[[AwayTeam]:[AwayTeam]],$T18, Table2[[HomeTeam]:[HomeTeam]], AS$11, Table2[[ActualResult]:[ActualResult]], "REG") + SUMIFS(Table2[[AwayWon]:[AwayWon]], Table2[[GameIsOver]:[GameIsOver]],1,Table2[[HomeTeam]:[HomeTeam]],$T18, Table2[[AwayTeam]:[AwayTeam]], AS$11, Table2[[ActualResult]:[ActualResult]], "REG"))) + (1*(SUMIFS(Table2[[HomeWon_]:[HomeWon_]], Table2[[GameIsOver]:[GameIsOver]],1,Table2[[AwayTeam]:[AwayTeam]],$T18, Table2[[HomeTeam]:[HomeTeam]], AS$11, Table2[[ActualResult]:[ActualResult]], "OT") + SUMIFS(Table2[[AwayWon]:[AwayWon]], Table2[[GameIsOver]:[GameIsOver]],1,Table2[[HomeTeam]:[HomeTeam]],$T18, Table2[[AwayTeam]:[AwayTeam]], AS$11, Table2[[ActualResult]:[ActualResult]], "OT") + SUMIFS(Table2[[HomeWon_]:[HomeWon_]], Table2[[GameIsOver]:[GameIsOver]],1,Table2[[AwayTeam]:[AwayTeam]],$T18, Table2[[HomeTeam]:[HomeTeam]], AS$11, Table2[[ActualResult]:[ActualResult]], "SO") + SUMIFS(Table2[[AwayWon]:[AwayWon]], Table2[[GameIsOver]:[GameIsOver]],1,Table2[[HomeTeam]:[HomeTeam]],$T18, Table2[[AwayTeam]:[AwayTeam]], AS$11, Table2[[ActualResult]:[ActualResult]], "SO")))</f>
        <v>0</v>
      </c>
      <c r="AT18">
        <f>(2*(SUMIFS(Table2[[AwayWon]:[AwayWon]], Table2[[GameIsOver]:[GameIsOver]],1,Table2[[AwayTeam]:[AwayTeam]],$T18, Table2[[HomeTeam]:[HomeTeam]], AT$11) + SUMIFS(Table2[[HomeWon_]:[HomeWon_]], Table2[[GameIsOver]:[GameIsOver]],1,Table2[[HomeTeam]:[HomeTeam]],$T18, Table2[[AwayTeam]:[AwayTeam]], AT$11))) + (0*(SUMIFS(Table2[[HomeWon_]:[HomeWon_]], Table2[[GameIsOver]:[GameIsOver]],1,Table2[[AwayTeam]:[AwayTeam]],$T18, Table2[[HomeTeam]:[HomeTeam]], AT$11, Table2[[ActualResult]:[ActualResult]], "REG") + SUMIFS(Table2[[AwayWon]:[AwayWon]], Table2[[GameIsOver]:[GameIsOver]],1,Table2[[HomeTeam]:[HomeTeam]],$T18, Table2[[AwayTeam]:[AwayTeam]], AT$11, Table2[[ActualResult]:[ActualResult]], "REG"))) + (1*(SUMIFS(Table2[[HomeWon_]:[HomeWon_]], Table2[[GameIsOver]:[GameIsOver]],1,Table2[[AwayTeam]:[AwayTeam]],$T18, Table2[[HomeTeam]:[HomeTeam]], AT$11, Table2[[ActualResult]:[ActualResult]], "OT") + SUMIFS(Table2[[AwayWon]:[AwayWon]], Table2[[GameIsOver]:[GameIsOver]],1,Table2[[HomeTeam]:[HomeTeam]],$T18, Table2[[AwayTeam]:[AwayTeam]], AT$11, Table2[[ActualResult]:[ActualResult]], "OT") + SUMIFS(Table2[[HomeWon_]:[HomeWon_]], Table2[[GameIsOver]:[GameIsOver]],1,Table2[[AwayTeam]:[AwayTeam]],$T18, Table2[[HomeTeam]:[HomeTeam]], AT$11, Table2[[ActualResult]:[ActualResult]], "SO") + SUMIFS(Table2[[AwayWon]:[AwayWon]], Table2[[GameIsOver]:[GameIsOver]],1,Table2[[HomeTeam]:[HomeTeam]],$T18, Table2[[AwayTeam]:[AwayTeam]], AT$11, Table2[[ActualResult]:[ActualResult]], "SO")))</f>
        <v>4</v>
      </c>
      <c r="AU18">
        <f>(2*(SUMIFS(Table2[[AwayWon]:[AwayWon]], Table2[[GameIsOver]:[GameIsOver]],1,Table2[[AwayTeam]:[AwayTeam]],$T18, Table2[[HomeTeam]:[HomeTeam]], AU$11) + SUMIFS(Table2[[HomeWon_]:[HomeWon_]], Table2[[GameIsOver]:[GameIsOver]],1,Table2[[HomeTeam]:[HomeTeam]],$T18, Table2[[AwayTeam]:[AwayTeam]], AU$11))) + (0*(SUMIFS(Table2[[HomeWon_]:[HomeWon_]], Table2[[GameIsOver]:[GameIsOver]],1,Table2[[AwayTeam]:[AwayTeam]],$T18, Table2[[HomeTeam]:[HomeTeam]], AU$11, Table2[[ActualResult]:[ActualResult]], "REG") + SUMIFS(Table2[[AwayWon]:[AwayWon]], Table2[[GameIsOver]:[GameIsOver]],1,Table2[[HomeTeam]:[HomeTeam]],$T18, Table2[[AwayTeam]:[AwayTeam]], AU$11, Table2[[ActualResult]:[ActualResult]], "REG"))) + (1*(SUMIFS(Table2[[HomeWon_]:[HomeWon_]], Table2[[GameIsOver]:[GameIsOver]],1,Table2[[AwayTeam]:[AwayTeam]],$T18, Table2[[HomeTeam]:[HomeTeam]], AU$11, Table2[[ActualResult]:[ActualResult]], "OT") + SUMIFS(Table2[[AwayWon]:[AwayWon]], Table2[[GameIsOver]:[GameIsOver]],1,Table2[[HomeTeam]:[HomeTeam]],$T18, Table2[[AwayTeam]:[AwayTeam]], AU$11, Table2[[ActualResult]:[ActualResult]], "OT") + SUMIFS(Table2[[HomeWon_]:[HomeWon_]], Table2[[GameIsOver]:[GameIsOver]],1,Table2[[AwayTeam]:[AwayTeam]],$T18, Table2[[HomeTeam]:[HomeTeam]], AU$11, Table2[[ActualResult]:[ActualResult]], "SO") + SUMIFS(Table2[[AwayWon]:[AwayWon]], Table2[[GameIsOver]:[GameIsOver]],1,Table2[[HomeTeam]:[HomeTeam]],$T18, Table2[[AwayTeam]:[AwayTeam]], AU$11, Table2[[ActualResult]:[ActualResult]], "SO")))</f>
        <v>2</v>
      </c>
      <c r="AV18">
        <f>(2*(SUMIFS(Table2[[AwayWon]:[AwayWon]], Table2[[GameIsOver]:[GameIsOver]],1,Table2[[AwayTeam]:[AwayTeam]],$T18, Table2[[HomeTeam]:[HomeTeam]], AV$11) + SUMIFS(Table2[[HomeWon_]:[HomeWon_]], Table2[[GameIsOver]:[GameIsOver]],1,Table2[[HomeTeam]:[HomeTeam]],$T18, Table2[[AwayTeam]:[AwayTeam]], AV$11))) + (0*(SUMIFS(Table2[[HomeWon_]:[HomeWon_]], Table2[[GameIsOver]:[GameIsOver]],1,Table2[[AwayTeam]:[AwayTeam]],$T18, Table2[[HomeTeam]:[HomeTeam]], AV$11, Table2[[ActualResult]:[ActualResult]], "REG") + SUMIFS(Table2[[AwayWon]:[AwayWon]], Table2[[GameIsOver]:[GameIsOver]],1,Table2[[HomeTeam]:[HomeTeam]],$T18, Table2[[AwayTeam]:[AwayTeam]], AV$11, Table2[[ActualResult]:[ActualResult]], "REG"))) + (1*(SUMIFS(Table2[[HomeWon_]:[HomeWon_]], Table2[[GameIsOver]:[GameIsOver]],1,Table2[[AwayTeam]:[AwayTeam]],$T18, Table2[[HomeTeam]:[HomeTeam]], AV$11, Table2[[ActualResult]:[ActualResult]], "OT") + SUMIFS(Table2[[AwayWon]:[AwayWon]], Table2[[GameIsOver]:[GameIsOver]],1,Table2[[HomeTeam]:[HomeTeam]],$T18, Table2[[AwayTeam]:[AwayTeam]], AV$11, Table2[[ActualResult]:[ActualResult]], "OT") + SUMIFS(Table2[[HomeWon_]:[HomeWon_]], Table2[[GameIsOver]:[GameIsOver]],1,Table2[[AwayTeam]:[AwayTeam]],$T18, Table2[[HomeTeam]:[HomeTeam]], AV$11, Table2[[ActualResult]:[ActualResult]], "SO") + SUMIFS(Table2[[AwayWon]:[AwayWon]], Table2[[GameIsOver]:[GameIsOver]],1,Table2[[HomeTeam]:[HomeTeam]],$T18, Table2[[AwayTeam]:[AwayTeam]], AV$11, Table2[[ActualResult]:[ActualResult]], "SO")))</f>
        <v>0</v>
      </c>
      <c r="AW18">
        <f>(2*(SUMIFS(Table2[[AwayWon]:[AwayWon]], Table2[[GameIsOver]:[GameIsOver]],1,Table2[[AwayTeam]:[AwayTeam]],$T18, Table2[[HomeTeam]:[HomeTeam]], AW$11) + SUMIFS(Table2[[HomeWon_]:[HomeWon_]], Table2[[GameIsOver]:[GameIsOver]],1,Table2[[HomeTeam]:[HomeTeam]],$T18, Table2[[AwayTeam]:[AwayTeam]], AW$11))) + (0*(SUMIFS(Table2[[HomeWon_]:[HomeWon_]], Table2[[GameIsOver]:[GameIsOver]],1,Table2[[AwayTeam]:[AwayTeam]],$T18, Table2[[HomeTeam]:[HomeTeam]], AW$11, Table2[[ActualResult]:[ActualResult]], "REG") + SUMIFS(Table2[[AwayWon]:[AwayWon]], Table2[[GameIsOver]:[GameIsOver]],1,Table2[[HomeTeam]:[HomeTeam]],$T18, Table2[[AwayTeam]:[AwayTeam]], AW$11, Table2[[ActualResult]:[ActualResult]], "REG"))) + (1*(SUMIFS(Table2[[HomeWon_]:[HomeWon_]], Table2[[GameIsOver]:[GameIsOver]],1,Table2[[AwayTeam]:[AwayTeam]],$T18, Table2[[HomeTeam]:[HomeTeam]], AW$11, Table2[[ActualResult]:[ActualResult]], "OT") + SUMIFS(Table2[[AwayWon]:[AwayWon]], Table2[[GameIsOver]:[GameIsOver]],1,Table2[[HomeTeam]:[HomeTeam]],$T18, Table2[[AwayTeam]:[AwayTeam]], AW$11, Table2[[ActualResult]:[ActualResult]], "OT") + SUMIFS(Table2[[HomeWon_]:[HomeWon_]], Table2[[GameIsOver]:[GameIsOver]],1,Table2[[AwayTeam]:[AwayTeam]],$T18, Table2[[HomeTeam]:[HomeTeam]], AW$11, Table2[[ActualResult]:[ActualResult]], "SO") + SUMIFS(Table2[[AwayWon]:[AwayWon]], Table2[[GameIsOver]:[GameIsOver]],1,Table2[[HomeTeam]:[HomeTeam]],$T18, Table2[[AwayTeam]:[AwayTeam]], AW$11, Table2[[ActualResult]:[ActualResult]], "SO")))</f>
        <v>0</v>
      </c>
      <c r="AX18">
        <f>(2*(SUMIFS(Table2[[AwayWon]:[AwayWon]], Table2[[GameIsOver]:[GameIsOver]],1,Table2[[AwayTeam]:[AwayTeam]],$T18, Table2[[HomeTeam]:[HomeTeam]], AX$11) + SUMIFS(Table2[[HomeWon_]:[HomeWon_]], Table2[[GameIsOver]:[GameIsOver]],1,Table2[[HomeTeam]:[HomeTeam]],$T18, Table2[[AwayTeam]:[AwayTeam]], AX$11))) + (0*(SUMIFS(Table2[[HomeWon_]:[HomeWon_]], Table2[[GameIsOver]:[GameIsOver]],1,Table2[[AwayTeam]:[AwayTeam]],$T18, Table2[[HomeTeam]:[HomeTeam]], AX$11, Table2[[ActualResult]:[ActualResult]], "REG") + SUMIFS(Table2[[AwayWon]:[AwayWon]], Table2[[GameIsOver]:[GameIsOver]],1,Table2[[HomeTeam]:[HomeTeam]],$T18, Table2[[AwayTeam]:[AwayTeam]], AX$11, Table2[[ActualResult]:[ActualResult]], "REG"))) + (1*(SUMIFS(Table2[[HomeWon_]:[HomeWon_]], Table2[[GameIsOver]:[GameIsOver]],1,Table2[[AwayTeam]:[AwayTeam]],$T18, Table2[[HomeTeam]:[HomeTeam]], AX$11, Table2[[ActualResult]:[ActualResult]], "OT") + SUMIFS(Table2[[AwayWon]:[AwayWon]], Table2[[GameIsOver]:[GameIsOver]],1,Table2[[HomeTeam]:[HomeTeam]],$T18, Table2[[AwayTeam]:[AwayTeam]], AX$11, Table2[[ActualResult]:[ActualResult]], "OT") + SUMIFS(Table2[[HomeWon_]:[HomeWon_]], Table2[[GameIsOver]:[GameIsOver]],1,Table2[[AwayTeam]:[AwayTeam]],$T18, Table2[[HomeTeam]:[HomeTeam]], AX$11, Table2[[ActualResult]:[ActualResult]], "SO") + SUMIFS(Table2[[AwayWon]:[AwayWon]], Table2[[GameIsOver]:[GameIsOver]],1,Table2[[HomeTeam]:[HomeTeam]],$T18, Table2[[AwayTeam]:[AwayTeam]], AX$11, Table2[[ActualResult]:[ActualResult]], "SO")))</f>
        <v>0</v>
      </c>
      <c r="AY18">
        <f>(2*(SUMIFS(Table2[[AwayWon]:[AwayWon]], Table2[[GameIsOver]:[GameIsOver]],1,Table2[[AwayTeam]:[AwayTeam]],$T18, Table2[[HomeTeam]:[HomeTeam]], AY$11) + SUMIFS(Table2[[HomeWon_]:[HomeWon_]], Table2[[GameIsOver]:[GameIsOver]],1,Table2[[HomeTeam]:[HomeTeam]],$T18, Table2[[AwayTeam]:[AwayTeam]], AY$11))) + (0*(SUMIFS(Table2[[HomeWon_]:[HomeWon_]], Table2[[GameIsOver]:[GameIsOver]],1,Table2[[AwayTeam]:[AwayTeam]],$T18, Table2[[HomeTeam]:[HomeTeam]], AY$11, Table2[[ActualResult]:[ActualResult]], "REG") + SUMIFS(Table2[[AwayWon]:[AwayWon]], Table2[[GameIsOver]:[GameIsOver]],1,Table2[[HomeTeam]:[HomeTeam]],$T18, Table2[[AwayTeam]:[AwayTeam]], AY$11, Table2[[ActualResult]:[ActualResult]], "REG"))) + (1*(SUMIFS(Table2[[HomeWon_]:[HomeWon_]], Table2[[GameIsOver]:[GameIsOver]],1,Table2[[AwayTeam]:[AwayTeam]],$T18, Table2[[HomeTeam]:[HomeTeam]], AY$11, Table2[[ActualResult]:[ActualResult]], "OT") + SUMIFS(Table2[[AwayWon]:[AwayWon]], Table2[[GameIsOver]:[GameIsOver]],1,Table2[[HomeTeam]:[HomeTeam]],$T18, Table2[[AwayTeam]:[AwayTeam]], AY$11, Table2[[ActualResult]:[ActualResult]], "OT") + SUMIFS(Table2[[HomeWon_]:[HomeWon_]], Table2[[GameIsOver]:[GameIsOver]],1,Table2[[AwayTeam]:[AwayTeam]],$T18, Table2[[HomeTeam]:[HomeTeam]], AY$11, Table2[[ActualResult]:[ActualResult]], "SO") + SUMIFS(Table2[[AwayWon]:[AwayWon]], Table2[[GameIsOver]:[GameIsOver]],1,Table2[[HomeTeam]:[HomeTeam]],$T18, Table2[[AwayTeam]:[AwayTeam]], AY$11, Table2[[ActualResult]:[ActualResult]], "SO")))</f>
        <v>0</v>
      </c>
      <c r="AZ18">
        <f>(2*(SUMIFS(Table2[[AwayWon]:[AwayWon]], Table2[[GameIsOver]:[GameIsOver]],1,Table2[[AwayTeam]:[AwayTeam]],$T18, Table2[[HomeTeam]:[HomeTeam]], AZ$11) + SUMIFS(Table2[[HomeWon_]:[HomeWon_]], Table2[[GameIsOver]:[GameIsOver]],1,Table2[[HomeTeam]:[HomeTeam]],$T18, Table2[[AwayTeam]:[AwayTeam]], AZ$11))) + (0*(SUMIFS(Table2[[HomeWon_]:[HomeWon_]], Table2[[GameIsOver]:[GameIsOver]],1,Table2[[AwayTeam]:[AwayTeam]],$T18, Table2[[HomeTeam]:[HomeTeam]], AZ$11, Table2[[ActualResult]:[ActualResult]], "REG") + SUMIFS(Table2[[AwayWon]:[AwayWon]], Table2[[GameIsOver]:[GameIsOver]],1,Table2[[HomeTeam]:[HomeTeam]],$T18, Table2[[AwayTeam]:[AwayTeam]], AZ$11, Table2[[ActualResult]:[ActualResult]], "REG"))) + (1*(SUMIFS(Table2[[HomeWon_]:[HomeWon_]], Table2[[GameIsOver]:[GameIsOver]],1,Table2[[AwayTeam]:[AwayTeam]],$T18, Table2[[HomeTeam]:[HomeTeam]], AZ$11, Table2[[ActualResult]:[ActualResult]], "OT") + SUMIFS(Table2[[AwayWon]:[AwayWon]], Table2[[GameIsOver]:[GameIsOver]],1,Table2[[HomeTeam]:[HomeTeam]],$T18, Table2[[AwayTeam]:[AwayTeam]], AZ$11, Table2[[ActualResult]:[ActualResult]], "OT") + SUMIFS(Table2[[HomeWon_]:[HomeWon_]], Table2[[GameIsOver]:[GameIsOver]],1,Table2[[AwayTeam]:[AwayTeam]],$T18, Table2[[HomeTeam]:[HomeTeam]], AZ$11, Table2[[ActualResult]:[ActualResult]], "SO") + SUMIFS(Table2[[AwayWon]:[AwayWon]], Table2[[GameIsOver]:[GameIsOver]],1,Table2[[HomeTeam]:[HomeTeam]],$T18, Table2[[AwayTeam]:[AwayTeam]], AZ$11, Table2[[ActualResult]:[ActualResult]], "SO")))</f>
        <v>2</v>
      </c>
      <c r="BA18">
        <f>(2*(SUMIFS(Table2[[AwayWon]:[AwayWon]], Table2[[GameIsOver]:[GameIsOver]],1,Table2[[AwayTeam]:[AwayTeam]],$T18, Table2[[HomeTeam]:[HomeTeam]], BA$11) + SUMIFS(Table2[[HomeWon_]:[HomeWon_]], Table2[[GameIsOver]:[GameIsOver]],1,Table2[[HomeTeam]:[HomeTeam]],$T18, Table2[[AwayTeam]:[AwayTeam]], BA$11))) + (0*(SUMIFS(Table2[[HomeWon_]:[HomeWon_]], Table2[[GameIsOver]:[GameIsOver]],1,Table2[[AwayTeam]:[AwayTeam]],$T18, Table2[[HomeTeam]:[HomeTeam]], BA$11, Table2[[ActualResult]:[ActualResult]], "REG") + SUMIFS(Table2[[AwayWon]:[AwayWon]], Table2[[GameIsOver]:[GameIsOver]],1,Table2[[HomeTeam]:[HomeTeam]],$T18, Table2[[AwayTeam]:[AwayTeam]], BA$11, Table2[[ActualResult]:[ActualResult]], "REG"))) + (1*(SUMIFS(Table2[[HomeWon_]:[HomeWon_]], Table2[[GameIsOver]:[GameIsOver]],1,Table2[[AwayTeam]:[AwayTeam]],$T18, Table2[[HomeTeam]:[HomeTeam]], BA$11, Table2[[ActualResult]:[ActualResult]], "OT") + SUMIFS(Table2[[AwayWon]:[AwayWon]], Table2[[GameIsOver]:[GameIsOver]],1,Table2[[HomeTeam]:[HomeTeam]],$T18, Table2[[AwayTeam]:[AwayTeam]], BA$11, Table2[[ActualResult]:[ActualResult]], "OT") + SUMIFS(Table2[[HomeWon_]:[HomeWon_]], Table2[[GameIsOver]:[GameIsOver]],1,Table2[[AwayTeam]:[AwayTeam]],$T18, Table2[[HomeTeam]:[HomeTeam]], BA$11, Table2[[ActualResult]:[ActualResult]], "SO") + SUMIFS(Table2[[AwayWon]:[AwayWon]], Table2[[GameIsOver]:[GameIsOver]],1,Table2[[HomeTeam]:[HomeTeam]],$T18, Table2[[AwayTeam]:[AwayTeam]], BA$11, Table2[[ActualResult]:[ActualResult]], "SO")))</f>
        <v>0</v>
      </c>
    </row>
    <row r="19" spans="1:53" x14ac:dyDescent="0.25">
      <c r="A19" s="71" t="s">
        <v>32</v>
      </c>
      <c r="B19" s="71" t="s">
        <v>97</v>
      </c>
      <c r="C19" s="71" t="s">
        <v>98</v>
      </c>
      <c r="D19" s="71">
        <f>INDEX(Table3[PTS], MATCH(Table6[[#This Row],[Teams]], Table3[Teams],0))</f>
        <v>65</v>
      </c>
      <c r="E19" s="71">
        <f>INDEX(Table3[PTS], MATCH(Table6[[#This Row],[Teams]], Table3[Teams],0))</f>
        <v>65</v>
      </c>
      <c r="S19">
        <v>1</v>
      </c>
      <c r="T19" t="str" cm="1">
        <f t="array" ref="T19">INDEX(Table6[Teams], SMALL(IF(Table6[D]="C", ROW(Table6[Teams])-ROW(Table6[#Headers])), Table710[[#This Row],[CEN]]))</f>
        <v>CHI</v>
      </c>
      <c r="U19">
        <f>INDEX(Table6[PTS], MATCH($T19, Table6[Teams], 0))</f>
        <v>49</v>
      </c>
      <c r="V19">
        <f>(2*(SUMIFS(Table2[[AwayWon]:[AwayWon]], Table2[[GameIsOver]:[GameIsOver]],1,Table2[[AwayTeam]:[AwayTeam]],$T19, Table2[[HomeTeam]:[HomeTeam]], V$11) + SUMIFS(Table2[[HomeWon_]:[HomeWon_]], Table2[[GameIsOver]:[GameIsOver]],1,Table2[[HomeTeam]:[HomeTeam]],$T19, Table2[[AwayTeam]:[AwayTeam]], V$11))) + (0*(SUMIFS(Table2[[HomeWon_]:[HomeWon_]], Table2[[GameIsOver]:[GameIsOver]],1,Table2[[AwayTeam]:[AwayTeam]],$T19, Table2[[HomeTeam]:[HomeTeam]], V$11, Table2[[ActualResult]:[ActualResult]], "REG") + SUMIFS(Table2[[AwayWon]:[AwayWon]], Table2[[GameIsOver]:[GameIsOver]],1,Table2[[HomeTeam]:[HomeTeam]],$T19, Table2[[AwayTeam]:[AwayTeam]], V$11, Table2[[ActualResult]:[ActualResult]], "REG"))) + (1*(SUMIFS(Table2[[HomeWon_]:[HomeWon_]], Table2[[GameIsOver]:[GameIsOver]],1,Table2[[AwayTeam]:[AwayTeam]],$T19, Table2[[HomeTeam]:[HomeTeam]], V$11, Table2[[ActualResult]:[ActualResult]], "OT") + SUMIFS(Table2[[AwayWon]:[AwayWon]], Table2[[GameIsOver]:[GameIsOver]],1,Table2[[HomeTeam]:[HomeTeam]],$T19, Table2[[AwayTeam]:[AwayTeam]], V$11, Table2[[ActualResult]:[ActualResult]], "OT") + SUMIFS(Table2[[HomeWon_]:[HomeWon_]], Table2[[GameIsOver]:[GameIsOver]],1,Table2[[AwayTeam]:[AwayTeam]],$T19, Table2[[HomeTeam]:[HomeTeam]], V$11, Table2[[ActualResult]:[ActualResult]], "SO") + SUMIFS(Table2[[AwayWon]:[AwayWon]], Table2[[GameIsOver]:[GameIsOver]],1,Table2[[HomeTeam]:[HomeTeam]],$T19, Table2[[AwayTeam]:[AwayTeam]], V$11, Table2[[ActualResult]:[ActualResult]], "SO")))</f>
        <v>4</v>
      </c>
      <c r="W19">
        <f>(2*(SUMIFS(Table2[[AwayWon]:[AwayWon]], Table2[[GameIsOver]:[GameIsOver]],1,Table2[[AwayTeam]:[AwayTeam]],$T19, Table2[[HomeTeam]:[HomeTeam]], W$11) + SUMIFS(Table2[[HomeWon_]:[HomeWon_]], Table2[[GameIsOver]:[GameIsOver]],1,Table2[[HomeTeam]:[HomeTeam]],$T19, Table2[[AwayTeam]:[AwayTeam]], W$11))) + (0*(SUMIFS(Table2[[HomeWon_]:[HomeWon_]], Table2[[GameIsOver]:[GameIsOver]],1,Table2[[AwayTeam]:[AwayTeam]],$T19, Table2[[HomeTeam]:[HomeTeam]], W$11, Table2[[ActualResult]:[ActualResult]], "REG") + SUMIFS(Table2[[AwayWon]:[AwayWon]], Table2[[GameIsOver]:[GameIsOver]],1,Table2[[HomeTeam]:[HomeTeam]],$T19, Table2[[AwayTeam]:[AwayTeam]], W$11, Table2[[ActualResult]:[ActualResult]], "REG"))) + (1*(SUMIFS(Table2[[HomeWon_]:[HomeWon_]], Table2[[GameIsOver]:[GameIsOver]],1,Table2[[AwayTeam]:[AwayTeam]],$T19, Table2[[HomeTeam]:[HomeTeam]], W$11, Table2[[ActualResult]:[ActualResult]], "OT") + SUMIFS(Table2[[AwayWon]:[AwayWon]], Table2[[GameIsOver]:[GameIsOver]],1,Table2[[HomeTeam]:[HomeTeam]],$T19, Table2[[AwayTeam]:[AwayTeam]], W$11, Table2[[ActualResult]:[ActualResult]], "OT") + SUMIFS(Table2[[HomeWon_]:[HomeWon_]], Table2[[GameIsOver]:[GameIsOver]],1,Table2[[AwayTeam]:[AwayTeam]],$T19, Table2[[HomeTeam]:[HomeTeam]], W$11, Table2[[ActualResult]:[ActualResult]], "SO") + SUMIFS(Table2[[AwayWon]:[AwayWon]], Table2[[GameIsOver]:[GameIsOver]],1,Table2[[HomeTeam]:[HomeTeam]],$T19, Table2[[AwayTeam]:[AwayTeam]], W$11, Table2[[ActualResult]:[ActualResult]], "SO")))</f>
        <v>0</v>
      </c>
      <c r="X19">
        <f>(2*(SUMIFS(Table2[[AwayWon]:[AwayWon]], Table2[[GameIsOver]:[GameIsOver]],1,Table2[[AwayTeam]:[AwayTeam]],$T19, Table2[[HomeTeam]:[HomeTeam]], X$11) + SUMIFS(Table2[[HomeWon_]:[HomeWon_]], Table2[[GameIsOver]:[GameIsOver]],1,Table2[[HomeTeam]:[HomeTeam]],$T19, Table2[[AwayTeam]:[AwayTeam]], X$11))) + (0*(SUMIFS(Table2[[HomeWon_]:[HomeWon_]], Table2[[GameIsOver]:[GameIsOver]],1,Table2[[AwayTeam]:[AwayTeam]],$T19, Table2[[HomeTeam]:[HomeTeam]], X$11, Table2[[ActualResult]:[ActualResult]], "REG") + SUMIFS(Table2[[AwayWon]:[AwayWon]], Table2[[GameIsOver]:[GameIsOver]],1,Table2[[HomeTeam]:[HomeTeam]],$T19, Table2[[AwayTeam]:[AwayTeam]], X$11, Table2[[ActualResult]:[ActualResult]], "REG"))) + (1*(SUMIFS(Table2[[HomeWon_]:[HomeWon_]], Table2[[GameIsOver]:[GameIsOver]],1,Table2[[AwayTeam]:[AwayTeam]],$T19, Table2[[HomeTeam]:[HomeTeam]], X$11, Table2[[ActualResult]:[ActualResult]], "OT") + SUMIFS(Table2[[AwayWon]:[AwayWon]], Table2[[GameIsOver]:[GameIsOver]],1,Table2[[HomeTeam]:[HomeTeam]],$T19, Table2[[AwayTeam]:[AwayTeam]], X$11, Table2[[ActualResult]:[ActualResult]], "OT") + SUMIFS(Table2[[HomeWon_]:[HomeWon_]], Table2[[GameIsOver]:[GameIsOver]],1,Table2[[AwayTeam]:[AwayTeam]],$T19, Table2[[HomeTeam]:[HomeTeam]], X$11, Table2[[ActualResult]:[ActualResult]], "SO") + SUMIFS(Table2[[AwayWon]:[AwayWon]], Table2[[GameIsOver]:[GameIsOver]],1,Table2[[HomeTeam]:[HomeTeam]],$T19, Table2[[AwayTeam]:[AwayTeam]], X$11, Table2[[ActualResult]:[ActualResult]], "SO")))</f>
        <v>3</v>
      </c>
      <c r="Y19">
        <f>(2*(SUMIFS(Table2[[AwayWon]:[AwayWon]], Table2[[GameIsOver]:[GameIsOver]],1,Table2[[AwayTeam]:[AwayTeam]],$T19, Table2[[HomeTeam]:[HomeTeam]], Y$11) + SUMIFS(Table2[[HomeWon_]:[HomeWon_]], Table2[[GameIsOver]:[GameIsOver]],1,Table2[[HomeTeam]:[HomeTeam]],$T19, Table2[[AwayTeam]:[AwayTeam]], Y$11))) + (0*(SUMIFS(Table2[[HomeWon_]:[HomeWon_]], Table2[[GameIsOver]:[GameIsOver]],1,Table2[[AwayTeam]:[AwayTeam]],$T19, Table2[[HomeTeam]:[HomeTeam]], Y$11, Table2[[ActualResult]:[ActualResult]], "REG") + SUMIFS(Table2[[AwayWon]:[AwayWon]], Table2[[GameIsOver]:[GameIsOver]],1,Table2[[HomeTeam]:[HomeTeam]],$T19, Table2[[AwayTeam]:[AwayTeam]], Y$11, Table2[[ActualResult]:[ActualResult]], "REG"))) + (1*(SUMIFS(Table2[[HomeWon_]:[HomeWon_]], Table2[[GameIsOver]:[GameIsOver]],1,Table2[[AwayTeam]:[AwayTeam]],$T19, Table2[[HomeTeam]:[HomeTeam]], Y$11, Table2[[ActualResult]:[ActualResult]], "OT") + SUMIFS(Table2[[AwayWon]:[AwayWon]], Table2[[GameIsOver]:[GameIsOver]],1,Table2[[HomeTeam]:[HomeTeam]],$T19, Table2[[AwayTeam]:[AwayTeam]], Y$11, Table2[[ActualResult]:[ActualResult]], "OT") + SUMIFS(Table2[[HomeWon_]:[HomeWon_]], Table2[[GameIsOver]:[GameIsOver]],1,Table2[[AwayTeam]:[AwayTeam]],$T19, Table2[[HomeTeam]:[HomeTeam]], Y$11, Table2[[ActualResult]:[ActualResult]], "SO") + SUMIFS(Table2[[AwayWon]:[AwayWon]], Table2[[GameIsOver]:[GameIsOver]],1,Table2[[HomeTeam]:[HomeTeam]],$T19, Table2[[AwayTeam]:[AwayTeam]], Y$11, Table2[[ActualResult]:[ActualResult]], "SO")))</f>
        <v>4</v>
      </c>
      <c r="Z19">
        <f>(2*(SUMIFS(Table2[[AwayWon]:[AwayWon]], Table2[[GameIsOver]:[GameIsOver]],1,Table2[[AwayTeam]:[AwayTeam]],$T19, Table2[[HomeTeam]:[HomeTeam]], Z$11) + SUMIFS(Table2[[HomeWon_]:[HomeWon_]], Table2[[GameIsOver]:[GameIsOver]],1,Table2[[HomeTeam]:[HomeTeam]],$T19, Table2[[AwayTeam]:[AwayTeam]], Z$11))) + (0*(SUMIFS(Table2[[HomeWon_]:[HomeWon_]], Table2[[GameIsOver]:[GameIsOver]],1,Table2[[AwayTeam]:[AwayTeam]],$T19, Table2[[HomeTeam]:[HomeTeam]], Z$11, Table2[[ActualResult]:[ActualResult]], "REG") + SUMIFS(Table2[[AwayWon]:[AwayWon]], Table2[[GameIsOver]:[GameIsOver]],1,Table2[[HomeTeam]:[HomeTeam]],$T19, Table2[[AwayTeam]:[AwayTeam]], Z$11, Table2[[ActualResult]:[ActualResult]], "REG"))) + (1*(SUMIFS(Table2[[HomeWon_]:[HomeWon_]], Table2[[GameIsOver]:[GameIsOver]],1,Table2[[AwayTeam]:[AwayTeam]],$T19, Table2[[HomeTeam]:[HomeTeam]], Z$11, Table2[[ActualResult]:[ActualResult]], "OT") + SUMIFS(Table2[[AwayWon]:[AwayWon]], Table2[[GameIsOver]:[GameIsOver]],1,Table2[[HomeTeam]:[HomeTeam]],$T19, Table2[[AwayTeam]:[AwayTeam]], Z$11, Table2[[ActualResult]:[ActualResult]], "OT") + SUMIFS(Table2[[HomeWon_]:[HomeWon_]], Table2[[GameIsOver]:[GameIsOver]],1,Table2[[AwayTeam]:[AwayTeam]],$T19, Table2[[HomeTeam]:[HomeTeam]], Z$11, Table2[[ActualResult]:[ActualResult]], "SO") + SUMIFS(Table2[[AwayWon]:[AwayWon]], Table2[[GameIsOver]:[GameIsOver]],1,Table2[[HomeTeam]:[HomeTeam]],$T19, Table2[[AwayTeam]:[AwayTeam]], Z$11, Table2[[ActualResult]:[ActualResult]], "SO")))</f>
        <v>2</v>
      </c>
      <c r="AA19">
        <f>(2*(SUMIFS(Table2[[AwayWon]:[AwayWon]], Table2[[GameIsOver]:[GameIsOver]],1,Table2[[AwayTeam]:[AwayTeam]],$T19, Table2[[HomeTeam]:[HomeTeam]], AA$11) + SUMIFS(Table2[[HomeWon_]:[HomeWon_]], Table2[[GameIsOver]:[GameIsOver]],1,Table2[[HomeTeam]:[HomeTeam]],$T19, Table2[[AwayTeam]:[AwayTeam]], AA$11))) + (0*(SUMIFS(Table2[[HomeWon_]:[HomeWon_]], Table2[[GameIsOver]:[GameIsOver]],1,Table2[[AwayTeam]:[AwayTeam]],$T19, Table2[[HomeTeam]:[HomeTeam]], AA$11, Table2[[ActualResult]:[ActualResult]], "REG") + SUMIFS(Table2[[AwayWon]:[AwayWon]], Table2[[GameIsOver]:[GameIsOver]],1,Table2[[HomeTeam]:[HomeTeam]],$T19, Table2[[AwayTeam]:[AwayTeam]], AA$11, Table2[[ActualResult]:[ActualResult]], "REG"))) + (1*(SUMIFS(Table2[[HomeWon_]:[HomeWon_]], Table2[[GameIsOver]:[GameIsOver]],1,Table2[[AwayTeam]:[AwayTeam]],$T19, Table2[[HomeTeam]:[HomeTeam]], AA$11, Table2[[ActualResult]:[ActualResult]], "OT") + SUMIFS(Table2[[AwayWon]:[AwayWon]], Table2[[GameIsOver]:[GameIsOver]],1,Table2[[HomeTeam]:[HomeTeam]],$T19, Table2[[AwayTeam]:[AwayTeam]], AA$11, Table2[[ActualResult]:[ActualResult]], "OT") + SUMIFS(Table2[[HomeWon_]:[HomeWon_]], Table2[[GameIsOver]:[GameIsOver]],1,Table2[[AwayTeam]:[AwayTeam]],$T19, Table2[[HomeTeam]:[HomeTeam]], AA$11, Table2[[ActualResult]:[ActualResult]], "SO") + SUMIFS(Table2[[AwayWon]:[AwayWon]], Table2[[GameIsOver]:[GameIsOver]],1,Table2[[HomeTeam]:[HomeTeam]],$T19, Table2[[AwayTeam]:[AwayTeam]], AA$11, Table2[[ActualResult]:[ActualResult]], "SO")))</f>
        <v>2</v>
      </c>
      <c r="AB19">
        <f>(2*(SUMIFS(Table2[[AwayWon]:[AwayWon]], Table2[[GameIsOver]:[GameIsOver]],1,Table2[[AwayTeam]:[AwayTeam]],$T19, Table2[[HomeTeam]:[HomeTeam]], AB$11) + SUMIFS(Table2[[HomeWon_]:[HomeWon_]], Table2[[GameIsOver]:[GameIsOver]],1,Table2[[HomeTeam]:[HomeTeam]],$T19, Table2[[AwayTeam]:[AwayTeam]], AB$11))) + (0*(SUMIFS(Table2[[HomeWon_]:[HomeWon_]], Table2[[GameIsOver]:[GameIsOver]],1,Table2[[AwayTeam]:[AwayTeam]],$T19, Table2[[HomeTeam]:[HomeTeam]], AB$11, Table2[[ActualResult]:[ActualResult]], "REG") + SUMIFS(Table2[[AwayWon]:[AwayWon]], Table2[[GameIsOver]:[GameIsOver]],1,Table2[[HomeTeam]:[HomeTeam]],$T19, Table2[[AwayTeam]:[AwayTeam]], AB$11, Table2[[ActualResult]:[ActualResult]], "REG"))) + (1*(SUMIFS(Table2[[HomeWon_]:[HomeWon_]], Table2[[GameIsOver]:[GameIsOver]],1,Table2[[AwayTeam]:[AwayTeam]],$T19, Table2[[HomeTeam]:[HomeTeam]], AB$11, Table2[[ActualResult]:[ActualResult]], "OT") + SUMIFS(Table2[[AwayWon]:[AwayWon]], Table2[[GameIsOver]:[GameIsOver]],1,Table2[[HomeTeam]:[HomeTeam]],$T19, Table2[[AwayTeam]:[AwayTeam]], AB$11, Table2[[ActualResult]:[ActualResult]], "OT") + SUMIFS(Table2[[HomeWon_]:[HomeWon_]], Table2[[GameIsOver]:[GameIsOver]],1,Table2[[AwayTeam]:[AwayTeam]],$T19, Table2[[HomeTeam]:[HomeTeam]], AB$11, Table2[[ActualResult]:[ActualResult]], "SO") + SUMIFS(Table2[[AwayWon]:[AwayWon]], Table2[[GameIsOver]:[GameIsOver]],1,Table2[[HomeTeam]:[HomeTeam]],$T19, Table2[[AwayTeam]:[AwayTeam]], AB$11, Table2[[ActualResult]:[ActualResult]], "SO")))</f>
        <v>0</v>
      </c>
      <c r="AC19">
        <f>(2*(SUMIFS(Table2[[AwayWon]:[AwayWon]], Table2[[GameIsOver]:[GameIsOver]],1,Table2[[AwayTeam]:[AwayTeam]],$T19, Table2[[HomeTeam]:[HomeTeam]], AC$11) + SUMIFS(Table2[[HomeWon_]:[HomeWon_]], Table2[[GameIsOver]:[GameIsOver]],1,Table2[[HomeTeam]:[HomeTeam]],$T19, Table2[[AwayTeam]:[AwayTeam]], AC$11))) + (0*(SUMIFS(Table2[[HomeWon_]:[HomeWon_]], Table2[[GameIsOver]:[GameIsOver]],1,Table2[[AwayTeam]:[AwayTeam]],$T19, Table2[[HomeTeam]:[HomeTeam]], AC$11, Table2[[ActualResult]:[ActualResult]], "REG") + SUMIFS(Table2[[AwayWon]:[AwayWon]], Table2[[GameIsOver]:[GameIsOver]],1,Table2[[HomeTeam]:[HomeTeam]],$T19, Table2[[AwayTeam]:[AwayTeam]], AC$11, Table2[[ActualResult]:[ActualResult]], "REG"))) + (1*(SUMIFS(Table2[[HomeWon_]:[HomeWon_]], Table2[[GameIsOver]:[GameIsOver]],1,Table2[[AwayTeam]:[AwayTeam]],$T19, Table2[[HomeTeam]:[HomeTeam]], AC$11, Table2[[ActualResult]:[ActualResult]], "OT") + SUMIFS(Table2[[AwayWon]:[AwayWon]], Table2[[GameIsOver]:[GameIsOver]],1,Table2[[HomeTeam]:[HomeTeam]],$T19, Table2[[AwayTeam]:[AwayTeam]], AC$11, Table2[[ActualResult]:[ActualResult]], "OT") + SUMIFS(Table2[[HomeWon_]:[HomeWon_]], Table2[[GameIsOver]:[GameIsOver]],1,Table2[[AwayTeam]:[AwayTeam]],$T19, Table2[[HomeTeam]:[HomeTeam]], AC$11, Table2[[ActualResult]:[ActualResult]], "SO") + SUMIFS(Table2[[AwayWon]:[AwayWon]], Table2[[GameIsOver]:[GameIsOver]],1,Table2[[HomeTeam]:[HomeTeam]],$T19, Table2[[AwayTeam]:[AwayTeam]], AC$11, Table2[[ActualResult]:[ActualResult]], "SO")))</f>
        <v>2</v>
      </c>
      <c r="AD19">
        <f>(2*(SUMIFS(Table2[[AwayWon]:[AwayWon]], Table2[[GameIsOver]:[GameIsOver]],1,Table2[[AwayTeam]:[AwayTeam]],$T19, Table2[[HomeTeam]:[HomeTeam]], AD$11) + SUMIFS(Table2[[HomeWon_]:[HomeWon_]], Table2[[GameIsOver]:[GameIsOver]],1,Table2[[HomeTeam]:[HomeTeam]],$T19, Table2[[AwayTeam]:[AwayTeam]], AD$11))) + (0*(SUMIFS(Table2[[HomeWon_]:[HomeWon_]], Table2[[GameIsOver]:[GameIsOver]],1,Table2[[AwayTeam]:[AwayTeam]],$T19, Table2[[HomeTeam]:[HomeTeam]], AD$11, Table2[[ActualResult]:[ActualResult]], "REG") + SUMIFS(Table2[[AwayWon]:[AwayWon]], Table2[[GameIsOver]:[GameIsOver]],1,Table2[[HomeTeam]:[HomeTeam]],$T19, Table2[[AwayTeam]:[AwayTeam]], AD$11, Table2[[ActualResult]:[ActualResult]], "REG"))) + (1*(SUMIFS(Table2[[HomeWon_]:[HomeWon_]], Table2[[GameIsOver]:[GameIsOver]],1,Table2[[AwayTeam]:[AwayTeam]],$T19, Table2[[HomeTeam]:[HomeTeam]], AD$11, Table2[[ActualResult]:[ActualResult]], "OT") + SUMIFS(Table2[[AwayWon]:[AwayWon]], Table2[[GameIsOver]:[GameIsOver]],1,Table2[[HomeTeam]:[HomeTeam]],$T19, Table2[[AwayTeam]:[AwayTeam]], AD$11, Table2[[ActualResult]:[ActualResult]], "OT") + SUMIFS(Table2[[HomeWon_]:[HomeWon_]], Table2[[GameIsOver]:[GameIsOver]],1,Table2[[AwayTeam]:[AwayTeam]],$T19, Table2[[HomeTeam]:[HomeTeam]], AD$11, Table2[[ActualResult]:[ActualResult]], "SO") + SUMIFS(Table2[[AwayWon]:[AwayWon]], Table2[[GameIsOver]:[GameIsOver]],1,Table2[[HomeTeam]:[HomeTeam]],$T19, Table2[[AwayTeam]:[AwayTeam]], AD$11, Table2[[ActualResult]:[ActualResult]], "SO")))</f>
        <v>0</v>
      </c>
      <c r="AE19">
        <f>(2*(SUMIFS(Table2[[AwayWon]:[AwayWon]], Table2[[GameIsOver]:[GameIsOver]],1,Table2[[AwayTeam]:[AwayTeam]],$T19, Table2[[HomeTeam]:[HomeTeam]], AE$11) + SUMIFS(Table2[[HomeWon_]:[HomeWon_]], Table2[[GameIsOver]:[GameIsOver]],1,Table2[[HomeTeam]:[HomeTeam]],$T19, Table2[[AwayTeam]:[AwayTeam]], AE$11))) + (0*(SUMIFS(Table2[[HomeWon_]:[HomeWon_]], Table2[[GameIsOver]:[GameIsOver]],1,Table2[[AwayTeam]:[AwayTeam]],$T19, Table2[[HomeTeam]:[HomeTeam]], AE$11, Table2[[ActualResult]:[ActualResult]], "REG") + SUMIFS(Table2[[AwayWon]:[AwayWon]], Table2[[GameIsOver]:[GameIsOver]],1,Table2[[HomeTeam]:[HomeTeam]],$T19, Table2[[AwayTeam]:[AwayTeam]], AE$11, Table2[[ActualResult]:[ActualResult]], "REG"))) + (1*(SUMIFS(Table2[[HomeWon_]:[HomeWon_]], Table2[[GameIsOver]:[GameIsOver]],1,Table2[[AwayTeam]:[AwayTeam]],$T19, Table2[[HomeTeam]:[HomeTeam]], AE$11, Table2[[ActualResult]:[ActualResult]], "OT") + SUMIFS(Table2[[AwayWon]:[AwayWon]], Table2[[GameIsOver]:[GameIsOver]],1,Table2[[HomeTeam]:[HomeTeam]],$T19, Table2[[AwayTeam]:[AwayTeam]], AE$11, Table2[[ActualResult]:[ActualResult]], "OT") + SUMIFS(Table2[[HomeWon_]:[HomeWon_]], Table2[[GameIsOver]:[GameIsOver]],1,Table2[[AwayTeam]:[AwayTeam]],$T19, Table2[[HomeTeam]:[HomeTeam]], AE$11, Table2[[ActualResult]:[ActualResult]], "SO") + SUMIFS(Table2[[AwayWon]:[AwayWon]], Table2[[GameIsOver]:[GameIsOver]],1,Table2[[HomeTeam]:[HomeTeam]],$T19, Table2[[AwayTeam]:[AwayTeam]], AE$11, Table2[[ActualResult]:[ActualResult]], "SO")))</f>
        <v>4</v>
      </c>
      <c r="AF19">
        <f>(2*(SUMIFS(Table2[[AwayWon]:[AwayWon]], Table2[[GameIsOver]:[GameIsOver]],1,Table2[[AwayTeam]:[AwayTeam]],$T19, Table2[[HomeTeam]:[HomeTeam]], AF$11) + SUMIFS(Table2[[HomeWon_]:[HomeWon_]], Table2[[GameIsOver]:[GameIsOver]],1,Table2[[HomeTeam]:[HomeTeam]],$T19, Table2[[AwayTeam]:[AwayTeam]], AF$11))) + (0*(SUMIFS(Table2[[HomeWon_]:[HomeWon_]], Table2[[GameIsOver]:[GameIsOver]],1,Table2[[AwayTeam]:[AwayTeam]],$T19, Table2[[HomeTeam]:[HomeTeam]], AF$11, Table2[[ActualResult]:[ActualResult]], "REG") + SUMIFS(Table2[[AwayWon]:[AwayWon]], Table2[[GameIsOver]:[GameIsOver]],1,Table2[[HomeTeam]:[HomeTeam]],$T19, Table2[[AwayTeam]:[AwayTeam]], AF$11, Table2[[ActualResult]:[ActualResult]], "REG"))) + (1*(SUMIFS(Table2[[HomeWon_]:[HomeWon_]], Table2[[GameIsOver]:[GameIsOver]],1,Table2[[AwayTeam]:[AwayTeam]],$T19, Table2[[HomeTeam]:[HomeTeam]], AF$11, Table2[[ActualResult]:[ActualResult]], "OT") + SUMIFS(Table2[[AwayWon]:[AwayWon]], Table2[[GameIsOver]:[GameIsOver]],1,Table2[[HomeTeam]:[HomeTeam]],$T19, Table2[[AwayTeam]:[AwayTeam]], AF$11, Table2[[ActualResult]:[ActualResult]], "OT") + SUMIFS(Table2[[HomeWon_]:[HomeWon_]], Table2[[GameIsOver]:[GameIsOver]],1,Table2[[AwayTeam]:[AwayTeam]],$T19, Table2[[HomeTeam]:[HomeTeam]], AF$11, Table2[[ActualResult]:[ActualResult]], "SO") + SUMIFS(Table2[[AwayWon]:[AwayWon]], Table2[[GameIsOver]:[GameIsOver]],1,Table2[[HomeTeam]:[HomeTeam]],$T19, Table2[[AwayTeam]:[AwayTeam]], AF$11, Table2[[ActualResult]:[ActualResult]], "SO")))</f>
        <v>2</v>
      </c>
      <c r="AG19">
        <f>(2*(SUMIFS(Table2[[AwayWon]:[AwayWon]], Table2[[GameIsOver]:[GameIsOver]],1,Table2[[AwayTeam]:[AwayTeam]],$T19, Table2[[HomeTeam]:[HomeTeam]], AG$11) + SUMIFS(Table2[[HomeWon_]:[HomeWon_]], Table2[[GameIsOver]:[GameIsOver]],1,Table2[[HomeTeam]:[HomeTeam]],$T19, Table2[[AwayTeam]:[AwayTeam]], AG$11))) + (0*(SUMIFS(Table2[[HomeWon_]:[HomeWon_]], Table2[[GameIsOver]:[GameIsOver]],1,Table2[[AwayTeam]:[AwayTeam]],$T19, Table2[[HomeTeam]:[HomeTeam]], AG$11, Table2[[ActualResult]:[ActualResult]], "REG") + SUMIFS(Table2[[AwayWon]:[AwayWon]], Table2[[GameIsOver]:[GameIsOver]],1,Table2[[HomeTeam]:[HomeTeam]],$T19, Table2[[AwayTeam]:[AwayTeam]], AG$11, Table2[[ActualResult]:[ActualResult]], "REG"))) + (1*(SUMIFS(Table2[[HomeWon_]:[HomeWon_]], Table2[[GameIsOver]:[GameIsOver]],1,Table2[[AwayTeam]:[AwayTeam]],$T19, Table2[[HomeTeam]:[HomeTeam]], AG$11, Table2[[ActualResult]:[ActualResult]], "OT") + SUMIFS(Table2[[AwayWon]:[AwayWon]], Table2[[GameIsOver]:[GameIsOver]],1,Table2[[HomeTeam]:[HomeTeam]],$T19, Table2[[AwayTeam]:[AwayTeam]], AG$11, Table2[[ActualResult]:[ActualResult]], "OT") + SUMIFS(Table2[[HomeWon_]:[HomeWon_]], Table2[[GameIsOver]:[GameIsOver]],1,Table2[[AwayTeam]:[AwayTeam]],$T19, Table2[[HomeTeam]:[HomeTeam]], AG$11, Table2[[ActualResult]:[ActualResult]], "SO") + SUMIFS(Table2[[AwayWon]:[AwayWon]], Table2[[GameIsOver]:[GameIsOver]],1,Table2[[HomeTeam]:[HomeTeam]],$T19, Table2[[AwayTeam]:[AwayTeam]], AG$11, Table2[[ActualResult]:[ActualResult]], "SO")))</f>
        <v>2</v>
      </c>
      <c r="AH19">
        <f>(2*(SUMIFS(Table2[[AwayWon]:[AwayWon]], Table2[[GameIsOver]:[GameIsOver]],1,Table2[[AwayTeam]:[AwayTeam]],$T19, Table2[[HomeTeam]:[HomeTeam]], AH$11) + SUMIFS(Table2[[HomeWon_]:[HomeWon_]], Table2[[GameIsOver]:[GameIsOver]],1,Table2[[HomeTeam]:[HomeTeam]],$T19, Table2[[AwayTeam]:[AwayTeam]], AH$11))) + (0*(SUMIFS(Table2[[HomeWon_]:[HomeWon_]], Table2[[GameIsOver]:[GameIsOver]],1,Table2[[AwayTeam]:[AwayTeam]],$T19, Table2[[HomeTeam]:[HomeTeam]], AH$11, Table2[[ActualResult]:[ActualResult]], "REG") + SUMIFS(Table2[[AwayWon]:[AwayWon]], Table2[[GameIsOver]:[GameIsOver]],1,Table2[[HomeTeam]:[HomeTeam]],$T19, Table2[[AwayTeam]:[AwayTeam]], AH$11, Table2[[ActualResult]:[ActualResult]], "REG"))) + (1*(SUMIFS(Table2[[HomeWon_]:[HomeWon_]], Table2[[GameIsOver]:[GameIsOver]],1,Table2[[AwayTeam]:[AwayTeam]],$T19, Table2[[HomeTeam]:[HomeTeam]], AH$11, Table2[[ActualResult]:[ActualResult]], "OT") + SUMIFS(Table2[[AwayWon]:[AwayWon]], Table2[[GameIsOver]:[GameIsOver]],1,Table2[[HomeTeam]:[HomeTeam]],$T19, Table2[[AwayTeam]:[AwayTeam]], AH$11, Table2[[ActualResult]:[ActualResult]], "OT") + SUMIFS(Table2[[HomeWon_]:[HomeWon_]], Table2[[GameIsOver]:[GameIsOver]],1,Table2[[AwayTeam]:[AwayTeam]],$T19, Table2[[HomeTeam]:[HomeTeam]], AH$11, Table2[[ActualResult]:[ActualResult]], "SO") + SUMIFS(Table2[[AwayWon]:[AwayWon]], Table2[[GameIsOver]:[GameIsOver]],1,Table2[[HomeTeam]:[HomeTeam]],$T19, Table2[[AwayTeam]:[AwayTeam]], AH$11, Table2[[ActualResult]:[ActualResult]], "SO")))</f>
        <v>4</v>
      </c>
      <c r="AI19">
        <f>(2*(SUMIFS(Table2[[AwayWon]:[AwayWon]], Table2[[GameIsOver]:[GameIsOver]],1,Table2[[AwayTeam]:[AwayTeam]],$T19, Table2[[HomeTeam]:[HomeTeam]], AI$11) + SUMIFS(Table2[[HomeWon_]:[HomeWon_]], Table2[[GameIsOver]:[GameIsOver]],1,Table2[[HomeTeam]:[HomeTeam]],$T19, Table2[[AwayTeam]:[AwayTeam]], AI$11))) + (0*(SUMIFS(Table2[[HomeWon_]:[HomeWon_]], Table2[[GameIsOver]:[GameIsOver]],1,Table2[[AwayTeam]:[AwayTeam]],$T19, Table2[[HomeTeam]:[HomeTeam]], AI$11, Table2[[ActualResult]:[ActualResult]], "REG") + SUMIFS(Table2[[AwayWon]:[AwayWon]], Table2[[GameIsOver]:[GameIsOver]],1,Table2[[HomeTeam]:[HomeTeam]],$T19, Table2[[AwayTeam]:[AwayTeam]], AI$11, Table2[[ActualResult]:[ActualResult]], "REG"))) + (1*(SUMIFS(Table2[[HomeWon_]:[HomeWon_]], Table2[[GameIsOver]:[GameIsOver]],1,Table2[[AwayTeam]:[AwayTeam]],$T19, Table2[[HomeTeam]:[HomeTeam]], AI$11, Table2[[ActualResult]:[ActualResult]], "OT") + SUMIFS(Table2[[AwayWon]:[AwayWon]], Table2[[GameIsOver]:[GameIsOver]],1,Table2[[HomeTeam]:[HomeTeam]],$T19, Table2[[AwayTeam]:[AwayTeam]], AI$11, Table2[[ActualResult]:[ActualResult]], "OT") + SUMIFS(Table2[[HomeWon_]:[HomeWon_]], Table2[[GameIsOver]:[GameIsOver]],1,Table2[[AwayTeam]:[AwayTeam]],$T19, Table2[[HomeTeam]:[HomeTeam]], AI$11, Table2[[ActualResult]:[ActualResult]], "SO") + SUMIFS(Table2[[AwayWon]:[AwayWon]], Table2[[GameIsOver]:[GameIsOver]],1,Table2[[HomeTeam]:[HomeTeam]],$T19, Table2[[AwayTeam]:[AwayTeam]], AI$11, Table2[[ActualResult]:[ActualResult]], "SO")))</f>
        <v>1</v>
      </c>
      <c r="AJ19">
        <f>(2*(SUMIFS(Table2[[AwayWon]:[AwayWon]], Table2[[GameIsOver]:[GameIsOver]],1,Table2[[AwayTeam]:[AwayTeam]],$T19, Table2[[HomeTeam]:[HomeTeam]], AJ$11) + SUMIFS(Table2[[HomeWon_]:[HomeWon_]], Table2[[GameIsOver]:[GameIsOver]],1,Table2[[HomeTeam]:[HomeTeam]],$T19, Table2[[AwayTeam]:[AwayTeam]], AJ$11))) + (0*(SUMIFS(Table2[[HomeWon_]:[HomeWon_]], Table2[[GameIsOver]:[GameIsOver]],1,Table2[[AwayTeam]:[AwayTeam]],$T19, Table2[[HomeTeam]:[HomeTeam]], AJ$11, Table2[[ActualResult]:[ActualResult]], "REG") + SUMIFS(Table2[[AwayWon]:[AwayWon]], Table2[[GameIsOver]:[GameIsOver]],1,Table2[[HomeTeam]:[HomeTeam]],$T19, Table2[[AwayTeam]:[AwayTeam]], AJ$11, Table2[[ActualResult]:[ActualResult]], "REG"))) + (1*(SUMIFS(Table2[[HomeWon_]:[HomeWon_]], Table2[[GameIsOver]:[GameIsOver]],1,Table2[[AwayTeam]:[AwayTeam]],$T19, Table2[[HomeTeam]:[HomeTeam]], AJ$11, Table2[[ActualResult]:[ActualResult]], "OT") + SUMIFS(Table2[[AwayWon]:[AwayWon]], Table2[[GameIsOver]:[GameIsOver]],1,Table2[[HomeTeam]:[HomeTeam]],$T19, Table2[[AwayTeam]:[AwayTeam]], AJ$11, Table2[[ActualResult]:[ActualResult]], "OT") + SUMIFS(Table2[[HomeWon_]:[HomeWon_]], Table2[[GameIsOver]:[GameIsOver]],1,Table2[[AwayTeam]:[AwayTeam]],$T19, Table2[[HomeTeam]:[HomeTeam]], AJ$11, Table2[[ActualResult]:[ActualResult]], "SO") + SUMIFS(Table2[[AwayWon]:[AwayWon]], Table2[[GameIsOver]:[GameIsOver]],1,Table2[[HomeTeam]:[HomeTeam]],$T19, Table2[[AwayTeam]:[AwayTeam]], AJ$11, Table2[[ActualResult]:[ActualResult]], "SO")))</f>
        <v>2</v>
      </c>
      <c r="AK19">
        <f>(2*(SUMIFS(Table2[[AwayWon]:[AwayWon]], Table2[[GameIsOver]:[GameIsOver]],1,Table2[[AwayTeam]:[AwayTeam]],$T19, Table2[[HomeTeam]:[HomeTeam]], AK$11) + SUMIFS(Table2[[HomeWon_]:[HomeWon_]], Table2[[GameIsOver]:[GameIsOver]],1,Table2[[HomeTeam]:[HomeTeam]],$T19, Table2[[AwayTeam]:[AwayTeam]], AK$11))) + (0*(SUMIFS(Table2[[HomeWon_]:[HomeWon_]], Table2[[GameIsOver]:[GameIsOver]],1,Table2[[AwayTeam]:[AwayTeam]],$T19, Table2[[HomeTeam]:[HomeTeam]], AK$11, Table2[[ActualResult]:[ActualResult]], "REG") + SUMIFS(Table2[[AwayWon]:[AwayWon]], Table2[[GameIsOver]:[GameIsOver]],1,Table2[[HomeTeam]:[HomeTeam]],$T19, Table2[[AwayTeam]:[AwayTeam]], AK$11, Table2[[ActualResult]:[ActualResult]], "REG"))) + (1*(SUMIFS(Table2[[HomeWon_]:[HomeWon_]], Table2[[GameIsOver]:[GameIsOver]],1,Table2[[AwayTeam]:[AwayTeam]],$T19, Table2[[HomeTeam]:[HomeTeam]], AK$11, Table2[[ActualResult]:[ActualResult]], "OT") + SUMIFS(Table2[[AwayWon]:[AwayWon]], Table2[[GameIsOver]:[GameIsOver]],1,Table2[[HomeTeam]:[HomeTeam]],$T19, Table2[[AwayTeam]:[AwayTeam]], AK$11, Table2[[ActualResult]:[ActualResult]], "OT") + SUMIFS(Table2[[HomeWon_]:[HomeWon_]], Table2[[GameIsOver]:[GameIsOver]],1,Table2[[AwayTeam]:[AwayTeam]],$T19, Table2[[HomeTeam]:[HomeTeam]], AK$11, Table2[[ActualResult]:[ActualResult]], "SO") + SUMIFS(Table2[[AwayWon]:[AwayWon]], Table2[[GameIsOver]:[GameIsOver]],1,Table2[[HomeTeam]:[HomeTeam]],$T19, Table2[[AwayTeam]:[AwayTeam]], AK$11, Table2[[ActualResult]:[ActualResult]], "SO")))</f>
        <v>1</v>
      </c>
      <c r="AL19">
        <f>(2*(SUMIFS(Table2[[AwayWon]:[AwayWon]], Table2[[GameIsOver]:[GameIsOver]],1,Table2[[AwayTeam]:[AwayTeam]],$T19, Table2[[HomeTeam]:[HomeTeam]], AL$11) + SUMIFS(Table2[[HomeWon_]:[HomeWon_]], Table2[[GameIsOver]:[GameIsOver]],1,Table2[[HomeTeam]:[HomeTeam]],$T19, Table2[[AwayTeam]:[AwayTeam]], AL$11))) + (0*(SUMIFS(Table2[[HomeWon_]:[HomeWon_]], Table2[[GameIsOver]:[GameIsOver]],1,Table2[[AwayTeam]:[AwayTeam]],$T19, Table2[[HomeTeam]:[HomeTeam]], AL$11, Table2[[ActualResult]:[ActualResult]], "REG") + SUMIFS(Table2[[AwayWon]:[AwayWon]], Table2[[GameIsOver]:[GameIsOver]],1,Table2[[HomeTeam]:[HomeTeam]],$T19, Table2[[AwayTeam]:[AwayTeam]], AL$11, Table2[[ActualResult]:[ActualResult]], "REG"))) + (1*(SUMIFS(Table2[[HomeWon_]:[HomeWon_]], Table2[[GameIsOver]:[GameIsOver]],1,Table2[[AwayTeam]:[AwayTeam]],$T19, Table2[[HomeTeam]:[HomeTeam]], AL$11, Table2[[ActualResult]:[ActualResult]], "OT") + SUMIFS(Table2[[AwayWon]:[AwayWon]], Table2[[GameIsOver]:[GameIsOver]],1,Table2[[HomeTeam]:[HomeTeam]],$T19, Table2[[AwayTeam]:[AwayTeam]], AL$11, Table2[[ActualResult]:[ActualResult]], "OT") + SUMIFS(Table2[[HomeWon_]:[HomeWon_]], Table2[[GameIsOver]:[GameIsOver]],1,Table2[[AwayTeam]:[AwayTeam]],$T19, Table2[[HomeTeam]:[HomeTeam]], AL$11, Table2[[ActualResult]:[ActualResult]], "SO") + SUMIFS(Table2[[AwayWon]:[AwayWon]], Table2[[GameIsOver]:[GameIsOver]],1,Table2[[HomeTeam]:[HomeTeam]],$T19, Table2[[AwayTeam]:[AwayTeam]], AL$11, Table2[[ActualResult]:[ActualResult]], "SO")))</f>
        <v>1</v>
      </c>
      <c r="AM19">
        <f>(2*(SUMIFS(Table2[[AwayWon]:[AwayWon]], Table2[[GameIsOver]:[GameIsOver]],1,Table2[[AwayTeam]:[AwayTeam]],$T19, Table2[[HomeTeam]:[HomeTeam]], AM$11) + SUMIFS(Table2[[HomeWon_]:[HomeWon_]], Table2[[GameIsOver]:[GameIsOver]],1,Table2[[HomeTeam]:[HomeTeam]],$T19, Table2[[AwayTeam]:[AwayTeam]], AM$11))) + (0*(SUMIFS(Table2[[HomeWon_]:[HomeWon_]], Table2[[GameIsOver]:[GameIsOver]],1,Table2[[AwayTeam]:[AwayTeam]],$T19, Table2[[HomeTeam]:[HomeTeam]], AM$11, Table2[[ActualResult]:[ActualResult]], "REG") + SUMIFS(Table2[[AwayWon]:[AwayWon]], Table2[[GameIsOver]:[GameIsOver]],1,Table2[[HomeTeam]:[HomeTeam]],$T19, Table2[[AwayTeam]:[AwayTeam]], AM$11, Table2[[ActualResult]:[ActualResult]], "REG"))) + (1*(SUMIFS(Table2[[HomeWon_]:[HomeWon_]], Table2[[GameIsOver]:[GameIsOver]],1,Table2[[AwayTeam]:[AwayTeam]],$T19, Table2[[HomeTeam]:[HomeTeam]], AM$11, Table2[[ActualResult]:[ActualResult]], "OT") + SUMIFS(Table2[[AwayWon]:[AwayWon]], Table2[[GameIsOver]:[GameIsOver]],1,Table2[[HomeTeam]:[HomeTeam]],$T19, Table2[[AwayTeam]:[AwayTeam]], AM$11, Table2[[ActualResult]:[ActualResult]], "OT") + SUMIFS(Table2[[HomeWon_]:[HomeWon_]], Table2[[GameIsOver]:[GameIsOver]],1,Table2[[AwayTeam]:[AwayTeam]],$T19, Table2[[HomeTeam]:[HomeTeam]], AM$11, Table2[[ActualResult]:[ActualResult]], "SO") + SUMIFS(Table2[[AwayWon]:[AwayWon]], Table2[[GameIsOver]:[GameIsOver]],1,Table2[[HomeTeam]:[HomeTeam]],$T19, Table2[[AwayTeam]:[AwayTeam]], AM$11, Table2[[ActualResult]:[ActualResult]], "SO")))</f>
        <v>0</v>
      </c>
      <c r="AN19">
        <f>(2*(SUMIFS(Table2[[AwayWon]:[AwayWon]], Table2[[GameIsOver]:[GameIsOver]],1,Table2[[AwayTeam]:[AwayTeam]],$T19, Table2[[HomeTeam]:[HomeTeam]], AN$11) + SUMIFS(Table2[[HomeWon_]:[HomeWon_]], Table2[[GameIsOver]:[GameIsOver]],1,Table2[[HomeTeam]:[HomeTeam]],$T19, Table2[[AwayTeam]:[AwayTeam]], AN$11))) + (0*(SUMIFS(Table2[[HomeWon_]:[HomeWon_]], Table2[[GameIsOver]:[GameIsOver]],1,Table2[[AwayTeam]:[AwayTeam]],$T19, Table2[[HomeTeam]:[HomeTeam]], AN$11, Table2[[ActualResult]:[ActualResult]], "REG") + SUMIFS(Table2[[AwayWon]:[AwayWon]], Table2[[GameIsOver]:[GameIsOver]],1,Table2[[HomeTeam]:[HomeTeam]],$T19, Table2[[AwayTeam]:[AwayTeam]], AN$11, Table2[[ActualResult]:[ActualResult]], "REG"))) + (1*(SUMIFS(Table2[[HomeWon_]:[HomeWon_]], Table2[[GameIsOver]:[GameIsOver]],1,Table2[[AwayTeam]:[AwayTeam]],$T19, Table2[[HomeTeam]:[HomeTeam]], AN$11, Table2[[ActualResult]:[ActualResult]], "OT") + SUMIFS(Table2[[AwayWon]:[AwayWon]], Table2[[GameIsOver]:[GameIsOver]],1,Table2[[HomeTeam]:[HomeTeam]],$T19, Table2[[AwayTeam]:[AwayTeam]], AN$11, Table2[[ActualResult]:[ActualResult]], "OT") + SUMIFS(Table2[[HomeWon_]:[HomeWon_]], Table2[[GameIsOver]:[GameIsOver]],1,Table2[[AwayTeam]:[AwayTeam]],$T19, Table2[[HomeTeam]:[HomeTeam]], AN$11, Table2[[ActualResult]:[ActualResult]], "SO") + SUMIFS(Table2[[AwayWon]:[AwayWon]], Table2[[GameIsOver]:[GameIsOver]],1,Table2[[HomeTeam]:[HomeTeam]],$T19, Table2[[AwayTeam]:[AwayTeam]], AN$11, Table2[[ActualResult]:[ActualResult]], "SO")))</f>
        <v>0</v>
      </c>
      <c r="AO19">
        <f>(2*(SUMIFS(Table2[[AwayWon]:[AwayWon]], Table2[[GameIsOver]:[GameIsOver]],1,Table2[[AwayTeam]:[AwayTeam]],$T19, Table2[[HomeTeam]:[HomeTeam]], AO$11) + SUMIFS(Table2[[HomeWon_]:[HomeWon_]], Table2[[GameIsOver]:[GameIsOver]],1,Table2[[HomeTeam]:[HomeTeam]],$T19, Table2[[AwayTeam]:[AwayTeam]], AO$11))) + (0*(SUMIFS(Table2[[HomeWon_]:[HomeWon_]], Table2[[GameIsOver]:[GameIsOver]],1,Table2[[AwayTeam]:[AwayTeam]],$T19, Table2[[HomeTeam]:[HomeTeam]], AO$11, Table2[[ActualResult]:[ActualResult]], "REG") + SUMIFS(Table2[[AwayWon]:[AwayWon]], Table2[[GameIsOver]:[GameIsOver]],1,Table2[[HomeTeam]:[HomeTeam]],$T19, Table2[[AwayTeam]:[AwayTeam]], AO$11, Table2[[ActualResult]:[ActualResult]], "REG"))) + (1*(SUMIFS(Table2[[HomeWon_]:[HomeWon_]], Table2[[GameIsOver]:[GameIsOver]],1,Table2[[AwayTeam]:[AwayTeam]],$T19, Table2[[HomeTeam]:[HomeTeam]], AO$11, Table2[[ActualResult]:[ActualResult]], "OT") + SUMIFS(Table2[[AwayWon]:[AwayWon]], Table2[[GameIsOver]:[GameIsOver]],1,Table2[[HomeTeam]:[HomeTeam]],$T19, Table2[[AwayTeam]:[AwayTeam]], AO$11, Table2[[ActualResult]:[ActualResult]], "OT") + SUMIFS(Table2[[HomeWon_]:[HomeWon_]], Table2[[GameIsOver]:[GameIsOver]],1,Table2[[AwayTeam]:[AwayTeam]],$T19, Table2[[HomeTeam]:[HomeTeam]], AO$11, Table2[[ActualResult]:[ActualResult]], "SO") + SUMIFS(Table2[[AwayWon]:[AwayWon]], Table2[[GameIsOver]:[GameIsOver]],1,Table2[[HomeTeam]:[HomeTeam]],$T19, Table2[[AwayTeam]:[AwayTeam]], AO$11, Table2[[ActualResult]:[ActualResult]], "SO")))</f>
        <v>2</v>
      </c>
      <c r="AP19">
        <f>(2*(SUMIFS(Table2[[AwayWon]:[AwayWon]], Table2[[GameIsOver]:[GameIsOver]],1,Table2[[AwayTeam]:[AwayTeam]],$T19, Table2[[HomeTeam]:[HomeTeam]], AP$11) + SUMIFS(Table2[[HomeWon_]:[HomeWon_]], Table2[[GameIsOver]:[GameIsOver]],1,Table2[[HomeTeam]:[HomeTeam]],$T19, Table2[[AwayTeam]:[AwayTeam]], AP$11))) + (0*(SUMIFS(Table2[[HomeWon_]:[HomeWon_]], Table2[[GameIsOver]:[GameIsOver]],1,Table2[[AwayTeam]:[AwayTeam]],$T19, Table2[[HomeTeam]:[HomeTeam]], AP$11, Table2[[ActualResult]:[ActualResult]], "REG") + SUMIFS(Table2[[AwayWon]:[AwayWon]], Table2[[GameIsOver]:[GameIsOver]],1,Table2[[HomeTeam]:[HomeTeam]],$T19, Table2[[AwayTeam]:[AwayTeam]], AP$11, Table2[[ActualResult]:[ActualResult]], "REG"))) + (1*(SUMIFS(Table2[[HomeWon_]:[HomeWon_]], Table2[[GameIsOver]:[GameIsOver]],1,Table2[[AwayTeam]:[AwayTeam]],$T19, Table2[[HomeTeam]:[HomeTeam]], AP$11, Table2[[ActualResult]:[ActualResult]], "OT") + SUMIFS(Table2[[AwayWon]:[AwayWon]], Table2[[GameIsOver]:[GameIsOver]],1,Table2[[HomeTeam]:[HomeTeam]],$T19, Table2[[AwayTeam]:[AwayTeam]], AP$11, Table2[[ActualResult]:[ActualResult]], "OT") + SUMIFS(Table2[[HomeWon_]:[HomeWon_]], Table2[[GameIsOver]:[GameIsOver]],1,Table2[[AwayTeam]:[AwayTeam]],$T19, Table2[[HomeTeam]:[HomeTeam]], AP$11, Table2[[ActualResult]:[ActualResult]], "SO") + SUMIFS(Table2[[AwayWon]:[AwayWon]], Table2[[GameIsOver]:[GameIsOver]],1,Table2[[HomeTeam]:[HomeTeam]],$T19, Table2[[AwayTeam]:[AwayTeam]], AP$11, Table2[[ActualResult]:[ActualResult]], "SO")))</f>
        <v>2</v>
      </c>
      <c r="AQ19">
        <f>(2*(SUMIFS(Table2[[AwayWon]:[AwayWon]], Table2[[GameIsOver]:[GameIsOver]],1,Table2[[AwayTeam]:[AwayTeam]],$T19, Table2[[HomeTeam]:[HomeTeam]], AQ$11) + SUMIFS(Table2[[HomeWon_]:[HomeWon_]], Table2[[GameIsOver]:[GameIsOver]],1,Table2[[HomeTeam]:[HomeTeam]],$T19, Table2[[AwayTeam]:[AwayTeam]], AQ$11))) + (0*(SUMIFS(Table2[[HomeWon_]:[HomeWon_]], Table2[[GameIsOver]:[GameIsOver]],1,Table2[[AwayTeam]:[AwayTeam]],$T19, Table2[[HomeTeam]:[HomeTeam]], AQ$11, Table2[[ActualResult]:[ActualResult]], "REG") + SUMIFS(Table2[[AwayWon]:[AwayWon]], Table2[[GameIsOver]:[GameIsOver]],1,Table2[[HomeTeam]:[HomeTeam]],$T19, Table2[[AwayTeam]:[AwayTeam]], AQ$11, Table2[[ActualResult]:[ActualResult]], "REG"))) + (1*(SUMIFS(Table2[[HomeWon_]:[HomeWon_]], Table2[[GameIsOver]:[GameIsOver]],1,Table2[[AwayTeam]:[AwayTeam]],$T19, Table2[[HomeTeam]:[HomeTeam]], AQ$11, Table2[[ActualResult]:[ActualResult]], "OT") + SUMIFS(Table2[[AwayWon]:[AwayWon]], Table2[[GameIsOver]:[GameIsOver]],1,Table2[[HomeTeam]:[HomeTeam]],$T19, Table2[[AwayTeam]:[AwayTeam]], AQ$11, Table2[[ActualResult]:[ActualResult]], "OT") + SUMIFS(Table2[[HomeWon_]:[HomeWon_]], Table2[[GameIsOver]:[GameIsOver]],1,Table2[[AwayTeam]:[AwayTeam]],$T19, Table2[[HomeTeam]:[HomeTeam]], AQ$11, Table2[[ActualResult]:[ActualResult]], "SO") + SUMIFS(Table2[[AwayWon]:[AwayWon]], Table2[[GameIsOver]:[GameIsOver]],1,Table2[[HomeTeam]:[HomeTeam]],$T19, Table2[[AwayTeam]:[AwayTeam]], AQ$11, Table2[[ActualResult]:[ActualResult]], "SO")))</f>
        <v>1</v>
      </c>
      <c r="AR19">
        <f>(2*(SUMIFS(Table2[[AwayWon]:[AwayWon]], Table2[[GameIsOver]:[GameIsOver]],1,Table2[[AwayTeam]:[AwayTeam]],$T19, Table2[[HomeTeam]:[HomeTeam]], AR$11) + SUMIFS(Table2[[HomeWon_]:[HomeWon_]], Table2[[GameIsOver]:[GameIsOver]],1,Table2[[HomeTeam]:[HomeTeam]],$T19, Table2[[AwayTeam]:[AwayTeam]], AR$11))) + (0*(SUMIFS(Table2[[HomeWon_]:[HomeWon_]], Table2[[GameIsOver]:[GameIsOver]],1,Table2[[AwayTeam]:[AwayTeam]],$T19, Table2[[HomeTeam]:[HomeTeam]], AR$11, Table2[[ActualResult]:[ActualResult]], "REG") + SUMIFS(Table2[[AwayWon]:[AwayWon]], Table2[[GameIsOver]:[GameIsOver]],1,Table2[[HomeTeam]:[HomeTeam]],$T19, Table2[[AwayTeam]:[AwayTeam]], AR$11, Table2[[ActualResult]:[ActualResult]], "REG"))) + (1*(SUMIFS(Table2[[HomeWon_]:[HomeWon_]], Table2[[GameIsOver]:[GameIsOver]],1,Table2[[AwayTeam]:[AwayTeam]],$T19, Table2[[HomeTeam]:[HomeTeam]], AR$11, Table2[[ActualResult]:[ActualResult]], "OT") + SUMIFS(Table2[[AwayWon]:[AwayWon]], Table2[[GameIsOver]:[GameIsOver]],1,Table2[[HomeTeam]:[HomeTeam]],$T19, Table2[[AwayTeam]:[AwayTeam]], AR$11, Table2[[ActualResult]:[ActualResult]], "OT") + SUMIFS(Table2[[HomeWon_]:[HomeWon_]], Table2[[GameIsOver]:[GameIsOver]],1,Table2[[AwayTeam]:[AwayTeam]],$T19, Table2[[HomeTeam]:[HomeTeam]], AR$11, Table2[[ActualResult]:[ActualResult]], "SO") + SUMIFS(Table2[[AwayWon]:[AwayWon]], Table2[[GameIsOver]:[GameIsOver]],1,Table2[[HomeTeam]:[HomeTeam]],$T19, Table2[[AwayTeam]:[AwayTeam]], AR$11, Table2[[ActualResult]:[ActualResult]], "SO")))</f>
        <v>0</v>
      </c>
      <c r="AS19">
        <f>(2*(SUMIFS(Table2[[AwayWon]:[AwayWon]], Table2[[GameIsOver]:[GameIsOver]],1,Table2[[AwayTeam]:[AwayTeam]],$T19, Table2[[HomeTeam]:[HomeTeam]], AS$11) + SUMIFS(Table2[[HomeWon_]:[HomeWon_]], Table2[[GameIsOver]:[GameIsOver]],1,Table2[[HomeTeam]:[HomeTeam]],$T19, Table2[[AwayTeam]:[AwayTeam]], AS$11))) + (0*(SUMIFS(Table2[[HomeWon_]:[HomeWon_]], Table2[[GameIsOver]:[GameIsOver]],1,Table2[[AwayTeam]:[AwayTeam]],$T19, Table2[[HomeTeam]:[HomeTeam]], AS$11, Table2[[ActualResult]:[ActualResult]], "REG") + SUMIFS(Table2[[AwayWon]:[AwayWon]], Table2[[GameIsOver]:[GameIsOver]],1,Table2[[HomeTeam]:[HomeTeam]],$T19, Table2[[AwayTeam]:[AwayTeam]], AS$11, Table2[[ActualResult]:[ActualResult]], "REG"))) + (1*(SUMIFS(Table2[[HomeWon_]:[HomeWon_]], Table2[[GameIsOver]:[GameIsOver]],1,Table2[[AwayTeam]:[AwayTeam]],$T19, Table2[[HomeTeam]:[HomeTeam]], AS$11, Table2[[ActualResult]:[ActualResult]], "OT") + SUMIFS(Table2[[AwayWon]:[AwayWon]], Table2[[GameIsOver]:[GameIsOver]],1,Table2[[HomeTeam]:[HomeTeam]],$T19, Table2[[AwayTeam]:[AwayTeam]], AS$11, Table2[[ActualResult]:[ActualResult]], "OT") + SUMIFS(Table2[[HomeWon_]:[HomeWon_]], Table2[[GameIsOver]:[GameIsOver]],1,Table2[[AwayTeam]:[AwayTeam]],$T19, Table2[[HomeTeam]:[HomeTeam]], AS$11, Table2[[ActualResult]:[ActualResult]], "SO") + SUMIFS(Table2[[AwayWon]:[AwayWon]], Table2[[GameIsOver]:[GameIsOver]],1,Table2[[HomeTeam]:[HomeTeam]],$T19, Table2[[AwayTeam]:[AwayTeam]], AS$11, Table2[[ActualResult]:[ActualResult]], "SO")))</f>
        <v>2</v>
      </c>
      <c r="AT19">
        <f>(2*(SUMIFS(Table2[[AwayWon]:[AwayWon]], Table2[[GameIsOver]:[GameIsOver]],1,Table2[[AwayTeam]:[AwayTeam]],$T19, Table2[[HomeTeam]:[HomeTeam]], AT$11) + SUMIFS(Table2[[HomeWon_]:[HomeWon_]], Table2[[GameIsOver]:[GameIsOver]],1,Table2[[HomeTeam]:[HomeTeam]],$T19, Table2[[AwayTeam]:[AwayTeam]], AT$11))) + (0*(SUMIFS(Table2[[HomeWon_]:[HomeWon_]], Table2[[GameIsOver]:[GameIsOver]],1,Table2[[AwayTeam]:[AwayTeam]],$T19, Table2[[HomeTeam]:[HomeTeam]], AT$11, Table2[[ActualResult]:[ActualResult]], "REG") + SUMIFS(Table2[[AwayWon]:[AwayWon]], Table2[[GameIsOver]:[GameIsOver]],1,Table2[[HomeTeam]:[HomeTeam]],$T19, Table2[[AwayTeam]:[AwayTeam]], AT$11, Table2[[ActualResult]:[ActualResult]], "REG"))) + (1*(SUMIFS(Table2[[HomeWon_]:[HomeWon_]], Table2[[GameIsOver]:[GameIsOver]],1,Table2[[AwayTeam]:[AwayTeam]],$T19, Table2[[HomeTeam]:[HomeTeam]], AT$11, Table2[[ActualResult]:[ActualResult]], "OT") + SUMIFS(Table2[[AwayWon]:[AwayWon]], Table2[[GameIsOver]:[GameIsOver]],1,Table2[[HomeTeam]:[HomeTeam]],$T19, Table2[[AwayTeam]:[AwayTeam]], AT$11, Table2[[ActualResult]:[ActualResult]], "OT") + SUMIFS(Table2[[HomeWon_]:[HomeWon_]], Table2[[GameIsOver]:[GameIsOver]],1,Table2[[AwayTeam]:[AwayTeam]],$T19, Table2[[HomeTeam]:[HomeTeam]], AT$11, Table2[[ActualResult]:[ActualResult]], "SO") + SUMIFS(Table2[[AwayWon]:[AwayWon]], Table2[[GameIsOver]:[GameIsOver]],1,Table2[[HomeTeam]:[HomeTeam]],$T19, Table2[[AwayTeam]:[AwayTeam]], AT$11, Table2[[ActualResult]:[ActualResult]], "SO")))</f>
        <v>0</v>
      </c>
      <c r="AU19">
        <f>(2*(SUMIFS(Table2[[AwayWon]:[AwayWon]], Table2[[GameIsOver]:[GameIsOver]],1,Table2[[AwayTeam]:[AwayTeam]],$T19, Table2[[HomeTeam]:[HomeTeam]], AU$11) + SUMIFS(Table2[[HomeWon_]:[HomeWon_]], Table2[[GameIsOver]:[GameIsOver]],1,Table2[[HomeTeam]:[HomeTeam]],$T19, Table2[[AwayTeam]:[AwayTeam]], AU$11))) + (0*(SUMIFS(Table2[[HomeWon_]:[HomeWon_]], Table2[[GameIsOver]:[GameIsOver]],1,Table2[[AwayTeam]:[AwayTeam]],$T19, Table2[[HomeTeam]:[HomeTeam]], AU$11, Table2[[ActualResult]:[ActualResult]], "REG") + SUMIFS(Table2[[AwayWon]:[AwayWon]], Table2[[GameIsOver]:[GameIsOver]],1,Table2[[HomeTeam]:[HomeTeam]],$T19, Table2[[AwayTeam]:[AwayTeam]], AU$11, Table2[[ActualResult]:[ActualResult]], "REG"))) + (1*(SUMIFS(Table2[[HomeWon_]:[HomeWon_]], Table2[[GameIsOver]:[GameIsOver]],1,Table2[[AwayTeam]:[AwayTeam]],$T19, Table2[[HomeTeam]:[HomeTeam]], AU$11, Table2[[ActualResult]:[ActualResult]], "OT") + SUMIFS(Table2[[AwayWon]:[AwayWon]], Table2[[GameIsOver]:[GameIsOver]],1,Table2[[HomeTeam]:[HomeTeam]],$T19, Table2[[AwayTeam]:[AwayTeam]], AU$11, Table2[[ActualResult]:[ActualResult]], "OT") + SUMIFS(Table2[[HomeWon_]:[HomeWon_]], Table2[[GameIsOver]:[GameIsOver]],1,Table2[[AwayTeam]:[AwayTeam]],$T19, Table2[[HomeTeam]:[HomeTeam]], AU$11, Table2[[ActualResult]:[ActualResult]], "SO") + SUMIFS(Table2[[AwayWon]:[AwayWon]], Table2[[GameIsOver]:[GameIsOver]],1,Table2[[HomeTeam]:[HomeTeam]],$T19, Table2[[AwayTeam]:[AwayTeam]], AU$11, Table2[[ActualResult]:[ActualResult]], "SO")))</f>
        <v>0</v>
      </c>
      <c r="AV19">
        <f>(2*(SUMIFS(Table2[[AwayWon]:[AwayWon]], Table2[[GameIsOver]:[GameIsOver]],1,Table2[[AwayTeam]:[AwayTeam]],$T19, Table2[[HomeTeam]:[HomeTeam]], AV$11) + SUMIFS(Table2[[HomeWon_]:[HomeWon_]], Table2[[GameIsOver]:[GameIsOver]],1,Table2[[HomeTeam]:[HomeTeam]],$T19, Table2[[AwayTeam]:[AwayTeam]], AV$11))) + (0*(SUMIFS(Table2[[HomeWon_]:[HomeWon_]], Table2[[GameIsOver]:[GameIsOver]],1,Table2[[AwayTeam]:[AwayTeam]],$T19, Table2[[HomeTeam]:[HomeTeam]], AV$11, Table2[[ActualResult]:[ActualResult]], "REG") + SUMIFS(Table2[[AwayWon]:[AwayWon]], Table2[[GameIsOver]:[GameIsOver]],1,Table2[[HomeTeam]:[HomeTeam]],$T19, Table2[[AwayTeam]:[AwayTeam]], AV$11, Table2[[ActualResult]:[ActualResult]], "REG"))) + (1*(SUMIFS(Table2[[HomeWon_]:[HomeWon_]], Table2[[GameIsOver]:[GameIsOver]],1,Table2[[AwayTeam]:[AwayTeam]],$T19, Table2[[HomeTeam]:[HomeTeam]], AV$11, Table2[[ActualResult]:[ActualResult]], "OT") + SUMIFS(Table2[[AwayWon]:[AwayWon]], Table2[[GameIsOver]:[GameIsOver]],1,Table2[[HomeTeam]:[HomeTeam]],$T19, Table2[[AwayTeam]:[AwayTeam]], AV$11, Table2[[ActualResult]:[ActualResult]], "OT") + SUMIFS(Table2[[HomeWon_]:[HomeWon_]], Table2[[GameIsOver]:[GameIsOver]],1,Table2[[AwayTeam]:[AwayTeam]],$T19, Table2[[HomeTeam]:[HomeTeam]], AV$11, Table2[[ActualResult]:[ActualResult]], "SO") + SUMIFS(Table2[[AwayWon]:[AwayWon]], Table2[[GameIsOver]:[GameIsOver]],1,Table2[[HomeTeam]:[HomeTeam]],$T19, Table2[[AwayTeam]:[AwayTeam]], AV$11, Table2[[ActualResult]:[ActualResult]], "SO")))</f>
        <v>0</v>
      </c>
      <c r="AW19">
        <f>(2*(SUMIFS(Table2[[AwayWon]:[AwayWon]], Table2[[GameIsOver]:[GameIsOver]],1,Table2[[AwayTeam]:[AwayTeam]],$T19, Table2[[HomeTeam]:[HomeTeam]], AW$11) + SUMIFS(Table2[[HomeWon_]:[HomeWon_]], Table2[[GameIsOver]:[GameIsOver]],1,Table2[[HomeTeam]:[HomeTeam]],$T19, Table2[[AwayTeam]:[AwayTeam]], AW$11))) + (0*(SUMIFS(Table2[[HomeWon_]:[HomeWon_]], Table2[[GameIsOver]:[GameIsOver]],1,Table2[[AwayTeam]:[AwayTeam]],$T19, Table2[[HomeTeam]:[HomeTeam]], AW$11, Table2[[ActualResult]:[ActualResult]], "REG") + SUMIFS(Table2[[AwayWon]:[AwayWon]], Table2[[GameIsOver]:[GameIsOver]],1,Table2[[HomeTeam]:[HomeTeam]],$T19, Table2[[AwayTeam]:[AwayTeam]], AW$11, Table2[[ActualResult]:[ActualResult]], "REG"))) + (1*(SUMIFS(Table2[[HomeWon_]:[HomeWon_]], Table2[[GameIsOver]:[GameIsOver]],1,Table2[[AwayTeam]:[AwayTeam]],$T19, Table2[[HomeTeam]:[HomeTeam]], AW$11, Table2[[ActualResult]:[ActualResult]], "OT") + SUMIFS(Table2[[AwayWon]:[AwayWon]], Table2[[GameIsOver]:[GameIsOver]],1,Table2[[HomeTeam]:[HomeTeam]],$T19, Table2[[AwayTeam]:[AwayTeam]], AW$11, Table2[[ActualResult]:[ActualResult]], "OT") + SUMIFS(Table2[[HomeWon_]:[HomeWon_]], Table2[[GameIsOver]:[GameIsOver]],1,Table2[[AwayTeam]:[AwayTeam]],$T19, Table2[[HomeTeam]:[HomeTeam]], AW$11, Table2[[ActualResult]:[ActualResult]], "SO") + SUMIFS(Table2[[AwayWon]:[AwayWon]], Table2[[GameIsOver]:[GameIsOver]],1,Table2[[HomeTeam]:[HomeTeam]],$T19, Table2[[AwayTeam]:[AwayTeam]], AW$11, Table2[[ActualResult]:[ActualResult]], "SO")))</f>
        <v>2</v>
      </c>
      <c r="AX19">
        <f>(2*(SUMIFS(Table2[[AwayWon]:[AwayWon]], Table2[[GameIsOver]:[GameIsOver]],1,Table2[[AwayTeam]:[AwayTeam]],$T19, Table2[[HomeTeam]:[HomeTeam]], AX$11) + SUMIFS(Table2[[HomeWon_]:[HomeWon_]], Table2[[GameIsOver]:[GameIsOver]],1,Table2[[HomeTeam]:[HomeTeam]],$T19, Table2[[AwayTeam]:[AwayTeam]], AX$11))) + (0*(SUMIFS(Table2[[HomeWon_]:[HomeWon_]], Table2[[GameIsOver]:[GameIsOver]],1,Table2[[AwayTeam]:[AwayTeam]],$T19, Table2[[HomeTeam]:[HomeTeam]], AX$11, Table2[[ActualResult]:[ActualResult]], "REG") + SUMIFS(Table2[[AwayWon]:[AwayWon]], Table2[[GameIsOver]:[GameIsOver]],1,Table2[[HomeTeam]:[HomeTeam]],$T19, Table2[[AwayTeam]:[AwayTeam]], AX$11, Table2[[ActualResult]:[ActualResult]], "REG"))) + (1*(SUMIFS(Table2[[HomeWon_]:[HomeWon_]], Table2[[GameIsOver]:[GameIsOver]],1,Table2[[AwayTeam]:[AwayTeam]],$T19, Table2[[HomeTeam]:[HomeTeam]], AX$11, Table2[[ActualResult]:[ActualResult]], "OT") + SUMIFS(Table2[[AwayWon]:[AwayWon]], Table2[[GameIsOver]:[GameIsOver]],1,Table2[[HomeTeam]:[HomeTeam]],$T19, Table2[[AwayTeam]:[AwayTeam]], AX$11, Table2[[ActualResult]:[ActualResult]], "OT") + SUMIFS(Table2[[HomeWon_]:[HomeWon_]], Table2[[GameIsOver]:[GameIsOver]],1,Table2[[AwayTeam]:[AwayTeam]],$T19, Table2[[HomeTeam]:[HomeTeam]], AX$11, Table2[[ActualResult]:[ActualResult]], "SO") + SUMIFS(Table2[[AwayWon]:[AwayWon]], Table2[[GameIsOver]:[GameIsOver]],1,Table2[[HomeTeam]:[HomeTeam]],$T19, Table2[[AwayTeam]:[AwayTeam]], AX$11, Table2[[ActualResult]:[ActualResult]], "SO")))</f>
        <v>2</v>
      </c>
      <c r="AY19">
        <f>(2*(SUMIFS(Table2[[AwayWon]:[AwayWon]], Table2[[GameIsOver]:[GameIsOver]],1,Table2[[AwayTeam]:[AwayTeam]],$T19, Table2[[HomeTeam]:[HomeTeam]], AY$11) + SUMIFS(Table2[[HomeWon_]:[HomeWon_]], Table2[[GameIsOver]:[GameIsOver]],1,Table2[[HomeTeam]:[HomeTeam]],$T19, Table2[[AwayTeam]:[AwayTeam]], AY$11))) + (0*(SUMIFS(Table2[[HomeWon_]:[HomeWon_]], Table2[[GameIsOver]:[GameIsOver]],1,Table2[[AwayTeam]:[AwayTeam]],$T19, Table2[[HomeTeam]:[HomeTeam]], AY$11, Table2[[ActualResult]:[ActualResult]], "REG") + SUMIFS(Table2[[AwayWon]:[AwayWon]], Table2[[GameIsOver]:[GameIsOver]],1,Table2[[HomeTeam]:[HomeTeam]],$T19, Table2[[AwayTeam]:[AwayTeam]], AY$11, Table2[[ActualResult]:[ActualResult]], "REG"))) + (1*(SUMIFS(Table2[[HomeWon_]:[HomeWon_]], Table2[[GameIsOver]:[GameIsOver]],1,Table2[[AwayTeam]:[AwayTeam]],$T19, Table2[[HomeTeam]:[HomeTeam]], AY$11, Table2[[ActualResult]:[ActualResult]], "OT") + SUMIFS(Table2[[AwayWon]:[AwayWon]], Table2[[GameIsOver]:[GameIsOver]],1,Table2[[HomeTeam]:[HomeTeam]],$T19, Table2[[AwayTeam]:[AwayTeam]], AY$11, Table2[[ActualResult]:[ActualResult]], "OT") + SUMIFS(Table2[[HomeWon_]:[HomeWon_]], Table2[[GameIsOver]:[GameIsOver]],1,Table2[[AwayTeam]:[AwayTeam]],$T19, Table2[[HomeTeam]:[HomeTeam]], AY$11, Table2[[ActualResult]:[ActualResult]], "SO") + SUMIFS(Table2[[AwayWon]:[AwayWon]], Table2[[GameIsOver]:[GameIsOver]],1,Table2[[HomeTeam]:[HomeTeam]],$T19, Table2[[AwayTeam]:[AwayTeam]], AY$11, Table2[[ActualResult]:[ActualResult]], "SO")))</f>
        <v>1</v>
      </c>
      <c r="AZ19">
        <f>(2*(SUMIFS(Table2[[AwayWon]:[AwayWon]], Table2[[GameIsOver]:[GameIsOver]],1,Table2[[AwayTeam]:[AwayTeam]],$T19, Table2[[HomeTeam]:[HomeTeam]], AZ$11) + SUMIFS(Table2[[HomeWon_]:[HomeWon_]], Table2[[GameIsOver]:[GameIsOver]],1,Table2[[HomeTeam]:[HomeTeam]],$T19, Table2[[AwayTeam]:[AwayTeam]], AZ$11))) + (0*(SUMIFS(Table2[[HomeWon_]:[HomeWon_]], Table2[[GameIsOver]:[GameIsOver]],1,Table2[[AwayTeam]:[AwayTeam]],$T19, Table2[[HomeTeam]:[HomeTeam]], AZ$11, Table2[[ActualResult]:[ActualResult]], "REG") + SUMIFS(Table2[[AwayWon]:[AwayWon]], Table2[[GameIsOver]:[GameIsOver]],1,Table2[[HomeTeam]:[HomeTeam]],$T19, Table2[[AwayTeam]:[AwayTeam]], AZ$11, Table2[[ActualResult]:[ActualResult]], "REG"))) + (1*(SUMIFS(Table2[[HomeWon_]:[HomeWon_]], Table2[[GameIsOver]:[GameIsOver]],1,Table2[[AwayTeam]:[AwayTeam]],$T19, Table2[[HomeTeam]:[HomeTeam]], AZ$11, Table2[[ActualResult]:[ActualResult]], "OT") + SUMIFS(Table2[[AwayWon]:[AwayWon]], Table2[[GameIsOver]:[GameIsOver]],1,Table2[[HomeTeam]:[HomeTeam]],$T19, Table2[[AwayTeam]:[AwayTeam]], AZ$11, Table2[[ActualResult]:[ActualResult]], "OT") + SUMIFS(Table2[[HomeWon_]:[HomeWon_]], Table2[[GameIsOver]:[GameIsOver]],1,Table2[[AwayTeam]:[AwayTeam]],$T19, Table2[[HomeTeam]:[HomeTeam]], AZ$11, Table2[[ActualResult]:[ActualResult]], "SO") + SUMIFS(Table2[[AwayWon]:[AwayWon]], Table2[[GameIsOver]:[GameIsOver]],1,Table2[[HomeTeam]:[HomeTeam]],$T19, Table2[[AwayTeam]:[AwayTeam]], AZ$11, Table2[[ActualResult]:[ActualResult]], "SO")))</f>
        <v>3</v>
      </c>
      <c r="BA19">
        <f>(2*(SUMIFS(Table2[[AwayWon]:[AwayWon]], Table2[[GameIsOver]:[GameIsOver]],1,Table2[[AwayTeam]:[AwayTeam]],$T19, Table2[[HomeTeam]:[HomeTeam]], BA$11) + SUMIFS(Table2[[HomeWon_]:[HomeWon_]], Table2[[GameIsOver]:[GameIsOver]],1,Table2[[HomeTeam]:[HomeTeam]],$T19, Table2[[AwayTeam]:[AwayTeam]], BA$11))) + (0*(SUMIFS(Table2[[HomeWon_]:[HomeWon_]], Table2[[GameIsOver]:[GameIsOver]],1,Table2[[AwayTeam]:[AwayTeam]],$T19, Table2[[HomeTeam]:[HomeTeam]], BA$11, Table2[[ActualResult]:[ActualResult]], "REG") + SUMIFS(Table2[[AwayWon]:[AwayWon]], Table2[[GameIsOver]:[GameIsOver]],1,Table2[[HomeTeam]:[HomeTeam]],$T19, Table2[[AwayTeam]:[AwayTeam]], BA$11, Table2[[ActualResult]:[ActualResult]], "REG"))) + (1*(SUMIFS(Table2[[HomeWon_]:[HomeWon_]], Table2[[GameIsOver]:[GameIsOver]],1,Table2[[AwayTeam]:[AwayTeam]],$T19, Table2[[HomeTeam]:[HomeTeam]], BA$11, Table2[[ActualResult]:[ActualResult]], "OT") + SUMIFS(Table2[[AwayWon]:[AwayWon]], Table2[[GameIsOver]:[GameIsOver]],1,Table2[[HomeTeam]:[HomeTeam]],$T19, Table2[[AwayTeam]:[AwayTeam]], BA$11, Table2[[ActualResult]:[ActualResult]], "OT") + SUMIFS(Table2[[HomeWon_]:[HomeWon_]], Table2[[GameIsOver]:[GameIsOver]],1,Table2[[AwayTeam]:[AwayTeam]],$T19, Table2[[HomeTeam]:[HomeTeam]], BA$11, Table2[[ActualResult]:[ActualResult]], "SO") + SUMIFS(Table2[[AwayWon]:[AwayWon]], Table2[[GameIsOver]:[GameIsOver]],1,Table2[[HomeTeam]:[HomeTeam]],$T19, Table2[[AwayTeam]:[AwayTeam]], BA$11, Table2[[ActualResult]:[ActualResult]], "SO")))</f>
        <v>0</v>
      </c>
    </row>
    <row r="20" spans="1:53" x14ac:dyDescent="0.25">
      <c r="A20" s="70" t="s">
        <v>19</v>
      </c>
      <c r="B20" s="70" t="s">
        <v>97</v>
      </c>
      <c r="C20" s="70" t="s">
        <v>98</v>
      </c>
      <c r="D20" s="71">
        <f>INDEX(Table3[PTS], MATCH(Table6[[#This Row],[Teams]], Table3[Teams],0))</f>
        <v>68</v>
      </c>
      <c r="E20" s="71">
        <f>INDEX(Table3[PTS], MATCH(Table6[[#This Row],[Teams]], Table3[Teams],0))</f>
        <v>68</v>
      </c>
    </row>
    <row r="21" spans="1:53" x14ac:dyDescent="0.25">
      <c r="A21" s="71" t="s">
        <v>29</v>
      </c>
      <c r="B21" s="71" t="s">
        <v>97</v>
      </c>
      <c r="C21" s="71" t="s">
        <v>80</v>
      </c>
      <c r="D21" s="71">
        <f>INDEX(Table3[PTS], MATCH(Table6[[#This Row],[Teams]], Table3[Teams],0))</f>
        <v>75</v>
      </c>
      <c r="E21" s="71">
        <f>INDEX(Table3[PTS], MATCH(Table6[[#This Row],[Teams]], Table3[Teams],0))</f>
        <v>75</v>
      </c>
      <c r="S21" t="s">
        <v>1884</v>
      </c>
      <c r="T21" t="s">
        <v>41</v>
      </c>
      <c r="U21" t="s">
        <v>1873</v>
      </c>
      <c r="V21" t="s">
        <v>46</v>
      </c>
      <c r="W21" t="s">
        <v>23</v>
      </c>
      <c r="X21" t="s">
        <v>22</v>
      </c>
      <c r="Y21" t="s">
        <v>27</v>
      </c>
      <c r="Z21" t="s">
        <v>11</v>
      </c>
      <c r="AA21" t="s">
        <v>37</v>
      </c>
      <c r="AB21" t="s">
        <v>24</v>
      </c>
      <c r="AC21" t="s">
        <v>26</v>
      </c>
      <c r="AD21" t="s">
        <v>16</v>
      </c>
      <c r="AE21" t="s">
        <v>25</v>
      </c>
      <c r="AF21" t="s">
        <v>33</v>
      </c>
      <c r="AG21" t="s">
        <v>36</v>
      </c>
      <c r="AH21" t="s">
        <v>34</v>
      </c>
      <c r="AI21" t="s">
        <v>12</v>
      </c>
      <c r="AJ21" t="s">
        <v>14</v>
      </c>
      <c r="AK21" t="s">
        <v>21</v>
      </c>
      <c r="AL21" t="s">
        <v>43</v>
      </c>
      <c r="AM21" t="s">
        <v>35</v>
      </c>
      <c r="AN21" t="s">
        <v>31</v>
      </c>
      <c r="AO21" t="s">
        <v>32</v>
      </c>
      <c r="AP21" t="s">
        <v>19</v>
      </c>
      <c r="AQ21" t="s">
        <v>44</v>
      </c>
      <c r="AR21" t="s">
        <v>20</v>
      </c>
      <c r="AS21" t="s">
        <v>45</v>
      </c>
      <c r="AT21" t="s">
        <v>15</v>
      </c>
      <c r="AU21" t="s">
        <v>28</v>
      </c>
      <c r="AV21" t="s">
        <v>30</v>
      </c>
      <c r="AW21" t="s">
        <v>13</v>
      </c>
      <c r="AX21" t="s">
        <v>18</v>
      </c>
      <c r="AY21" t="s">
        <v>29</v>
      </c>
      <c r="AZ21" t="s">
        <v>42</v>
      </c>
      <c r="BA21" t="s">
        <v>17</v>
      </c>
    </row>
    <row r="22" spans="1:53" x14ac:dyDescent="0.25">
      <c r="A22" s="70" t="s">
        <v>44</v>
      </c>
      <c r="B22" s="70" t="s">
        <v>97</v>
      </c>
      <c r="C22" s="70" t="s">
        <v>98</v>
      </c>
      <c r="D22" s="71">
        <f>INDEX(Table3[PTS], MATCH(Table6[[#This Row],[Teams]], Table3[Teams],0))</f>
        <v>62</v>
      </c>
      <c r="E22" s="71">
        <f>INDEX(Table3[PTS], MATCH(Table6[[#This Row],[Teams]], Table3[Teams],0))</f>
        <v>62</v>
      </c>
      <c r="S22">
        <v>8</v>
      </c>
      <c r="T22" t="str" cm="1">
        <f t="array" ref="T22">INDEX(Table6[Teams], SMALL(IF(Table6[D]="M", ROW(Table6[Teams])-ROW(Table6[#Headers])), Table712[[#This Row],[MET]]))</f>
        <v>WSH</v>
      </c>
      <c r="U22">
        <f>INDEX(Table6[PTS], MATCH($T22, Table6[Teams], 0))</f>
        <v>92</v>
      </c>
      <c r="V22">
        <f>(2*(SUMIFS(Table2[[AwayWon]:[AwayWon]], Table2[[GameIsOver]:[GameIsOver]],1,Table2[[AwayTeam]:[AwayTeam]],$T22, Table2[[HomeTeam]:[HomeTeam]], V$21) + SUMIFS(Table2[[HomeWon_]:[HomeWon_]], Table2[[GameIsOver]:[GameIsOver]],1,Table2[[HomeTeam]:[HomeTeam]],$T22, Table2[[AwayTeam]:[AwayTeam]], V$21))) + (0*(SUMIFS(Table2[[HomeWon_]:[HomeWon_]], Table2[[GameIsOver]:[GameIsOver]],1,Table2[[AwayTeam]:[AwayTeam]],$T22, Table2[[HomeTeam]:[HomeTeam]], V$21, Table2[[ActualResult]:[ActualResult]], "REG") + SUMIFS(Table2[[AwayWon]:[AwayWon]], Table2[[GameIsOver]:[GameIsOver]],1,Table2[[HomeTeam]:[HomeTeam]],$T22, Table2[[AwayTeam]:[AwayTeam]], V$21, Table2[[ActualResult]:[ActualResult]], "REG"))) + (1*(SUMIFS(Table2[[HomeWon_]:[HomeWon_]], Table2[[GameIsOver]:[GameIsOver]],1,Table2[[AwayTeam]:[AwayTeam]],$T22, Table2[[HomeTeam]:[HomeTeam]], V$21, Table2[[ActualResult]:[ActualResult]], "OT") + SUMIFS(Table2[[AwayWon]:[AwayWon]], Table2[[GameIsOver]:[GameIsOver]],1,Table2[[HomeTeam]:[HomeTeam]],$T22, Table2[[AwayTeam]:[AwayTeam]], V$21, Table2[[ActualResult]:[ActualResult]], "OT") + SUMIFS(Table2[[HomeWon_]:[HomeWon_]], Table2[[GameIsOver]:[GameIsOver]],1,Table2[[AwayTeam]:[AwayTeam]],$T22, Table2[[HomeTeam]:[HomeTeam]], V$21, Table2[[ActualResult]:[ActualResult]], "SO") + SUMIFS(Table2[[AwayWon]:[AwayWon]], Table2[[GameIsOver]:[GameIsOver]],1,Table2[[HomeTeam]:[HomeTeam]],$T22, Table2[[AwayTeam]:[AwayTeam]], V$21, Table2[[ActualResult]:[ActualResult]], "SO")))</f>
        <v>4</v>
      </c>
      <c r="W22">
        <f>(2*(SUMIFS(Table2[[AwayWon]:[AwayWon]], Table2[[GameIsOver]:[GameIsOver]],1,Table2[[AwayTeam]:[AwayTeam]],$T22, Table2[[HomeTeam]:[HomeTeam]], W$21) + SUMIFS(Table2[[HomeWon_]:[HomeWon_]], Table2[[GameIsOver]:[GameIsOver]],1,Table2[[HomeTeam]:[HomeTeam]],$T22, Table2[[AwayTeam]:[AwayTeam]], W$21))) + (0*(SUMIFS(Table2[[HomeWon_]:[HomeWon_]], Table2[[GameIsOver]:[GameIsOver]],1,Table2[[AwayTeam]:[AwayTeam]],$T22, Table2[[HomeTeam]:[HomeTeam]], W$21, Table2[[ActualResult]:[ActualResult]], "REG") + SUMIFS(Table2[[AwayWon]:[AwayWon]], Table2[[GameIsOver]:[GameIsOver]],1,Table2[[HomeTeam]:[HomeTeam]],$T22, Table2[[AwayTeam]:[AwayTeam]], W$21, Table2[[ActualResult]:[ActualResult]], "REG"))) + (1*(SUMIFS(Table2[[HomeWon_]:[HomeWon_]], Table2[[GameIsOver]:[GameIsOver]],1,Table2[[AwayTeam]:[AwayTeam]],$T22, Table2[[HomeTeam]:[HomeTeam]], W$21, Table2[[ActualResult]:[ActualResult]], "OT") + SUMIFS(Table2[[AwayWon]:[AwayWon]], Table2[[GameIsOver]:[GameIsOver]],1,Table2[[HomeTeam]:[HomeTeam]],$T22, Table2[[AwayTeam]:[AwayTeam]], W$21, Table2[[ActualResult]:[ActualResult]], "OT") + SUMIFS(Table2[[HomeWon_]:[HomeWon_]], Table2[[GameIsOver]:[GameIsOver]],1,Table2[[AwayTeam]:[AwayTeam]],$T22, Table2[[HomeTeam]:[HomeTeam]], W$21, Table2[[ActualResult]:[ActualResult]], "SO") + SUMIFS(Table2[[AwayWon]:[AwayWon]], Table2[[GameIsOver]:[GameIsOver]],1,Table2[[HomeTeam]:[HomeTeam]],$T22, Table2[[AwayTeam]:[AwayTeam]], W$21, Table2[[ActualResult]:[ActualResult]], "SO")))</f>
        <v>2</v>
      </c>
      <c r="X22">
        <f>(2*(SUMIFS(Table2[[AwayWon]:[AwayWon]], Table2[[GameIsOver]:[GameIsOver]],1,Table2[[AwayTeam]:[AwayTeam]],$T22, Table2[[HomeTeam]:[HomeTeam]], X$21) + SUMIFS(Table2[[HomeWon_]:[HomeWon_]], Table2[[GameIsOver]:[GameIsOver]],1,Table2[[HomeTeam]:[HomeTeam]],$T22, Table2[[AwayTeam]:[AwayTeam]], X$21))) + (0*(SUMIFS(Table2[[HomeWon_]:[HomeWon_]], Table2[[GameIsOver]:[GameIsOver]],1,Table2[[AwayTeam]:[AwayTeam]],$T22, Table2[[HomeTeam]:[HomeTeam]], X$21, Table2[[ActualResult]:[ActualResult]], "REG") + SUMIFS(Table2[[AwayWon]:[AwayWon]], Table2[[GameIsOver]:[GameIsOver]],1,Table2[[HomeTeam]:[HomeTeam]],$T22, Table2[[AwayTeam]:[AwayTeam]], X$21, Table2[[ActualResult]:[ActualResult]], "REG"))) + (1*(SUMIFS(Table2[[HomeWon_]:[HomeWon_]], Table2[[GameIsOver]:[GameIsOver]],1,Table2[[AwayTeam]:[AwayTeam]],$T22, Table2[[HomeTeam]:[HomeTeam]], X$21, Table2[[ActualResult]:[ActualResult]], "OT") + SUMIFS(Table2[[AwayWon]:[AwayWon]], Table2[[GameIsOver]:[GameIsOver]],1,Table2[[HomeTeam]:[HomeTeam]],$T22, Table2[[AwayTeam]:[AwayTeam]], X$21, Table2[[ActualResult]:[ActualResult]], "OT") + SUMIFS(Table2[[HomeWon_]:[HomeWon_]], Table2[[GameIsOver]:[GameIsOver]],1,Table2[[AwayTeam]:[AwayTeam]],$T22, Table2[[HomeTeam]:[HomeTeam]], X$21, Table2[[ActualResult]:[ActualResult]], "SO") + SUMIFS(Table2[[AwayWon]:[AwayWon]], Table2[[GameIsOver]:[GameIsOver]],1,Table2[[HomeTeam]:[HomeTeam]],$T22, Table2[[AwayTeam]:[AwayTeam]], X$21, Table2[[ActualResult]:[ActualResult]], "SO")))</f>
        <v>4</v>
      </c>
      <c r="Y22">
        <f>(2*(SUMIFS(Table2[[AwayWon]:[AwayWon]], Table2[[GameIsOver]:[GameIsOver]],1,Table2[[AwayTeam]:[AwayTeam]],$T22, Table2[[HomeTeam]:[HomeTeam]], Y$21) + SUMIFS(Table2[[HomeWon_]:[HomeWon_]], Table2[[GameIsOver]:[GameIsOver]],1,Table2[[HomeTeam]:[HomeTeam]],$T22, Table2[[AwayTeam]:[AwayTeam]], Y$21))) + (0*(SUMIFS(Table2[[HomeWon_]:[HomeWon_]], Table2[[GameIsOver]:[GameIsOver]],1,Table2[[AwayTeam]:[AwayTeam]],$T22, Table2[[HomeTeam]:[HomeTeam]], Y$21, Table2[[ActualResult]:[ActualResult]], "REG") + SUMIFS(Table2[[AwayWon]:[AwayWon]], Table2[[GameIsOver]:[GameIsOver]],1,Table2[[HomeTeam]:[HomeTeam]],$T22, Table2[[AwayTeam]:[AwayTeam]], Y$21, Table2[[ActualResult]:[ActualResult]], "REG"))) + (1*(SUMIFS(Table2[[HomeWon_]:[HomeWon_]], Table2[[GameIsOver]:[GameIsOver]],1,Table2[[AwayTeam]:[AwayTeam]],$T22, Table2[[HomeTeam]:[HomeTeam]], Y$21, Table2[[ActualResult]:[ActualResult]], "OT") + SUMIFS(Table2[[AwayWon]:[AwayWon]], Table2[[GameIsOver]:[GameIsOver]],1,Table2[[HomeTeam]:[HomeTeam]],$T22, Table2[[AwayTeam]:[AwayTeam]], Y$21, Table2[[ActualResult]:[ActualResult]], "OT") + SUMIFS(Table2[[HomeWon_]:[HomeWon_]], Table2[[GameIsOver]:[GameIsOver]],1,Table2[[AwayTeam]:[AwayTeam]],$T22, Table2[[HomeTeam]:[HomeTeam]], Y$21, Table2[[ActualResult]:[ActualResult]], "SO") + SUMIFS(Table2[[AwayWon]:[AwayWon]], Table2[[GameIsOver]:[GameIsOver]],1,Table2[[HomeTeam]:[HomeTeam]],$T22, Table2[[AwayTeam]:[AwayTeam]], Y$21, Table2[[ActualResult]:[ActualResult]], "SO")))</f>
        <v>2</v>
      </c>
      <c r="Z22">
        <f>(2*(SUMIFS(Table2[[AwayWon]:[AwayWon]], Table2[[GameIsOver]:[GameIsOver]],1,Table2[[AwayTeam]:[AwayTeam]],$T22, Table2[[HomeTeam]:[HomeTeam]], Z$21) + SUMIFS(Table2[[HomeWon_]:[HomeWon_]], Table2[[GameIsOver]:[GameIsOver]],1,Table2[[HomeTeam]:[HomeTeam]],$T22, Table2[[AwayTeam]:[AwayTeam]], Z$21))) + (0*(SUMIFS(Table2[[HomeWon_]:[HomeWon_]], Table2[[GameIsOver]:[GameIsOver]],1,Table2[[AwayTeam]:[AwayTeam]],$T22, Table2[[HomeTeam]:[HomeTeam]], Z$21, Table2[[ActualResult]:[ActualResult]], "REG") + SUMIFS(Table2[[AwayWon]:[AwayWon]], Table2[[GameIsOver]:[GameIsOver]],1,Table2[[HomeTeam]:[HomeTeam]],$T22, Table2[[AwayTeam]:[AwayTeam]], Z$21, Table2[[ActualResult]:[ActualResult]], "REG"))) + (1*(SUMIFS(Table2[[HomeWon_]:[HomeWon_]], Table2[[GameIsOver]:[GameIsOver]],1,Table2[[AwayTeam]:[AwayTeam]],$T22, Table2[[HomeTeam]:[HomeTeam]], Z$21, Table2[[ActualResult]:[ActualResult]], "OT") + SUMIFS(Table2[[AwayWon]:[AwayWon]], Table2[[GameIsOver]:[GameIsOver]],1,Table2[[HomeTeam]:[HomeTeam]],$T22, Table2[[AwayTeam]:[AwayTeam]], Z$21, Table2[[ActualResult]:[ActualResult]], "OT") + SUMIFS(Table2[[HomeWon_]:[HomeWon_]], Table2[[GameIsOver]:[GameIsOver]],1,Table2[[AwayTeam]:[AwayTeam]],$T22, Table2[[HomeTeam]:[HomeTeam]], Z$21, Table2[[ActualResult]:[ActualResult]], "SO") + SUMIFS(Table2[[AwayWon]:[AwayWon]], Table2[[GameIsOver]:[GameIsOver]],1,Table2[[HomeTeam]:[HomeTeam]],$T22, Table2[[AwayTeam]:[AwayTeam]], Z$21, Table2[[ActualResult]:[ActualResult]], "SO")))</f>
        <v>4</v>
      </c>
      <c r="AA22">
        <f>(2*(SUMIFS(Table2[[AwayWon]:[AwayWon]], Table2[[GameIsOver]:[GameIsOver]],1,Table2[[AwayTeam]:[AwayTeam]],$T22, Table2[[HomeTeam]:[HomeTeam]], AA$21) + SUMIFS(Table2[[HomeWon_]:[HomeWon_]], Table2[[GameIsOver]:[GameIsOver]],1,Table2[[HomeTeam]:[HomeTeam]],$T22, Table2[[AwayTeam]:[AwayTeam]], AA$21))) + (0*(SUMIFS(Table2[[HomeWon_]:[HomeWon_]], Table2[[GameIsOver]:[GameIsOver]],1,Table2[[AwayTeam]:[AwayTeam]],$T22, Table2[[HomeTeam]:[HomeTeam]], AA$21, Table2[[ActualResult]:[ActualResult]], "REG") + SUMIFS(Table2[[AwayWon]:[AwayWon]], Table2[[GameIsOver]:[GameIsOver]],1,Table2[[HomeTeam]:[HomeTeam]],$T22, Table2[[AwayTeam]:[AwayTeam]], AA$21, Table2[[ActualResult]:[ActualResult]], "REG"))) + (1*(SUMIFS(Table2[[HomeWon_]:[HomeWon_]], Table2[[GameIsOver]:[GameIsOver]],1,Table2[[AwayTeam]:[AwayTeam]],$T22, Table2[[HomeTeam]:[HomeTeam]], AA$21, Table2[[ActualResult]:[ActualResult]], "OT") + SUMIFS(Table2[[AwayWon]:[AwayWon]], Table2[[GameIsOver]:[GameIsOver]],1,Table2[[HomeTeam]:[HomeTeam]],$T22, Table2[[AwayTeam]:[AwayTeam]], AA$21, Table2[[ActualResult]:[ActualResult]], "OT") + SUMIFS(Table2[[HomeWon_]:[HomeWon_]], Table2[[GameIsOver]:[GameIsOver]],1,Table2[[AwayTeam]:[AwayTeam]],$T22, Table2[[HomeTeam]:[HomeTeam]], AA$21, Table2[[ActualResult]:[ActualResult]], "SO") + SUMIFS(Table2[[AwayWon]:[AwayWon]], Table2[[GameIsOver]:[GameIsOver]],1,Table2[[HomeTeam]:[HomeTeam]],$T22, Table2[[AwayTeam]:[AwayTeam]], AA$21, Table2[[ActualResult]:[ActualResult]], "SO")))</f>
        <v>1</v>
      </c>
      <c r="AB22">
        <f>(2*(SUMIFS(Table2[[AwayWon]:[AwayWon]], Table2[[GameIsOver]:[GameIsOver]],1,Table2[[AwayTeam]:[AwayTeam]],$T22, Table2[[HomeTeam]:[HomeTeam]], AB$21) + SUMIFS(Table2[[HomeWon_]:[HomeWon_]], Table2[[GameIsOver]:[GameIsOver]],1,Table2[[HomeTeam]:[HomeTeam]],$T22, Table2[[AwayTeam]:[AwayTeam]], AB$21))) + (0*(SUMIFS(Table2[[HomeWon_]:[HomeWon_]], Table2[[GameIsOver]:[GameIsOver]],1,Table2[[AwayTeam]:[AwayTeam]],$T22, Table2[[HomeTeam]:[HomeTeam]], AB$21, Table2[[ActualResult]:[ActualResult]], "REG") + SUMIFS(Table2[[AwayWon]:[AwayWon]], Table2[[GameIsOver]:[GameIsOver]],1,Table2[[HomeTeam]:[HomeTeam]],$T22, Table2[[AwayTeam]:[AwayTeam]], AB$21, Table2[[ActualResult]:[ActualResult]], "REG"))) + (1*(SUMIFS(Table2[[HomeWon_]:[HomeWon_]], Table2[[GameIsOver]:[GameIsOver]],1,Table2[[AwayTeam]:[AwayTeam]],$T22, Table2[[HomeTeam]:[HomeTeam]], AB$21, Table2[[ActualResult]:[ActualResult]], "OT") + SUMIFS(Table2[[AwayWon]:[AwayWon]], Table2[[GameIsOver]:[GameIsOver]],1,Table2[[HomeTeam]:[HomeTeam]],$T22, Table2[[AwayTeam]:[AwayTeam]], AB$21, Table2[[ActualResult]:[ActualResult]], "OT") + SUMIFS(Table2[[HomeWon_]:[HomeWon_]], Table2[[GameIsOver]:[GameIsOver]],1,Table2[[AwayTeam]:[AwayTeam]],$T22, Table2[[HomeTeam]:[HomeTeam]], AB$21, Table2[[ActualResult]:[ActualResult]], "SO") + SUMIFS(Table2[[AwayWon]:[AwayWon]], Table2[[GameIsOver]:[GameIsOver]],1,Table2[[HomeTeam]:[HomeTeam]],$T22, Table2[[AwayTeam]:[AwayTeam]], AB$21, Table2[[ActualResult]:[ActualResult]], "SO")))</f>
        <v>2</v>
      </c>
      <c r="AC22">
        <f>(2*(SUMIFS(Table2[[AwayWon]:[AwayWon]], Table2[[GameIsOver]:[GameIsOver]],1,Table2[[AwayTeam]:[AwayTeam]],$T22, Table2[[HomeTeam]:[HomeTeam]], AC$21) + SUMIFS(Table2[[HomeWon_]:[HomeWon_]], Table2[[GameIsOver]:[GameIsOver]],1,Table2[[HomeTeam]:[HomeTeam]],$T22, Table2[[AwayTeam]:[AwayTeam]], AC$21))) + (0*(SUMIFS(Table2[[HomeWon_]:[HomeWon_]], Table2[[GameIsOver]:[GameIsOver]],1,Table2[[AwayTeam]:[AwayTeam]],$T22, Table2[[HomeTeam]:[HomeTeam]], AC$21, Table2[[ActualResult]:[ActualResult]], "REG") + SUMIFS(Table2[[AwayWon]:[AwayWon]], Table2[[GameIsOver]:[GameIsOver]],1,Table2[[HomeTeam]:[HomeTeam]],$T22, Table2[[AwayTeam]:[AwayTeam]], AC$21, Table2[[ActualResult]:[ActualResult]], "REG"))) + (1*(SUMIFS(Table2[[HomeWon_]:[HomeWon_]], Table2[[GameIsOver]:[GameIsOver]],1,Table2[[AwayTeam]:[AwayTeam]],$T22, Table2[[HomeTeam]:[HomeTeam]], AC$21, Table2[[ActualResult]:[ActualResult]], "OT") + SUMIFS(Table2[[AwayWon]:[AwayWon]], Table2[[GameIsOver]:[GameIsOver]],1,Table2[[HomeTeam]:[HomeTeam]],$T22, Table2[[AwayTeam]:[AwayTeam]], AC$21, Table2[[ActualResult]:[ActualResult]], "OT") + SUMIFS(Table2[[HomeWon_]:[HomeWon_]], Table2[[GameIsOver]:[GameIsOver]],1,Table2[[AwayTeam]:[AwayTeam]],$T22, Table2[[HomeTeam]:[HomeTeam]], AC$21, Table2[[ActualResult]:[ActualResult]], "SO") + SUMIFS(Table2[[AwayWon]:[AwayWon]], Table2[[GameIsOver]:[GameIsOver]],1,Table2[[HomeTeam]:[HomeTeam]],$T22, Table2[[AwayTeam]:[AwayTeam]], AC$21, Table2[[ActualResult]:[ActualResult]], "SO")))</f>
        <v>4</v>
      </c>
      <c r="AD22">
        <f>(2*(SUMIFS(Table2[[AwayWon]:[AwayWon]], Table2[[GameIsOver]:[GameIsOver]],1,Table2[[AwayTeam]:[AwayTeam]],$T22, Table2[[HomeTeam]:[HomeTeam]], AD$21) + SUMIFS(Table2[[HomeWon_]:[HomeWon_]], Table2[[GameIsOver]:[GameIsOver]],1,Table2[[HomeTeam]:[HomeTeam]],$T22, Table2[[AwayTeam]:[AwayTeam]], AD$21))) + (0*(SUMIFS(Table2[[HomeWon_]:[HomeWon_]], Table2[[GameIsOver]:[GameIsOver]],1,Table2[[AwayTeam]:[AwayTeam]],$T22, Table2[[HomeTeam]:[HomeTeam]], AD$21, Table2[[ActualResult]:[ActualResult]], "REG") + SUMIFS(Table2[[AwayWon]:[AwayWon]], Table2[[GameIsOver]:[GameIsOver]],1,Table2[[HomeTeam]:[HomeTeam]],$T22, Table2[[AwayTeam]:[AwayTeam]], AD$21, Table2[[ActualResult]:[ActualResult]], "REG"))) + (1*(SUMIFS(Table2[[HomeWon_]:[HomeWon_]], Table2[[GameIsOver]:[GameIsOver]],1,Table2[[AwayTeam]:[AwayTeam]],$T22, Table2[[HomeTeam]:[HomeTeam]], AD$21, Table2[[ActualResult]:[ActualResult]], "OT") + SUMIFS(Table2[[AwayWon]:[AwayWon]], Table2[[GameIsOver]:[GameIsOver]],1,Table2[[HomeTeam]:[HomeTeam]],$T22, Table2[[AwayTeam]:[AwayTeam]], AD$21, Table2[[ActualResult]:[ActualResult]], "OT") + SUMIFS(Table2[[HomeWon_]:[HomeWon_]], Table2[[GameIsOver]:[GameIsOver]],1,Table2[[AwayTeam]:[AwayTeam]],$T22, Table2[[HomeTeam]:[HomeTeam]], AD$21, Table2[[ActualResult]:[ActualResult]], "SO") + SUMIFS(Table2[[AwayWon]:[AwayWon]], Table2[[GameIsOver]:[GameIsOver]],1,Table2[[HomeTeam]:[HomeTeam]],$T22, Table2[[AwayTeam]:[AwayTeam]], AD$21, Table2[[ActualResult]:[ActualResult]], "SO")))</f>
        <v>0</v>
      </c>
      <c r="AE22">
        <f>(2*(SUMIFS(Table2[[AwayWon]:[AwayWon]], Table2[[GameIsOver]:[GameIsOver]],1,Table2[[AwayTeam]:[AwayTeam]],$T22, Table2[[HomeTeam]:[HomeTeam]], AE$21) + SUMIFS(Table2[[HomeWon_]:[HomeWon_]], Table2[[GameIsOver]:[GameIsOver]],1,Table2[[HomeTeam]:[HomeTeam]],$T22, Table2[[AwayTeam]:[AwayTeam]], AE$21))) + (0*(SUMIFS(Table2[[HomeWon_]:[HomeWon_]], Table2[[GameIsOver]:[GameIsOver]],1,Table2[[AwayTeam]:[AwayTeam]],$T22, Table2[[HomeTeam]:[HomeTeam]], AE$21, Table2[[ActualResult]:[ActualResult]], "REG") + SUMIFS(Table2[[AwayWon]:[AwayWon]], Table2[[GameIsOver]:[GameIsOver]],1,Table2[[HomeTeam]:[HomeTeam]],$T22, Table2[[AwayTeam]:[AwayTeam]], AE$21, Table2[[ActualResult]:[ActualResult]], "REG"))) + (1*(SUMIFS(Table2[[HomeWon_]:[HomeWon_]], Table2[[GameIsOver]:[GameIsOver]],1,Table2[[AwayTeam]:[AwayTeam]],$T22, Table2[[HomeTeam]:[HomeTeam]], AE$21, Table2[[ActualResult]:[ActualResult]], "OT") + SUMIFS(Table2[[AwayWon]:[AwayWon]], Table2[[GameIsOver]:[GameIsOver]],1,Table2[[HomeTeam]:[HomeTeam]],$T22, Table2[[AwayTeam]:[AwayTeam]], AE$21, Table2[[ActualResult]:[ActualResult]], "OT") + SUMIFS(Table2[[HomeWon_]:[HomeWon_]], Table2[[GameIsOver]:[GameIsOver]],1,Table2[[AwayTeam]:[AwayTeam]],$T22, Table2[[HomeTeam]:[HomeTeam]], AE$21, Table2[[ActualResult]:[ActualResult]], "SO") + SUMIFS(Table2[[AwayWon]:[AwayWon]], Table2[[GameIsOver]:[GameIsOver]],1,Table2[[HomeTeam]:[HomeTeam]],$T22, Table2[[AwayTeam]:[AwayTeam]], AE$21, Table2[[ActualResult]:[ActualResult]], "SO")))</f>
        <v>2</v>
      </c>
      <c r="AF22">
        <f>(2*(SUMIFS(Table2[[AwayWon]:[AwayWon]], Table2[[GameIsOver]:[GameIsOver]],1,Table2[[AwayTeam]:[AwayTeam]],$T22, Table2[[HomeTeam]:[HomeTeam]], AF$21) + SUMIFS(Table2[[HomeWon_]:[HomeWon_]], Table2[[GameIsOver]:[GameIsOver]],1,Table2[[HomeTeam]:[HomeTeam]],$T22, Table2[[AwayTeam]:[AwayTeam]], AF$21))) + (0*(SUMIFS(Table2[[HomeWon_]:[HomeWon_]], Table2[[GameIsOver]:[GameIsOver]],1,Table2[[AwayTeam]:[AwayTeam]],$T22, Table2[[HomeTeam]:[HomeTeam]], AF$21, Table2[[ActualResult]:[ActualResult]], "REG") + SUMIFS(Table2[[AwayWon]:[AwayWon]], Table2[[GameIsOver]:[GameIsOver]],1,Table2[[HomeTeam]:[HomeTeam]],$T22, Table2[[AwayTeam]:[AwayTeam]], AF$21, Table2[[ActualResult]:[ActualResult]], "REG"))) + (1*(SUMIFS(Table2[[HomeWon_]:[HomeWon_]], Table2[[GameIsOver]:[GameIsOver]],1,Table2[[AwayTeam]:[AwayTeam]],$T22, Table2[[HomeTeam]:[HomeTeam]], AF$21, Table2[[ActualResult]:[ActualResult]], "OT") + SUMIFS(Table2[[AwayWon]:[AwayWon]], Table2[[GameIsOver]:[GameIsOver]],1,Table2[[HomeTeam]:[HomeTeam]],$T22, Table2[[AwayTeam]:[AwayTeam]], AF$21, Table2[[ActualResult]:[ActualResult]], "OT") + SUMIFS(Table2[[HomeWon_]:[HomeWon_]], Table2[[GameIsOver]:[GameIsOver]],1,Table2[[AwayTeam]:[AwayTeam]],$T22, Table2[[HomeTeam]:[HomeTeam]], AF$21, Table2[[ActualResult]:[ActualResult]], "SO") + SUMIFS(Table2[[AwayWon]:[AwayWon]], Table2[[GameIsOver]:[GameIsOver]],1,Table2[[HomeTeam]:[HomeTeam]],$T22, Table2[[AwayTeam]:[AwayTeam]], AF$21, Table2[[ActualResult]:[ActualResult]], "SO")))</f>
        <v>2</v>
      </c>
      <c r="AG22">
        <f>(2*(SUMIFS(Table2[[AwayWon]:[AwayWon]], Table2[[GameIsOver]:[GameIsOver]],1,Table2[[AwayTeam]:[AwayTeam]],$T22, Table2[[HomeTeam]:[HomeTeam]], AG$21) + SUMIFS(Table2[[HomeWon_]:[HomeWon_]], Table2[[GameIsOver]:[GameIsOver]],1,Table2[[HomeTeam]:[HomeTeam]],$T22, Table2[[AwayTeam]:[AwayTeam]], AG$21))) + (0*(SUMIFS(Table2[[HomeWon_]:[HomeWon_]], Table2[[GameIsOver]:[GameIsOver]],1,Table2[[AwayTeam]:[AwayTeam]],$T22, Table2[[HomeTeam]:[HomeTeam]], AG$21, Table2[[ActualResult]:[ActualResult]], "REG") + SUMIFS(Table2[[AwayWon]:[AwayWon]], Table2[[GameIsOver]:[GameIsOver]],1,Table2[[HomeTeam]:[HomeTeam]],$T22, Table2[[AwayTeam]:[AwayTeam]], AG$21, Table2[[ActualResult]:[ActualResult]], "REG"))) + (1*(SUMIFS(Table2[[HomeWon_]:[HomeWon_]], Table2[[GameIsOver]:[GameIsOver]],1,Table2[[AwayTeam]:[AwayTeam]],$T22, Table2[[HomeTeam]:[HomeTeam]], AG$21, Table2[[ActualResult]:[ActualResult]], "OT") + SUMIFS(Table2[[AwayWon]:[AwayWon]], Table2[[GameIsOver]:[GameIsOver]],1,Table2[[HomeTeam]:[HomeTeam]],$T22, Table2[[AwayTeam]:[AwayTeam]], AG$21, Table2[[ActualResult]:[ActualResult]], "OT") + SUMIFS(Table2[[HomeWon_]:[HomeWon_]], Table2[[GameIsOver]:[GameIsOver]],1,Table2[[AwayTeam]:[AwayTeam]],$T22, Table2[[HomeTeam]:[HomeTeam]], AG$21, Table2[[ActualResult]:[ActualResult]], "SO") + SUMIFS(Table2[[AwayWon]:[AwayWon]], Table2[[GameIsOver]:[GameIsOver]],1,Table2[[HomeTeam]:[HomeTeam]],$T22, Table2[[AwayTeam]:[AwayTeam]], AG$21, Table2[[ActualResult]:[ActualResult]], "SO")))</f>
        <v>1</v>
      </c>
      <c r="AH22">
        <f>(2*(SUMIFS(Table2[[AwayWon]:[AwayWon]], Table2[[GameIsOver]:[GameIsOver]],1,Table2[[AwayTeam]:[AwayTeam]],$T22, Table2[[HomeTeam]:[HomeTeam]], AH$21) + SUMIFS(Table2[[HomeWon_]:[HomeWon_]], Table2[[GameIsOver]:[GameIsOver]],1,Table2[[HomeTeam]:[HomeTeam]],$T22, Table2[[AwayTeam]:[AwayTeam]], AH$21))) + (0*(SUMIFS(Table2[[HomeWon_]:[HomeWon_]], Table2[[GameIsOver]:[GameIsOver]],1,Table2[[AwayTeam]:[AwayTeam]],$T22, Table2[[HomeTeam]:[HomeTeam]], AH$21, Table2[[ActualResult]:[ActualResult]], "REG") + SUMIFS(Table2[[AwayWon]:[AwayWon]], Table2[[GameIsOver]:[GameIsOver]],1,Table2[[HomeTeam]:[HomeTeam]],$T22, Table2[[AwayTeam]:[AwayTeam]], AH$21, Table2[[ActualResult]:[ActualResult]], "REG"))) + (1*(SUMIFS(Table2[[HomeWon_]:[HomeWon_]], Table2[[GameIsOver]:[GameIsOver]],1,Table2[[AwayTeam]:[AwayTeam]],$T22, Table2[[HomeTeam]:[HomeTeam]], AH$21, Table2[[ActualResult]:[ActualResult]], "OT") + SUMIFS(Table2[[AwayWon]:[AwayWon]], Table2[[GameIsOver]:[GameIsOver]],1,Table2[[HomeTeam]:[HomeTeam]],$T22, Table2[[AwayTeam]:[AwayTeam]], AH$21, Table2[[ActualResult]:[ActualResult]], "OT") + SUMIFS(Table2[[HomeWon_]:[HomeWon_]], Table2[[GameIsOver]:[GameIsOver]],1,Table2[[AwayTeam]:[AwayTeam]],$T22, Table2[[HomeTeam]:[HomeTeam]], AH$21, Table2[[ActualResult]:[ActualResult]], "SO") + SUMIFS(Table2[[AwayWon]:[AwayWon]], Table2[[GameIsOver]:[GameIsOver]],1,Table2[[HomeTeam]:[HomeTeam]],$T22, Table2[[AwayTeam]:[AwayTeam]], AH$21, Table2[[ActualResult]:[ActualResult]], "SO")))</f>
        <v>4</v>
      </c>
      <c r="AI22">
        <f>(2*(SUMIFS(Table2[[AwayWon]:[AwayWon]], Table2[[GameIsOver]:[GameIsOver]],1,Table2[[AwayTeam]:[AwayTeam]],$T22, Table2[[HomeTeam]:[HomeTeam]], AI$21) + SUMIFS(Table2[[HomeWon_]:[HomeWon_]], Table2[[GameIsOver]:[GameIsOver]],1,Table2[[HomeTeam]:[HomeTeam]],$T22, Table2[[AwayTeam]:[AwayTeam]], AI$21))) + (0*(SUMIFS(Table2[[HomeWon_]:[HomeWon_]], Table2[[GameIsOver]:[GameIsOver]],1,Table2[[AwayTeam]:[AwayTeam]],$T22, Table2[[HomeTeam]:[HomeTeam]], AI$21, Table2[[ActualResult]:[ActualResult]], "REG") + SUMIFS(Table2[[AwayWon]:[AwayWon]], Table2[[GameIsOver]:[GameIsOver]],1,Table2[[HomeTeam]:[HomeTeam]],$T22, Table2[[AwayTeam]:[AwayTeam]], AI$21, Table2[[ActualResult]:[ActualResult]], "REG"))) + (1*(SUMIFS(Table2[[HomeWon_]:[HomeWon_]], Table2[[GameIsOver]:[GameIsOver]],1,Table2[[AwayTeam]:[AwayTeam]],$T22, Table2[[HomeTeam]:[HomeTeam]], AI$21, Table2[[ActualResult]:[ActualResult]], "OT") + SUMIFS(Table2[[AwayWon]:[AwayWon]], Table2[[GameIsOver]:[GameIsOver]],1,Table2[[HomeTeam]:[HomeTeam]],$T22, Table2[[AwayTeam]:[AwayTeam]], AI$21, Table2[[ActualResult]:[ActualResult]], "OT") + SUMIFS(Table2[[HomeWon_]:[HomeWon_]], Table2[[GameIsOver]:[GameIsOver]],1,Table2[[AwayTeam]:[AwayTeam]],$T22, Table2[[HomeTeam]:[HomeTeam]], AI$21, Table2[[ActualResult]:[ActualResult]], "SO") + SUMIFS(Table2[[AwayWon]:[AwayWon]], Table2[[GameIsOver]:[GameIsOver]],1,Table2[[HomeTeam]:[HomeTeam]],$T22, Table2[[AwayTeam]:[AwayTeam]], AI$21, Table2[[ActualResult]:[ActualResult]], "SO")))</f>
        <v>2</v>
      </c>
      <c r="AJ22">
        <f>(2*(SUMIFS(Table2[[AwayWon]:[AwayWon]], Table2[[GameIsOver]:[GameIsOver]],1,Table2[[AwayTeam]:[AwayTeam]],$T22, Table2[[HomeTeam]:[HomeTeam]], AJ$21) + SUMIFS(Table2[[HomeWon_]:[HomeWon_]], Table2[[GameIsOver]:[GameIsOver]],1,Table2[[HomeTeam]:[HomeTeam]],$T22, Table2[[AwayTeam]:[AwayTeam]], AJ$21))) + (0*(SUMIFS(Table2[[HomeWon_]:[HomeWon_]], Table2[[GameIsOver]:[GameIsOver]],1,Table2[[AwayTeam]:[AwayTeam]],$T22, Table2[[HomeTeam]:[HomeTeam]], AJ$21, Table2[[ActualResult]:[ActualResult]], "REG") + SUMIFS(Table2[[AwayWon]:[AwayWon]], Table2[[GameIsOver]:[GameIsOver]],1,Table2[[HomeTeam]:[HomeTeam]],$T22, Table2[[AwayTeam]:[AwayTeam]], AJ$21, Table2[[ActualResult]:[ActualResult]], "REG"))) + (1*(SUMIFS(Table2[[HomeWon_]:[HomeWon_]], Table2[[GameIsOver]:[GameIsOver]],1,Table2[[AwayTeam]:[AwayTeam]],$T22, Table2[[HomeTeam]:[HomeTeam]], AJ$21, Table2[[ActualResult]:[ActualResult]], "OT") + SUMIFS(Table2[[AwayWon]:[AwayWon]], Table2[[GameIsOver]:[GameIsOver]],1,Table2[[HomeTeam]:[HomeTeam]],$T22, Table2[[AwayTeam]:[AwayTeam]], AJ$21, Table2[[ActualResult]:[ActualResult]], "OT") + SUMIFS(Table2[[HomeWon_]:[HomeWon_]], Table2[[GameIsOver]:[GameIsOver]],1,Table2[[AwayTeam]:[AwayTeam]],$T22, Table2[[HomeTeam]:[HomeTeam]], AJ$21, Table2[[ActualResult]:[ActualResult]], "SO") + SUMIFS(Table2[[AwayWon]:[AwayWon]], Table2[[GameIsOver]:[GameIsOver]],1,Table2[[HomeTeam]:[HomeTeam]],$T22, Table2[[AwayTeam]:[AwayTeam]], AJ$21, Table2[[ActualResult]:[ActualResult]], "SO")))</f>
        <v>3</v>
      </c>
      <c r="AK22">
        <f>(2*(SUMIFS(Table2[[AwayWon]:[AwayWon]], Table2[[GameIsOver]:[GameIsOver]],1,Table2[[AwayTeam]:[AwayTeam]],$T22, Table2[[HomeTeam]:[HomeTeam]], AK$21) + SUMIFS(Table2[[HomeWon_]:[HomeWon_]], Table2[[GameIsOver]:[GameIsOver]],1,Table2[[HomeTeam]:[HomeTeam]],$T22, Table2[[AwayTeam]:[AwayTeam]], AK$21))) + (0*(SUMIFS(Table2[[HomeWon_]:[HomeWon_]], Table2[[GameIsOver]:[GameIsOver]],1,Table2[[AwayTeam]:[AwayTeam]],$T22, Table2[[HomeTeam]:[HomeTeam]], AK$21, Table2[[ActualResult]:[ActualResult]], "REG") + SUMIFS(Table2[[AwayWon]:[AwayWon]], Table2[[GameIsOver]:[GameIsOver]],1,Table2[[HomeTeam]:[HomeTeam]],$T22, Table2[[AwayTeam]:[AwayTeam]], AK$21, Table2[[ActualResult]:[ActualResult]], "REG"))) + (1*(SUMIFS(Table2[[HomeWon_]:[HomeWon_]], Table2[[GameIsOver]:[GameIsOver]],1,Table2[[AwayTeam]:[AwayTeam]],$T22, Table2[[HomeTeam]:[HomeTeam]], AK$21, Table2[[ActualResult]:[ActualResult]], "OT") + SUMIFS(Table2[[AwayWon]:[AwayWon]], Table2[[GameIsOver]:[GameIsOver]],1,Table2[[HomeTeam]:[HomeTeam]],$T22, Table2[[AwayTeam]:[AwayTeam]], AK$21, Table2[[ActualResult]:[ActualResult]], "OT") + SUMIFS(Table2[[HomeWon_]:[HomeWon_]], Table2[[GameIsOver]:[GameIsOver]],1,Table2[[AwayTeam]:[AwayTeam]],$T22, Table2[[HomeTeam]:[HomeTeam]], AK$21, Table2[[ActualResult]:[ActualResult]], "SO") + SUMIFS(Table2[[AwayWon]:[AwayWon]], Table2[[GameIsOver]:[GameIsOver]],1,Table2[[HomeTeam]:[HomeTeam]],$T22, Table2[[AwayTeam]:[AwayTeam]], AK$21, Table2[[ActualResult]:[ActualResult]], "SO")))</f>
        <v>1</v>
      </c>
      <c r="AL22">
        <f>(2*(SUMIFS(Table2[[AwayWon]:[AwayWon]], Table2[[GameIsOver]:[GameIsOver]],1,Table2[[AwayTeam]:[AwayTeam]],$T22, Table2[[HomeTeam]:[HomeTeam]], AL$21) + SUMIFS(Table2[[HomeWon_]:[HomeWon_]], Table2[[GameIsOver]:[GameIsOver]],1,Table2[[HomeTeam]:[HomeTeam]],$T22, Table2[[AwayTeam]:[AwayTeam]], AL$21))) + (0*(SUMIFS(Table2[[HomeWon_]:[HomeWon_]], Table2[[GameIsOver]:[GameIsOver]],1,Table2[[AwayTeam]:[AwayTeam]],$T22, Table2[[HomeTeam]:[HomeTeam]], AL$21, Table2[[ActualResult]:[ActualResult]], "REG") + SUMIFS(Table2[[AwayWon]:[AwayWon]], Table2[[GameIsOver]:[GameIsOver]],1,Table2[[HomeTeam]:[HomeTeam]],$T22, Table2[[AwayTeam]:[AwayTeam]], AL$21, Table2[[ActualResult]:[ActualResult]], "REG"))) + (1*(SUMIFS(Table2[[HomeWon_]:[HomeWon_]], Table2[[GameIsOver]:[GameIsOver]],1,Table2[[AwayTeam]:[AwayTeam]],$T22, Table2[[HomeTeam]:[HomeTeam]], AL$21, Table2[[ActualResult]:[ActualResult]], "OT") + SUMIFS(Table2[[AwayWon]:[AwayWon]], Table2[[GameIsOver]:[GameIsOver]],1,Table2[[HomeTeam]:[HomeTeam]],$T22, Table2[[AwayTeam]:[AwayTeam]], AL$21, Table2[[ActualResult]:[ActualResult]], "OT") + SUMIFS(Table2[[HomeWon_]:[HomeWon_]], Table2[[GameIsOver]:[GameIsOver]],1,Table2[[AwayTeam]:[AwayTeam]],$T22, Table2[[HomeTeam]:[HomeTeam]], AL$21, Table2[[ActualResult]:[ActualResult]], "SO") + SUMIFS(Table2[[AwayWon]:[AwayWon]], Table2[[GameIsOver]:[GameIsOver]],1,Table2[[HomeTeam]:[HomeTeam]],$T22, Table2[[AwayTeam]:[AwayTeam]], AL$21, Table2[[ActualResult]:[ActualResult]], "SO")))</f>
        <v>2</v>
      </c>
      <c r="AM22">
        <f>(2*(SUMIFS(Table2[[AwayWon]:[AwayWon]], Table2[[GameIsOver]:[GameIsOver]],1,Table2[[AwayTeam]:[AwayTeam]],$T22, Table2[[HomeTeam]:[HomeTeam]], AM$21) + SUMIFS(Table2[[HomeWon_]:[HomeWon_]], Table2[[GameIsOver]:[GameIsOver]],1,Table2[[HomeTeam]:[HomeTeam]],$T22, Table2[[AwayTeam]:[AwayTeam]], AM$21))) + (0*(SUMIFS(Table2[[HomeWon_]:[HomeWon_]], Table2[[GameIsOver]:[GameIsOver]],1,Table2[[AwayTeam]:[AwayTeam]],$T22, Table2[[HomeTeam]:[HomeTeam]], AM$21, Table2[[ActualResult]:[ActualResult]], "REG") + SUMIFS(Table2[[AwayWon]:[AwayWon]], Table2[[GameIsOver]:[GameIsOver]],1,Table2[[HomeTeam]:[HomeTeam]],$T22, Table2[[AwayTeam]:[AwayTeam]], AM$21, Table2[[ActualResult]:[ActualResult]], "REG"))) + (1*(SUMIFS(Table2[[HomeWon_]:[HomeWon_]], Table2[[GameIsOver]:[GameIsOver]],1,Table2[[AwayTeam]:[AwayTeam]],$T22, Table2[[HomeTeam]:[HomeTeam]], AM$21, Table2[[ActualResult]:[ActualResult]], "OT") + SUMIFS(Table2[[AwayWon]:[AwayWon]], Table2[[GameIsOver]:[GameIsOver]],1,Table2[[HomeTeam]:[HomeTeam]],$T22, Table2[[AwayTeam]:[AwayTeam]], AM$21, Table2[[ActualResult]:[ActualResult]], "OT") + SUMIFS(Table2[[HomeWon_]:[HomeWon_]], Table2[[GameIsOver]:[GameIsOver]],1,Table2[[AwayTeam]:[AwayTeam]],$T22, Table2[[HomeTeam]:[HomeTeam]], AM$21, Table2[[ActualResult]:[ActualResult]], "SO") + SUMIFS(Table2[[AwayWon]:[AwayWon]], Table2[[GameIsOver]:[GameIsOver]],1,Table2[[HomeTeam]:[HomeTeam]],$T22, Table2[[AwayTeam]:[AwayTeam]], AM$21, Table2[[ActualResult]:[ActualResult]], "SO")))</f>
        <v>4</v>
      </c>
      <c r="AN22">
        <f>(2*(SUMIFS(Table2[[AwayWon]:[AwayWon]], Table2[[GameIsOver]:[GameIsOver]],1,Table2[[AwayTeam]:[AwayTeam]],$T22, Table2[[HomeTeam]:[HomeTeam]], AN$21) + SUMIFS(Table2[[HomeWon_]:[HomeWon_]], Table2[[GameIsOver]:[GameIsOver]],1,Table2[[HomeTeam]:[HomeTeam]],$T22, Table2[[AwayTeam]:[AwayTeam]], AN$21))) + (0*(SUMIFS(Table2[[HomeWon_]:[HomeWon_]], Table2[[GameIsOver]:[GameIsOver]],1,Table2[[AwayTeam]:[AwayTeam]],$T22, Table2[[HomeTeam]:[HomeTeam]], AN$21, Table2[[ActualResult]:[ActualResult]], "REG") + SUMIFS(Table2[[AwayWon]:[AwayWon]], Table2[[GameIsOver]:[GameIsOver]],1,Table2[[HomeTeam]:[HomeTeam]],$T22, Table2[[AwayTeam]:[AwayTeam]], AN$21, Table2[[ActualResult]:[ActualResult]], "REG"))) + (1*(SUMIFS(Table2[[HomeWon_]:[HomeWon_]], Table2[[GameIsOver]:[GameIsOver]],1,Table2[[AwayTeam]:[AwayTeam]],$T22, Table2[[HomeTeam]:[HomeTeam]], AN$21, Table2[[ActualResult]:[ActualResult]], "OT") + SUMIFS(Table2[[AwayWon]:[AwayWon]], Table2[[GameIsOver]:[GameIsOver]],1,Table2[[HomeTeam]:[HomeTeam]],$T22, Table2[[AwayTeam]:[AwayTeam]], AN$21, Table2[[ActualResult]:[ActualResult]], "OT") + SUMIFS(Table2[[HomeWon_]:[HomeWon_]], Table2[[GameIsOver]:[GameIsOver]],1,Table2[[AwayTeam]:[AwayTeam]],$T22, Table2[[HomeTeam]:[HomeTeam]], AN$21, Table2[[ActualResult]:[ActualResult]], "SO") + SUMIFS(Table2[[AwayWon]:[AwayWon]], Table2[[GameIsOver]:[GameIsOver]],1,Table2[[HomeTeam]:[HomeTeam]],$T22, Table2[[AwayTeam]:[AwayTeam]], AN$21, Table2[[ActualResult]:[ActualResult]], "SO")))</f>
        <v>4</v>
      </c>
      <c r="AO22">
        <f>(2*(SUMIFS(Table2[[AwayWon]:[AwayWon]], Table2[[GameIsOver]:[GameIsOver]],1,Table2[[AwayTeam]:[AwayTeam]],$T22, Table2[[HomeTeam]:[HomeTeam]], AO$21) + SUMIFS(Table2[[HomeWon_]:[HomeWon_]], Table2[[GameIsOver]:[GameIsOver]],1,Table2[[HomeTeam]:[HomeTeam]],$T22, Table2[[AwayTeam]:[AwayTeam]], AO$21))) + (0*(SUMIFS(Table2[[HomeWon_]:[HomeWon_]], Table2[[GameIsOver]:[GameIsOver]],1,Table2[[AwayTeam]:[AwayTeam]],$T22, Table2[[HomeTeam]:[HomeTeam]], AO$21, Table2[[ActualResult]:[ActualResult]], "REG") + SUMIFS(Table2[[AwayWon]:[AwayWon]], Table2[[GameIsOver]:[GameIsOver]],1,Table2[[HomeTeam]:[HomeTeam]],$T22, Table2[[AwayTeam]:[AwayTeam]], AO$21, Table2[[ActualResult]:[ActualResult]], "REG"))) + (1*(SUMIFS(Table2[[HomeWon_]:[HomeWon_]], Table2[[GameIsOver]:[GameIsOver]],1,Table2[[AwayTeam]:[AwayTeam]],$T22, Table2[[HomeTeam]:[HomeTeam]], AO$21, Table2[[ActualResult]:[ActualResult]], "OT") + SUMIFS(Table2[[AwayWon]:[AwayWon]], Table2[[GameIsOver]:[GameIsOver]],1,Table2[[HomeTeam]:[HomeTeam]],$T22, Table2[[AwayTeam]:[AwayTeam]], AO$21, Table2[[ActualResult]:[ActualResult]], "OT") + SUMIFS(Table2[[HomeWon_]:[HomeWon_]], Table2[[GameIsOver]:[GameIsOver]],1,Table2[[AwayTeam]:[AwayTeam]],$T22, Table2[[HomeTeam]:[HomeTeam]], AO$21, Table2[[ActualResult]:[ActualResult]], "SO") + SUMIFS(Table2[[AwayWon]:[AwayWon]], Table2[[GameIsOver]:[GameIsOver]],1,Table2[[HomeTeam]:[HomeTeam]],$T22, Table2[[AwayTeam]:[AwayTeam]], AO$21, Table2[[ActualResult]:[ActualResult]], "SO")))</f>
        <v>2</v>
      </c>
      <c r="AP22">
        <f>(2*(SUMIFS(Table2[[AwayWon]:[AwayWon]], Table2[[GameIsOver]:[GameIsOver]],1,Table2[[AwayTeam]:[AwayTeam]],$T22, Table2[[HomeTeam]:[HomeTeam]], AP$21) + SUMIFS(Table2[[HomeWon_]:[HomeWon_]], Table2[[GameIsOver]:[GameIsOver]],1,Table2[[HomeTeam]:[HomeTeam]],$T22, Table2[[AwayTeam]:[AwayTeam]], AP$21))) + (0*(SUMIFS(Table2[[HomeWon_]:[HomeWon_]], Table2[[GameIsOver]:[GameIsOver]],1,Table2[[AwayTeam]:[AwayTeam]],$T22, Table2[[HomeTeam]:[HomeTeam]], AP$21, Table2[[ActualResult]:[ActualResult]], "REG") + SUMIFS(Table2[[AwayWon]:[AwayWon]], Table2[[GameIsOver]:[GameIsOver]],1,Table2[[HomeTeam]:[HomeTeam]],$T22, Table2[[AwayTeam]:[AwayTeam]], AP$21, Table2[[ActualResult]:[ActualResult]], "REG"))) + (1*(SUMIFS(Table2[[HomeWon_]:[HomeWon_]], Table2[[GameIsOver]:[GameIsOver]],1,Table2[[AwayTeam]:[AwayTeam]],$T22, Table2[[HomeTeam]:[HomeTeam]], AP$21, Table2[[ActualResult]:[ActualResult]], "OT") + SUMIFS(Table2[[AwayWon]:[AwayWon]], Table2[[GameIsOver]:[GameIsOver]],1,Table2[[HomeTeam]:[HomeTeam]],$T22, Table2[[AwayTeam]:[AwayTeam]], AP$21, Table2[[ActualResult]:[ActualResult]], "OT") + SUMIFS(Table2[[HomeWon_]:[HomeWon_]], Table2[[GameIsOver]:[GameIsOver]],1,Table2[[AwayTeam]:[AwayTeam]],$T22, Table2[[HomeTeam]:[HomeTeam]], AP$21, Table2[[ActualResult]:[ActualResult]], "SO") + SUMIFS(Table2[[AwayWon]:[AwayWon]], Table2[[GameIsOver]:[GameIsOver]],1,Table2[[HomeTeam]:[HomeTeam]],$T22, Table2[[AwayTeam]:[AwayTeam]], AP$21, Table2[[ActualResult]:[ActualResult]], "SO")))</f>
        <v>6</v>
      </c>
      <c r="AQ22">
        <f>(2*(SUMIFS(Table2[[AwayWon]:[AwayWon]], Table2[[GameIsOver]:[GameIsOver]],1,Table2[[AwayTeam]:[AwayTeam]],$T22, Table2[[HomeTeam]:[HomeTeam]], AQ$21) + SUMIFS(Table2[[HomeWon_]:[HomeWon_]], Table2[[GameIsOver]:[GameIsOver]],1,Table2[[HomeTeam]:[HomeTeam]],$T22, Table2[[AwayTeam]:[AwayTeam]], AQ$21))) + (0*(SUMIFS(Table2[[HomeWon_]:[HomeWon_]], Table2[[GameIsOver]:[GameIsOver]],1,Table2[[AwayTeam]:[AwayTeam]],$T22, Table2[[HomeTeam]:[HomeTeam]], AQ$21, Table2[[ActualResult]:[ActualResult]], "REG") + SUMIFS(Table2[[AwayWon]:[AwayWon]], Table2[[GameIsOver]:[GameIsOver]],1,Table2[[HomeTeam]:[HomeTeam]],$T22, Table2[[AwayTeam]:[AwayTeam]], AQ$21, Table2[[ActualResult]:[ActualResult]], "REG"))) + (1*(SUMIFS(Table2[[HomeWon_]:[HomeWon_]], Table2[[GameIsOver]:[GameIsOver]],1,Table2[[AwayTeam]:[AwayTeam]],$T22, Table2[[HomeTeam]:[HomeTeam]], AQ$21, Table2[[ActualResult]:[ActualResult]], "OT") + SUMIFS(Table2[[AwayWon]:[AwayWon]], Table2[[GameIsOver]:[GameIsOver]],1,Table2[[HomeTeam]:[HomeTeam]],$T22, Table2[[AwayTeam]:[AwayTeam]], AQ$21, Table2[[ActualResult]:[ActualResult]], "OT") + SUMIFS(Table2[[HomeWon_]:[HomeWon_]], Table2[[GameIsOver]:[GameIsOver]],1,Table2[[AwayTeam]:[AwayTeam]],$T22, Table2[[HomeTeam]:[HomeTeam]], AQ$21, Table2[[ActualResult]:[ActualResult]], "SO") + SUMIFS(Table2[[AwayWon]:[AwayWon]], Table2[[GameIsOver]:[GameIsOver]],1,Table2[[HomeTeam]:[HomeTeam]],$T22, Table2[[AwayTeam]:[AwayTeam]], AQ$21, Table2[[ActualResult]:[ActualResult]], "SO")))</f>
        <v>6</v>
      </c>
      <c r="AR22">
        <f>(2*(SUMIFS(Table2[[AwayWon]:[AwayWon]], Table2[[GameIsOver]:[GameIsOver]],1,Table2[[AwayTeam]:[AwayTeam]],$T22, Table2[[HomeTeam]:[HomeTeam]], AR$21) + SUMIFS(Table2[[HomeWon_]:[HomeWon_]], Table2[[GameIsOver]:[GameIsOver]],1,Table2[[HomeTeam]:[HomeTeam]],$T22, Table2[[AwayTeam]:[AwayTeam]], AR$21))) + (0*(SUMIFS(Table2[[HomeWon_]:[HomeWon_]], Table2[[GameIsOver]:[GameIsOver]],1,Table2[[AwayTeam]:[AwayTeam]],$T22, Table2[[HomeTeam]:[HomeTeam]], AR$21, Table2[[ActualResult]:[ActualResult]], "REG") + SUMIFS(Table2[[AwayWon]:[AwayWon]], Table2[[GameIsOver]:[GameIsOver]],1,Table2[[HomeTeam]:[HomeTeam]],$T22, Table2[[AwayTeam]:[AwayTeam]], AR$21, Table2[[ActualResult]:[ActualResult]], "REG"))) + (1*(SUMIFS(Table2[[HomeWon_]:[HomeWon_]], Table2[[GameIsOver]:[GameIsOver]],1,Table2[[AwayTeam]:[AwayTeam]],$T22, Table2[[HomeTeam]:[HomeTeam]], AR$21, Table2[[ActualResult]:[ActualResult]], "OT") + SUMIFS(Table2[[AwayWon]:[AwayWon]], Table2[[GameIsOver]:[GameIsOver]],1,Table2[[HomeTeam]:[HomeTeam]],$T22, Table2[[AwayTeam]:[AwayTeam]], AR$21, Table2[[ActualResult]:[ActualResult]], "OT") + SUMIFS(Table2[[HomeWon_]:[HomeWon_]], Table2[[GameIsOver]:[GameIsOver]],1,Table2[[AwayTeam]:[AwayTeam]],$T22, Table2[[HomeTeam]:[HomeTeam]], AR$21, Table2[[ActualResult]:[ActualResult]], "SO") + SUMIFS(Table2[[AwayWon]:[AwayWon]], Table2[[GameIsOver]:[GameIsOver]],1,Table2[[HomeTeam]:[HomeTeam]],$T22, Table2[[AwayTeam]:[AwayTeam]], AR$21, Table2[[ActualResult]:[ActualResult]], "SO")))</f>
        <v>4</v>
      </c>
      <c r="AS22">
        <f>(2*(SUMIFS(Table2[[AwayWon]:[AwayWon]], Table2[[GameIsOver]:[GameIsOver]],1,Table2[[AwayTeam]:[AwayTeam]],$T22, Table2[[HomeTeam]:[HomeTeam]], AS$21) + SUMIFS(Table2[[HomeWon_]:[HomeWon_]], Table2[[GameIsOver]:[GameIsOver]],1,Table2[[HomeTeam]:[HomeTeam]],$T22, Table2[[AwayTeam]:[AwayTeam]], AS$21))) + (0*(SUMIFS(Table2[[HomeWon_]:[HomeWon_]], Table2[[GameIsOver]:[GameIsOver]],1,Table2[[AwayTeam]:[AwayTeam]],$T22, Table2[[HomeTeam]:[HomeTeam]], AS$21, Table2[[ActualResult]:[ActualResult]], "REG") + SUMIFS(Table2[[AwayWon]:[AwayWon]], Table2[[GameIsOver]:[GameIsOver]],1,Table2[[HomeTeam]:[HomeTeam]],$T22, Table2[[AwayTeam]:[AwayTeam]], AS$21, Table2[[ActualResult]:[ActualResult]], "REG"))) + (1*(SUMIFS(Table2[[HomeWon_]:[HomeWon_]], Table2[[GameIsOver]:[GameIsOver]],1,Table2[[AwayTeam]:[AwayTeam]],$T22, Table2[[HomeTeam]:[HomeTeam]], AS$21, Table2[[ActualResult]:[ActualResult]], "OT") + SUMIFS(Table2[[AwayWon]:[AwayWon]], Table2[[GameIsOver]:[GameIsOver]],1,Table2[[HomeTeam]:[HomeTeam]],$T22, Table2[[AwayTeam]:[AwayTeam]], AS$21, Table2[[ActualResult]:[ActualResult]], "OT") + SUMIFS(Table2[[HomeWon_]:[HomeWon_]], Table2[[GameIsOver]:[GameIsOver]],1,Table2[[AwayTeam]:[AwayTeam]],$T22, Table2[[HomeTeam]:[HomeTeam]], AS$21, Table2[[ActualResult]:[ActualResult]], "SO") + SUMIFS(Table2[[AwayWon]:[AwayWon]], Table2[[GameIsOver]:[GameIsOver]],1,Table2[[HomeTeam]:[HomeTeam]],$T22, Table2[[AwayTeam]:[AwayTeam]], AS$21, Table2[[ActualResult]:[ActualResult]], "SO")))</f>
        <v>0</v>
      </c>
      <c r="AT22">
        <f>(2*(SUMIFS(Table2[[AwayWon]:[AwayWon]], Table2[[GameIsOver]:[GameIsOver]],1,Table2[[AwayTeam]:[AwayTeam]],$T22, Table2[[HomeTeam]:[HomeTeam]], AT$21) + SUMIFS(Table2[[HomeWon_]:[HomeWon_]], Table2[[GameIsOver]:[GameIsOver]],1,Table2[[HomeTeam]:[HomeTeam]],$T22, Table2[[AwayTeam]:[AwayTeam]], AT$21))) + (0*(SUMIFS(Table2[[HomeWon_]:[HomeWon_]], Table2[[GameIsOver]:[GameIsOver]],1,Table2[[AwayTeam]:[AwayTeam]],$T22, Table2[[HomeTeam]:[HomeTeam]], AT$21, Table2[[ActualResult]:[ActualResult]], "REG") + SUMIFS(Table2[[AwayWon]:[AwayWon]], Table2[[GameIsOver]:[GameIsOver]],1,Table2[[HomeTeam]:[HomeTeam]],$T22, Table2[[AwayTeam]:[AwayTeam]], AT$21, Table2[[ActualResult]:[ActualResult]], "REG"))) + (1*(SUMIFS(Table2[[HomeWon_]:[HomeWon_]], Table2[[GameIsOver]:[GameIsOver]],1,Table2[[AwayTeam]:[AwayTeam]],$T22, Table2[[HomeTeam]:[HomeTeam]], AT$21, Table2[[ActualResult]:[ActualResult]], "OT") + SUMIFS(Table2[[AwayWon]:[AwayWon]], Table2[[GameIsOver]:[GameIsOver]],1,Table2[[HomeTeam]:[HomeTeam]],$T22, Table2[[AwayTeam]:[AwayTeam]], AT$21, Table2[[ActualResult]:[ActualResult]], "OT") + SUMIFS(Table2[[HomeWon_]:[HomeWon_]], Table2[[GameIsOver]:[GameIsOver]],1,Table2[[AwayTeam]:[AwayTeam]],$T22, Table2[[HomeTeam]:[HomeTeam]], AT$21, Table2[[ActualResult]:[ActualResult]], "SO") + SUMIFS(Table2[[AwayWon]:[AwayWon]], Table2[[GameIsOver]:[GameIsOver]],1,Table2[[HomeTeam]:[HomeTeam]],$T22, Table2[[AwayTeam]:[AwayTeam]], AT$21, Table2[[ActualResult]:[ActualResult]], "SO")))</f>
        <v>2</v>
      </c>
      <c r="AU22">
        <f>(2*(SUMIFS(Table2[[AwayWon]:[AwayWon]], Table2[[GameIsOver]:[GameIsOver]],1,Table2[[AwayTeam]:[AwayTeam]],$T22, Table2[[HomeTeam]:[HomeTeam]], AU$21) + SUMIFS(Table2[[HomeWon_]:[HomeWon_]], Table2[[GameIsOver]:[GameIsOver]],1,Table2[[HomeTeam]:[HomeTeam]],$T22, Table2[[AwayTeam]:[AwayTeam]], AU$21))) + (0*(SUMIFS(Table2[[HomeWon_]:[HomeWon_]], Table2[[GameIsOver]:[GameIsOver]],1,Table2[[AwayTeam]:[AwayTeam]],$T22, Table2[[HomeTeam]:[HomeTeam]], AU$21, Table2[[ActualResult]:[ActualResult]], "REG") + SUMIFS(Table2[[AwayWon]:[AwayWon]], Table2[[GameIsOver]:[GameIsOver]],1,Table2[[HomeTeam]:[HomeTeam]],$T22, Table2[[AwayTeam]:[AwayTeam]], AU$21, Table2[[ActualResult]:[ActualResult]], "REG"))) + (1*(SUMIFS(Table2[[HomeWon_]:[HomeWon_]], Table2[[GameIsOver]:[GameIsOver]],1,Table2[[AwayTeam]:[AwayTeam]],$T22, Table2[[HomeTeam]:[HomeTeam]], AU$21, Table2[[ActualResult]:[ActualResult]], "OT") + SUMIFS(Table2[[AwayWon]:[AwayWon]], Table2[[GameIsOver]:[GameIsOver]],1,Table2[[HomeTeam]:[HomeTeam]],$T22, Table2[[AwayTeam]:[AwayTeam]], AU$21, Table2[[ActualResult]:[ActualResult]], "OT") + SUMIFS(Table2[[HomeWon_]:[HomeWon_]], Table2[[GameIsOver]:[GameIsOver]],1,Table2[[AwayTeam]:[AwayTeam]],$T22, Table2[[HomeTeam]:[HomeTeam]], AU$21, Table2[[ActualResult]:[ActualResult]], "SO") + SUMIFS(Table2[[AwayWon]:[AwayWon]], Table2[[GameIsOver]:[GameIsOver]],1,Table2[[HomeTeam]:[HomeTeam]],$T22, Table2[[AwayTeam]:[AwayTeam]], AU$21, Table2[[ActualResult]:[ActualResult]], "SO")))</f>
        <v>3</v>
      </c>
      <c r="AV22">
        <f>(2*(SUMIFS(Table2[[AwayWon]:[AwayWon]], Table2[[GameIsOver]:[GameIsOver]],1,Table2[[AwayTeam]:[AwayTeam]],$T22, Table2[[HomeTeam]:[HomeTeam]], AV$21) + SUMIFS(Table2[[HomeWon_]:[HomeWon_]], Table2[[GameIsOver]:[GameIsOver]],1,Table2[[HomeTeam]:[HomeTeam]],$T22, Table2[[AwayTeam]:[AwayTeam]], AV$21))) + (0*(SUMIFS(Table2[[HomeWon_]:[HomeWon_]], Table2[[GameIsOver]:[GameIsOver]],1,Table2[[AwayTeam]:[AwayTeam]],$T22, Table2[[HomeTeam]:[HomeTeam]], AV$21, Table2[[ActualResult]:[ActualResult]], "REG") + SUMIFS(Table2[[AwayWon]:[AwayWon]], Table2[[GameIsOver]:[GameIsOver]],1,Table2[[HomeTeam]:[HomeTeam]],$T22, Table2[[AwayTeam]:[AwayTeam]], AV$21, Table2[[ActualResult]:[ActualResult]], "REG"))) + (1*(SUMIFS(Table2[[HomeWon_]:[HomeWon_]], Table2[[GameIsOver]:[GameIsOver]],1,Table2[[AwayTeam]:[AwayTeam]],$T22, Table2[[HomeTeam]:[HomeTeam]], AV$21, Table2[[ActualResult]:[ActualResult]], "OT") + SUMIFS(Table2[[AwayWon]:[AwayWon]], Table2[[GameIsOver]:[GameIsOver]],1,Table2[[HomeTeam]:[HomeTeam]],$T22, Table2[[AwayTeam]:[AwayTeam]], AV$21, Table2[[ActualResult]:[ActualResult]], "OT") + SUMIFS(Table2[[HomeWon_]:[HomeWon_]], Table2[[GameIsOver]:[GameIsOver]],1,Table2[[AwayTeam]:[AwayTeam]],$T22, Table2[[HomeTeam]:[HomeTeam]], AV$21, Table2[[ActualResult]:[ActualResult]], "SO") + SUMIFS(Table2[[AwayWon]:[AwayWon]], Table2[[GameIsOver]:[GameIsOver]],1,Table2[[HomeTeam]:[HomeTeam]],$T22, Table2[[AwayTeam]:[AwayTeam]], AV$21, Table2[[ActualResult]:[ActualResult]], "SO")))</f>
        <v>0</v>
      </c>
      <c r="AW22">
        <f>(2*(SUMIFS(Table2[[AwayWon]:[AwayWon]], Table2[[GameIsOver]:[GameIsOver]],1,Table2[[AwayTeam]:[AwayTeam]],$T22, Table2[[HomeTeam]:[HomeTeam]], AW$21) + SUMIFS(Table2[[HomeWon_]:[HomeWon_]], Table2[[GameIsOver]:[GameIsOver]],1,Table2[[HomeTeam]:[HomeTeam]],$T22, Table2[[AwayTeam]:[AwayTeam]], AW$21))) + (0*(SUMIFS(Table2[[HomeWon_]:[HomeWon_]], Table2[[GameIsOver]:[GameIsOver]],1,Table2[[AwayTeam]:[AwayTeam]],$T22, Table2[[HomeTeam]:[HomeTeam]], AW$21, Table2[[ActualResult]:[ActualResult]], "REG") + SUMIFS(Table2[[AwayWon]:[AwayWon]], Table2[[GameIsOver]:[GameIsOver]],1,Table2[[HomeTeam]:[HomeTeam]],$T22, Table2[[AwayTeam]:[AwayTeam]], AW$21, Table2[[ActualResult]:[ActualResult]], "REG"))) + (1*(SUMIFS(Table2[[HomeWon_]:[HomeWon_]], Table2[[GameIsOver]:[GameIsOver]],1,Table2[[AwayTeam]:[AwayTeam]],$T22, Table2[[HomeTeam]:[HomeTeam]], AW$21, Table2[[ActualResult]:[ActualResult]], "OT") + SUMIFS(Table2[[AwayWon]:[AwayWon]], Table2[[GameIsOver]:[GameIsOver]],1,Table2[[HomeTeam]:[HomeTeam]],$T22, Table2[[AwayTeam]:[AwayTeam]], AW$21, Table2[[ActualResult]:[ActualResult]], "OT") + SUMIFS(Table2[[HomeWon_]:[HomeWon_]], Table2[[GameIsOver]:[GameIsOver]],1,Table2[[AwayTeam]:[AwayTeam]],$T22, Table2[[HomeTeam]:[HomeTeam]], AW$21, Table2[[ActualResult]:[ActualResult]], "SO") + SUMIFS(Table2[[AwayWon]:[AwayWon]], Table2[[GameIsOver]:[GameIsOver]],1,Table2[[HomeTeam]:[HomeTeam]],$T22, Table2[[AwayTeam]:[AwayTeam]], AW$21, Table2[[ActualResult]:[ActualResult]], "SO")))</f>
        <v>4</v>
      </c>
      <c r="AX22">
        <f>(2*(SUMIFS(Table2[[AwayWon]:[AwayWon]], Table2[[GameIsOver]:[GameIsOver]],1,Table2[[AwayTeam]:[AwayTeam]],$T22, Table2[[HomeTeam]:[HomeTeam]], AX$21) + SUMIFS(Table2[[HomeWon_]:[HomeWon_]], Table2[[GameIsOver]:[GameIsOver]],1,Table2[[HomeTeam]:[HomeTeam]],$T22, Table2[[AwayTeam]:[AwayTeam]], AX$21))) + (0*(SUMIFS(Table2[[HomeWon_]:[HomeWon_]], Table2[[GameIsOver]:[GameIsOver]],1,Table2[[AwayTeam]:[AwayTeam]],$T22, Table2[[HomeTeam]:[HomeTeam]], AX$21, Table2[[ActualResult]:[ActualResult]], "REG") + SUMIFS(Table2[[AwayWon]:[AwayWon]], Table2[[GameIsOver]:[GameIsOver]],1,Table2[[HomeTeam]:[HomeTeam]],$T22, Table2[[AwayTeam]:[AwayTeam]], AX$21, Table2[[ActualResult]:[ActualResult]], "REG"))) + (1*(SUMIFS(Table2[[HomeWon_]:[HomeWon_]], Table2[[GameIsOver]:[GameIsOver]],1,Table2[[AwayTeam]:[AwayTeam]],$T22, Table2[[HomeTeam]:[HomeTeam]], AX$21, Table2[[ActualResult]:[ActualResult]], "OT") + SUMIFS(Table2[[AwayWon]:[AwayWon]], Table2[[GameIsOver]:[GameIsOver]],1,Table2[[HomeTeam]:[HomeTeam]],$T22, Table2[[AwayTeam]:[AwayTeam]], AX$21, Table2[[ActualResult]:[ActualResult]], "OT") + SUMIFS(Table2[[HomeWon_]:[HomeWon_]], Table2[[GameIsOver]:[GameIsOver]],1,Table2[[AwayTeam]:[AwayTeam]],$T22, Table2[[HomeTeam]:[HomeTeam]], AX$21, Table2[[ActualResult]:[ActualResult]], "SO") + SUMIFS(Table2[[AwayWon]:[AwayWon]], Table2[[GameIsOver]:[GameIsOver]],1,Table2[[HomeTeam]:[HomeTeam]],$T22, Table2[[AwayTeam]:[AwayTeam]], AX$21, Table2[[ActualResult]:[ActualResult]], "SO")))</f>
        <v>5</v>
      </c>
      <c r="AY22">
        <f>(2*(SUMIFS(Table2[[AwayWon]:[AwayWon]], Table2[[GameIsOver]:[GameIsOver]],1,Table2[[AwayTeam]:[AwayTeam]],$T22, Table2[[HomeTeam]:[HomeTeam]], AY$21) + SUMIFS(Table2[[HomeWon_]:[HomeWon_]], Table2[[GameIsOver]:[GameIsOver]],1,Table2[[HomeTeam]:[HomeTeam]],$T22, Table2[[AwayTeam]:[AwayTeam]], AY$21))) + (0*(SUMIFS(Table2[[HomeWon_]:[HomeWon_]], Table2[[GameIsOver]:[GameIsOver]],1,Table2[[AwayTeam]:[AwayTeam]],$T22, Table2[[HomeTeam]:[HomeTeam]], AY$21, Table2[[ActualResult]:[ActualResult]], "REG") + SUMIFS(Table2[[AwayWon]:[AwayWon]], Table2[[GameIsOver]:[GameIsOver]],1,Table2[[HomeTeam]:[HomeTeam]],$T22, Table2[[AwayTeam]:[AwayTeam]], AY$21, Table2[[ActualResult]:[ActualResult]], "REG"))) + (1*(SUMIFS(Table2[[HomeWon_]:[HomeWon_]], Table2[[GameIsOver]:[GameIsOver]],1,Table2[[AwayTeam]:[AwayTeam]],$T22, Table2[[HomeTeam]:[HomeTeam]], AY$21, Table2[[ActualResult]:[ActualResult]], "OT") + SUMIFS(Table2[[AwayWon]:[AwayWon]], Table2[[GameIsOver]:[GameIsOver]],1,Table2[[HomeTeam]:[HomeTeam]],$T22, Table2[[AwayTeam]:[AwayTeam]], AY$21, Table2[[ActualResult]:[ActualResult]], "OT") + SUMIFS(Table2[[HomeWon_]:[HomeWon_]], Table2[[GameIsOver]:[GameIsOver]],1,Table2[[AwayTeam]:[AwayTeam]],$T22, Table2[[HomeTeam]:[HomeTeam]], AY$21, Table2[[ActualResult]:[ActualResult]], "SO") + SUMIFS(Table2[[AwayWon]:[AwayWon]], Table2[[GameIsOver]:[GameIsOver]],1,Table2[[HomeTeam]:[HomeTeam]],$T22, Table2[[AwayTeam]:[AwayTeam]], AY$21, Table2[[ActualResult]:[ActualResult]], "SO")))</f>
        <v>5</v>
      </c>
      <c r="AZ22">
        <f>(2*(SUMIFS(Table2[[AwayWon]:[AwayWon]], Table2[[GameIsOver]:[GameIsOver]],1,Table2[[AwayTeam]:[AwayTeam]],$T22, Table2[[HomeTeam]:[HomeTeam]], AZ$21) + SUMIFS(Table2[[HomeWon_]:[HomeWon_]], Table2[[GameIsOver]:[GameIsOver]],1,Table2[[HomeTeam]:[HomeTeam]],$T22, Table2[[AwayTeam]:[AwayTeam]], AZ$21))) + (0*(SUMIFS(Table2[[HomeWon_]:[HomeWon_]], Table2[[GameIsOver]:[GameIsOver]],1,Table2[[AwayTeam]:[AwayTeam]],$T22, Table2[[HomeTeam]:[HomeTeam]], AZ$21, Table2[[ActualResult]:[ActualResult]], "REG") + SUMIFS(Table2[[AwayWon]:[AwayWon]], Table2[[GameIsOver]:[GameIsOver]],1,Table2[[HomeTeam]:[HomeTeam]],$T22, Table2[[AwayTeam]:[AwayTeam]], AZ$21, Table2[[ActualResult]:[ActualResult]], "REG"))) + (1*(SUMIFS(Table2[[HomeWon_]:[HomeWon_]], Table2[[GameIsOver]:[GameIsOver]],1,Table2[[AwayTeam]:[AwayTeam]],$T22, Table2[[HomeTeam]:[HomeTeam]], AZ$21, Table2[[ActualResult]:[ActualResult]], "OT") + SUMIFS(Table2[[AwayWon]:[AwayWon]], Table2[[GameIsOver]:[GameIsOver]],1,Table2[[HomeTeam]:[HomeTeam]],$T22, Table2[[AwayTeam]:[AwayTeam]], AZ$21, Table2[[ActualResult]:[ActualResult]], "OT") + SUMIFS(Table2[[HomeWon_]:[HomeWon_]], Table2[[GameIsOver]:[GameIsOver]],1,Table2[[AwayTeam]:[AwayTeam]],$T22, Table2[[HomeTeam]:[HomeTeam]], AZ$21, Table2[[ActualResult]:[ActualResult]], "SO") + SUMIFS(Table2[[AwayWon]:[AwayWon]], Table2[[GameIsOver]:[GameIsOver]],1,Table2[[HomeTeam]:[HomeTeam]],$T22, Table2[[AwayTeam]:[AwayTeam]], AZ$21, Table2[[ActualResult]:[ActualResult]], "SO")))</f>
        <v>2</v>
      </c>
      <c r="BA22">
        <f>(2*(SUMIFS(Table2[[AwayWon]:[AwayWon]], Table2[[GameIsOver]:[GameIsOver]],1,Table2[[AwayTeam]:[AwayTeam]],$T22, Table2[[HomeTeam]:[HomeTeam]], BA$21) + SUMIFS(Table2[[HomeWon_]:[HomeWon_]], Table2[[GameIsOver]:[GameIsOver]],1,Table2[[HomeTeam]:[HomeTeam]],$T22, Table2[[AwayTeam]:[AwayTeam]], BA$21))) + (0*(SUMIFS(Table2[[HomeWon_]:[HomeWon_]], Table2[[GameIsOver]:[GameIsOver]],1,Table2[[AwayTeam]:[AwayTeam]],$T22, Table2[[HomeTeam]:[HomeTeam]], BA$21, Table2[[ActualResult]:[ActualResult]], "REG") + SUMIFS(Table2[[AwayWon]:[AwayWon]], Table2[[GameIsOver]:[GameIsOver]],1,Table2[[HomeTeam]:[HomeTeam]],$T22, Table2[[AwayTeam]:[AwayTeam]], BA$21, Table2[[ActualResult]:[ActualResult]], "REG"))) + (1*(SUMIFS(Table2[[HomeWon_]:[HomeWon_]], Table2[[GameIsOver]:[GameIsOver]],1,Table2[[AwayTeam]:[AwayTeam]],$T22, Table2[[HomeTeam]:[HomeTeam]], BA$21, Table2[[ActualResult]:[ActualResult]], "OT") + SUMIFS(Table2[[AwayWon]:[AwayWon]], Table2[[GameIsOver]:[GameIsOver]],1,Table2[[HomeTeam]:[HomeTeam]],$T22, Table2[[AwayTeam]:[AwayTeam]], BA$21, Table2[[ActualResult]:[ActualResult]], "OT") + SUMIFS(Table2[[HomeWon_]:[HomeWon_]], Table2[[GameIsOver]:[GameIsOver]],1,Table2[[AwayTeam]:[AwayTeam]],$T22, Table2[[HomeTeam]:[HomeTeam]], BA$21, Table2[[ActualResult]:[ActualResult]], "SO") + SUMIFS(Table2[[AwayWon]:[AwayWon]], Table2[[GameIsOver]:[GameIsOver]],1,Table2[[HomeTeam]:[HomeTeam]],$T22, Table2[[AwayTeam]:[AwayTeam]], BA$21, Table2[[ActualResult]:[ActualResult]], "SO")))</f>
        <v>5</v>
      </c>
    </row>
    <row r="23" spans="1:53" x14ac:dyDescent="0.25">
      <c r="A23" s="71" t="s">
        <v>20</v>
      </c>
      <c r="B23" s="71" t="s">
        <v>97</v>
      </c>
      <c r="C23" s="71" t="s">
        <v>98</v>
      </c>
      <c r="D23" s="71">
        <f>INDEX(Table3[PTS], MATCH(Table6[[#This Row],[Teams]], Table3[Teams],0))</f>
        <v>62</v>
      </c>
      <c r="E23" s="71">
        <f>INDEX(Table3[PTS], MATCH(Table6[[#This Row],[Teams]], Table3[Teams],0))</f>
        <v>62</v>
      </c>
      <c r="S23">
        <v>1</v>
      </c>
      <c r="T23" t="str" cm="1">
        <f t="array" ref="T23">INDEX(Table6[Teams], SMALL(IF(Table6[D]="M", ROW(Table6[Teams])-ROW(Table6[#Headers])), Table712[[#This Row],[MET]]))</f>
        <v>CAR</v>
      </c>
      <c r="U23">
        <f>INDEX(Table6[PTS], MATCH($T23, Table6[Teams], 0))</f>
        <v>82</v>
      </c>
      <c r="V23">
        <f>(2*(SUMIFS(Table2[[AwayWon]:[AwayWon]], Table2[[GameIsOver]:[GameIsOver]],1,Table2[[AwayTeam]:[AwayTeam]],$T23, Table2[[HomeTeam]:[HomeTeam]], V$21) + SUMIFS(Table2[[HomeWon_]:[HomeWon_]], Table2[[GameIsOver]:[GameIsOver]],1,Table2[[HomeTeam]:[HomeTeam]],$T23, Table2[[AwayTeam]:[AwayTeam]], V$21))) + (0*(SUMIFS(Table2[[HomeWon_]:[HomeWon_]], Table2[[GameIsOver]:[GameIsOver]],1,Table2[[AwayTeam]:[AwayTeam]],$T23, Table2[[HomeTeam]:[HomeTeam]], V$21, Table2[[ActualResult]:[ActualResult]], "REG") + SUMIFS(Table2[[AwayWon]:[AwayWon]], Table2[[GameIsOver]:[GameIsOver]],1,Table2[[HomeTeam]:[HomeTeam]],$T23, Table2[[AwayTeam]:[AwayTeam]], V$21, Table2[[ActualResult]:[ActualResult]], "REG"))) + (1*(SUMIFS(Table2[[HomeWon_]:[HomeWon_]], Table2[[GameIsOver]:[GameIsOver]],1,Table2[[AwayTeam]:[AwayTeam]],$T23, Table2[[HomeTeam]:[HomeTeam]], V$21, Table2[[ActualResult]:[ActualResult]], "OT") + SUMIFS(Table2[[AwayWon]:[AwayWon]], Table2[[GameIsOver]:[GameIsOver]],1,Table2[[HomeTeam]:[HomeTeam]],$T23, Table2[[AwayTeam]:[AwayTeam]], V$21, Table2[[ActualResult]:[ActualResult]], "OT") + SUMIFS(Table2[[HomeWon_]:[HomeWon_]], Table2[[GameIsOver]:[GameIsOver]],1,Table2[[AwayTeam]:[AwayTeam]],$T23, Table2[[HomeTeam]:[HomeTeam]], V$21, Table2[[ActualResult]:[ActualResult]], "SO") + SUMIFS(Table2[[AwayWon]:[AwayWon]], Table2[[GameIsOver]:[GameIsOver]],1,Table2[[HomeTeam]:[HomeTeam]],$T23, Table2[[AwayTeam]:[AwayTeam]], V$21, Table2[[ActualResult]:[ActualResult]], "SO")))</f>
        <v>1</v>
      </c>
      <c r="W23">
        <f>(2*(SUMIFS(Table2[[AwayWon]:[AwayWon]], Table2[[GameIsOver]:[GameIsOver]],1,Table2[[AwayTeam]:[AwayTeam]],$T23, Table2[[HomeTeam]:[HomeTeam]], W$21) + SUMIFS(Table2[[HomeWon_]:[HomeWon_]], Table2[[GameIsOver]:[GameIsOver]],1,Table2[[HomeTeam]:[HomeTeam]],$T23, Table2[[AwayTeam]:[AwayTeam]], W$21))) + (0*(SUMIFS(Table2[[HomeWon_]:[HomeWon_]], Table2[[GameIsOver]:[GameIsOver]],1,Table2[[AwayTeam]:[AwayTeam]],$T23, Table2[[HomeTeam]:[HomeTeam]], W$21, Table2[[ActualResult]:[ActualResult]], "REG") + SUMIFS(Table2[[AwayWon]:[AwayWon]], Table2[[GameIsOver]:[GameIsOver]],1,Table2[[HomeTeam]:[HomeTeam]],$T23, Table2[[AwayTeam]:[AwayTeam]], W$21, Table2[[ActualResult]:[ActualResult]], "REG"))) + (1*(SUMIFS(Table2[[HomeWon_]:[HomeWon_]], Table2[[GameIsOver]:[GameIsOver]],1,Table2[[AwayTeam]:[AwayTeam]],$T23, Table2[[HomeTeam]:[HomeTeam]], W$21, Table2[[ActualResult]:[ActualResult]], "OT") + SUMIFS(Table2[[AwayWon]:[AwayWon]], Table2[[GameIsOver]:[GameIsOver]],1,Table2[[HomeTeam]:[HomeTeam]],$T23, Table2[[AwayTeam]:[AwayTeam]], W$21, Table2[[ActualResult]:[ActualResult]], "OT") + SUMIFS(Table2[[HomeWon_]:[HomeWon_]], Table2[[GameIsOver]:[GameIsOver]],1,Table2[[AwayTeam]:[AwayTeam]],$T23, Table2[[HomeTeam]:[HomeTeam]], W$21, Table2[[ActualResult]:[ActualResult]], "SO") + SUMIFS(Table2[[AwayWon]:[AwayWon]], Table2[[GameIsOver]:[GameIsOver]],1,Table2[[HomeTeam]:[HomeTeam]],$T23, Table2[[AwayTeam]:[AwayTeam]], W$21, Table2[[ActualResult]:[ActualResult]], "SO")))</f>
        <v>4</v>
      </c>
      <c r="X23">
        <f>(2*(SUMIFS(Table2[[AwayWon]:[AwayWon]], Table2[[GameIsOver]:[GameIsOver]],1,Table2[[AwayTeam]:[AwayTeam]],$T23, Table2[[HomeTeam]:[HomeTeam]], X$21) + SUMIFS(Table2[[HomeWon_]:[HomeWon_]], Table2[[GameIsOver]:[GameIsOver]],1,Table2[[HomeTeam]:[HomeTeam]],$T23, Table2[[AwayTeam]:[AwayTeam]], X$21))) + (0*(SUMIFS(Table2[[HomeWon_]:[HomeWon_]], Table2[[GameIsOver]:[GameIsOver]],1,Table2[[AwayTeam]:[AwayTeam]],$T23, Table2[[HomeTeam]:[HomeTeam]], X$21, Table2[[ActualResult]:[ActualResult]], "REG") + SUMIFS(Table2[[AwayWon]:[AwayWon]], Table2[[GameIsOver]:[GameIsOver]],1,Table2[[HomeTeam]:[HomeTeam]],$T23, Table2[[AwayTeam]:[AwayTeam]], X$21, Table2[[ActualResult]:[ActualResult]], "REG"))) + (1*(SUMIFS(Table2[[HomeWon_]:[HomeWon_]], Table2[[GameIsOver]:[GameIsOver]],1,Table2[[AwayTeam]:[AwayTeam]],$T23, Table2[[HomeTeam]:[HomeTeam]], X$21, Table2[[ActualResult]:[ActualResult]], "OT") + SUMIFS(Table2[[AwayWon]:[AwayWon]], Table2[[GameIsOver]:[GameIsOver]],1,Table2[[HomeTeam]:[HomeTeam]],$T23, Table2[[AwayTeam]:[AwayTeam]], X$21, Table2[[ActualResult]:[ActualResult]], "OT") + SUMIFS(Table2[[HomeWon_]:[HomeWon_]], Table2[[GameIsOver]:[GameIsOver]],1,Table2[[AwayTeam]:[AwayTeam]],$T23, Table2[[HomeTeam]:[HomeTeam]], X$21, Table2[[ActualResult]:[ActualResult]], "SO") + SUMIFS(Table2[[AwayWon]:[AwayWon]], Table2[[GameIsOver]:[GameIsOver]],1,Table2[[HomeTeam]:[HomeTeam]],$T23, Table2[[AwayTeam]:[AwayTeam]], X$21, Table2[[ActualResult]:[ActualResult]], "SO")))</f>
        <v>2</v>
      </c>
      <c r="Y23">
        <f>(2*(SUMIFS(Table2[[AwayWon]:[AwayWon]], Table2[[GameIsOver]:[GameIsOver]],1,Table2[[AwayTeam]:[AwayTeam]],$T23, Table2[[HomeTeam]:[HomeTeam]], Y$21) + SUMIFS(Table2[[HomeWon_]:[HomeWon_]], Table2[[GameIsOver]:[GameIsOver]],1,Table2[[HomeTeam]:[HomeTeam]],$T23, Table2[[AwayTeam]:[AwayTeam]], Y$21))) + (0*(SUMIFS(Table2[[HomeWon_]:[HomeWon_]], Table2[[GameIsOver]:[GameIsOver]],1,Table2[[AwayTeam]:[AwayTeam]],$T23, Table2[[HomeTeam]:[HomeTeam]], Y$21, Table2[[ActualResult]:[ActualResult]], "REG") + SUMIFS(Table2[[AwayWon]:[AwayWon]], Table2[[GameIsOver]:[GameIsOver]],1,Table2[[HomeTeam]:[HomeTeam]],$T23, Table2[[AwayTeam]:[AwayTeam]], Y$21, Table2[[ActualResult]:[ActualResult]], "REG"))) + (1*(SUMIFS(Table2[[HomeWon_]:[HomeWon_]], Table2[[GameIsOver]:[GameIsOver]],1,Table2[[AwayTeam]:[AwayTeam]],$T23, Table2[[HomeTeam]:[HomeTeam]], Y$21, Table2[[ActualResult]:[ActualResult]], "OT") + SUMIFS(Table2[[AwayWon]:[AwayWon]], Table2[[GameIsOver]:[GameIsOver]],1,Table2[[HomeTeam]:[HomeTeam]],$T23, Table2[[AwayTeam]:[AwayTeam]], Y$21, Table2[[ActualResult]:[ActualResult]], "OT") + SUMIFS(Table2[[HomeWon_]:[HomeWon_]], Table2[[GameIsOver]:[GameIsOver]],1,Table2[[AwayTeam]:[AwayTeam]],$T23, Table2[[HomeTeam]:[HomeTeam]], Y$21, Table2[[ActualResult]:[ActualResult]], "SO") + SUMIFS(Table2[[AwayWon]:[AwayWon]], Table2[[GameIsOver]:[GameIsOver]],1,Table2[[HomeTeam]:[HomeTeam]],$T23, Table2[[AwayTeam]:[AwayTeam]], Y$21, Table2[[ActualResult]:[ActualResult]], "SO")))</f>
        <v>0</v>
      </c>
      <c r="Z23">
        <f>(2*(SUMIFS(Table2[[AwayWon]:[AwayWon]], Table2[[GameIsOver]:[GameIsOver]],1,Table2[[AwayTeam]:[AwayTeam]],$T23, Table2[[HomeTeam]:[HomeTeam]], Z$21) + SUMIFS(Table2[[HomeWon_]:[HomeWon_]], Table2[[GameIsOver]:[GameIsOver]],1,Table2[[HomeTeam]:[HomeTeam]],$T23, Table2[[AwayTeam]:[AwayTeam]], Z$21))) + (0*(SUMIFS(Table2[[HomeWon_]:[HomeWon_]], Table2[[GameIsOver]:[GameIsOver]],1,Table2[[AwayTeam]:[AwayTeam]],$T23, Table2[[HomeTeam]:[HomeTeam]], Z$21, Table2[[ActualResult]:[ActualResult]], "REG") + SUMIFS(Table2[[AwayWon]:[AwayWon]], Table2[[GameIsOver]:[GameIsOver]],1,Table2[[HomeTeam]:[HomeTeam]],$T23, Table2[[AwayTeam]:[AwayTeam]], Z$21, Table2[[ActualResult]:[ActualResult]], "REG"))) + (1*(SUMIFS(Table2[[HomeWon_]:[HomeWon_]], Table2[[GameIsOver]:[GameIsOver]],1,Table2[[AwayTeam]:[AwayTeam]],$T23, Table2[[HomeTeam]:[HomeTeam]], Z$21, Table2[[ActualResult]:[ActualResult]], "OT") + SUMIFS(Table2[[AwayWon]:[AwayWon]], Table2[[GameIsOver]:[GameIsOver]],1,Table2[[HomeTeam]:[HomeTeam]],$T23, Table2[[AwayTeam]:[AwayTeam]], Z$21, Table2[[ActualResult]:[ActualResult]], "OT") + SUMIFS(Table2[[HomeWon_]:[HomeWon_]], Table2[[GameIsOver]:[GameIsOver]],1,Table2[[AwayTeam]:[AwayTeam]],$T23, Table2[[HomeTeam]:[HomeTeam]], Z$21, Table2[[ActualResult]:[ActualResult]], "SO") + SUMIFS(Table2[[AwayWon]:[AwayWon]], Table2[[GameIsOver]:[GameIsOver]],1,Table2[[HomeTeam]:[HomeTeam]],$T23, Table2[[AwayTeam]:[AwayTeam]], Z$21, Table2[[ActualResult]:[ActualResult]], "SO")))</f>
        <v>2</v>
      </c>
      <c r="AA23">
        <f>(2*(SUMIFS(Table2[[AwayWon]:[AwayWon]], Table2[[GameIsOver]:[GameIsOver]],1,Table2[[AwayTeam]:[AwayTeam]],$T23, Table2[[HomeTeam]:[HomeTeam]], AA$21) + SUMIFS(Table2[[HomeWon_]:[HomeWon_]], Table2[[GameIsOver]:[GameIsOver]],1,Table2[[HomeTeam]:[HomeTeam]],$T23, Table2[[AwayTeam]:[AwayTeam]], AA$21))) + (0*(SUMIFS(Table2[[HomeWon_]:[HomeWon_]], Table2[[GameIsOver]:[GameIsOver]],1,Table2[[AwayTeam]:[AwayTeam]],$T23, Table2[[HomeTeam]:[HomeTeam]], AA$21, Table2[[ActualResult]:[ActualResult]], "REG") + SUMIFS(Table2[[AwayWon]:[AwayWon]], Table2[[GameIsOver]:[GameIsOver]],1,Table2[[HomeTeam]:[HomeTeam]],$T23, Table2[[AwayTeam]:[AwayTeam]], AA$21, Table2[[ActualResult]:[ActualResult]], "REG"))) + (1*(SUMIFS(Table2[[HomeWon_]:[HomeWon_]], Table2[[GameIsOver]:[GameIsOver]],1,Table2[[AwayTeam]:[AwayTeam]],$T23, Table2[[HomeTeam]:[HomeTeam]], AA$21, Table2[[ActualResult]:[ActualResult]], "OT") + SUMIFS(Table2[[AwayWon]:[AwayWon]], Table2[[GameIsOver]:[GameIsOver]],1,Table2[[HomeTeam]:[HomeTeam]],$T23, Table2[[AwayTeam]:[AwayTeam]], AA$21, Table2[[ActualResult]:[ActualResult]], "OT") + SUMIFS(Table2[[HomeWon_]:[HomeWon_]], Table2[[GameIsOver]:[GameIsOver]],1,Table2[[AwayTeam]:[AwayTeam]],$T23, Table2[[HomeTeam]:[HomeTeam]], AA$21, Table2[[ActualResult]:[ActualResult]], "SO") + SUMIFS(Table2[[AwayWon]:[AwayWon]], Table2[[GameIsOver]:[GameIsOver]],1,Table2[[HomeTeam]:[HomeTeam]],$T23, Table2[[AwayTeam]:[AwayTeam]], AA$21, Table2[[ActualResult]:[ActualResult]], "SO")))</f>
        <v>2</v>
      </c>
      <c r="AB23">
        <f>(2*(SUMIFS(Table2[[AwayWon]:[AwayWon]], Table2[[GameIsOver]:[GameIsOver]],1,Table2[[AwayTeam]:[AwayTeam]],$T23, Table2[[HomeTeam]:[HomeTeam]], AB$21) + SUMIFS(Table2[[HomeWon_]:[HomeWon_]], Table2[[GameIsOver]:[GameIsOver]],1,Table2[[HomeTeam]:[HomeTeam]],$T23, Table2[[AwayTeam]:[AwayTeam]], AB$21))) + (0*(SUMIFS(Table2[[HomeWon_]:[HomeWon_]], Table2[[GameIsOver]:[GameIsOver]],1,Table2[[AwayTeam]:[AwayTeam]],$T23, Table2[[HomeTeam]:[HomeTeam]], AB$21, Table2[[ActualResult]:[ActualResult]], "REG") + SUMIFS(Table2[[AwayWon]:[AwayWon]], Table2[[GameIsOver]:[GameIsOver]],1,Table2[[HomeTeam]:[HomeTeam]],$T23, Table2[[AwayTeam]:[AwayTeam]], AB$21, Table2[[ActualResult]:[ActualResult]], "REG"))) + (1*(SUMIFS(Table2[[HomeWon_]:[HomeWon_]], Table2[[GameIsOver]:[GameIsOver]],1,Table2[[AwayTeam]:[AwayTeam]],$T23, Table2[[HomeTeam]:[HomeTeam]], AB$21, Table2[[ActualResult]:[ActualResult]], "OT") + SUMIFS(Table2[[AwayWon]:[AwayWon]], Table2[[GameIsOver]:[GameIsOver]],1,Table2[[HomeTeam]:[HomeTeam]],$T23, Table2[[AwayTeam]:[AwayTeam]], AB$21, Table2[[ActualResult]:[ActualResult]], "OT") + SUMIFS(Table2[[HomeWon_]:[HomeWon_]], Table2[[GameIsOver]:[GameIsOver]],1,Table2[[AwayTeam]:[AwayTeam]],$T23, Table2[[HomeTeam]:[HomeTeam]], AB$21, Table2[[ActualResult]:[ActualResult]], "SO") + SUMIFS(Table2[[AwayWon]:[AwayWon]], Table2[[GameIsOver]:[GameIsOver]],1,Table2[[HomeTeam]:[HomeTeam]],$T23, Table2[[AwayTeam]:[AwayTeam]], AB$21, Table2[[ActualResult]:[ActualResult]], "SO")))</f>
        <v>4</v>
      </c>
      <c r="AC23">
        <f>(2*(SUMIFS(Table2[[AwayWon]:[AwayWon]], Table2[[GameIsOver]:[GameIsOver]],1,Table2[[AwayTeam]:[AwayTeam]],$T23, Table2[[HomeTeam]:[HomeTeam]], AC$21) + SUMIFS(Table2[[HomeWon_]:[HomeWon_]], Table2[[GameIsOver]:[GameIsOver]],1,Table2[[HomeTeam]:[HomeTeam]],$T23, Table2[[AwayTeam]:[AwayTeam]], AC$21))) + (0*(SUMIFS(Table2[[HomeWon_]:[HomeWon_]], Table2[[GameIsOver]:[GameIsOver]],1,Table2[[AwayTeam]:[AwayTeam]],$T23, Table2[[HomeTeam]:[HomeTeam]], AC$21, Table2[[ActualResult]:[ActualResult]], "REG") + SUMIFS(Table2[[AwayWon]:[AwayWon]], Table2[[GameIsOver]:[GameIsOver]],1,Table2[[HomeTeam]:[HomeTeam]],$T23, Table2[[AwayTeam]:[AwayTeam]], AC$21, Table2[[ActualResult]:[ActualResult]], "REG"))) + (1*(SUMIFS(Table2[[HomeWon_]:[HomeWon_]], Table2[[GameIsOver]:[GameIsOver]],1,Table2[[AwayTeam]:[AwayTeam]],$T23, Table2[[HomeTeam]:[HomeTeam]], AC$21, Table2[[ActualResult]:[ActualResult]], "OT") + SUMIFS(Table2[[AwayWon]:[AwayWon]], Table2[[GameIsOver]:[GameIsOver]],1,Table2[[HomeTeam]:[HomeTeam]],$T23, Table2[[AwayTeam]:[AwayTeam]], AC$21, Table2[[ActualResult]:[ActualResult]], "OT") + SUMIFS(Table2[[HomeWon_]:[HomeWon_]], Table2[[GameIsOver]:[GameIsOver]],1,Table2[[AwayTeam]:[AwayTeam]],$T23, Table2[[HomeTeam]:[HomeTeam]], AC$21, Table2[[ActualResult]:[ActualResult]], "SO") + SUMIFS(Table2[[AwayWon]:[AwayWon]], Table2[[GameIsOver]:[GameIsOver]],1,Table2[[HomeTeam]:[HomeTeam]],$T23, Table2[[AwayTeam]:[AwayTeam]], AC$21, Table2[[ActualResult]:[ActualResult]], "SO")))</f>
        <v>4</v>
      </c>
      <c r="AD23">
        <f>(2*(SUMIFS(Table2[[AwayWon]:[AwayWon]], Table2[[GameIsOver]:[GameIsOver]],1,Table2[[AwayTeam]:[AwayTeam]],$T23, Table2[[HomeTeam]:[HomeTeam]], AD$21) + SUMIFS(Table2[[HomeWon_]:[HomeWon_]], Table2[[GameIsOver]:[GameIsOver]],1,Table2[[HomeTeam]:[HomeTeam]],$T23, Table2[[AwayTeam]:[AwayTeam]], AD$21))) + (0*(SUMIFS(Table2[[HomeWon_]:[HomeWon_]], Table2[[GameIsOver]:[GameIsOver]],1,Table2[[AwayTeam]:[AwayTeam]],$T23, Table2[[HomeTeam]:[HomeTeam]], AD$21, Table2[[ActualResult]:[ActualResult]], "REG") + SUMIFS(Table2[[AwayWon]:[AwayWon]], Table2[[GameIsOver]:[GameIsOver]],1,Table2[[HomeTeam]:[HomeTeam]],$T23, Table2[[AwayTeam]:[AwayTeam]], AD$21, Table2[[ActualResult]:[ActualResult]], "REG"))) + (1*(SUMIFS(Table2[[HomeWon_]:[HomeWon_]], Table2[[GameIsOver]:[GameIsOver]],1,Table2[[AwayTeam]:[AwayTeam]],$T23, Table2[[HomeTeam]:[HomeTeam]], AD$21, Table2[[ActualResult]:[ActualResult]], "OT") + SUMIFS(Table2[[AwayWon]:[AwayWon]], Table2[[GameIsOver]:[GameIsOver]],1,Table2[[HomeTeam]:[HomeTeam]],$T23, Table2[[AwayTeam]:[AwayTeam]], AD$21, Table2[[ActualResult]:[ActualResult]], "OT") + SUMIFS(Table2[[HomeWon_]:[HomeWon_]], Table2[[GameIsOver]:[GameIsOver]],1,Table2[[AwayTeam]:[AwayTeam]],$T23, Table2[[HomeTeam]:[HomeTeam]], AD$21, Table2[[ActualResult]:[ActualResult]], "SO") + SUMIFS(Table2[[AwayWon]:[AwayWon]], Table2[[GameIsOver]:[GameIsOver]],1,Table2[[HomeTeam]:[HomeTeam]],$T23, Table2[[AwayTeam]:[AwayTeam]], AD$21, Table2[[ActualResult]:[ActualResult]], "SO")))</f>
        <v>4</v>
      </c>
      <c r="AE23">
        <f>(2*(SUMIFS(Table2[[AwayWon]:[AwayWon]], Table2[[GameIsOver]:[GameIsOver]],1,Table2[[AwayTeam]:[AwayTeam]],$T23, Table2[[HomeTeam]:[HomeTeam]], AE$21) + SUMIFS(Table2[[HomeWon_]:[HomeWon_]], Table2[[GameIsOver]:[GameIsOver]],1,Table2[[HomeTeam]:[HomeTeam]],$T23, Table2[[AwayTeam]:[AwayTeam]], AE$21))) + (0*(SUMIFS(Table2[[HomeWon_]:[HomeWon_]], Table2[[GameIsOver]:[GameIsOver]],1,Table2[[AwayTeam]:[AwayTeam]],$T23, Table2[[HomeTeam]:[HomeTeam]], AE$21, Table2[[ActualResult]:[ActualResult]], "REG") + SUMIFS(Table2[[AwayWon]:[AwayWon]], Table2[[GameIsOver]:[GameIsOver]],1,Table2[[HomeTeam]:[HomeTeam]],$T23, Table2[[AwayTeam]:[AwayTeam]], AE$21, Table2[[ActualResult]:[ActualResult]], "REG"))) + (1*(SUMIFS(Table2[[HomeWon_]:[HomeWon_]], Table2[[GameIsOver]:[GameIsOver]],1,Table2[[AwayTeam]:[AwayTeam]],$T23, Table2[[HomeTeam]:[HomeTeam]], AE$21, Table2[[ActualResult]:[ActualResult]], "OT") + SUMIFS(Table2[[AwayWon]:[AwayWon]], Table2[[GameIsOver]:[GameIsOver]],1,Table2[[HomeTeam]:[HomeTeam]],$T23, Table2[[AwayTeam]:[AwayTeam]], AE$21, Table2[[ActualResult]:[ActualResult]], "OT") + SUMIFS(Table2[[HomeWon_]:[HomeWon_]], Table2[[GameIsOver]:[GameIsOver]],1,Table2[[AwayTeam]:[AwayTeam]],$T23, Table2[[HomeTeam]:[HomeTeam]], AE$21, Table2[[ActualResult]:[ActualResult]], "SO") + SUMIFS(Table2[[AwayWon]:[AwayWon]], Table2[[GameIsOver]:[GameIsOver]],1,Table2[[HomeTeam]:[HomeTeam]],$T23, Table2[[AwayTeam]:[AwayTeam]], AE$21, Table2[[ActualResult]:[ActualResult]], "SO")))</f>
        <v>2</v>
      </c>
      <c r="AF23">
        <f>(2*(SUMIFS(Table2[[AwayWon]:[AwayWon]], Table2[[GameIsOver]:[GameIsOver]],1,Table2[[AwayTeam]:[AwayTeam]],$T23, Table2[[HomeTeam]:[HomeTeam]], AF$21) + SUMIFS(Table2[[HomeWon_]:[HomeWon_]], Table2[[GameIsOver]:[GameIsOver]],1,Table2[[HomeTeam]:[HomeTeam]],$T23, Table2[[AwayTeam]:[AwayTeam]], AF$21))) + (0*(SUMIFS(Table2[[HomeWon_]:[HomeWon_]], Table2[[GameIsOver]:[GameIsOver]],1,Table2[[AwayTeam]:[AwayTeam]],$T23, Table2[[HomeTeam]:[HomeTeam]], AF$21, Table2[[ActualResult]:[ActualResult]], "REG") + SUMIFS(Table2[[AwayWon]:[AwayWon]], Table2[[GameIsOver]:[GameIsOver]],1,Table2[[HomeTeam]:[HomeTeam]],$T23, Table2[[AwayTeam]:[AwayTeam]], AF$21, Table2[[ActualResult]:[ActualResult]], "REG"))) + (1*(SUMIFS(Table2[[HomeWon_]:[HomeWon_]], Table2[[GameIsOver]:[GameIsOver]],1,Table2[[AwayTeam]:[AwayTeam]],$T23, Table2[[HomeTeam]:[HomeTeam]], AF$21, Table2[[ActualResult]:[ActualResult]], "OT") + SUMIFS(Table2[[AwayWon]:[AwayWon]], Table2[[GameIsOver]:[GameIsOver]],1,Table2[[HomeTeam]:[HomeTeam]],$T23, Table2[[AwayTeam]:[AwayTeam]], AF$21, Table2[[ActualResult]:[ActualResult]], "OT") + SUMIFS(Table2[[HomeWon_]:[HomeWon_]], Table2[[GameIsOver]:[GameIsOver]],1,Table2[[AwayTeam]:[AwayTeam]],$T23, Table2[[HomeTeam]:[HomeTeam]], AF$21, Table2[[ActualResult]:[ActualResult]], "SO") + SUMIFS(Table2[[AwayWon]:[AwayWon]], Table2[[GameIsOver]:[GameIsOver]],1,Table2[[HomeTeam]:[HomeTeam]],$T23, Table2[[AwayTeam]:[AwayTeam]], AF$21, Table2[[ActualResult]:[ActualResult]], "SO")))</f>
        <v>4</v>
      </c>
      <c r="AG23">
        <f>(2*(SUMIFS(Table2[[AwayWon]:[AwayWon]], Table2[[GameIsOver]:[GameIsOver]],1,Table2[[AwayTeam]:[AwayTeam]],$T23, Table2[[HomeTeam]:[HomeTeam]], AG$21) + SUMIFS(Table2[[HomeWon_]:[HomeWon_]], Table2[[GameIsOver]:[GameIsOver]],1,Table2[[HomeTeam]:[HomeTeam]],$T23, Table2[[AwayTeam]:[AwayTeam]], AG$21))) + (0*(SUMIFS(Table2[[HomeWon_]:[HomeWon_]], Table2[[GameIsOver]:[GameIsOver]],1,Table2[[AwayTeam]:[AwayTeam]],$T23, Table2[[HomeTeam]:[HomeTeam]], AG$21, Table2[[ActualResult]:[ActualResult]], "REG") + SUMIFS(Table2[[AwayWon]:[AwayWon]], Table2[[GameIsOver]:[GameIsOver]],1,Table2[[HomeTeam]:[HomeTeam]],$T23, Table2[[AwayTeam]:[AwayTeam]], AG$21, Table2[[ActualResult]:[ActualResult]], "REG"))) + (1*(SUMIFS(Table2[[HomeWon_]:[HomeWon_]], Table2[[GameIsOver]:[GameIsOver]],1,Table2[[AwayTeam]:[AwayTeam]],$T23, Table2[[HomeTeam]:[HomeTeam]], AG$21, Table2[[ActualResult]:[ActualResult]], "OT") + SUMIFS(Table2[[AwayWon]:[AwayWon]], Table2[[GameIsOver]:[GameIsOver]],1,Table2[[HomeTeam]:[HomeTeam]],$T23, Table2[[AwayTeam]:[AwayTeam]], AG$21, Table2[[ActualResult]:[ActualResult]], "OT") + SUMIFS(Table2[[HomeWon_]:[HomeWon_]], Table2[[GameIsOver]:[GameIsOver]],1,Table2[[AwayTeam]:[AwayTeam]],$T23, Table2[[HomeTeam]:[HomeTeam]], AG$21, Table2[[ActualResult]:[ActualResult]], "SO") + SUMIFS(Table2[[AwayWon]:[AwayWon]], Table2[[GameIsOver]:[GameIsOver]],1,Table2[[HomeTeam]:[HomeTeam]],$T23, Table2[[AwayTeam]:[AwayTeam]], AG$21, Table2[[ActualResult]:[ActualResult]], "SO")))</f>
        <v>0</v>
      </c>
      <c r="AH23">
        <f>(2*(SUMIFS(Table2[[AwayWon]:[AwayWon]], Table2[[GameIsOver]:[GameIsOver]],1,Table2[[AwayTeam]:[AwayTeam]],$T23, Table2[[HomeTeam]:[HomeTeam]], AH$21) + SUMIFS(Table2[[HomeWon_]:[HomeWon_]], Table2[[GameIsOver]:[GameIsOver]],1,Table2[[HomeTeam]:[HomeTeam]],$T23, Table2[[AwayTeam]:[AwayTeam]], AH$21))) + (0*(SUMIFS(Table2[[HomeWon_]:[HomeWon_]], Table2[[GameIsOver]:[GameIsOver]],1,Table2[[AwayTeam]:[AwayTeam]],$T23, Table2[[HomeTeam]:[HomeTeam]], AH$21, Table2[[ActualResult]:[ActualResult]], "REG") + SUMIFS(Table2[[AwayWon]:[AwayWon]], Table2[[GameIsOver]:[GameIsOver]],1,Table2[[HomeTeam]:[HomeTeam]],$T23, Table2[[AwayTeam]:[AwayTeam]], AH$21, Table2[[ActualResult]:[ActualResult]], "REG"))) + (1*(SUMIFS(Table2[[HomeWon_]:[HomeWon_]], Table2[[GameIsOver]:[GameIsOver]],1,Table2[[AwayTeam]:[AwayTeam]],$T23, Table2[[HomeTeam]:[HomeTeam]], AH$21, Table2[[ActualResult]:[ActualResult]], "OT") + SUMIFS(Table2[[AwayWon]:[AwayWon]], Table2[[GameIsOver]:[GameIsOver]],1,Table2[[HomeTeam]:[HomeTeam]],$T23, Table2[[AwayTeam]:[AwayTeam]], AH$21, Table2[[ActualResult]:[ActualResult]], "OT") + SUMIFS(Table2[[HomeWon_]:[HomeWon_]], Table2[[GameIsOver]:[GameIsOver]],1,Table2[[AwayTeam]:[AwayTeam]],$T23, Table2[[HomeTeam]:[HomeTeam]], AH$21, Table2[[ActualResult]:[ActualResult]], "SO") + SUMIFS(Table2[[AwayWon]:[AwayWon]], Table2[[GameIsOver]:[GameIsOver]],1,Table2[[HomeTeam]:[HomeTeam]],$T23, Table2[[AwayTeam]:[AwayTeam]], AH$21, Table2[[ActualResult]:[ActualResult]], "SO")))</f>
        <v>0</v>
      </c>
      <c r="AI23">
        <f>(2*(SUMIFS(Table2[[AwayWon]:[AwayWon]], Table2[[GameIsOver]:[GameIsOver]],1,Table2[[AwayTeam]:[AwayTeam]],$T23, Table2[[HomeTeam]:[HomeTeam]], AI$21) + SUMIFS(Table2[[HomeWon_]:[HomeWon_]], Table2[[GameIsOver]:[GameIsOver]],1,Table2[[HomeTeam]:[HomeTeam]],$T23, Table2[[AwayTeam]:[AwayTeam]], AI$21))) + (0*(SUMIFS(Table2[[HomeWon_]:[HomeWon_]], Table2[[GameIsOver]:[GameIsOver]],1,Table2[[AwayTeam]:[AwayTeam]],$T23, Table2[[HomeTeam]:[HomeTeam]], AI$21, Table2[[ActualResult]:[ActualResult]], "REG") + SUMIFS(Table2[[AwayWon]:[AwayWon]], Table2[[GameIsOver]:[GameIsOver]],1,Table2[[HomeTeam]:[HomeTeam]],$T23, Table2[[AwayTeam]:[AwayTeam]], AI$21, Table2[[ActualResult]:[ActualResult]], "REG"))) + (1*(SUMIFS(Table2[[HomeWon_]:[HomeWon_]], Table2[[GameIsOver]:[GameIsOver]],1,Table2[[AwayTeam]:[AwayTeam]],$T23, Table2[[HomeTeam]:[HomeTeam]], AI$21, Table2[[ActualResult]:[ActualResult]], "OT") + SUMIFS(Table2[[AwayWon]:[AwayWon]], Table2[[GameIsOver]:[GameIsOver]],1,Table2[[HomeTeam]:[HomeTeam]],$T23, Table2[[AwayTeam]:[AwayTeam]], AI$21, Table2[[ActualResult]:[ActualResult]], "OT") + SUMIFS(Table2[[HomeWon_]:[HomeWon_]], Table2[[GameIsOver]:[GameIsOver]],1,Table2[[AwayTeam]:[AwayTeam]],$T23, Table2[[HomeTeam]:[HomeTeam]], AI$21, Table2[[ActualResult]:[ActualResult]], "SO") + SUMIFS(Table2[[AwayWon]:[AwayWon]], Table2[[GameIsOver]:[GameIsOver]],1,Table2[[HomeTeam]:[HomeTeam]],$T23, Table2[[AwayTeam]:[AwayTeam]], AI$21, Table2[[ActualResult]:[ActualResult]], "SO")))</f>
        <v>2</v>
      </c>
      <c r="AJ23">
        <f>(2*(SUMIFS(Table2[[AwayWon]:[AwayWon]], Table2[[GameIsOver]:[GameIsOver]],1,Table2[[AwayTeam]:[AwayTeam]],$T23, Table2[[HomeTeam]:[HomeTeam]], AJ$21) + SUMIFS(Table2[[HomeWon_]:[HomeWon_]], Table2[[GameIsOver]:[GameIsOver]],1,Table2[[HomeTeam]:[HomeTeam]],$T23, Table2[[AwayTeam]:[AwayTeam]], AJ$21))) + (0*(SUMIFS(Table2[[HomeWon_]:[HomeWon_]], Table2[[GameIsOver]:[GameIsOver]],1,Table2[[AwayTeam]:[AwayTeam]],$T23, Table2[[HomeTeam]:[HomeTeam]], AJ$21, Table2[[ActualResult]:[ActualResult]], "REG") + SUMIFS(Table2[[AwayWon]:[AwayWon]], Table2[[GameIsOver]:[GameIsOver]],1,Table2[[HomeTeam]:[HomeTeam]],$T23, Table2[[AwayTeam]:[AwayTeam]], AJ$21, Table2[[ActualResult]:[ActualResult]], "REG"))) + (1*(SUMIFS(Table2[[HomeWon_]:[HomeWon_]], Table2[[GameIsOver]:[GameIsOver]],1,Table2[[AwayTeam]:[AwayTeam]],$T23, Table2[[HomeTeam]:[HomeTeam]], AJ$21, Table2[[ActualResult]:[ActualResult]], "OT") + SUMIFS(Table2[[AwayWon]:[AwayWon]], Table2[[GameIsOver]:[GameIsOver]],1,Table2[[HomeTeam]:[HomeTeam]],$T23, Table2[[AwayTeam]:[AwayTeam]], AJ$21, Table2[[ActualResult]:[ActualResult]], "OT") + SUMIFS(Table2[[HomeWon_]:[HomeWon_]], Table2[[GameIsOver]:[GameIsOver]],1,Table2[[AwayTeam]:[AwayTeam]],$T23, Table2[[HomeTeam]:[HomeTeam]], AJ$21, Table2[[ActualResult]:[ActualResult]], "SO") + SUMIFS(Table2[[AwayWon]:[AwayWon]], Table2[[GameIsOver]:[GameIsOver]],1,Table2[[HomeTeam]:[HomeTeam]],$T23, Table2[[AwayTeam]:[AwayTeam]], AJ$21, Table2[[ActualResult]:[ActualResult]], "SO")))</f>
        <v>2</v>
      </c>
      <c r="AK23">
        <f>(2*(SUMIFS(Table2[[AwayWon]:[AwayWon]], Table2[[GameIsOver]:[GameIsOver]],1,Table2[[AwayTeam]:[AwayTeam]],$T23, Table2[[HomeTeam]:[HomeTeam]], AK$21) + SUMIFS(Table2[[HomeWon_]:[HomeWon_]], Table2[[GameIsOver]:[GameIsOver]],1,Table2[[HomeTeam]:[HomeTeam]],$T23, Table2[[AwayTeam]:[AwayTeam]], AK$21))) + (0*(SUMIFS(Table2[[HomeWon_]:[HomeWon_]], Table2[[GameIsOver]:[GameIsOver]],1,Table2[[AwayTeam]:[AwayTeam]],$T23, Table2[[HomeTeam]:[HomeTeam]], AK$21, Table2[[ActualResult]:[ActualResult]], "REG") + SUMIFS(Table2[[AwayWon]:[AwayWon]], Table2[[GameIsOver]:[GameIsOver]],1,Table2[[HomeTeam]:[HomeTeam]],$T23, Table2[[AwayTeam]:[AwayTeam]], AK$21, Table2[[ActualResult]:[ActualResult]], "REG"))) + (1*(SUMIFS(Table2[[HomeWon_]:[HomeWon_]], Table2[[GameIsOver]:[GameIsOver]],1,Table2[[AwayTeam]:[AwayTeam]],$T23, Table2[[HomeTeam]:[HomeTeam]], AK$21, Table2[[ActualResult]:[ActualResult]], "OT") + SUMIFS(Table2[[AwayWon]:[AwayWon]], Table2[[GameIsOver]:[GameIsOver]],1,Table2[[HomeTeam]:[HomeTeam]],$T23, Table2[[AwayTeam]:[AwayTeam]], AK$21, Table2[[ActualResult]:[ActualResult]], "OT") + SUMIFS(Table2[[HomeWon_]:[HomeWon_]], Table2[[GameIsOver]:[GameIsOver]],1,Table2[[AwayTeam]:[AwayTeam]],$T23, Table2[[HomeTeam]:[HomeTeam]], AK$21, Table2[[ActualResult]:[ActualResult]], "SO") + SUMIFS(Table2[[AwayWon]:[AwayWon]], Table2[[GameIsOver]:[GameIsOver]],1,Table2[[HomeTeam]:[HomeTeam]],$T23, Table2[[AwayTeam]:[AwayTeam]], AK$21, Table2[[ActualResult]:[ActualResult]], "SO")))</f>
        <v>2</v>
      </c>
      <c r="AL23">
        <f>(2*(SUMIFS(Table2[[AwayWon]:[AwayWon]], Table2[[GameIsOver]:[GameIsOver]],1,Table2[[AwayTeam]:[AwayTeam]],$T23, Table2[[HomeTeam]:[HomeTeam]], AL$21) + SUMIFS(Table2[[HomeWon_]:[HomeWon_]], Table2[[GameIsOver]:[GameIsOver]],1,Table2[[HomeTeam]:[HomeTeam]],$T23, Table2[[AwayTeam]:[AwayTeam]], AL$21))) + (0*(SUMIFS(Table2[[HomeWon_]:[HomeWon_]], Table2[[GameIsOver]:[GameIsOver]],1,Table2[[AwayTeam]:[AwayTeam]],$T23, Table2[[HomeTeam]:[HomeTeam]], AL$21, Table2[[ActualResult]:[ActualResult]], "REG") + SUMIFS(Table2[[AwayWon]:[AwayWon]], Table2[[GameIsOver]:[GameIsOver]],1,Table2[[HomeTeam]:[HomeTeam]],$T23, Table2[[AwayTeam]:[AwayTeam]], AL$21, Table2[[ActualResult]:[ActualResult]], "REG"))) + (1*(SUMIFS(Table2[[HomeWon_]:[HomeWon_]], Table2[[GameIsOver]:[GameIsOver]],1,Table2[[AwayTeam]:[AwayTeam]],$T23, Table2[[HomeTeam]:[HomeTeam]], AL$21, Table2[[ActualResult]:[ActualResult]], "OT") + SUMIFS(Table2[[AwayWon]:[AwayWon]], Table2[[GameIsOver]:[GameIsOver]],1,Table2[[HomeTeam]:[HomeTeam]],$T23, Table2[[AwayTeam]:[AwayTeam]], AL$21, Table2[[ActualResult]:[ActualResult]], "OT") + SUMIFS(Table2[[HomeWon_]:[HomeWon_]], Table2[[GameIsOver]:[GameIsOver]],1,Table2[[AwayTeam]:[AwayTeam]],$T23, Table2[[HomeTeam]:[HomeTeam]], AL$21, Table2[[ActualResult]:[ActualResult]], "SO") + SUMIFS(Table2[[AwayWon]:[AwayWon]], Table2[[GameIsOver]:[GameIsOver]],1,Table2[[HomeTeam]:[HomeTeam]],$T23, Table2[[AwayTeam]:[AwayTeam]], AL$21, Table2[[ActualResult]:[ActualResult]], "SO")))</f>
        <v>0</v>
      </c>
      <c r="AM23">
        <f>(2*(SUMIFS(Table2[[AwayWon]:[AwayWon]], Table2[[GameIsOver]:[GameIsOver]],1,Table2[[AwayTeam]:[AwayTeam]],$T23, Table2[[HomeTeam]:[HomeTeam]], AM$21) + SUMIFS(Table2[[HomeWon_]:[HomeWon_]], Table2[[GameIsOver]:[GameIsOver]],1,Table2[[HomeTeam]:[HomeTeam]],$T23, Table2[[AwayTeam]:[AwayTeam]], AM$21))) + (0*(SUMIFS(Table2[[HomeWon_]:[HomeWon_]], Table2[[GameIsOver]:[GameIsOver]],1,Table2[[AwayTeam]:[AwayTeam]],$T23, Table2[[HomeTeam]:[HomeTeam]], AM$21, Table2[[ActualResult]:[ActualResult]], "REG") + SUMIFS(Table2[[AwayWon]:[AwayWon]], Table2[[GameIsOver]:[GameIsOver]],1,Table2[[HomeTeam]:[HomeTeam]],$T23, Table2[[AwayTeam]:[AwayTeam]], AM$21, Table2[[ActualResult]:[ActualResult]], "REG"))) + (1*(SUMIFS(Table2[[HomeWon_]:[HomeWon_]], Table2[[GameIsOver]:[GameIsOver]],1,Table2[[AwayTeam]:[AwayTeam]],$T23, Table2[[HomeTeam]:[HomeTeam]], AM$21, Table2[[ActualResult]:[ActualResult]], "OT") + SUMIFS(Table2[[AwayWon]:[AwayWon]], Table2[[GameIsOver]:[GameIsOver]],1,Table2[[HomeTeam]:[HomeTeam]],$T23, Table2[[AwayTeam]:[AwayTeam]], AM$21, Table2[[ActualResult]:[ActualResult]], "OT") + SUMIFS(Table2[[HomeWon_]:[HomeWon_]], Table2[[GameIsOver]:[GameIsOver]],1,Table2[[AwayTeam]:[AwayTeam]],$T23, Table2[[HomeTeam]:[HomeTeam]], AM$21, Table2[[ActualResult]:[ActualResult]], "SO") + SUMIFS(Table2[[AwayWon]:[AwayWon]], Table2[[GameIsOver]:[GameIsOver]],1,Table2[[HomeTeam]:[HomeTeam]],$T23, Table2[[AwayTeam]:[AwayTeam]], AM$21, Table2[[ActualResult]:[ActualResult]], "SO")))</f>
        <v>6</v>
      </c>
      <c r="AN23">
        <f>(2*(SUMIFS(Table2[[AwayWon]:[AwayWon]], Table2[[GameIsOver]:[GameIsOver]],1,Table2[[AwayTeam]:[AwayTeam]],$T23, Table2[[HomeTeam]:[HomeTeam]], AN$21) + SUMIFS(Table2[[HomeWon_]:[HomeWon_]], Table2[[GameIsOver]:[GameIsOver]],1,Table2[[HomeTeam]:[HomeTeam]],$T23, Table2[[AwayTeam]:[AwayTeam]], AN$21))) + (0*(SUMIFS(Table2[[HomeWon_]:[HomeWon_]], Table2[[GameIsOver]:[GameIsOver]],1,Table2[[AwayTeam]:[AwayTeam]],$T23, Table2[[HomeTeam]:[HomeTeam]], AN$21, Table2[[ActualResult]:[ActualResult]], "REG") + SUMIFS(Table2[[AwayWon]:[AwayWon]], Table2[[GameIsOver]:[GameIsOver]],1,Table2[[HomeTeam]:[HomeTeam]],$T23, Table2[[AwayTeam]:[AwayTeam]], AN$21, Table2[[ActualResult]:[ActualResult]], "REG"))) + (1*(SUMIFS(Table2[[HomeWon_]:[HomeWon_]], Table2[[GameIsOver]:[GameIsOver]],1,Table2[[AwayTeam]:[AwayTeam]],$T23, Table2[[HomeTeam]:[HomeTeam]], AN$21, Table2[[ActualResult]:[ActualResult]], "OT") + SUMIFS(Table2[[AwayWon]:[AwayWon]], Table2[[GameIsOver]:[GameIsOver]],1,Table2[[HomeTeam]:[HomeTeam]],$T23, Table2[[AwayTeam]:[AwayTeam]], AN$21, Table2[[ActualResult]:[ActualResult]], "OT") + SUMIFS(Table2[[HomeWon_]:[HomeWon_]], Table2[[GameIsOver]:[GameIsOver]],1,Table2[[AwayTeam]:[AwayTeam]],$T23, Table2[[HomeTeam]:[HomeTeam]], AN$21, Table2[[ActualResult]:[ActualResult]], "SO") + SUMIFS(Table2[[AwayWon]:[AwayWon]], Table2[[GameIsOver]:[GameIsOver]],1,Table2[[HomeTeam]:[HomeTeam]],$T23, Table2[[AwayTeam]:[AwayTeam]], AN$21, Table2[[ActualResult]:[ActualResult]], "SO")))</f>
        <v>4</v>
      </c>
      <c r="AO23">
        <f>(2*(SUMIFS(Table2[[AwayWon]:[AwayWon]], Table2[[GameIsOver]:[GameIsOver]],1,Table2[[AwayTeam]:[AwayTeam]],$T23, Table2[[HomeTeam]:[HomeTeam]], AO$21) + SUMIFS(Table2[[HomeWon_]:[HomeWon_]], Table2[[GameIsOver]:[GameIsOver]],1,Table2[[HomeTeam]:[HomeTeam]],$T23, Table2[[AwayTeam]:[AwayTeam]], AO$21))) + (0*(SUMIFS(Table2[[HomeWon_]:[HomeWon_]], Table2[[GameIsOver]:[GameIsOver]],1,Table2[[AwayTeam]:[AwayTeam]],$T23, Table2[[HomeTeam]:[HomeTeam]], AO$21, Table2[[ActualResult]:[ActualResult]], "REG") + SUMIFS(Table2[[AwayWon]:[AwayWon]], Table2[[GameIsOver]:[GameIsOver]],1,Table2[[HomeTeam]:[HomeTeam]],$T23, Table2[[AwayTeam]:[AwayTeam]], AO$21, Table2[[ActualResult]:[ActualResult]], "REG"))) + (1*(SUMIFS(Table2[[HomeWon_]:[HomeWon_]], Table2[[GameIsOver]:[GameIsOver]],1,Table2[[AwayTeam]:[AwayTeam]],$T23, Table2[[HomeTeam]:[HomeTeam]], AO$21, Table2[[ActualResult]:[ActualResult]], "OT") + SUMIFS(Table2[[AwayWon]:[AwayWon]], Table2[[GameIsOver]:[GameIsOver]],1,Table2[[HomeTeam]:[HomeTeam]],$T23, Table2[[AwayTeam]:[AwayTeam]], AO$21, Table2[[ActualResult]:[ActualResult]], "OT") + SUMIFS(Table2[[HomeWon_]:[HomeWon_]], Table2[[GameIsOver]:[GameIsOver]],1,Table2[[AwayTeam]:[AwayTeam]],$T23, Table2[[HomeTeam]:[HomeTeam]], AO$21, Table2[[ActualResult]:[ActualResult]], "SO") + SUMIFS(Table2[[AwayWon]:[AwayWon]], Table2[[GameIsOver]:[GameIsOver]],1,Table2[[HomeTeam]:[HomeTeam]],$T23, Table2[[AwayTeam]:[AwayTeam]], AO$21, Table2[[ActualResult]:[ActualResult]], "SO")))</f>
        <v>3</v>
      </c>
      <c r="AP23">
        <f>(2*(SUMIFS(Table2[[AwayWon]:[AwayWon]], Table2[[GameIsOver]:[GameIsOver]],1,Table2[[AwayTeam]:[AwayTeam]],$T23, Table2[[HomeTeam]:[HomeTeam]], AP$21) + SUMIFS(Table2[[HomeWon_]:[HomeWon_]], Table2[[GameIsOver]:[GameIsOver]],1,Table2[[HomeTeam]:[HomeTeam]],$T23, Table2[[AwayTeam]:[AwayTeam]], AP$21))) + (0*(SUMIFS(Table2[[HomeWon_]:[HomeWon_]], Table2[[GameIsOver]:[GameIsOver]],1,Table2[[AwayTeam]:[AwayTeam]],$T23, Table2[[HomeTeam]:[HomeTeam]], AP$21, Table2[[ActualResult]:[ActualResult]], "REG") + SUMIFS(Table2[[AwayWon]:[AwayWon]], Table2[[GameIsOver]:[GameIsOver]],1,Table2[[HomeTeam]:[HomeTeam]],$T23, Table2[[AwayTeam]:[AwayTeam]], AP$21, Table2[[ActualResult]:[ActualResult]], "REG"))) + (1*(SUMIFS(Table2[[HomeWon_]:[HomeWon_]], Table2[[GameIsOver]:[GameIsOver]],1,Table2[[AwayTeam]:[AwayTeam]],$T23, Table2[[HomeTeam]:[HomeTeam]], AP$21, Table2[[ActualResult]:[ActualResult]], "OT") + SUMIFS(Table2[[AwayWon]:[AwayWon]], Table2[[GameIsOver]:[GameIsOver]],1,Table2[[HomeTeam]:[HomeTeam]],$T23, Table2[[AwayTeam]:[AwayTeam]], AP$21, Table2[[ActualResult]:[ActualResult]], "OT") + SUMIFS(Table2[[HomeWon_]:[HomeWon_]], Table2[[GameIsOver]:[GameIsOver]],1,Table2[[AwayTeam]:[AwayTeam]],$T23, Table2[[HomeTeam]:[HomeTeam]], AP$21, Table2[[ActualResult]:[ActualResult]], "SO") + SUMIFS(Table2[[AwayWon]:[AwayWon]], Table2[[GameIsOver]:[GameIsOver]],1,Table2[[HomeTeam]:[HomeTeam]],$T23, Table2[[AwayTeam]:[AwayTeam]], AP$21, Table2[[ActualResult]:[ActualResult]], "SO")))</f>
        <v>6</v>
      </c>
      <c r="AQ23">
        <f>(2*(SUMIFS(Table2[[AwayWon]:[AwayWon]], Table2[[GameIsOver]:[GameIsOver]],1,Table2[[AwayTeam]:[AwayTeam]],$T23, Table2[[HomeTeam]:[HomeTeam]], AQ$21) + SUMIFS(Table2[[HomeWon_]:[HomeWon_]], Table2[[GameIsOver]:[GameIsOver]],1,Table2[[HomeTeam]:[HomeTeam]],$T23, Table2[[AwayTeam]:[AwayTeam]], AQ$21))) + (0*(SUMIFS(Table2[[HomeWon_]:[HomeWon_]], Table2[[GameIsOver]:[GameIsOver]],1,Table2[[AwayTeam]:[AwayTeam]],$T23, Table2[[HomeTeam]:[HomeTeam]], AQ$21, Table2[[ActualResult]:[ActualResult]], "REG") + SUMIFS(Table2[[AwayWon]:[AwayWon]], Table2[[GameIsOver]:[GameIsOver]],1,Table2[[HomeTeam]:[HomeTeam]],$T23, Table2[[AwayTeam]:[AwayTeam]], AQ$21, Table2[[ActualResult]:[ActualResult]], "REG"))) + (1*(SUMIFS(Table2[[HomeWon_]:[HomeWon_]], Table2[[GameIsOver]:[GameIsOver]],1,Table2[[AwayTeam]:[AwayTeam]],$T23, Table2[[HomeTeam]:[HomeTeam]], AQ$21, Table2[[ActualResult]:[ActualResult]], "OT") + SUMIFS(Table2[[AwayWon]:[AwayWon]], Table2[[GameIsOver]:[GameIsOver]],1,Table2[[HomeTeam]:[HomeTeam]],$T23, Table2[[AwayTeam]:[AwayTeam]], AQ$21, Table2[[ActualResult]:[ActualResult]], "OT") + SUMIFS(Table2[[HomeWon_]:[HomeWon_]], Table2[[GameIsOver]:[GameIsOver]],1,Table2[[AwayTeam]:[AwayTeam]],$T23, Table2[[HomeTeam]:[HomeTeam]], AQ$21, Table2[[ActualResult]:[ActualResult]], "SO") + SUMIFS(Table2[[AwayWon]:[AwayWon]], Table2[[GameIsOver]:[GameIsOver]],1,Table2[[HomeTeam]:[HomeTeam]],$T23, Table2[[AwayTeam]:[AwayTeam]], AQ$21, Table2[[ActualResult]:[ActualResult]], "SO")))</f>
        <v>4</v>
      </c>
      <c r="AR23">
        <f>(2*(SUMIFS(Table2[[AwayWon]:[AwayWon]], Table2[[GameIsOver]:[GameIsOver]],1,Table2[[AwayTeam]:[AwayTeam]],$T23, Table2[[HomeTeam]:[HomeTeam]], AR$21) + SUMIFS(Table2[[HomeWon_]:[HomeWon_]], Table2[[GameIsOver]:[GameIsOver]],1,Table2[[HomeTeam]:[HomeTeam]],$T23, Table2[[AwayTeam]:[AwayTeam]], AR$21))) + (0*(SUMIFS(Table2[[HomeWon_]:[HomeWon_]], Table2[[GameIsOver]:[GameIsOver]],1,Table2[[AwayTeam]:[AwayTeam]],$T23, Table2[[HomeTeam]:[HomeTeam]], AR$21, Table2[[ActualResult]:[ActualResult]], "REG") + SUMIFS(Table2[[AwayWon]:[AwayWon]], Table2[[GameIsOver]:[GameIsOver]],1,Table2[[HomeTeam]:[HomeTeam]],$T23, Table2[[AwayTeam]:[AwayTeam]], AR$21, Table2[[ActualResult]:[ActualResult]], "REG"))) + (1*(SUMIFS(Table2[[HomeWon_]:[HomeWon_]], Table2[[GameIsOver]:[GameIsOver]],1,Table2[[AwayTeam]:[AwayTeam]],$T23, Table2[[HomeTeam]:[HomeTeam]], AR$21, Table2[[ActualResult]:[ActualResult]], "OT") + SUMIFS(Table2[[AwayWon]:[AwayWon]], Table2[[GameIsOver]:[GameIsOver]],1,Table2[[HomeTeam]:[HomeTeam]],$T23, Table2[[AwayTeam]:[AwayTeam]], AR$21, Table2[[ActualResult]:[ActualResult]], "OT") + SUMIFS(Table2[[HomeWon_]:[HomeWon_]], Table2[[GameIsOver]:[GameIsOver]],1,Table2[[AwayTeam]:[AwayTeam]],$T23, Table2[[HomeTeam]:[HomeTeam]], AR$21, Table2[[ActualResult]:[ActualResult]], "SO") + SUMIFS(Table2[[AwayWon]:[AwayWon]], Table2[[GameIsOver]:[GameIsOver]],1,Table2[[HomeTeam]:[HomeTeam]],$T23, Table2[[AwayTeam]:[AwayTeam]], AR$21, Table2[[ActualResult]:[ActualResult]], "SO")))</f>
        <v>6</v>
      </c>
      <c r="AS23">
        <f>(2*(SUMIFS(Table2[[AwayWon]:[AwayWon]], Table2[[GameIsOver]:[GameIsOver]],1,Table2[[AwayTeam]:[AwayTeam]],$T23, Table2[[HomeTeam]:[HomeTeam]], AS$21) + SUMIFS(Table2[[HomeWon_]:[HomeWon_]], Table2[[GameIsOver]:[GameIsOver]],1,Table2[[HomeTeam]:[HomeTeam]],$T23, Table2[[AwayTeam]:[AwayTeam]], AS$21))) + (0*(SUMIFS(Table2[[HomeWon_]:[HomeWon_]], Table2[[GameIsOver]:[GameIsOver]],1,Table2[[AwayTeam]:[AwayTeam]],$T23, Table2[[HomeTeam]:[HomeTeam]], AS$21, Table2[[ActualResult]:[ActualResult]], "REG") + SUMIFS(Table2[[AwayWon]:[AwayWon]], Table2[[GameIsOver]:[GameIsOver]],1,Table2[[HomeTeam]:[HomeTeam]],$T23, Table2[[AwayTeam]:[AwayTeam]], AS$21, Table2[[ActualResult]:[ActualResult]], "REG"))) + (1*(SUMIFS(Table2[[HomeWon_]:[HomeWon_]], Table2[[GameIsOver]:[GameIsOver]],1,Table2[[AwayTeam]:[AwayTeam]],$T23, Table2[[HomeTeam]:[HomeTeam]], AS$21, Table2[[ActualResult]:[ActualResult]], "OT") + SUMIFS(Table2[[AwayWon]:[AwayWon]], Table2[[GameIsOver]:[GameIsOver]],1,Table2[[HomeTeam]:[HomeTeam]],$T23, Table2[[AwayTeam]:[AwayTeam]], AS$21, Table2[[ActualResult]:[ActualResult]], "OT") + SUMIFS(Table2[[HomeWon_]:[HomeWon_]], Table2[[GameIsOver]:[GameIsOver]],1,Table2[[AwayTeam]:[AwayTeam]],$T23, Table2[[HomeTeam]:[HomeTeam]], AS$21, Table2[[ActualResult]:[ActualResult]], "SO") + SUMIFS(Table2[[AwayWon]:[AwayWon]], Table2[[GameIsOver]:[GameIsOver]],1,Table2[[HomeTeam]:[HomeTeam]],$T23, Table2[[AwayTeam]:[AwayTeam]], AS$21, Table2[[ActualResult]:[ActualResult]], "SO")))</f>
        <v>2</v>
      </c>
      <c r="AT23">
        <f>(2*(SUMIFS(Table2[[AwayWon]:[AwayWon]], Table2[[GameIsOver]:[GameIsOver]],1,Table2[[AwayTeam]:[AwayTeam]],$T23, Table2[[HomeTeam]:[HomeTeam]], AT$21) + SUMIFS(Table2[[HomeWon_]:[HomeWon_]], Table2[[GameIsOver]:[GameIsOver]],1,Table2[[HomeTeam]:[HomeTeam]],$T23, Table2[[AwayTeam]:[AwayTeam]], AT$21))) + (0*(SUMIFS(Table2[[HomeWon_]:[HomeWon_]], Table2[[GameIsOver]:[GameIsOver]],1,Table2[[AwayTeam]:[AwayTeam]],$T23, Table2[[HomeTeam]:[HomeTeam]], AT$21, Table2[[ActualResult]:[ActualResult]], "REG") + SUMIFS(Table2[[AwayWon]:[AwayWon]], Table2[[GameIsOver]:[GameIsOver]],1,Table2[[HomeTeam]:[HomeTeam]],$T23, Table2[[AwayTeam]:[AwayTeam]], AT$21, Table2[[ActualResult]:[ActualResult]], "REG"))) + (1*(SUMIFS(Table2[[HomeWon_]:[HomeWon_]], Table2[[GameIsOver]:[GameIsOver]],1,Table2[[AwayTeam]:[AwayTeam]],$T23, Table2[[HomeTeam]:[HomeTeam]], AT$21, Table2[[ActualResult]:[ActualResult]], "OT") + SUMIFS(Table2[[AwayWon]:[AwayWon]], Table2[[GameIsOver]:[GameIsOver]],1,Table2[[HomeTeam]:[HomeTeam]],$T23, Table2[[AwayTeam]:[AwayTeam]], AT$21, Table2[[ActualResult]:[ActualResult]], "OT") + SUMIFS(Table2[[HomeWon_]:[HomeWon_]], Table2[[GameIsOver]:[GameIsOver]],1,Table2[[AwayTeam]:[AwayTeam]],$T23, Table2[[HomeTeam]:[HomeTeam]], AT$21, Table2[[ActualResult]:[ActualResult]], "SO") + SUMIFS(Table2[[AwayWon]:[AwayWon]], Table2[[GameIsOver]:[GameIsOver]],1,Table2[[HomeTeam]:[HomeTeam]],$T23, Table2[[AwayTeam]:[AwayTeam]], AT$21, Table2[[ActualResult]:[ActualResult]], "SO")))</f>
        <v>4</v>
      </c>
      <c r="AU23">
        <f>(2*(SUMIFS(Table2[[AwayWon]:[AwayWon]], Table2[[GameIsOver]:[GameIsOver]],1,Table2[[AwayTeam]:[AwayTeam]],$T23, Table2[[HomeTeam]:[HomeTeam]], AU$21) + SUMIFS(Table2[[HomeWon_]:[HomeWon_]], Table2[[GameIsOver]:[GameIsOver]],1,Table2[[HomeTeam]:[HomeTeam]],$T23, Table2[[AwayTeam]:[AwayTeam]], AU$21))) + (0*(SUMIFS(Table2[[HomeWon_]:[HomeWon_]], Table2[[GameIsOver]:[GameIsOver]],1,Table2[[AwayTeam]:[AwayTeam]],$T23, Table2[[HomeTeam]:[HomeTeam]], AU$21, Table2[[ActualResult]:[ActualResult]], "REG") + SUMIFS(Table2[[AwayWon]:[AwayWon]], Table2[[GameIsOver]:[GameIsOver]],1,Table2[[HomeTeam]:[HomeTeam]],$T23, Table2[[AwayTeam]:[AwayTeam]], AU$21, Table2[[ActualResult]:[ActualResult]], "REG"))) + (1*(SUMIFS(Table2[[HomeWon_]:[HomeWon_]], Table2[[GameIsOver]:[GameIsOver]],1,Table2[[AwayTeam]:[AwayTeam]],$T23, Table2[[HomeTeam]:[HomeTeam]], AU$21, Table2[[ActualResult]:[ActualResult]], "OT") + SUMIFS(Table2[[AwayWon]:[AwayWon]], Table2[[GameIsOver]:[GameIsOver]],1,Table2[[HomeTeam]:[HomeTeam]],$T23, Table2[[AwayTeam]:[AwayTeam]], AU$21, Table2[[ActualResult]:[ActualResult]], "OT") + SUMIFS(Table2[[HomeWon_]:[HomeWon_]], Table2[[GameIsOver]:[GameIsOver]],1,Table2[[AwayTeam]:[AwayTeam]],$T23, Table2[[HomeTeam]:[HomeTeam]], AU$21, Table2[[ActualResult]:[ActualResult]], "SO") + SUMIFS(Table2[[AwayWon]:[AwayWon]], Table2[[GameIsOver]:[GameIsOver]],1,Table2[[HomeTeam]:[HomeTeam]],$T23, Table2[[AwayTeam]:[AwayTeam]], AU$21, Table2[[ActualResult]:[ActualResult]], "SO")))</f>
        <v>2</v>
      </c>
      <c r="AV23">
        <f>(2*(SUMIFS(Table2[[AwayWon]:[AwayWon]], Table2[[GameIsOver]:[GameIsOver]],1,Table2[[AwayTeam]:[AwayTeam]],$T23, Table2[[HomeTeam]:[HomeTeam]], AV$21) + SUMIFS(Table2[[HomeWon_]:[HomeWon_]], Table2[[GameIsOver]:[GameIsOver]],1,Table2[[HomeTeam]:[HomeTeam]],$T23, Table2[[AwayTeam]:[AwayTeam]], AV$21))) + (0*(SUMIFS(Table2[[HomeWon_]:[HomeWon_]], Table2[[GameIsOver]:[GameIsOver]],1,Table2[[AwayTeam]:[AwayTeam]],$T23, Table2[[HomeTeam]:[HomeTeam]], AV$21, Table2[[ActualResult]:[ActualResult]], "REG") + SUMIFS(Table2[[AwayWon]:[AwayWon]], Table2[[GameIsOver]:[GameIsOver]],1,Table2[[HomeTeam]:[HomeTeam]],$T23, Table2[[AwayTeam]:[AwayTeam]], AV$21, Table2[[ActualResult]:[ActualResult]], "REG"))) + (1*(SUMIFS(Table2[[HomeWon_]:[HomeWon_]], Table2[[GameIsOver]:[GameIsOver]],1,Table2[[AwayTeam]:[AwayTeam]],$T23, Table2[[HomeTeam]:[HomeTeam]], AV$21, Table2[[ActualResult]:[ActualResult]], "OT") + SUMIFS(Table2[[AwayWon]:[AwayWon]], Table2[[GameIsOver]:[GameIsOver]],1,Table2[[HomeTeam]:[HomeTeam]],$T23, Table2[[AwayTeam]:[AwayTeam]], AV$21, Table2[[ActualResult]:[ActualResult]], "OT") + SUMIFS(Table2[[HomeWon_]:[HomeWon_]], Table2[[GameIsOver]:[GameIsOver]],1,Table2[[AwayTeam]:[AwayTeam]],$T23, Table2[[HomeTeam]:[HomeTeam]], AV$21, Table2[[ActualResult]:[ActualResult]], "SO") + SUMIFS(Table2[[AwayWon]:[AwayWon]], Table2[[GameIsOver]:[GameIsOver]],1,Table2[[HomeTeam]:[HomeTeam]],$T23, Table2[[AwayTeam]:[AwayTeam]], AV$21, Table2[[ActualResult]:[ActualResult]], "SO")))</f>
        <v>2</v>
      </c>
      <c r="AW23">
        <f>(2*(SUMIFS(Table2[[AwayWon]:[AwayWon]], Table2[[GameIsOver]:[GameIsOver]],1,Table2[[AwayTeam]:[AwayTeam]],$T23, Table2[[HomeTeam]:[HomeTeam]], AW$21) + SUMIFS(Table2[[HomeWon_]:[HomeWon_]], Table2[[GameIsOver]:[GameIsOver]],1,Table2[[HomeTeam]:[HomeTeam]],$T23, Table2[[AwayTeam]:[AwayTeam]], AW$21))) + (0*(SUMIFS(Table2[[HomeWon_]:[HomeWon_]], Table2[[GameIsOver]:[GameIsOver]],1,Table2[[AwayTeam]:[AwayTeam]],$T23, Table2[[HomeTeam]:[HomeTeam]], AW$21, Table2[[ActualResult]:[ActualResult]], "REG") + SUMIFS(Table2[[AwayWon]:[AwayWon]], Table2[[GameIsOver]:[GameIsOver]],1,Table2[[HomeTeam]:[HomeTeam]],$T23, Table2[[AwayTeam]:[AwayTeam]], AW$21, Table2[[ActualResult]:[ActualResult]], "REG"))) + (1*(SUMIFS(Table2[[HomeWon_]:[HomeWon_]], Table2[[GameIsOver]:[GameIsOver]],1,Table2[[AwayTeam]:[AwayTeam]],$T23, Table2[[HomeTeam]:[HomeTeam]], AW$21, Table2[[ActualResult]:[ActualResult]], "OT") + SUMIFS(Table2[[AwayWon]:[AwayWon]], Table2[[GameIsOver]:[GameIsOver]],1,Table2[[HomeTeam]:[HomeTeam]],$T23, Table2[[AwayTeam]:[AwayTeam]], AW$21, Table2[[ActualResult]:[ActualResult]], "OT") + SUMIFS(Table2[[HomeWon_]:[HomeWon_]], Table2[[GameIsOver]:[GameIsOver]],1,Table2[[AwayTeam]:[AwayTeam]],$T23, Table2[[HomeTeam]:[HomeTeam]], AW$21, Table2[[ActualResult]:[ActualResult]], "SO") + SUMIFS(Table2[[AwayWon]:[AwayWon]], Table2[[GameIsOver]:[GameIsOver]],1,Table2[[HomeTeam]:[HomeTeam]],$T23, Table2[[AwayTeam]:[AwayTeam]], AW$21, Table2[[ActualResult]:[ActualResult]], "SO")))</f>
        <v>2</v>
      </c>
      <c r="AX23">
        <f>(2*(SUMIFS(Table2[[AwayWon]:[AwayWon]], Table2[[GameIsOver]:[GameIsOver]],1,Table2[[AwayTeam]:[AwayTeam]],$T23, Table2[[HomeTeam]:[HomeTeam]], AX$21) + SUMIFS(Table2[[HomeWon_]:[HomeWon_]], Table2[[GameIsOver]:[GameIsOver]],1,Table2[[HomeTeam]:[HomeTeam]],$T23, Table2[[AwayTeam]:[AwayTeam]], AX$21))) + (0*(SUMIFS(Table2[[HomeWon_]:[HomeWon_]], Table2[[GameIsOver]:[GameIsOver]],1,Table2[[AwayTeam]:[AwayTeam]],$T23, Table2[[HomeTeam]:[HomeTeam]], AX$21, Table2[[ActualResult]:[ActualResult]], "REG") + SUMIFS(Table2[[AwayWon]:[AwayWon]], Table2[[GameIsOver]:[GameIsOver]],1,Table2[[HomeTeam]:[HomeTeam]],$T23, Table2[[AwayTeam]:[AwayTeam]], AX$21, Table2[[ActualResult]:[ActualResult]], "REG"))) + (1*(SUMIFS(Table2[[HomeWon_]:[HomeWon_]], Table2[[GameIsOver]:[GameIsOver]],1,Table2[[AwayTeam]:[AwayTeam]],$T23, Table2[[HomeTeam]:[HomeTeam]], AX$21, Table2[[ActualResult]:[ActualResult]], "OT") + SUMIFS(Table2[[AwayWon]:[AwayWon]], Table2[[GameIsOver]:[GameIsOver]],1,Table2[[HomeTeam]:[HomeTeam]],$T23, Table2[[AwayTeam]:[AwayTeam]], AX$21, Table2[[ActualResult]:[ActualResult]], "OT") + SUMIFS(Table2[[HomeWon_]:[HomeWon_]], Table2[[GameIsOver]:[GameIsOver]],1,Table2[[AwayTeam]:[AwayTeam]],$T23, Table2[[HomeTeam]:[HomeTeam]], AX$21, Table2[[ActualResult]:[ActualResult]], "SO") + SUMIFS(Table2[[AwayWon]:[AwayWon]], Table2[[GameIsOver]:[GameIsOver]],1,Table2[[HomeTeam]:[HomeTeam]],$T23, Table2[[AwayTeam]:[AwayTeam]], AX$21, Table2[[ActualResult]:[ActualResult]], "SO")))</f>
        <v>0</v>
      </c>
      <c r="AY23">
        <f>(2*(SUMIFS(Table2[[AwayWon]:[AwayWon]], Table2[[GameIsOver]:[GameIsOver]],1,Table2[[AwayTeam]:[AwayTeam]],$T23, Table2[[HomeTeam]:[HomeTeam]], AY$21) + SUMIFS(Table2[[HomeWon_]:[HomeWon_]], Table2[[GameIsOver]:[GameIsOver]],1,Table2[[HomeTeam]:[HomeTeam]],$T23, Table2[[AwayTeam]:[AwayTeam]], AY$21))) + (0*(SUMIFS(Table2[[HomeWon_]:[HomeWon_]], Table2[[GameIsOver]:[GameIsOver]],1,Table2[[AwayTeam]:[AwayTeam]],$T23, Table2[[HomeTeam]:[HomeTeam]], AY$21, Table2[[ActualResult]:[ActualResult]], "REG") + SUMIFS(Table2[[AwayWon]:[AwayWon]], Table2[[GameIsOver]:[GameIsOver]],1,Table2[[HomeTeam]:[HomeTeam]],$T23, Table2[[AwayTeam]:[AwayTeam]], AY$21, Table2[[ActualResult]:[ActualResult]], "REG"))) + (1*(SUMIFS(Table2[[HomeWon_]:[HomeWon_]], Table2[[GameIsOver]:[GameIsOver]],1,Table2[[AwayTeam]:[AwayTeam]],$T23, Table2[[HomeTeam]:[HomeTeam]], AY$21, Table2[[ActualResult]:[ActualResult]], "OT") + SUMIFS(Table2[[AwayWon]:[AwayWon]], Table2[[GameIsOver]:[GameIsOver]],1,Table2[[HomeTeam]:[HomeTeam]],$T23, Table2[[AwayTeam]:[AwayTeam]], AY$21, Table2[[ActualResult]:[ActualResult]], "OT") + SUMIFS(Table2[[HomeWon_]:[HomeWon_]], Table2[[GameIsOver]:[GameIsOver]],1,Table2[[AwayTeam]:[AwayTeam]],$T23, Table2[[HomeTeam]:[HomeTeam]], AY$21, Table2[[ActualResult]:[ActualResult]], "SO") + SUMIFS(Table2[[AwayWon]:[AwayWon]], Table2[[GameIsOver]:[GameIsOver]],1,Table2[[HomeTeam]:[HomeTeam]],$T23, Table2[[AwayTeam]:[AwayTeam]], AY$21, Table2[[ActualResult]:[ActualResult]], "SO")))</f>
        <v>2</v>
      </c>
      <c r="AZ23">
        <f>(2*(SUMIFS(Table2[[AwayWon]:[AwayWon]], Table2[[GameIsOver]:[GameIsOver]],1,Table2[[AwayTeam]:[AwayTeam]],$T23, Table2[[HomeTeam]:[HomeTeam]], AZ$21) + SUMIFS(Table2[[HomeWon_]:[HomeWon_]], Table2[[GameIsOver]:[GameIsOver]],1,Table2[[HomeTeam]:[HomeTeam]],$T23, Table2[[AwayTeam]:[AwayTeam]], AZ$21))) + (0*(SUMIFS(Table2[[HomeWon_]:[HomeWon_]], Table2[[GameIsOver]:[GameIsOver]],1,Table2[[AwayTeam]:[AwayTeam]],$T23, Table2[[HomeTeam]:[HomeTeam]], AZ$21, Table2[[ActualResult]:[ActualResult]], "REG") + SUMIFS(Table2[[AwayWon]:[AwayWon]], Table2[[GameIsOver]:[GameIsOver]],1,Table2[[HomeTeam]:[HomeTeam]],$T23, Table2[[AwayTeam]:[AwayTeam]], AZ$21, Table2[[ActualResult]:[ActualResult]], "REG"))) + (1*(SUMIFS(Table2[[HomeWon_]:[HomeWon_]], Table2[[GameIsOver]:[GameIsOver]],1,Table2[[AwayTeam]:[AwayTeam]],$T23, Table2[[HomeTeam]:[HomeTeam]], AZ$21, Table2[[ActualResult]:[ActualResult]], "OT") + SUMIFS(Table2[[AwayWon]:[AwayWon]], Table2[[GameIsOver]:[GameIsOver]],1,Table2[[HomeTeam]:[HomeTeam]],$T23, Table2[[AwayTeam]:[AwayTeam]], AZ$21, Table2[[ActualResult]:[ActualResult]], "OT") + SUMIFS(Table2[[HomeWon_]:[HomeWon_]], Table2[[GameIsOver]:[GameIsOver]],1,Table2[[AwayTeam]:[AwayTeam]],$T23, Table2[[HomeTeam]:[HomeTeam]], AZ$21, Table2[[ActualResult]:[ActualResult]], "SO") + SUMIFS(Table2[[AwayWon]:[AwayWon]], Table2[[GameIsOver]:[GameIsOver]],1,Table2[[HomeTeam]:[HomeTeam]],$T23, Table2[[AwayTeam]:[AwayTeam]], AZ$21, Table2[[ActualResult]:[ActualResult]], "SO")))</f>
        <v>2</v>
      </c>
      <c r="BA23">
        <f>(2*(SUMIFS(Table2[[AwayWon]:[AwayWon]], Table2[[GameIsOver]:[GameIsOver]],1,Table2[[AwayTeam]:[AwayTeam]],$T23, Table2[[HomeTeam]:[HomeTeam]], BA$21) + SUMIFS(Table2[[HomeWon_]:[HomeWon_]], Table2[[GameIsOver]:[GameIsOver]],1,Table2[[HomeTeam]:[HomeTeam]],$T23, Table2[[AwayTeam]:[AwayTeam]], BA$21))) + (0*(SUMIFS(Table2[[HomeWon_]:[HomeWon_]], Table2[[GameIsOver]:[GameIsOver]],1,Table2[[AwayTeam]:[AwayTeam]],$T23, Table2[[HomeTeam]:[HomeTeam]], BA$21, Table2[[ActualResult]:[ActualResult]], "REG") + SUMIFS(Table2[[AwayWon]:[AwayWon]], Table2[[GameIsOver]:[GameIsOver]],1,Table2[[HomeTeam]:[HomeTeam]],$T23, Table2[[AwayTeam]:[AwayTeam]], BA$21, Table2[[ActualResult]:[ActualResult]], "REG"))) + (1*(SUMIFS(Table2[[HomeWon_]:[HomeWon_]], Table2[[GameIsOver]:[GameIsOver]],1,Table2[[AwayTeam]:[AwayTeam]],$T23, Table2[[HomeTeam]:[HomeTeam]], BA$21, Table2[[ActualResult]:[ActualResult]], "OT") + SUMIFS(Table2[[AwayWon]:[AwayWon]], Table2[[GameIsOver]:[GameIsOver]],1,Table2[[HomeTeam]:[HomeTeam]],$T23, Table2[[AwayTeam]:[AwayTeam]], BA$21, Table2[[ActualResult]:[ActualResult]], "OT") + SUMIFS(Table2[[HomeWon_]:[HomeWon_]], Table2[[GameIsOver]:[GameIsOver]],1,Table2[[AwayTeam]:[AwayTeam]],$T23, Table2[[HomeTeam]:[HomeTeam]], BA$21, Table2[[ActualResult]:[ActualResult]], "SO") + SUMIFS(Table2[[AwayWon]:[AwayWon]], Table2[[GameIsOver]:[GameIsOver]],1,Table2[[HomeTeam]:[HomeTeam]],$T23, Table2[[AwayTeam]:[AwayTeam]], BA$21, Table2[[ActualResult]:[ActualResult]], "SO")))</f>
        <v>2</v>
      </c>
    </row>
    <row r="24" spans="1:53" x14ac:dyDescent="0.25">
      <c r="A24" s="70" t="s">
        <v>11</v>
      </c>
      <c r="B24" s="70" t="s">
        <v>96</v>
      </c>
      <c r="C24" s="70" t="s">
        <v>99</v>
      </c>
      <c r="D24" s="71">
        <f>INDEX(Table3[PTS], MATCH(Table6[[#This Row],[Teams]], Table3[Teams],0))</f>
        <v>60</v>
      </c>
      <c r="E24" s="71">
        <f>INDEX(Table3[PTS], MATCH(Table6[[#This Row],[Teams]], Table3[Teams],0))</f>
        <v>60</v>
      </c>
      <c r="S24">
        <v>3</v>
      </c>
      <c r="T24" t="str" cm="1">
        <f t="array" ref="T24">INDEX(Table6[Teams], SMALL(IF(Table6[D]="M", ROW(Table6[Teams])-ROW(Table6[#Headers])), Table712[[#This Row],[MET]]))</f>
        <v>NJD</v>
      </c>
      <c r="U24">
        <f>INDEX(Table6[PTS], MATCH($T24, Table6[Teams], 0))</f>
        <v>76</v>
      </c>
      <c r="V24">
        <f>(2*(SUMIFS(Table2[[AwayWon]:[AwayWon]], Table2[[GameIsOver]:[GameIsOver]],1,Table2[[AwayTeam]:[AwayTeam]],$T24, Table2[[HomeTeam]:[HomeTeam]], V$21) + SUMIFS(Table2[[HomeWon_]:[HomeWon_]], Table2[[GameIsOver]:[GameIsOver]],1,Table2[[HomeTeam]:[HomeTeam]],$T24, Table2[[AwayTeam]:[AwayTeam]], V$21))) + (0*(SUMIFS(Table2[[HomeWon_]:[HomeWon_]], Table2[[GameIsOver]:[GameIsOver]],1,Table2[[AwayTeam]:[AwayTeam]],$T24, Table2[[HomeTeam]:[HomeTeam]], V$21, Table2[[ActualResult]:[ActualResult]], "REG") + SUMIFS(Table2[[AwayWon]:[AwayWon]], Table2[[GameIsOver]:[GameIsOver]],1,Table2[[HomeTeam]:[HomeTeam]],$T24, Table2[[AwayTeam]:[AwayTeam]], V$21, Table2[[ActualResult]:[ActualResult]], "REG"))) + (1*(SUMIFS(Table2[[HomeWon_]:[HomeWon_]], Table2[[GameIsOver]:[GameIsOver]],1,Table2[[AwayTeam]:[AwayTeam]],$T24, Table2[[HomeTeam]:[HomeTeam]], V$21, Table2[[ActualResult]:[ActualResult]], "OT") + SUMIFS(Table2[[AwayWon]:[AwayWon]], Table2[[GameIsOver]:[GameIsOver]],1,Table2[[HomeTeam]:[HomeTeam]],$T24, Table2[[AwayTeam]:[AwayTeam]], V$21, Table2[[ActualResult]:[ActualResult]], "OT") + SUMIFS(Table2[[HomeWon_]:[HomeWon_]], Table2[[GameIsOver]:[GameIsOver]],1,Table2[[AwayTeam]:[AwayTeam]],$T24, Table2[[HomeTeam]:[HomeTeam]], V$21, Table2[[ActualResult]:[ActualResult]], "SO") + SUMIFS(Table2[[AwayWon]:[AwayWon]], Table2[[GameIsOver]:[GameIsOver]],1,Table2[[HomeTeam]:[HomeTeam]],$T24, Table2[[AwayTeam]:[AwayTeam]], V$21, Table2[[ActualResult]:[ActualResult]], "SO")))</f>
        <v>2</v>
      </c>
      <c r="W24">
        <f>(2*(SUMIFS(Table2[[AwayWon]:[AwayWon]], Table2[[GameIsOver]:[GameIsOver]],1,Table2[[AwayTeam]:[AwayTeam]],$T24, Table2[[HomeTeam]:[HomeTeam]], W$21) + SUMIFS(Table2[[HomeWon_]:[HomeWon_]], Table2[[GameIsOver]:[GameIsOver]],1,Table2[[HomeTeam]:[HomeTeam]],$T24, Table2[[AwayTeam]:[AwayTeam]], W$21))) + (0*(SUMIFS(Table2[[HomeWon_]:[HomeWon_]], Table2[[GameIsOver]:[GameIsOver]],1,Table2[[AwayTeam]:[AwayTeam]],$T24, Table2[[HomeTeam]:[HomeTeam]], W$21, Table2[[ActualResult]:[ActualResult]], "REG") + SUMIFS(Table2[[AwayWon]:[AwayWon]], Table2[[GameIsOver]:[GameIsOver]],1,Table2[[HomeTeam]:[HomeTeam]],$T24, Table2[[AwayTeam]:[AwayTeam]], W$21, Table2[[ActualResult]:[ActualResult]], "REG"))) + (1*(SUMIFS(Table2[[HomeWon_]:[HomeWon_]], Table2[[GameIsOver]:[GameIsOver]],1,Table2[[AwayTeam]:[AwayTeam]],$T24, Table2[[HomeTeam]:[HomeTeam]], W$21, Table2[[ActualResult]:[ActualResult]], "OT") + SUMIFS(Table2[[AwayWon]:[AwayWon]], Table2[[GameIsOver]:[GameIsOver]],1,Table2[[HomeTeam]:[HomeTeam]],$T24, Table2[[AwayTeam]:[AwayTeam]], W$21, Table2[[ActualResult]:[ActualResult]], "OT") + SUMIFS(Table2[[HomeWon_]:[HomeWon_]], Table2[[GameIsOver]:[GameIsOver]],1,Table2[[AwayTeam]:[AwayTeam]],$T24, Table2[[HomeTeam]:[HomeTeam]], W$21, Table2[[ActualResult]:[ActualResult]], "SO") + SUMIFS(Table2[[AwayWon]:[AwayWon]], Table2[[GameIsOver]:[GameIsOver]],1,Table2[[HomeTeam]:[HomeTeam]],$T24, Table2[[AwayTeam]:[AwayTeam]], W$21, Table2[[ActualResult]:[ActualResult]], "SO")))</f>
        <v>0</v>
      </c>
      <c r="X24">
        <f>(2*(SUMIFS(Table2[[AwayWon]:[AwayWon]], Table2[[GameIsOver]:[GameIsOver]],1,Table2[[AwayTeam]:[AwayTeam]],$T24, Table2[[HomeTeam]:[HomeTeam]], X$21) + SUMIFS(Table2[[HomeWon_]:[HomeWon_]], Table2[[GameIsOver]:[GameIsOver]],1,Table2[[HomeTeam]:[HomeTeam]],$T24, Table2[[AwayTeam]:[AwayTeam]], X$21))) + (0*(SUMIFS(Table2[[HomeWon_]:[HomeWon_]], Table2[[GameIsOver]:[GameIsOver]],1,Table2[[AwayTeam]:[AwayTeam]],$T24, Table2[[HomeTeam]:[HomeTeam]], X$21, Table2[[ActualResult]:[ActualResult]], "REG") + SUMIFS(Table2[[AwayWon]:[AwayWon]], Table2[[GameIsOver]:[GameIsOver]],1,Table2[[HomeTeam]:[HomeTeam]],$T24, Table2[[AwayTeam]:[AwayTeam]], X$21, Table2[[ActualResult]:[ActualResult]], "REG"))) + (1*(SUMIFS(Table2[[HomeWon_]:[HomeWon_]], Table2[[GameIsOver]:[GameIsOver]],1,Table2[[AwayTeam]:[AwayTeam]],$T24, Table2[[HomeTeam]:[HomeTeam]], X$21, Table2[[ActualResult]:[ActualResult]], "OT") + SUMIFS(Table2[[AwayWon]:[AwayWon]], Table2[[GameIsOver]:[GameIsOver]],1,Table2[[HomeTeam]:[HomeTeam]],$T24, Table2[[AwayTeam]:[AwayTeam]], X$21, Table2[[ActualResult]:[ActualResult]], "OT") + SUMIFS(Table2[[HomeWon_]:[HomeWon_]], Table2[[GameIsOver]:[GameIsOver]],1,Table2[[AwayTeam]:[AwayTeam]],$T24, Table2[[HomeTeam]:[HomeTeam]], X$21, Table2[[ActualResult]:[ActualResult]], "SO") + SUMIFS(Table2[[AwayWon]:[AwayWon]], Table2[[GameIsOver]:[GameIsOver]],1,Table2[[HomeTeam]:[HomeTeam]],$T24, Table2[[AwayTeam]:[AwayTeam]], X$21, Table2[[ActualResult]:[ActualResult]], "SO")))</f>
        <v>2</v>
      </c>
      <c r="Y24">
        <f>(2*(SUMIFS(Table2[[AwayWon]:[AwayWon]], Table2[[GameIsOver]:[GameIsOver]],1,Table2[[AwayTeam]:[AwayTeam]],$T24, Table2[[HomeTeam]:[HomeTeam]], Y$21) + SUMIFS(Table2[[HomeWon_]:[HomeWon_]], Table2[[GameIsOver]:[GameIsOver]],1,Table2[[HomeTeam]:[HomeTeam]],$T24, Table2[[AwayTeam]:[AwayTeam]], Y$21))) + (0*(SUMIFS(Table2[[HomeWon_]:[HomeWon_]], Table2[[GameIsOver]:[GameIsOver]],1,Table2[[AwayTeam]:[AwayTeam]],$T24, Table2[[HomeTeam]:[HomeTeam]], Y$21, Table2[[ActualResult]:[ActualResult]], "REG") + SUMIFS(Table2[[AwayWon]:[AwayWon]], Table2[[GameIsOver]:[GameIsOver]],1,Table2[[HomeTeam]:[HomeTeam]],$T24, Table2[[AwayTeam]:[AwayTeam]], Y$21, Table2[[ActualResult]:[ActualResult]], "REG"))) + (1*(SUMIFS(Table2[[HomeWon_]:[HomeWon_]], Table2[[GameIsOver]:[GameIsOver]],1,Table2[[AwayTeam]:[AwayTeam]],$T24, Table2[[HomeTeam]:[HomeTeam]], Y$21, Table2[[ActualResult]:[ActualResult]], "OT") + SUMIFS(Table2[[AwayWon]:[AwayWon]], Table2[[GameIsOver]:[GameIsOver]],1,Table2[[HomeTeam]:[HomeTeam]],$T24, Table2[[AwayTeam]:[AwayTeam]], Y$21, Table2[[ActualResult]:[ActualResult]], "OT") + SUMIFS(Table2[[HomeWon_]:[HomeWon_]], Table2[[GameIsOver]:[GameIsOver]],1,Table2[[AwayTeam]:[AwayTeam]],$T24, Table2[[HomeTeam]:[HomeTeam]], Y$21, Table2[[ActualResult]:[ActualResult]], "SO") + SUMIFS(Table2[[AwayWon]:[AwayWon]], Table2[[GameIsOver]:[GameIsOver]],1,Table2[[HomeTeam]:[HomeTeam]],$T24, Table2[[AwayTeam]:[AwayTeam]], Y$21, Table2[[ActualResult]:[ActualResult]], "SO")))</f>
        <v>2</v>
      </c>
      <c r="Z24">
        <f>(2*(SUMIFS(Table2[[AwayWon]:[AwayWon]], Table2[[GameIsOver]:[GameIsOver]],1,Table2[[AwayTeam]:[AwayTeam]],$T24, Table2[[HomeTeam]:[HomeTeam]], Z$21) + SUMIFS(Table2[[HomeWon_]:[HomeWon_]], Table2[[GameIsOver]:[GameIsOver]],1,Table2[[HomeTeam]:[HomeTeam]],$T24, Table2[[AwayTeam]:[AwayTeam]], Z$21))) + (0*(SUMIFS(Table2[[HomeWon_]:[HomeWon_]], Table2[[GameIsOver]:[GameIsOver]],1,Table2[[AwayTeam]:[AwayTeam]],$T24, Table2[[HomeTeam]:[HomeTeam]], Z$21, Table2[[ActualResult]:[ActualResult]], "REG") + SUMIFS(Table2[[AwayWon]:[AwayWon]], Table2[[GameIsOver]:[GameIsOver]],1,Table2[[HomeTeam]:[HomeTeam]],$T24, Table2[[AwayTeam]:[AwayTeam]], Z$21, Table2[[ActualResult]:[ActualResult]], "REG"))) + (1*(SUMIFS(Table2[[HomeWon_]:[HomeWon_]], Table2[[GameIsOver]:[GameIsOver]],1,Table2[[AwayTeam]:[AwayTeam]],$T24, Table2[[HomeTeam]:[HomeTeam]], Z$21, Table2[[ActualResult]:[ActualResult]], "OT") + SUMIFS(Table2[[AwayWon]:[AwayWon]], Table2[[GameIsOver]:[GameIsOver]],1,Table2[[HomeTeam]:[HomeTeam]],$T24, Table2[[AwayTeam]:[AwayTeam]], Z$21, Table2[[ActualResult]:[ActualResult]], "OT") + SUMIFS(Table2[[HomeWon_]:[HomeWon_]], Table2[[GameIsOver]:[GameIsOver]],1,Table2[[AwayTeam]:[AwayTeam]],$T24, Table2[[HomeTeam]:[HomeTeam]], Z$21, Table2[[ActualResult]:[ActualResult]], "SO") + SUMIFS(Table2[[AwayWon]:[AwayWon]], Table2[[GameIsOver]:[GameIsOver]],1,Table2[[HomeTeam]:[HomeTeam]],$T24, Table2[[AwayTeam]:[AwayTeam]], Z$21, Table2[[ActualResult]:[ActualResult]], "SO")))</f>
        <v>4</v>
      </c>
      <c r="AA24">
        <f>(2*(SUMIFS(Table2[[AwayWon]:[AwayWon]], Table2[[GameIsOver]:[GameIsOver]],1,Table2[[AwayTeam]:[AwayTeam]],$T24, Table2[[HomeTeam]:[HomeTeam]], AA$21) + SUMIFS(Table2[[HomeWon_]:[HomeWon_]], Table2[[GameIsOver]:[GameIsOver]],1,Table2[[HomeTeam]:[HomeTeam]],$T24, Table2[[AwayTeam]:[AwayTeam]], AA$21))) + (0*(SUMIFS(Table2[[HomeWon_]:[HomeWon_]], Table2[[GameIsOver]:[GameIsOver]],1,Table2[[AwayTeam]:[AwayTeam]],$T24, Table2[[HomeTeam]:[HomeTeam]], AA$21, Table2[[ActualResult]:[ActualResult]], "REG") + SUMIFS(Table2[[AwayWon]:[AwayWon]], Table2[[GameIsOver]:[GameIsOver]],1,Table2[[HomeTeam]:[HomeTeam]],$T24, Table2[[AwayTeam]:[AwayTeam]], AA$21, Table2[[ActualResult]:[ActualResult]], "REG"))) + (1*(SUMIFS(Table2[[HomeWon_]:[HomeWon_]], Table2[[GameIsOver]:[GameIsOver]],1,Table2[[AwayTeam]:[AwayTeam]],$T24, Table2[[HomeTeam]:[HomeTeam]], AA$21, Table2[[ActualResult]:[ActualResult]], "OT") + SUMIFS(Table2[[AwayWon]:[AwayWon]], Table2[[GameIsOver]:[GameIsOver]],1,Table2[[HomeTeam]:[HomeTeam]],$T24, Table2[[AwayTeam]:[AwayTeam]], AA$21, Table2[[ActualResult]:[ActualResult]], "OT") + SUMIFS(Table2[[HomeWon_]:[HomeWon_]], Table2[[GameIsOver]:[GameIsOver]],1,Table2[[AwayTeam]:[AwayTeam]],$T24, Table2[[HomeTeam]:[HomeTeam]], AA$21, Table2[[ActualResult]:[ActualResult]], "SO") + SUMIFS(Table2[[AwayWon]:[AwayWon]], Table2[[GameIsOver]:[GameIsOver]],1,Table2[[HomeTeam]:[HomeTeam]],$T24, Table2[[AwayTeam]:[AwayTeam]], AA$21, Table2[[ActualResult]:[ActualResult]], "SO")))</f>
        <v>0</v>
      </c>
      <c r="AB24">
        <f>(2*(SUMIFS(Table2[[AwayWon]:[AwayWon]], Table2[[GameIsOver]:[GameIsOver]],1,Table2[[AwayTeam]:[AwayTeam]],$T24, Table2[[HomeTeam]:[HomeTeam]], AB$21) + SUMIFS(Table2[[HomeWon_]:[HomeWon_]], Table2[[GameIsOver]:[GameIsOver]],1,Table2[[HomeTeam]:[HomeTeam]],$T24, Table2[[AwayTeam]:[AwayTeam]], AB$21))) + (0*(SUMIFS(Table2[[HomeWon_]:[HomeWon_]], Table2[[GameIsOver]:[GameIsOver]],1,Table2[[AwayTeam]:[AwayTeam]],$T24, Table2[[HomeTeam]:[HomeTeam]], AB$21, Table2[[ActualResult]:[ActualResult]], "REG") + SUMIFS(Table2[[AwayWon]:[AwayWon]], Table2[[GameIsOver]:[GameIsOver]],1,Table2[[HomeTeam]:[HomeTeam]],$T24, Table2[[AwayTeam]:[AwayTeam]], AB$21, Table2[[ActualResult]:[ActualResult]], "REG"))) + (1*(SUMIFS(Table2[[HomeWon_]:[HomeWon_]], Table2[[GameIsOver]:[GameIsOver]],1,Table2[[AwayTeam]:[AwayTeam]],$T24, Table2[[HomeTeam]:[HomeTeam]], AB$21, Table2[[ActualResult]:[ActualResult]], "OT") + SUMIFS(Table2[[AwayWon]:[AwayWon]], Table2[[GameIsOver]:[GameIsOver]],1,Table2[[HomeTeam]:[HomeTeam]],$T24, Table2[[AwayTeam]:[AwayTeam]], AB$21, Table2[[ActualResult]:[ActualResult]], "OT") + SUMIFS(Table2[[HomeWon_]:[HomeWon_]], Table2[[GameIsOver]:[GameIsOver]],1,Table2[[AwayTeam]:[AwayTeam]],$T24, Table2[[HomeTeam]:[HomeTeam]], AB$21, Table2[[ActualResult]:[ActualResult]], "SO") + SUMIFS(Table2[[AwayWon]:[AwayWon]], Table2[[GameIsOver]:[GameIsOver]],1,Table2[[HomeTeam]:[HomeTeam]],$T24, Table2[[AwayTeam]:[AwayTeam]], AB$21, Table2[[ActualResult]:[ActualResult]], "SO")))</f>
        <v>2</v>
      </c>
      <c r="AC24">
        <f>(2*(SUMIFS(Table2[[AwayWon]:[AwayWon]], Table2[[GameIsOver]:[GameIsOver]],1,Table2[[AwayTeam]:[AwayTeam]],$T24, Table2[[HomeTeam]:[HomeTeam]], AC$21) + SUMIFS(Table2[[HomeWon_]:[HomeWon_]], Table2[[GameIsOver]:[GameIsOver]],1,Table2[[HomeTeam]:[HomeTeam]],$T24, Table2[[AwayTeam]:[AwayTeam]], AC$21))) + (0*(SUMIFS(Table2[[HomeWon_]:[HomeWon_]], Table2[[GameIsOver]:[GameIsOver]],1,Table2[[AwayTeam]:[AwayTeam]],$T24, Table2[[HomeTeam]:[HomeTeam]], AC$21, Table2[[ActualResult]:[ActualResult]], "REG") + SUMIFS(Table2[[AwayWon]:[AwayWon]], Table2[[GameIsOver]:[GameIsOver]],1,Table2[[HomeTeam]:[HomeTeam]],$T24, Table2[[AwayTeam]:[AwayTeam]], AC$21, Table2[[ActualResult]:[ActualResult]], "REG"))) + (1*(SUMIFS(Table2[[HomeWon_]:[HomeWon_]], Table2[[GameIsOver]:[GameIsOver]],1,Table2[[AwayTeam]:[AwayTeam]],$T24, Table2[[HomeTeam]:[HomeTeam]], AC$21, Table2[[ActualResult]:[ActualResult]], "OT") + SUMIFS(Table2[[AwayWon]:[AwayWon]], Table2[[GameIsOver]:[GameIsOver]],1,Table2[[HomeTeam]:[HomeTeam]],$T24, Table2[[AwayTeam]:[AwayTeam]], AC$21, Table2[[ActualResult]:[ActualResult]], "OT") + SUMIFS(Table2[[HomeWon_]:[HomeWon_]], Table2[[GameIsOver]:[GameIsOver]],1,Table2[[AwayTeam]:[AwayTeam]],$T24, Table2[[HomeTeam]:[HomeTeam]], AC$21, Table2[[ActualResult]:[ActualResult]], "SO") + SUMIFS(Table2[[AwayWon]:[AwayWon]], Table2[[GameIsOver]:[GameIsOver]],1,Table2[[HomeTeam]:[HomeTeam]],$T24, Table2[[AwayTeam]:[AwayTeam]], AC$21, Table2[[ActualResult]:[ActualResult]], "SO")))</f>
        <v>0</v>
      </c>
      <c r="AD24">
        <f>(2*(SUMIFS(Table2[[AwayWon]:[AwayWon]], Table2[[GameIsOver]:[GameIsOver]],1,Table2[[AwayTeam]:[AwayTeam]],$T24, Table2[[HomeTeam]:[HomeTeam]], AD$21) + SUMIFS(Table2[[HomeWon_]:[HomeWon_]], Table2[[GameIsOver]:[GameIsOver]],1,Table2[[HomeTeam]:[HomeTeam]],$T24, Table2[[AwayTeam]:[AwayTeam]], AD$21))) + (0*(SUMIFS(Table2[[HomeWon_]:[HomeWon_]], Table2[[GameIsOver]:[GameIsOver]],1,Table2[[AwayTeam]:[AwayTeam]],$T24, Table2[[HomeTeam]:[HomeTeam]], AD$21, Table2[[ActualResult]:[ActualResult]], "REG") + SUMIFS(Table2[[AwayWon]:[AwayWon]], Table2[[GameIsOver]:[GameIsOver]],1,Table2[[HomeTeam]:[HomeTeam]],$T24, Table2[[AwayTeam]:[AwayTeam]], AD$21, Table2[[ActualResult]:[ActualResult]], "REG"))) + (1*(SUMIFS(Table2[[HomeWon_]:[HomeWon_]], Table2[[GameIsOver]:[GameIsOver]],1,Table2[[AwayTeam]:[AwayTeam]],$T24, Table2[[HomeTeam]:[HomeTeam]], AD$21, Table2[[ActualResult]:[ActualResult]], "OT") + SUMIFS(Table2[[AwayWon]:[AwayWon]], Table2[[GameIsOver]:[GameIsOver]],1,Table2[[HomeTeam]:[HomeTeam]],$T24, Table2[[AwayTeam]:[AwayTeam]], AD$21, Table2[[ActualResult]:[ActualResult]], "OT") + SUMIFS(Table2[[HomeWon_]:[HomeWon_]], Table2[[GameIsOver]:[GameIsOver]],1,Table2[[AwayTeam]:[AwayTeam]],$T24, Table2[[HomeTeam]:[HomeTeam]], AD$21, Table2[[ActualResult]:[ActualResult]], "SO") + SUMIFS(Table2[[AwayWon]:[AwayWon]], Table2[[GameIsOver]:[GameIsOver]],1,Table2[[HomeTeam]:[HomeTeam]],$T24, Table2[[AwayTeam]:[AwayTeam]], AD$21, Table2[[ActualResult]:[ActualResult]], "SO")))</f>
        <v>2</v>
      </c>
      <c r="AE24">
        <f>(2*(SUMIFS(Table2[[AwayWon]:[AwayWon]], Table2[[GameIsOver]:[GameIsOver]],1,Table2[[AwayTeam]:[AwayTeam]],$T24, Table2[[HomeTeam]:[HomeTeam]], AE$21) + SUMIFS(Table2[[HomeWon_]:[HomeWon_]], Table2[[GameIsOver]:[GameIsOver]],1,Table2[[HomeTeam]:[HomeTeam]],$T24, Table2[[AwayTeam]:[AwayTeam]], AE$21))) + (0*(SUMIFS(Table2[[HomeWon_]:[HomeWon_]], Table2[[GameIsOver]:[GameIsOver]],1,Table2[[AwayTeam]:[AwayTeam]],$T24, Table2[[HomeTeam]:[HomeTeam]], AE$21, Table2[[ActualResult]:[ActualResult]], "REG") + SUMIFS(Table2[[AwayWon]:[AwayWon]], Table2[[GameIsOver]:[GameIsOver]],1,Table2[[HomeTeam]:[HomeTeam]],$T24, Table2[[AwayTeam]:[AwayTeam]], AE$21, Table2[[ActualResult]:[ActualResult]], "REG"))) + (1*(SUMIFS(Table2[[HomeWon_]:[HomeWon_]], Table2[[GameIsOver]:[GameIsOver]],1,Table2[[AwayTeam]:[AwayTeam]],$T24, Table2[[HomeTeam]:[HomeTeam]], AE$21, Table2[[ActualResult]:[ActualResult]], "OT") + SUMIFS(Table2[[AwayWon]:[AwayWon]], Table2[[GameIsOver]:[GameIsOver]],1,Table2[[HomeTeam]:[HomeTeam]],$T24, Table2[[AwayTeam]:[AwayTeam]], AE$21, Table2[[ActualResult]:[ActualResult]], "OT") + SUMIFS(Table2[[HomeWon_]:[HomeWon_]], Table2[[GameIsOver]:[GameIsOver]],1,Table2[[AwayTeam]:[AwayTeam]],$T24, Table2[[HomeTeam]:[HomeTeam]], AE$21, Table2[[ActualResult]:[ActualResult]], "SO") + SUMIFS(Table2[[AwayWon]:[AwayWon]], Table2[[GameIsOver]:[GameIsOver]],1,Table2[[HomeTeam]:[HomeTeam]],$T24, Table2[[AwayTeam]:[AwayTeam]], AE$21, Table2[[ActualResult]:[ActualResult]], "SO")))</f>
        <v>0</v>
      </c>
      <c r="AF24">
        <f>(2*(SUMIFS(Table2[[AwayWon]:[AwayWon]], Table2[[GameIsOver]:[GameIsOver]],1,Table2[[AwayTeam]:[AwayTeam]],$T24, Table2[[HomeTeam]:[HomeTeam]], AF$21) + SUMIFS(Table2[[HomeWon_]:[HomeWon_]], Table2[[GameIsOver]:[GameIsOver]],1,Table2[[HomeTeam]:[HomeTeam]],$T24, Table2[[AwayTeam]:[AwayTeam]], AF$21))) + (0*(SUMIFS(Table2[[HomeWon_]:[HomeWon_]], Table2[[GameIsOver]:[GameIsOver]],1,Table2[[AwayTeam]:[AwayTeam]],$T24, Table2[[HomeTeam]:[HomeTeam]], AF$21, Table2[[ActualResult]:[ActualResult]], "REG") + SUMIFS(Table2[[AwayWon]:[AwayWon]], Table2[[GameIsOver]:[GameIsOver]],1,Table2[[HomeTeam]:[HomeTeam]],$T24, Table2[[AwayTeam]:[AwayTeam]], AF$21, Table2[[ActualResult]:[ActualResult]], "REG"))) + (1*(SUMIFS(Table2[[HomeWon_]:[HomeWon_]], Table2[[GameIsOver]:[GameIsOver]],1,Table2[[AwayTeam]:[AwayTeam]],$T24, Table2[[HomeTeam]:[HomeTeam]], AF$21, Table2[[ActualResult]:[ActualResult]], "OT") + SUMIFS(Table2[[AwayWon]:[AwayWon]], Table2[[GameIsOver]:[GameIsOver]],1,Table2[[HomeTeam]:[HomeTeam]],$T24, Table2[[AwayTeam]:[AwayTeam]], AF$21, Table2[[ActualResult]:[ActualResult]], "OT") + SUMIFS(Table2[[HomeWon_]:[HomeWon_]], Table2[[GameIsOver]:[GameIsOver]],1,Table2[[AwayTeam]:[AwayTeam]],$T24, Table2[[HomeTeam]:[HomeTeam]], AF$21, Table2[[ActualResult]:[ActualResult]], "SO") + SUMIFS(Table2[[AwayWon]:[AwayWon]], Table2[[GameIsOver]:[GameIsOver]],1,Table2[[HomeTeam]:[HomeTeam]],$T24, Table2[[AwayTeam]:[AwayTeam]], AF$21, Table2[[ActualResult]:[ActualResult]], "SO")))</f>
        <v>0</v>
      </c>
      <c r="AG24">
        <f>(2*(SUMIFS(Table2[[AwayWon]:[AwayWon]], Table2[[GameIsOver]:[GameIsOver]],1,Table2[[AwayTeam]:[AwayTeam]],$T24, Table2[[HomeTeam]:[HomeTeam]], AG$21) + SUMIFS(Table2[[HomeWon_]:[HomeWon_]], Table2[[GameIsOver]:[GameIsOver]],1,Table2[[HomeTeam]:[HomeTeam]],$T24, Table2[[AwayTeam]:[AwayTeam]], AG$21))) + (0*(SUMIFS(Table2[[HomeWon_]:[HomeWon_]], Table2[[GameIsOver]:[GameIsOver]],1,Table2[[AwayTeam]:[AwayTeam]],$T24, Table2[[HomeTeam]:[HomeTeam]], AG$21, Table2[[ActualResult]:[ActualResult]], "REG") + SUMIFS(Table2[[AwayWon]:[AwayWon]], Table2[[GameIsOver]:[GameIsOver]],1,Table2[[HomeTeam]:[HomeTeam]],$T24, Table2[[AwayTeam]:[AwayTeam]], AG$21, Table2[[ActualResult]:[ActualResult]], "REG"))) + (1*(SUMIFS(Table2[[HomeWon_]:[HomeWon_]], Table2[[GameIsOver]:[GameIsOver]],1,Table2[[AwayTeam]:[AwayTeam]],$T24, Table2[[HomeTeam]:[HomeTeam]], AG$21, Table2[[ActualResult]:[ActualResult]], "OT") + SUMIFS(Table2[[AwayWon]:[AwayWon]], Table2[[GameIsOver]:[GameIsOver]],1,Table2[[HomeTeam]:[HomeTeam]],$T24, Table2[[AwayTeam]:[AwayTeam]], AG$21, Table2[[ActualResult]:[ActualResult]], "OT") + SUMIFS(Table2[[HomeWon_]:[HomeWon_]], Table2[[GameIsOver]:[GameIsOver]],1,Table2[[AwayTeam]:[AwayTeam]],$T24, Table2[[HomeTeam]:[HomeTeam]], AG$21, Table2[[ActualResult]:[ActualResult]], "SO") + SUMIFS(Table2[[AwayWon]:[AwayWon]], Table2[[GameIsOver]:[GameIsOver]],1,Table2[[HomeTeam]:[HomeTeam]],$T24, Table2[[AwayTeam]:[AwayTeam]], AG$21, Table2[[ActualResult]:[ActualResult]], "SO")))</f>
        <v>0</v>
      </c>
      <c r="AH24">
        <f>(2*(SUMIFS(Table2[[AwayWon]:[AwayWon]], Table2[[GameIsOver]:[GameIsOver]],1,Table2[[AwayTeam]:[AwayTeam]],$T24, Table2[[HomeTeam]:[HomeTeam]], AH$21) + SUMIFS(Table2[[HomeWon_]:[HomeWon_]], Table2[[GameIsOver]:[GameIsOver]],1,Table2[[HomeTeam]:[HomeTeam]],$T24, Table2[[AwayTeam]:[AwayTeam]], AH$21))) + (0*(SUMIFS(Table2[[HomeWon_]:[HomeWon_]], Table2[[GameIsOver]:[GameIsOver]],1,Table2[[AwayTeam]:[AwayTeam]],$T24, Table2[[HomeTeam]:[HomeTeam]], AH$21, Table2[[ActualResult]:[ActualResult]], "REG") + SUMIFS(Table2[[AwayWon]:[AwayWon]], Table2[[GameIsOver]:[GameIsOver]],1,Table2[[HomeTeam]:[HomeTeam]],$T24, Table2[[AwayTeam]:[AwayTeam]], AH$21, Table2[[ActualResult]:[ActualResult]], "REG"))) + (1*(SUMIFS(Table2[[HomeWon_]:[HomeWon_]], Table2[[GameIsOver]:[GameIsOver]],1,Table2[[AwayTeam]:[AwayTeam]],$T24, Table2[[HomeTeam]:[HomeTeam]], AH$21, Table2[[ActualResult]:[ActualResult]], "OT") + SUMIFS(Table2[[AwayWon]:[AwayWon]], Table2[[GameIsOver]:[GameIsOver]],1,Table2[[HomeTeam]:[HomeTeam]],$T24, Table2[[AwayTeam]:[AwayTeam]], AH$21, Table2[[ActualResult]:[ActualResult]], "OT") + SUMIFS(Table2[[HomeWon_]:[HomeWon_]], Table2[[GameIsOver]:[GameIsOver]],1,Table2[[AwayTeam]:[AwayTeam]],$T24, Table2[[HomeTeam]:[HomeTeam]], AH$21, Table2[[ActualResult]:[ActualResult]], "SO") + SUMIFS(Table2[[AwayWon]:[AwayWon]], Table2[[GameIsOver]:[GameIsOver]],1,Table2[[HomeTeam]:[HomeTeam]],$T24, Table2[[AwayTeam]:[AwayTeam]], AH$21, Table2[[ActualResult]:[ActualResult]], "SO")))</f>
        <v>4</v>
      </c>
      <c r="AI24">
        <f>(2*(SUMIFS(Table2[[AwayWon]:[AwayWon]], Table2[[GameIsOver]:[GameIsOver]],1,Table2[[AwayTeam]:[AwayTeam]],$T24, Table2[[HomeTeam]:[HomeTeam]], AI$21) + SUMIFS(Table2[[HomeWon_]:[HomeWon_]], Table2[[GameIsOver]:[GameIsOver]],1,Table2[[HomeTeam]:[HomeTeam]],$T24, Table2[[AwayTeam]:[AwayTeam]], AI$21))) + (0*(SUMIFS(Table2[[HomeWon_]:[HomeWon_]], Table2[[GameIsOver]:[GameIsOver]],1,Table2[[AwayTeam]:[AwayTeam]],$T24, Table2[[HomeTeam]:[HomeTeam]], AI$21, Table2[[ActualResult]:[ActualResult]], "REG") + SUMIFS(Table2[[AwayWon]:[AwayWon]], Table2[[GameIsOver]:[GameIsOver]],1,Table2[[HomeTeam]:[HomeTeam]],$T24, Table2[[AwayTeam]:[AwayTeam]], AI$21, Table2[[ActualResult]:[ActualResult]], "REG"))) + (1*(SUMIFS(Table2[[HomeWon_]:[HomeWon_]], Table2[[GameIsOver]:[GameIsOver]],1,Table2[[AwayTeam]:[AwayTeam]],$T24, Table2[[HomeTeam]:[HomeTeam]], AI$21, Table2[[ActualResult]:[ActualResult]], "OT") + SUMIFS(Table2[[AwayWon]:[AwayWon]], Table2[[GameIsOver]:[GameIsOver]],1,Table2[[HomeTeam]:[HomeTeam]],$T24, Table2[[AwayTeam]:[AwayTeam]], AI$21, Table2[[ActualResult]:[ActualResult]], "OT") + SUMIFS(Table2[[HomeWon_]:[HomeWon_]], Table2[[GameIsOver]:[GameIsOver]],1,Table2[[AwayTeam]:[AwayTeam]],$T24, Table2[[HomeTeam]:[HomeTeam]], AI$21, Table2[[ActualResult]:[ActualResult]], "SO") + SUMIFS(Table2[[AwayWon]:[AwayWon]], Table2[[GameIsOver]:[GameIsOver]],1,Table2[[HomeTeam]:[HomeTeam]],$T24, Table2[[AwayTeam]:[AwayTeam]], AI$21, Table2[[ActualResult]:[ActualResult]], "SO")))</f>
        <v>2</v>
      </c>
      <c r="AJ24">
        <f>(2*(SUMIFS(Table2[[AwayWon]:[AwayWon]], Table2[[GameIsOver]:[GameIsOver]],1,Table2[[AwayTeam]:[AwayTeam]],$T24, Table2[[HomeTeam]:[HomeTeam]], AJ$21) + SUMIFS(Table2[[HomeWon_]:[HomeWon_]], Table2[[GameIsOver]:[GameIsOver]],1,Table2[[HomeTeam]:[HomeTeam]],$T24, Table2[[AwayTeam]:[AwayTeam]], AJ$21))) + (0*(SUMIFS(Table2[[HomeWon_]:[HomeWon_]], Table2[[GameIsOver]:[GameIsOver]],1,Table2[[AwayTeam]:[AwayTeam]],$T24, Table2[[HomeTeam]:[HomeTeam]], AJ$21, Table2[[ActualResult]:[ActualResult]], "REG") + SUMIFS(Table2[[AwayWon]:[AwayWon]], Table2[[GameIsOver]:[GameIsOver]],1,Table2[[HomeTeam]:[HomeTeam]],$T24, Table2[[AwayTeam]:[AwayTeam]], AJ$21, Table2[[ActualResult]:[ActualResult]], "REG"))) + (1*(SUMIFS(Table2[[HomeWon_]:[HomeWon_]], Table2[[GameIsOver]:[GameIsOver]],1,Table2[[AwayTeam]:[AwayTeam]],$T24, Table2[[HomeTeam]:[HomeTeam]], AJ$21, Table2[[ActualResult]:[ActualResult]], "OT") + SUMIFS(Table2[[AwayWon]:[AwayWon]], Table2[[GameIsOver]:[GameIsOver]],1,Table2[[HomeTeam]:[HomeTeam]],$T24, Table2[[AwayTeam]:[AwayTeam]], AJ$21, Table2[[ActualResult]:[ActualResult]], "OT") + SUMIFS(Table2[[HomeWon_]:[HomeWon_]], Table2[[GameIsOver]:[GameIsOver]],1,Table2[[AwayTeam]:[AwayTeam]],$T24, Table2[[HomeTeam]:[HomeTeam]], AJ$21, Table2[[ActualResult]:[ActualResult]], "SO") + SUMIFS(Table2[[AwayWon]:[AwayWon]], Table2[[GameIsOver]:[GameIsOver]],1,Table2[[HomeTeam]:[HomeTeam]],$T24, Table2[[AwayTeam]:[AwayTeam]], AJ$21, Table2[[ActualResult]:[ActualResult]], "SO")))</f>
        <v>4</v>
      </c>
      <c r="AK24">
        <f>(2*(SUMIFS(Table2[[AwayWon]:[AwayWon]], Table2[[GameIsOver]:[GameIsOver]],1,Table2[[AwayTeam]:[AwayTeam]],$T24, Table2[[HomeTeam]:[HomeTeam]], AK$21) + SUMIFS(Table2[[HomeWon_]:[HomeWon_]], Table2[[GameIsOver]:[GameIsOver]],1,Table2[[HomeTeam]:[HomeTeam]],$T24, Table2[[AwayTeam]:[AwayTeam]], AK$21))) + (0*(SUMIFS(Table2[[HomeWon_]:[HomeWon_]], Table2[[GameIsOver]:[GameIsOver]],1,Table2[[AwayTeam]:[AwayTeam]],$T24, Table2[[HomeTeam]:[HomeTeam]], AK$21, Table2[[ActualResult]:[ActualResult]], "REG") + SUMIFS(Table2[[AwayWon]:[AwayWon]], Table2[[GameIsOver]:[GameIsOver]],1,Table2[[HomeTeam]:[HomeTeam]],$T24, Table2[[AwayTeam]:[AwayTeam]], AK$21, Table2[[ActualResult]:[ActualResult]], "REG"))) + (1*(SUMIFS(Table2[[HomeWon_]:[HomeWon_]], Table2[[GameIsOver]:[GameIsOver]],1,Table2[[AwayTeam]:[AwayTeam]],$T24, Table2[[HomeTeam]:[HomeTeam]], AK$21, Table2[[ActualResult]:[ActualResult]], "OT") + SUMIFS(Table2[[AwayWon]:[AwayWon]], Table2[[GameIsOver]:[GameIsOver]],1,Table2[[HomeTeam]:[HomeTeam]],$T24, Table2[[AwayTeam]:[AwayTeam]], AK$21, Table2[[ActualResult]:[ActualResult]], "OT") + SUMIFS(Table2[[HomeWon_]:[HomeWon_]], Table2[[GameIsOver]:[GameIsOver]],1,Table2[[AwayTeam]:[AwayTeam]],$T24, Table2[[HomeTeam]:[HomeTeam]], AK$21, Table2[[ActualResult]:[ActualResult]], "SO") + SUMIFS(Table2[[AwayWon]:[AwayWon]], Table2[[GameIsOver]:[GameIsOver]],1,Table2[[HomeTeam]:[HomeTeam]],$T24, Table2[[AwayTeam]:[AwayTeam]], AK$21, Table2[[ActualResult]:[ActualResult]], "SO")))</f>
        <v>0</v>
      </c>
      <c r="AL24">
        <f>(2*(SUMIFS(Table2[[AwayWon]:[AwayWon]], Table2[[GameIsOver]:[GameIsOver]],1,Table2[[AwayTeam]:[AwayTeam]],$T24, Table2[[HomeTeam]:[HomeTeam]], AL$21) + SUMIFS(Table2[[HomeWon_]:[HomeWon_]], Table2[[GameIsOver]:[GameIsOver]],1,Table2[[HomeTeam]:[HomeTeam]],$T24, Table2[[AwayTeam]:[AwayTeam]], AL$21))) + (0*(SUMIFS(Table2[[HomeWon_]:[HomeWon_]], Table2[[GameIsOver]:[GameIsOver]],1,Table2[[AwayTeam]:[AwayTeam]],$T24, Table2[[HomeTeam]:[HomeTeam]], AL$21, Table2[[ActualResult]:[ActualResult]], "REG") + SUMIFS(Table2[[AwayWon]:[AwayWon]], Table2[[GameIsOver]:[GameIsOver]],1,Table2[[HomeTeam]:[HomeTeam]],$T24, Table2[[AwayTeam]:[AwayTeam]], AL$21, Table2[[ActualResult]:[ActualResult]], "REG"))) + (1*(SUMIFS(Table2[[HomeWon_]:[HomeWon_]], Table2[[GameIsOver]:[GameIsOver]],1,Table2[[AwayTeam]:[AwayTeam]],$T24, Table2[[HomeTeam]:[HomeTeam]], AL$21, Table2[[ActualResult]:[ActualResult]], "OT") + SUMIFS(Table2[[AwayWon]:[AwayWon]], Table2[[GameIsOver]:[GameIsOver]],1,Table2[[HomeTeam]:[HomeTeam]],$T24, Table2[[AwayTeam]:[AwayTeam]], AL$21, Table2[[ActualResult]:[ActualResult]], "OT") + SUMIFS(Table2[[HomeWon_]:[HomeWon_]], Table2[[GameIsOver]:[GameIsOver]],1,Table2[[AwayTeam]:[AwayTeam]],$T24, Table2[[HomeTeam]:[HomeTeam]], AL$21, Table2[[ActualResult]:[ActualResult]], "SO") + SUMIFS(Table2[[AwayWon]:[AwayWon]], Table2[[GameIsOver]:[GameIsOver]],1,Table2[[HomeTeam]:[HomeTeam]],$T24, Table2[[AwayTeam]:[AwayTeam]], AL$21, Table2[[ActualResult]:[ActualResult]], "SO")))</f>
        <v>4</v>
      </c>
      <c r="AM24">
        <f>(2*(SUMIFS(Table2[[AwayWon]:[AwayWon]], Table2[[GameIsOver]:[GameIsOver]],1,Table2[[AwayTeam]:[AwayTeam]],$T24, Table2[[HomeTeam]:[HomeTeam]], AM$21) + SUMIFS(Table2[[HomeWon_]:[HomeWon_]], Table2[[GameIsOver]:[GameIsOver]],1,Table2[[HomeTeam]:[HomeTeam]],$T24, Table2[[AwayTeam]:[AwayTeam]], AM$21))) + (0*(SUMIFS(Table2[[HomeWon_]:[HomeWon_]], Table2[[GameIsOver]:[GameIsOver]],1,Table2[[AwayTeam]:[AwayTeam]],$T24, Table2[[HomeTeam]:[HomeTeam]], AM$21, Table2[[ActualResult]:[ActualResult]], "REG") + SUMIFS(Table2[[AwayWon]:[AwayWon]], Table2[[GameIsOver]:[GameIsOver]],1,Table2[[HomeTeam]:[HomeTeam]],$T24, Table2[[AwayTeam]:[AwayTeam]], AM$21, Table2[[ActualResult]:[ActualResult]], "REG"))) + (1*(SUMIFS(Table2[[HomeWon_]:[HomeWon_]], Table2[[GameIsOver]:[GameIsOver]],1,Table2[[AwayTeam]:[AwayTeam]],$T24, Table2[[HomeTeam]:[HomeTeam]], AM$21, Table2[[ActualResult]:[ActualResult]], "OT") + SUMIFS(Table2[[AwayWon]:[AwayWon]], Table2[[GameIsOver]:[GameIsOver]],1,Table2[[HomeTeam]:[HomeTeam]],$T24, Table2[[AwayTeam]:[AwayTeam]], AM$21, Table2[[ActualResult]:[ActualResult]], "OT") + SUMIFS(Table2[[HomeWon_]:[HomeWon_]], Table2[[GameIsOver]:[GameIsOver]],1,Table2[[AwayTeam]:[AwayTeam]],$T24, Table2[[HomeTeam]:[HomeTeam]], AM$21, Table2[[ActualResult]:[ActualResult]], "SO") + SUMIFS(Table2[[AwayWon]:[AwayWon]], Table2[[GameIsOver]:[GameIsOver]],1,Table2[[HomeTeam]:[HomeTeam]],$T24, Table2[[AwayTeam]:[AwayTeam]], AM$21, Table2[[ActualResult]:[ActualResult]], "SO")))</f>
        <v>2</v>
      </c>
      <c r="AN24">
        <f>(2*(SUMIFS(Table2[[AwayWon]:[AwayWon]], Table2[[GameIsOver]:[GameIsOver]],1,Table2[[AwayTeam]:[AwayTeam]],$T24, Table2[[HomeTeam]:[HomeTeam]], AN$21) + SUMIFS(Table2[[HomeWon_]:[HomeWon_]], Table2[[GameIsOver]:[GameIsOver]],1,Table2[[HomeTeam]:[HomeTeam]],$T24, Table2[[AwayTeam]:[AwayTeam]], AN$21))) + (0*(SUMIFS(Table2[[HomeWon_]:[HomeWon_]], Table2[[GameIsOver]:[GameIsOver]],1,Table2[[AwayTeam]:[AwayTeam]],$T24, Table2[[HomeTeam]:[HomeTeam]], AN$21, Table2[[ActualResult]:[ActualResult]], "REG") + SUMIFS(Table2[[AwayWon]:[AwayWon]], Table2[[GameIsOver]:[GameIsOver]],1,Table2[[HomeTeam]:[HomeTeam]],$T24, Table2[[AwayTeam]:[AwayTeam]], AN$21, Table2[[ActualResult]:[ActualResult]], "REG"))) + (1*(SUMIFS(Table2[[HomeWon_]:[HomeWon_]], Table2[[GameIsOver]:[GameIsOver]],1,Table2[[AwayTeam]:[AwayTeam]],$T24, Table2[[HomeTeam]:[HomeTeam]], AN$21, Table2[[ActualResult]:[ActualResult]], "OT") + SUMIFS(Table2[[AwayWon]:[AwayWon]], Table2[[GameIsOver]:[GameIsOver]],1,Table2[[HomeTeam]:[HomeTeam]],$T24, Table2[[AwayTeam]:[AwayTeam]], AN$21, Table2[[ActualResult]:[ActualResult]], "OT") + SUMIFS(Table2[[HomeWon_]:[HomeWon_]], Table2[[GameIsOver]:[GameIsOver]],1,Table2[[AwayTeam]:[AwayTeam]],$T24, Table2[[HomeTeam]:[HomeTeam]], AN$21, Table2[[ActualResult]:[ActualResult]], "SO") + SUMIFS(Table2[[AwayWon]:[AwayWon]], Table2[[GameIsOver]:[GameIsOver]],1,Table2[[HomeTeam]:[HomeTeam]],$T24, Table2[[AwayTeam]:[AwayTeam]], AN$21, Table2[[ActualResult]:[ActualResult]], "SO")))</f>
        <v>0</v>
      </c>
      <c r="AO24">
        <f>(2*(SUMIFS(Table2[[AwayWon]:[AwayWon]], Table2[[GameIsOver]:[GameIsOver]],1,Table2[[AwayTeam]:[AwayTeam]],$T24, Table2[[HomeTeam]:[HomeTeam]], AO$21) + SUMIFS(Table2[[HomeWon_]:[HomeWon_]], Table2[[GameIsOver]:[GameIsOver]],1,Table2[[HomeTeam]:[HomeTeam]],$T24, Table2[[AwayTeam]:[AwayTeam]], AO$21))) + (0*(SUMIFS(Table2[[HomeWon_]:[HomeWon_]], Table2[[GameIsOver]:[GameIsOver]],1,Table2[[AwayTeam]:[AwayTeam]],$T24, Table2[[HomeTeam]:[HomeTeam]], AO$21, Table2[[ActualResult]:[ActualResult]], "REG") + SUMIFS(Table2[[AwayWon]:[AwayWon]], Table2[[GameIsOver]:[GameIsOver]],1,Table2[[HomeTeam]:[HomeTeam]],$T24, Table2[[AwayTeam]:[AwayTeam]], AO$21, Table2[[ActualResult]:[ActualResult]], "REG"))) + (1*(SUMIFS(Table2[[HomeWon_]:[HomeWon_]], Table2[[GameIsOver]:[GameIsOver]],1,Table2[[AwayTeam]:[AwayTeam]],$T24, Table2[[HomeTeam]:[HomeTeam]], AO$21, Table2[[ActualResult]:[ActualResult]], "OT") + SUMIFS(Table2[[AwayWon]:[AwayWon]], Table2[[GameIsOver]:[GameIsOver]],1,Table2[[HomeTeam]:[HomeTeam]],$T24, Table2[[AwayTeam]:[AwayTeam]], AO$21, Table2[[ActualResult]:[ActualResult]], "OT") + SUMIFS(Table2[[HomeWon_]:[HomeWon_]], Table2[[GameIsOver]:[GameIsOver]],1,Table2[[AwayTeam]:[AwayTeam]],$T24, Table2[[HomeTeam]:[HomeTeam]], AO$21, Table2[[ActualResult]:[ActualResult]], "SO") + SUMIFS(Table2[[AwayWon]:[AwayWon]], Table2[[GameIsOver]:[GameIsOver]],1,Table2[[HomeTeam]:[HomeTeam]],$T24, Table2[[AwayTeam]:[AwayTeam]], AO$21, Table2[[ActualResult]:[ActualResult]], "SO")))</f>
        <v>3</v>
      </c>
      <c r="AP24">
        <f>(2*(SUMIFS(Table2[[AwayWon]:[AwayWon]], Table2[[GameIsOver]:[GameIsOver]],1,Table2[[AwayTeam]:[AwayTeam]],$T24, Table2[[HomeTeam]:[HomeTeam]], AP$21) + SUMIFS(Table2[[HomeWon_]:[HomeWon_]], Table2[[GameIsOver]:[GameIsOver]],1,Table2[[HomeTeam]:[HomeTeam]],$T24, Table2[[AwayTeam]:[AwayTeam]], AP$21))) + (0*(SUMIFS(Table2[[HomeWon_]:[HomeWon_]], Table2[[GameIsOver]:[GameIsOver]],1,Table2[[AwayTeam]:[AwayTeam]],$T24, Table2[[HomeTeam]:[HomeTeam]], AP$21, Table2[[ActualResult]:[ActualResult]], "REG") + SUMIFS(Table2[[AwayWon]:[AwayWon]], Table2[[GameIsOver]:[GameIsOver]],1,Table2[[HomeTeam]:[HomeTeam]],$T24, Table2[[AwayTeam]:[AwayTeam]], AP$21, Table2[[ActualResult]:[ActualResult]], "REG"))) + (1*(SUMIFS(Table2[[HomeWon_]:[HomeWon_]], Table2[[GameIsOver]:[GameIsOver]],1,Table2[[AwayTeam]:[AwayTeam]],$T24, Table2[[HomeTeam]:[HomeTeam]], AP$21, Table2[[ActualResult]:[ActualResult]], "OT") + SUMIFS(Table2[[AwayWon]:[AwayWon]], Table2[[GameIsOver]:[GameIsOver]],1,Table2[[HomeTeam]:[HomeTeam]],$T24, Table2[[AwayTeam]:[AwayTeam]], AP$21, Table2[[ActualResult]:[ActualResult]], "OT") + SUMIFS(Table2[[HomeWon_]:[HomeWon_]], Table2[[GameIsOver]:[GameIsOver]],1,Table2[[AwayTeam]:[AwayTeam]],$T24, Table2[[HomeTeam]:[HomeTeam]], AP$21, Table2[[ActualResult]:[ActualResult]], "SO") + SUMIFS(Table2[[AwayWon]:[AwayWon]], Table2[[GameIsOver]:[GameIsOver]],1,Table2[[HomeTeam]:[HomeTeam]],$T24, Table2[[AwayTeam]:[AwayTeam]], AP$21, Table2[[ActualResult]:[ActualResult]], "SO")))</f>
        <v>5</v>
      </c>
      <c r="AQ24">
        <f>(2*(SUMIFS(Table2[[AwayWon]:[AwayWon]], Table2[[GameIsOver]:[GameIsOver]],1,Table2[[AwayTeam]:[AwayTeam]],$T24, Table2[[HomeTeam]:[HomeTeam]], AQ$21) + SUMIFS(Table2[[HomeWon_]:[HomeWon_]], Table2[[GameIsOver]:[GameIsOver]],1,Table2[[HomeTeam]:[HomeTeam]],$T24, Table2[[AwayTeam]:[AwayTeam]], AQ$21))) + (0*(SUMIFS(Table2[[HomeWon_]:[HomeWon_]], Table2[[GameIsOver]:[GameIsOver]],1,Table2[[AwayTeam]:[AwayTeam]],$T24, Table2[[HomeTeam]:[HomeTeam]], AQ$21, Table2[[ActualResult]:[ActualResult]], "REG") + SUMIFS(Table2[[AwayWon]:[AwayWon]], Table2[[GameIsOver]:[GameIsOver]],1,Table2[[HomeTeam]:[HomeTeam]],$T24, Table2[[AwayTeam]:[AwayTeam]], AQ$21, Table2[[ActualResult]:[ActualResult]], "REG"))) + (1*(SUMIFS(Table2[[HomeWon_]:[HomeWon_]], Table2[[GameIsOver]:[GameIsOver]],1,Table2[[AwayTeam]:[AwayTeam]],$T24, Table2[[HomeTeam]:[HomeTeam]], AQ$21, Table2[[ActualResult]:[ActualResult]], "OT") + SUMIFS(Table2[[AwayWon]:[AwayWon]], Table2[[GameIsOver]:[GameIsOver]],1,Table2[[HomeTeam]:[HomeTeam]],$T24, Table2[[AwayTeam]:[AwayTeam]], AQ$21, Table2[[ActualResult]:[ActualResult]], "OT") + SUMIFS(Table2[[HomeWon_]:[HomeWon_]], Table2[[GameIsOver]:[GameIsOver]],1,Table2[[AwayTeam]:[AwayTeam]],$T24, Table2[[HomeTeam]:[HomeTeam]], AQ$21, Table2[[ActualResult]:[ActualResult]], "SO") + SUMIFS(Table2[[AwayWon]:[AwayWon]], Table2[[GameIsOver]:[GameIsOver]],1,Table2[[HomeTeam]:[HomeTeam]],$T24, Table2[[AwayTeam]:[AwayTeam]], AQ$21, Table2[[ActualResult]:[ActualResult]], "SO")))</f>
        <v>4</v>
      </c>
      <c r="AR24">
        <f>(2*(SUMIFS(Table2[[AwayWon]:[AwayWon]], Table2[[GameIsOver]:[GameIsOver]],1,Table2[[AwayTeam]:[AwayTeam]],$T24, Table2[[HomeTeam]:[HomeTeam]], AR$21) + SUMIFS(Table2[[HomeWon_]:[HomeWon_]], Table2[[GameIsOver]:[GameIsOver]],1,Table2[[HomeTeam]:[HomeTeam]],$T24, Table2[[AwayTeam]:[AwayTeam]], AR$21))) + (0*(SUMIFS(Table2[[HomeWon_]:[HomeWon_]], Table2[[GameIsOver]:[GameIsOver]],1,Table2[[AwayTeam]:[AwayTeam]],$T24, Table2[[HomeTeam]:[HomeTeam]], AR$21, Table2[[ActualResult]:[ActualResult]], "REG") + SUMIFS(Table2[[AwayWon]:[AwayWon]], Table2[[GameIsOver]:[GameIsOver]],1,Table2[[HomeTeam]:[HomeTeam]],$T24, Table2[[AwayTeam]:[AwayTeam]], AR$21, Table2[[ActualResult]:[ActualResult]], "REG"))) + (1*(SUMIFS(Table2[[HomeWon_]:[HomeWon_]], Table2[[GameIsOver]:[GameIsOver]],1,Table2[[AwayTeam]:[AwayTeam]],$T24, Table2[[HomeTeam]:[HomeTeam]], AR$21, Table2[[ActualResult]:[ActualResult]], "OT") + SUMIFS(Table2[[AwayWon]:[AwayWon]], Table2[[GameIsOver]:[GameIsOver]],1,Table2[[HomeTeam]:[HomeTeam]],$T24, Table2[[AwayTeam]:[AwayTeam]], AR$21, Table2[[ActualResult]:[ActualResult]], "OT") + SUMIFS(Table2[[HomeWon_]:[HomeWon_]], Table2[[GameIsOver]:[GameIsOver]],1,Table2[[AwayTeam]:[AwayTeam]],$T24, Table2[[HomeTeam]:[HomeTeam]], AR$21, Table2[[ActualResult]:[ActualResult]], "SO") + SUMIFS(Table2[[AwayWon]:[AwayWon]], Table2[[GameIsOver]:[GameIsOver]],1,Table2[[HomeTeam]:[HomeTeam]],$T24, Table2[[AwayTeam]:[AwayTeam]], AR$21, Table2[[ActualResult]:[ActualResult]], "SO")))</f>
        <v>4</v>
      </c>
      <c r="AS24">
        <f>(2*(SUMIFS(Table2[[AwayWon]:[AwayWon]], Table2[[GameIsOver]:[GameIsOver]],1,Table2[[AwayTeam]:[AwayTeam]],$T24, Table2[[HomeTeam]:[HomeTeam]], AS$21) + SUMIFS(Table2[[HomeWon_]:[HomeWon_]], Table2[[GameIsOver]:[GameIsOver]],1,Table2[[HomeTeam]:[HomeTeam]],$T24, Table2[[AwayTeam]:[AwayTeam]], AS$21))) + (0*(SUMIFS(Table2[[HomeWon_]:[HomeWon_]], Table2[[GameIsOver]:[GameIsOver]],1,Table2[[AwayTeam]:[AwayTeam]],$T24, Table2[[HomeTeam]:[HomeTeam]], AS$21, Table2[[ActualResult]:[ActualResult]], "REG") + SUMIFS(Table2[[AwayWon]:[AwayWon]], Table2[[GameIsOver]:[GameIsOver]],1,Table2[[HomeTeam]:[HomeTeam]],$T24, Table2[[AwayTeam]:[AwayTeam]], AS$21, Table2[[ActualResult]:[ActualResult]], "REG"))) + (1*(SUMIFS(Table2[[HomeWon_]:[HomeWon_]], Table2[[GameIsOver]:[GameIsOver]],1,Table2[[AwayTeam]:[AwayTeam]],$T24, Table2[[HomeTeam]:[HomeTeam]], AS$21, Table2[[ActualResult]:[ActualResult]], "OT") + SUMIFS(Table2[[AwayWon]:[AwayWon]], Table2[[GameIsOver]:[GameIsOver]],1,Table2[[HomeTeam]:[HomeTeam]],$T24, Table2[[AwayTeam]:[AwayTeam]], AS$21, Table2[[ActualResult]:[ActualResult]], "OT") + SUMIFS(Table2[[HomeWon_]:[HomeWon_]], Table2[[GameIsOver]:[GameIsOver]],1,Table2[[AwayTeam]:[AwayTeam]],$T24, Table2[[HomeTeam]:[HomeTeam]], AS$21, Table2[[ActualResult]:[ActualResult]], "SO") + SUMIFS(Table2[[AwayWon]:[AwayWon]], Table2[[GameIsOver]:[GameIsOver]],1,Table2[[HomeTeam]:[HomeTeam]],$T24, Table2[[AwayTeam]:[AwayTeam]], AS$21, Table2[[ActualResult]:[ActualResult]], "SO")))</f>
        <v>5</v>
      </c>
      <c r="AT24">
        <f>(2*(SUMIFS(Table2[[AwayWon]:[AwayWon]], Table2[[GameIsOver]:[GameIsOver]],1,Table2[[AwayTeam]:[AwayTeam]],$T24, Table2[[HomeTeam]:[HomeTeam]], AT$21) + SUMIFS(Table2[[HomeWon_]:[HomeWon_]], Table2[[GameIsOver]:[GameIsOver]],1,Table2[[HomeTeam]:[HomeTeam]],$T24, Table2[[AwayTeam]:[AwayTeam]], AT$21))) + (0*(SUMIFS(Table2[[HomeWon_]:[HomeWon_]], Table2[[GameIsOver]:[GameIsOver]],1,Table2[[AwayTeam]:[AwayTeam]],$T24, Table2[[HomeTeam]:[HomeTeam]], AT$21, Table2[[ActualResult]:[ActualResult]], "REG") + SUMIFS(Table2[[AwayWon]:[AwayWon]], Table2[[GameIsOver]:[GameIsOver]],1,Table2[[HomeTeam]:[HomeTeam]],$T24, Table2[[AwayTeam]:[AwayTeam]], AT$21, Table2[[ActualResult]:[ActualResult]], "REG"))) + (1*(SUMIFS(Table2[[HomeWon_]:[HomeWon_]], Table2[[GameIsOver]:[GameIsOver]],1,Table2[[AwayTeam]:[AwayTeam]],$T24, Table2[[HomeTeam]:[HomeTeam]], AT$21, Table2[[ActualResult]:[ActualResult]], "OT") + SUMIFS(Table2[[AwayWon]:[AwayWon]], Table2[[GameIsOver]:[GameIsOver]],1,Table2[[HomeTeam]:[HomeTeam]],$T24, Table2[[AwayTeam]:[AwayTeam]], AT$21, Table2[[ActualResult]:[ActualResult]], "OT") + SUMIFS(Table2[[HomeWon_]:[HomeWon_]], Table2[[GameIsOver]:[GameIsOver]],1,Table2[[AwayTeam]:[AwayTeam]],$T24, Table2[[HomeTeam]:[HomeTeam]], AT$21, Table2[[ActualResult]:[ActualResult]], "SO") + SUMIFS(Table2[[AwayWon]:[AwayWon]], Table2[[GameIsOver]:[GameIsOver]],1,Table2[[HomeTeam]:[HomeTeam]],$T24, Table2[[AwayTeam]:[AwayTeam]], AT$21, Table2[[ActualResult]:[ActualResult]], "SO")))</f>
        <v>2</v>
      </c>
      <c r="AU24">
        <f>(2*(SUMIFS(Table2[[AwayWon]:[AwayWon]], Table2[[GameIsOver]:[GameIsOver]],1,Table2[[AwayTeam]:[AwayTeam]],$T24, Table2[[HomeTeam]:[HomeTeam]], AU$21) + SUMIFS(Table2[[HomeWon_]:[HomeWon_]], Table2[[GameIsOver]:[GameIsOver]],1,Table2[[HomeTeam]:[HomeTeam]],$T24, Table2[[AwayTeam]:[AwayTeam]], AU$21))) + (0*(SUMIFS(Table2[[HomeWon_]:[HomeWon_]], Table2[[GameIsOver]:[GameIsOver]],1,Table2[[AwayTeam]:[AwayTeam]],$T24, Table2[[HomeTeam]:[HomeTeam]], AU$21, Table2[[ActualResult]:[ActualResult]], "REG") + SUMIFS(Table2[[AwayWon]:[AwayWon]], Table2[[GameIsOver]:[GameIsOver]],1,Table2[[HomeTeam]:[HomeTeam]],$T24, Table2[[AwayTeam]:[AwayTeam]], AU$21, Table2[[ActualResult]:[ActualResult]], "REG"))) + (1*(SUMIFS(Table2[[HomeWon_]:[HomeWon_]], Table2[[GameIsOver]:[GameIsOver]],1,Table2[[AwayTeam]:[AwayTeam]],$T24, Table2[[HomeTeam]:[HomeTeam]], AU$21, Table2[[ActualResult]:[ActualResult]], "OT") + SUMIFS(Table2[[AwayWon]:[AwayWon]], Table2[[GameIsOver]:[GameIsOver]],1,Table2[[HomeTeam]:[HomeTeam]],$T24, Table2[[AwayTeam]:[AwayTeam]], AU$21, Table2[[ActualResult]:[ActualResult]], "OT") + SUMIFS(Table2[[HomeWon_]:[HomeWon_]], Table2[[GameIsOver]:[GameIsOver]],1,Table2[[AwayTeam]:[AwayTeam]],$T24, Table2[[HomeTeam]:[HomeTeam]], AU$21, Table2[[ActualResult]:[ActualResult]], "SO") + SUMIFS(Table2[[AwayWon]:[AwayWon]], Table2[[GameIsOver]:[GameIsOver]],1,Table2[[HomeTeam]:[HomeTeam]],$T24, Table2[[AwayTeam]:[AwayTeam]], AU$21, Table2[[ActualResult]:[ActualResult]], "SO")))</f>
        <v>4</v>
      </c>
      <c r="AV24">
        <f>(2*(SUMIFS(Table2[[AwayWon]:[AwayWon]], Table2[[GameIsOver]:[GameIsOver]],1,Table2[[AwayTeam]:[AwayTeam]],$T24, Table2[[HomeTeam]:[HomeTeam]], AV$21) + SUMIFS(Table2[[HomeWon_]:[HomeWon_]], Table2[[GameIsOver]:[GameIsOver]],1,Table2[[HomeTeam]:[HomeTeam]],$T24, Table2[[AwayTeam]:[AwayTeam]], AV$21))) + (0*(SUMIFS(Table2[[HomeWon_]:[HomeWon_]], Table2[[GameIsOver]:[GameIsOver]],1,Table2[[AwayTeam]:[AwayTeam]],$T24, Table2[[HomeTeam]:[HomeTeam]], AV$21, Table2[[ActualResult]:[ActualResult]], "REG") + SUMIFS(Table2[[AwayWon]:[AwayWon]], Table2[[GameIsOver]:[GameIsOver]],1,Table2[[HomeTeam]:[HomeTeam]],$T24, Table2[[AwayTeam]:[AwayTeam]], AV$21, Table2[[ActualResult]:[ActualResult]], "REG"))) + (1*(SUMIFS(Table2[[HomeWon_]:[HomeWon_]], Table2[[GameIsOver]:[GameIsOver]],1,Table2[[AwayTeam]:[AwayTeam]],$T24, Table2[[HomeTeam]:[HomeTeam]], AV$21, Table2[[ActualResult]:[ActualResult]], "OT") + SUMIFS(Table2[[AwayWon]:[AwayWon]], Table2[[GameIsOver]:[GameIsOver]],1,Table2[[HomeTeam]:[HomeTeam]],$T24, Table2[[AwayTeam]:[AwayTeam]], AV$21, Table2[[ActualResult]:[ActualResult]], "OT") + SUMIFS(Table2[[HomeWon_]:[HomeWon_]], Table2[[GameIsOver]:[GameIsOver]],1,Table2[[AwayTeam]:[AwayTeam]],$T24, Table2[[HomeTeam]:[HomeTeam]], AV$21, Table2[[ActualResult]:[ActualResult]], "SO") + SUMIFS(Table2[[AwayWon]:[AwayWon]], Table2[[GameIsOver]:[GameIsOver]],1,Table2[[HomeTeam]:[HomeTeam]],$T24, Table2[[AwayTeam]:[AwayTeam]], AV$21, Table2[[ActualResult]:[ActualResult]], "SO")))</f>
        <v>2</v>
      </c>
      <c r="AW24">
        <f>(2*(SUMIFS(Table2[[AwayWon]:[AwayWon]], Table2[[GameIsOver]:[GameIsOver]],1,Table2[[AwayTeam]:[AwayTeam]],$T24, Table2[[HomeTeam]:[HomeTeam]], AW$21) + SUMIFS(Table2[[HomeWon_]:[HomeWon_]], Table2[[GameIsOver]:[GameIsOver]],1,Table2[[HomeTeam]:[HomeTeam]],$T24, Table2[[AwayTeam]:[AwayTeam]], AW$21))) + (0*(SUMIFS(Table2[[HomeWon_]:[HomeWon_]], Table2[[GameIsOver]:[GameIsOver]],1,Table2[[AwayTeam]:[AwayTeam]],$T24, Table2[[HomeTeam]:[HomeTeam]], AW$21, Table2[[ActualResult]:[ActualResult]], "REG") + SUMIFS(Table2[[AwayWon]:[AwayWon]], Table2[[GameIsOver]:[GameIsOver]],1,Table2[[HomeTeam]:[HomeTeam]],$T24, Table2[[AwayTeam]:[AwayTeam]], AW$21, Table2[[ActualResult]:[ActualResult]], "REG"))) + (1*(SUMIFS(Table2[[HomeWon_]:[HomeWon_]], Table2[[GameIsOver]:[GameIsOver]],1,Table2[[AwayTeam]:[AwayTeam]],$T24, Table2[[HomeTeam]:[HomeTeam]], AW$21, Table2[[ActualResult]:[ActualResult]], "OT") + SUMIFS(Table2[[AwayWon]:[AwayWon]], Table2[[GameIsOver]:[GameIsOver]],1,Table2[[HomeTeam]:[HomeTeam]],$T24, Table2[[AwayTeam]:[AwayTeam]], AW$21, Table2[[ActualResult]:[ActualResult]], "OT") + SUMIFS(Table2[[HomeWon_]:[HomeWon_]], Table2[[GameIsOver]:[GameIsOver]],1,Table2[[AwayTeam]:[AwayTeam]],$T24, Table2[[HomeTeam]:[HomeTeam]], AW$21, Table2[[ActualResult]:[ActualResult]], "SO") + SUMIFS(Table2[[AwayWon]:[AwayWon]], Table2[[GameIsOver]:[GameIsOver]],1,Table2[[HomeTeam]:[HomeTeam]],$T24, Table2[[AwayTeam]:[AwayTeam]], AW$21, Table2[[ActualResult]:[ActualResult]], "SO")))</f>
        <v>5</v>
      </c>
      <c r="AX24">
        <f>(2*(SUMIFS(Table2[[AwayWon]:[AwayWon]], Table2[[GameIsOver]:[GameIsOver]],1,Table2[[AwayTeam]:[AwayTeam]],$T24, Table2[[HomeTeam]:[HomeTeam]], AX$21) + SUMIFS(Table2[[HomeWon_]:[HomeWon_]], Table2[[GameIsOver]:[GameIsOver]],1,Table2[[HomeTeam]:[HomeTeam]],$T24, Table2[[AwayTeam]:[AwayTeam]], AX$21))) + (0*(SUMIFS(Table2[[HomeWon_]:[HomeWon_]], Table2[[GameIsOver]:[GameIsOver]],1,Table2[[AwayTeam]:[AwayTeam]],$T24, Table2[[HomeTeam]:[HomeTeam]], AX$21, Table2[[ActualResult]:[ActualResult]], "REG") + SUMIFS(Table2[[AwayWon]:[AwayWon]], Table2[[GameIsOver]:[GameIsOver]],1,Table2[[HomeTeam]:[HomeTeam]],$T24, Table2[[AwayTeam]:[AwayTeam]], AX$21, Table2[[ActualResult]:[ActualResult]], "REG"))) + (1*(SUMIFS(Table2[[HomeWon_]:[HomeWon_]], Table2[[GameIsOver]:[GameIsOver]],1,Table2[[AwayTeam]:[AwayTeam]],$T24, Table2[[HomeTeam]:[HomeTeam]], AX$21, Table2[[ActualResult]:[ActualResult]], "OT") + SUMIFS(Table2[[AwayWon]:[AwayWon]], Table2[[GameIsOver]:[GameIsOver]],1,Table2[[HomeTeam]:[HomeTeam]],$T24, Table2[[AwayTeam]:[AwayTeam]], AX$21, Table2[[ActualResult]:[ActualResult]], "OT") + SUMIFS(Table2[[HomeWon_]:[HomeWon_]], Table2[[GameIsOver]:[GameIsOver]],1,Table2[[AwayTeam]:[AwayTeam]],$T24, Table2[[HomeTeam]:[HomeTeam]], AX$21, Table2[[ActualResult]:[ActualResult]], "SO") + SUMIFS(Table2[[AwayWon]:[AwayWon]], Table2[[GameIsOver]:[GameIsOver]],1,Table2[[HomeTeam]:[HomeTeam]],$T24, Table2[[AwayTeam]:[AwayTeam]], AX$21, Table2[[ActualResult]:[ActualResult]], "SO")))</f>
        <v>6</v>
      </c>
      <c r="AY24">
        <f>(2*(SUMIFS(Table2[[AwayWon]:[AwayWon]], Table2[[GameIsOver]:[GameIsOver]],1,Table2[[AwayTeam]:[AwayTeam]],$T24, Table2[[HomeTeam]:[HomeTeam]], AY$21) + SUMIFS(Table2[[HomeWon_]:[HomeWon_]], Table2[[GameIsOver]:[GameIsOver]],1,Table2[[HomeTeam]:[HomeTeam]],$T24, Table2[[AwayTeam]:[AwayTeam]], AY$21))) + (0*(SUMIFS(Table2[[HomeWon_]:[HomeWon_]], Table2[[GameIsOver]:[GameIsOver]],1,Table2[[AwayTeam]:[AwayTeam]],$T24, Table2[[HomeTeam]:[HomeTeam]], AY$21, Table2[[ActualResult]:[ActualResult]], "REG") + SUMIFS(Table2[[AwayWon]:[AwayWon]], Table2[[GameIsOver]:[GameIsOver]],1,Table2[[HomeTeam]:[HomeTeam]],$T24, Table2[[AwayTeam]:[AwayTeam]], AY$21, Table2[[ActualResult]:[ActualResult]], "REG"))) + (1*(SUMIFS(Table2[[HomeWon_]:[HomeWon_]], Table2[[GameIsOver]:[GameIsOver]],1,Table2[[AwayTeam]:[AwayTeam]],$T24, Table2[[HomeTeam]:[HomeTeam]], AY$21, Table2[[ActualResult]:[ActualResult]], "OT") + SUMIFS(Table2[[AwayWon]:[AwayWon]], Table2[[GameIsOver]:[GameIsOver]],1,Table2[[HomeTeam]:[HomeTeam]],$T24, Table2[[AwayTeam]:[AwayTeam]], AY$21, Table2[[ActualResult]:[ActualResult]], "OT") + SUMIFS(Table2[[HomeWon_]:[HomeWon_]], Table2[[GameIsOver]:[GameIsOver]],1,Table2[[AwayTeam]:[AwayTeam]],$T24, Table2[[HomeTeam]:[HomeTeam]], AY$21, Table2[[ActualResult]:[ActualResult]], "SO") + SUMIFS(Table2[[AwayWon]:[AwayWon]], Table2[[GameIsOver]:[GameIsOver]],1,Table2[[HomeTeam]:[HomeTeam]],$T24, Table2[[AwayTeam]:[AwayTeam]], AY$21, Table2[[ActualResult]:[ActualResult]], "SO")))</f>
        <v>2</v>
      </c>
      <c r="AZ24">
        <f>(2*(SUMIFS(Table2[[AwayWon]:[AwayWon]], Table2[[GameIsOver]:[GameIsOver]],1,Table2[[AwayTeam]:[AwayTeam]],$T24, Table2[[HomeTeam]:[HomeTeam]], AZ$21) + SUMIFS(Table2[[HomeWon_]:[HomeWon_]], Table2[[GameIsOver]:[GameIsOver]],1,Table2[[HomeTeam]:[HomeTeam]],$T24, Table2[[AwayTeam]:[AwayTeam]], AZ$21))) + (0*(SUMIFS(Table2[[HomeWon_]:[HomeWon_]], Table2[[GameIsOver]:[GameIsOver]],1,Table2[[AwayTeam]:[AwayTeam]],$T24, Table2[[HomeTeam]:[HomeTeam]], AZ$21, Table2[[ActualResult]:[ActualResult]], "REG") + SUMIFS(Table2[[AwayWon]:[AwayWon]], Table2[[GameIsOver]:[GameIsOver]],1,Table2[[HomeTeam]:[HomeTeam]],$T24, Table2[[AwayTeam]:[AwayTeam]], AZ$21, Table2[[ActualResult]:[ActualResult]], "REG"))) + (1*(SUMIFS(Table2[[HomeWon_]:[HomeWon_]], Table2[[GameIsOver]:[GameIsOver]],1,Table2[[AwayTeam]:[AwayTeam]],$T24, Table2[[HomeTeam]:[HomeTeam]], AZ$21, Table2[[ActualResult]:[ActualResult]], "OT") + SUMIFS(Table2[[AwayWon]:[AwayWon]], Table2[[GameIsOver]:[GameIsOver]],1,Table2[[HomeTeam]:[HomeTeam]],$T24, Table2[[AwayTeam]:[AwayTeam]], AZ$21, Table2[[ActualResult]:[ActualResult]], "OT") + SUMIFS(Table2[[HomeWon_]:[HomeWon_]], Table2[[GameIsOver]:[GameIsOver]],1,Table2[[AwayTeam]:[AwayTeam]],$T24, Table2[[HomeTeam]:[HomeTeam]], AZ$21, Table2[[ActualResult]:[ActualResult]], "SO") + SUMIFS(Table2[[AwayWon]:[AwayWon]], Table2[[GameIsOver]:[GameIsOver]],1,Table2[[HomeTeam]:[HomeTeam]],$T24, Table2[[AwayTeam]:[AwayTeam]], AZ$21, Table2[[ActualResult]:[ActualResult]], "SO")))</f>
        <v>2</v>
      </c>
      <c r="BA24">
        <f>(2*(SUMIFS(Table2[[AwayWon]:[AwayWon]], Table2[[GameIsOver]:[GameIsOver]],1,Table2[[AwayTeam]:[AwayTeam]],$T24, Table2[[HomeTeam]:[HomeTeam]], BA$21) + SUMIFS(Table2[[HomeWon_]:[HomeWon_]], Table2[[GameIsOver]:[GameIsOver]],1,Table2[[HomeTeam]:[HomeTeam]],$T24, Table2[[AwayTeam]:[AwayTeam]], BA$21))) + (0*(SUMIFS(Table2[[HomeWon_]:[HomeWon_]], Table2[[GameIsOver]:[GameIsOver]],1,Table2[[AwayTeam]:[AwayTeam]],$T24, Table2[[HomeTeam]:[HomeTeam]], BA$21, Table2[[ActualResult]:[ActualResult]], "REG") + SUMIFS(Table2[[AwayWon]:[AwayWon]], Table2[[GameIsOver]:[GameIsOver]],1,Table2[[HomeTeam]:[HomeTeam]],$T24, Table2[[AwayTeam]:[AwayTeam]], BA$21, Table2[[ActualResult]:[ActualResult]], "REG"))) + (1*(SUMIFS(Table2[[HomeWon_]:[HomeWon_]], Table2[[GameIsOver]:[GameIsOver]],1,Table2[[AwayTeam]:[AwayTeam]],$T24, Table2[[HomeTeam]:[HomeTeam]], BA$21, Table2[[ActualResult]:[ActualResult]], "OT") + SUMIFS(Table2[[AwayWon]:[AwayWon]], Table2[[GameIsOver]:[GameIsOver]],1,Table2[[HomeTeam]:[HomeTeam]],$T24, Table2[[AwayTeam]:[AwayTeam]], BA$21, Table2[[ActualResult]:[ActualResult]], "OT") + SUMIFS(Table2[[HomeWon_]:[HomeWon_]], Table2[[GameIsOver]:[GameIsOver]],1,Table2[[AwayTeam]:[AwayTeam]],$T24, Table2[[HomeTeam]:[HomeTeam]], BA$21, Table2[[ActualResult]:[ActualResult]], "SO") + SUMIFS(Table2[[AwayWon]:[AwayWon]], Table2[[GameIsOver]:[GameIsOver]],1,Table2[[HomeTeam]:[HomeTeam]],$T24, Table2[[AwayTeam]:[AwayTeam]], BA$21, Table2[[ActualResult]:[ActualResult]], "SO")))</f>
        <v>2</v>
      </c>
    </row>
    <row r="25" spans="1:53" x14ac:dyDescent="0.25">
      <c r="A25" s="71" t="s">
        <v>37</v>
      </c>
      <c r="B25" s="71" t="s">
        <v>96</v>
      </c>
      <c r="C25" s="71" t="s">
        <v>99</v>
      </c>
      <c r="D25" s="71">
        <f>INDEX(Table3[PTS], MATCH(Table6[[#This Row],[Teams]], Table3[Teams],0))</f>
        <v>43</v>
      </c>
      <c r="E25" s="71">
        <f>INDEX(Table3[PTS], MATCH(Table6[[#This Row],[Teams]], Table3[Teams],0))</f>
        <v>43</v>
      </c>
      <c r="S25">
        <v>2</v>
      </c>
      <c r="T25" t="str" cm="1">
        <f t="array" ref="T25">INDEX(Table6[Teams], SMALL(IF(Table6[D]="M", ROW(Table6[Teams])-ROW(Table6[#Headers])), Table712[[#This Row],[MET]]))</f>
        <v>CBJ</v>
      </c>
      <c r="U25">
        <f>INDEX(Table6[PTS], MATCH($T25, Table6[Teams], 0))</f>
        <v>70</v>
      </c>
      <c r="V25">
        <f>(2*(SUMIFS(Table2[[AwayWon]:[AwayWon]], Table2[[GameIsOver]:[GameIsOver]],1,Table2[[AwayTeam]:[AwayTeam]],$T25, Table2[[HomeTeam]:[HomeTeam]], V$21) + SUMIFS(Table2[[HomeWon_]:[HomeWon_]], Table2[[GameIsOver]:[GameIsOver]],1,Table2[[HomeTeam]:[HomeTeam]],$T25, Table2[[AwayTeam]:[AwayTeam]], V$21))) + (0*(SUMIFS(Table2[[HomeWon_]:[HomeWon_]], Table2[[GameIsOver]:[GameIsOver]],1,Table2[[AwayTeam]:[AwayTeam]],$T25, Table2[[HomeTeam]:[HomeTeam]], V$21, Table2[[ActualResult]:[ActualResult]], "REG") + SUMIFS(Table2[[AwayWon]:[AwayWon]], Table2[[GameIsOver]:[GameIsOver]],1,Table2[[HomeTeam]:[HomeTeam]],$T25, Table2[[AwayTeam]:[AwayTeam]], V$21, Table2[[ActualResult]:[ActualResult]], "REG"))) + (1*(SUMIFS(Table2[[HomeWon_]:[HomeWon_]], Table2[[GameIsOver]:[GameIsOver]],1,Table2[[AwayTeam]:[AwayTeam]],$T25, Table2[[HomeTeam]:[HomeTeam]], V$21, Table2[[ActualResult]:[ActualResult]], "OT") + SUMIFS(Table2[[AwayWon]:[AwayWon]], Table2[[GameIsOver]:[GameIsOver]],1,Table2[[HomeTeam]:[HomeTeam]],$T25, Table2[[AwayTeam]:[AwayTeam]], V$21, Table2[[ActualResult]:[ActualResult]], "OT") + SUMIFS(Table2[[HomeWon_]:[HomeWon_]], Table2[[GameIsOver]:[GameIsOver]],1,Table2[[AwayTeam]:[AwayTeam]],$T25, Table2[[HomeTeam]:[HomeTeam]], V$21, Table2[[ActualResult]:[ActualResult]], "SO") + SUMIFS(Table2[[AwayWon]:[AwayWon]], Table2[[GameIsOver]:[GameIsOver]],1,Table2[[HomeTeam]:[HomeTeam]],$T25, Table2[[AwayTeam]:[AwayTeam]], V$21, Table2[[ActualResult]:[ActualResult]], "SO")))</f>
        <v>1</v>
      </c>
      <c r="W25">
        <f>(2*(SUMIFS(Table2[[AwayWon]:[AwayWon]], Table2[[GameIsOver]:[GameIsOver]],1,Table2[[AwayTeam]:[AwayTeam]],$T25, Table2[[HomeTeam]:[HomeTeam]], W$21) + SUMIFS(Table2[[HomeWon_]:[HomeWon_]], Table2[[GameIsOver]:[GameIsOver]],1,Table2[[HomeTeam]:[HomeTeam]],$T25, Table2[[AwayTeam]:[AwayTeam]], W$21))) + (0*(SUMIFS(Table2[[HomeWon_]:[HomeWon_]], Table2[[GameIsOver]:[GameIsOver]],1,Table2[[AwayTeam]:[AwayTeam]],$T25, Table2[[HomeTeam]:[HomeTeam]], W$21, Table2[[ActualResult]:[ActualResult]], "REG") + SUMIFS(Table2[[AwayWon]:[AwayWon]], Table2[[GameIsOver]:[GameIsOver]],1,Table2[[HomeTeam]:[HomeTeam]],$T25, Table2[[AwayTeam]:[AwayTeam]], W$21, Table2[[ActualResult]:[ActualResult]], "REG"))) + (1*(SUMIFS(Table2[[HomeWon_]:[HomeWon_]], Table2[[GameIsOver]:[GameIsOver]],1,Table2[[AwayTeam]:[AwayTeam]],$T25, Table2[[HomeTeam]:[HomeTeam]], W$21, Table2[[ActualResult]:[ActualResult]], "OT") + SUMIFS(Table2[[AwayWon]:[AwayWon]], Table2[[GameIsOver]:[GameIsOver]],1,Table2[[HomeTeam]:[HomeTeam]],$T25, Table2[[AwayTeam]:[AwayTeam]], W$21, Table2[[ActualResult]:[ActualResult]], "OT") + SUMIFS(Table2[[HomeWon_]:[HomeWon_]], Table2[[GameIsOver]:[GameIsOver]],1,Table2[[AwayTeam]:[AwayTeam]],$T25, Table2[[HomeTeam]:[HomeTeam]], W$21, Table2[[ActualResult]:[ActualResult]], "SO") + SUMIFS(Table2[[AwayWon]:[AwayWon]], Table2[[GameIsOver]:[GameIsOver]],1,Table2[[HomeTeam]:[HomeTeam]],$T25, Table2[[AwayTeam]:[AwayTeam]], W$21, Table2[[ActualResult]:[ActualResult]], "SO")))</f>
        <v>2</v>
      </c>
      <c r="X25">
        <f>(2*(SUMIFS(Table2[[AwayWon]:[AwayWon]], Table2[[GameIsOver]:[GameIsOver]],1,Table2[[AwayTeam]:[AwayTeam]],$T25, Table2[[HomeTeam]:[HomeTeam]], X$21) + SUMIFS(Table2[[HomeWon_]:[HomeWon_]], Table2[[GameIsOver]:[GameIsOver]],1,Table2[[HomeTeam]:[HomeTeam]],$T25, Table2[[AwayTeam]:[AwayTeam]], X$21))) + (0*(SUMIFS(Table2[[HomeWon_]:[HomeWon_]], Table2[[GameIsOver]:[GameIsOver]],1,Table2[[AwayTeam]:[AwayTeam]],$T25, Table2[[HomeTeam]:[HomeTeam]], X$21, Table2[[ActualResult]:[ActualResult]], "REG") + SUMIFS(Table2[[AwayWon]:[AwayWon]], Table2[[GameIsOver]:[GameIsOver]],1,Table2[[HomeTeam]:[HomeTeam]],$T25, Table2[[AwayTeam]:[AwayTeam]], X$21, Table2[[ActualResult]:[ActualResult]], "REG"))) + (1*(SUMIFS(Table2[[HomeWon_]:[HomeWon_]], Table2[[GameIsOver]:[GameIsOver]],1,Table2[[AwayTeam]:[AwayTeam]],$T25, Table2[[HomeTeam]:[HomeTeam]], X$21, Table2[[ActualResult]:[ActualResult]], "OT") + SUMIFS(Table2[[AwayWon]:[AwayWon]], Table2[[GameIsOver]:[GameIsOver]],1,Table2[[HomeTeam]:[HomeTeam]],$T25, Table2[[AwayTeam]:[AwayTeam]], X$21, Table2[[ActualResult]:[ActualResult]], "OT") + SUMIFS(Table2[[HomeWon_]:[HomeWon_]], Table2[[GameIsOver]:[GameIsOver]],1,Table2[[AwayTeam]:[AwayTeam]],$T25, Table2[[HomeTeam]:[HomeTeam]], X$21, Table2[[ActualResult]:[ActualResult]], "SO") + SUMIFS(Table2[[AwayWon]:[AwayWon]], Table2[[GameIsOver]:[GameIsOver]],1,Table2[[HomeTeam]:[HomeTeam]],$T25, Table2[[AwayTeam]:[AwayTeam]], X$21, Table2[[ActualResult]:[ActualResult]], "SO")))</f>
        <v>2</v>
      </c>
      <c r="Y25">
        <f>(2*(SUMIFS(Table2[[AwayWon]:[AwayWon]], Table2[[GameIsOver]:[GameIsOver]],1,Table2[[AwayTeam]:[AwayTeam]],$T25, Table2[[HomeTeam]:[HomeTeam]], Y$21) + SUMIFS(Table2[[HomeWon_]:[HomeWon_]], Table2[[GameIsOver]:[GameIsOver]],1,Table2[[HomeTeam]:[HomeTeam]],$T25, Table2[[AwayTeam]:[AwayTeam]], Y$21))) + (0*(SUMIFS(Table2[[HomeWon_]:[HomeWon_]], Table2[[GameIsOver]:[GameIsOver]],1,Table2[[AwayTeam]:[AwayTeam]],$T25, Table2[[HomeTeam]:[HomeTeam]], Y$21, Table2[[ActualResult]:[ActualResult]], "REG") + SUMIFS(Table2[[AwayWon]:[AwayWon]], Table2[[GameIsOver]:[GameIsOver]],1,Table2[[HomeTeam]:[HomeTeam]],$T25, Table2[[AwayTeam]:[AwayTeam]], Y$21, Table2[[ActualResult]:[ActualResult]], "REG"))) + (1*(SUMIFS(Table2[[HomeWon_]:[HomeWon_]], Table2[[GameIsOver]:[GameIsOver]],1,Table2[[AwayTeam]:[AwayTeam]],$T25, Table2[[HomeTeam]:[HomeTeam]], Y$21, Table2[[ActualResult]:[ActualResult]], "OT") + SUMIFS(Table2[[AwayWon]:[AwayWon]], Table2[[GameIsOver]:[GameIsOver]],1,Table2[[HomeTeam]:[HomeTeam]],$T25, Table2[[AwayTeam]:[AwayTeam]], Y$21, Table2[[ActualResult]:[ActualResult]], "OT") + SUMIFS(Table2[[HomeWon_]:[HomeWon_]], Table2[[GameIsOver]:[GameIsOver]],1,Table2[[AwayTeam]:[AwayTeam]],$T25, Table2[[HomeTeam]:[HomeTeam]], Y$21, Table2[[ActualResult]:[ActualResult]], "SO") + SUMIFS(Table2[[AwayWon]:[AwayWon]], Table2[[GameIsOver]:[GameIsOver]],1,Table2[[HomeTeam]:[HomeTeam]],$T25, Table2[[AwayTeam]:[AwayTeam]], Y$21, Table2[[ActualResult]:[ActualResult]], "SO")))</f>
        <v>2</v>
      </c>
      <c r="Z25">
        <f>(2*(SUMIFS(Table2[[AwayWon]:[AwayWon]], Table2[[GameIsOver]:[GameIsOver]],1,Table2[[AwayTeam]:[AwayTeam]],$T25, Table2[[HomeTeam]:[HomeTeam]], Z$21) + SUMIFS(Table2[[HomeWon_]:[HomeWon_]], Table2[[GameIsOver]:[GameIsOver]],1,Table2[[HomeTeam]:[HomeTeam]],$T25, Table2[[AwayTeam]:[AwayTeam]], Z$21))) + (0*(SUMIFS(Table2[[HomeWon_]:[HomeWon_]], Table2[[GameIsOver]:[GameIsOver]],1,Table2[[AwayTeam]:[AwayTeam]],$T25, Table2[[HomeTeam]:[HomeTeam]], Z$21, Table2[[ActualResult]:[ActualResult]], "REG") + SUMIFS(Table2[[AwayWon]:[AwayWon]], Table2[[GameIsOver]:[GameIsOver]],1,Table2[[HomeTeam]:[HomeTeam]],$T25, Table2[[AwayTeam]:[AwayTeam]], Z$21, Table2[[ActualResult]:[ActualResult]], "REG"))) + (1*(SUMIFS(Table2[[HomeWon_]:[HomeWon_]], Table2[[GameIsOver]:[GameIsOver]],1,Table2[[AwayTeam]:[AwayTeam]],$T25, Table2[[HomeTeam]:[HomeTeam]], Z$21, Table2[[ActualResult]:[ActualResult]], "OT") + SUMIFS(Table2[[AwayWon]:[AwayWon]], Table2[[GameIsOver]:[GameIsOver]],1,Table2[[HomeTeam]:[HomeTeam]],$T25, Table2[[AwayTeam]:[AwayTeam]], Z$21, Table2[[ActualResult]:[ActualResult]], "OT") + SUMIFS(Table2[[HomeWon_]:[HomeWon_]], Table2[[GameIsOver]:[GameIsOver]],1,Table2[[AwayTeam]:[AwayTeam]],$T25, Table2[[HomeTeam]:[HomeTeam]], Z$21, Table2[[ActualResult]:[ActualResult]], "SO") + SUMIFS(Table2[[AwayWon]:[AwayWon]], Table2[[GameIsOver]:[GameIsOver]],1,Table2[[HomeTeam]:[HomeTeam]],$T25, Table2[[AwayTeam]:[AwayTeam]], Z$21, Table2[[ActualResult]:[ActualResult]], "SO")))</f>
        <v>2</v>
      </c>
      <c r="AA25">
        <f>(2*(SUMIFS(Table2[[AwayWon]:[AwayWon]], Table2[[GameIsOver]:[GameIsOver]],1,Table2[[AwayTeam]:[AwayTeam]],$T25, Table2[[HomeTeam]:[HomeTeam]], AA$21) + SUMIFS(Table2[[HomeWon_]:[HomeWon_]], Table2[[GameIsOver]:[GameIsOver]],1,Table2[[HomeTeam]:[HomeTeam]],$T25, Table2[[AwayTeam]:[AwayTeam]], AA$21))) + (0*(SUMIFS(Table2[[HomeWon_]:[HomeWon_]], Table2[[GameIsOver]:[GameIsOver]],1,Table2[[AwayTeam]:[AwayTeam]],$T25, Table2[[HomeTeam]:[HomeTeam]], AA$21, Table2[[ActualResult]:[ActualResult]], "REG") + SUMIFS(Table2[[AwayWon]:[AwayWon]], Table2[[GameIsOver]:[GameIsOver]],1,Table2[[HomeTeam]:[HomeTeam]],$T25, Table2[[AwayTeam]:[AwayTeam]], AA$21, Table2[[ActualResult]:[ActualResult]], "REG"))) + (1*(SUMIFS(Table2[[HomeWon_]:[HomeWon_]], Table2[[GameIsOver]:[GameIsOver]],1,Table2[[AwayTeam]:[AwayTeam]],$T25, Table2[[HomeTeam]:[HomeTeam]], AA$21, Table2[[ActualResult]:[ActualResult]], "OT") + SUMIFS(Table2[[AwayWon]:[AwayWon]], Table2[[GameIsOver]:[GameIsOver]],1,Table2[[HomeTeam]:[HomeTeam]],$T25, Table2[[AwayTeam]:[AwayTeam]], AA$21, Table2[[ActualResult]:[ActualResult]], "OT") + SUMIFS(Table2[[HomeWon_]:[HomeWon_]], Table2[[GameIsOver]:[GameIsOver]],1,Table2[[AwayTeam]:[AwayTeam]],$T25, Table2[[HomeTeam]:[HomeTeam]], AA$21, Table2[[ActualResult]:[ActualResult]], "SO") + SUMIFS(Table2[[AwayWon]:[AwayWon]], Table2[[GameIsOver]:[GameIsOver]],1,Table2[[HomeTeam]:[HomeTeam]],$T25, Table2[[AwayTeam]:[AwayTeam]], AA$21, Table2[[ActualResult]:[ActualResult]], "SO")))</f>
        <v>3</v>
      </c>
      <c r="AB25">
        <f>(2*(SUMIFS(Table2[[AwayWon]:[AwayWon]], Table2[[GameIsOver]:[GameIsOver]],1,Table2[[AwayTeam]:[AwayTeam]],$T25, Table2[[HomeTeam]:[HomeTeam]], AB$21) + SUMIFS(Table2[[HomeWon_]:[HomeWon_]], Table2[[GameIsOver]:[GameIsOver]],1,Table2[[HomeTeam]:[HomeTeam]],$T25, Table2[[AwayTeam]:[AwayTeam]], AB$21))) + (0*(SUMIFS(Table2[[HomeWon_]:[HomeWon_]], Table2[[GameIsOver]:[GameIsOver]],1,Table2[[AwayTeam]:[AwayTeam]],$T25, Table2[[HomeTeam]:[HomeTeam]], AB$21, Table2[[ActualResult]:[ActualResult]], "REG") + SUMIFS(Table2[[AwayWon]:[AwayWon]], Table2[[GameIsOver]:[GameIsOver]],1,Table2[[HomeTeam]:[HomeTeam]],$T25, Table2[[AwayTeam]:[AwayTeam]], AB$21, Table2[[ActualResult]:[ActualResult]], "REG"))) + (1*(SUMIFS(Table2[[HomeWon_]:[HomeWon_]], Table2[[GameIsOver]:[GameIsOver]],1,Table2[[AwayTeam]:[AwayTeam]],$T25, Table2[[HomeTeam]:[HomeTeam]], AB$21, Table2[[ActualResult]:[ActualResult]], "OT") + SUMIFS(Table2[[AwayWon]:[AwayWon]], Table2[[GameIsOver]:[GameIsOver]],1,Table2[[HomeTeam]:[HomeTeam]],$T25, Table2[[AwayTeam]:[AwayTeam]], AB$21, Table2[[ActualResult]:[ActualResult]], "OT") + SUMIFS(Table2[[HomeWon_]:[HomeWon_]], Table2[[GameIsOver]:[GameIsOver]],1,Table2[[AwayTeam]:[AwayTeam]],$T25, Table2[[HomeTeam]:[HomeTeam]], AB$21, Table2[[ActualResult]:[ActualResult]], "SO") + SUMIFS(Table2[[AwayWon]:[AwayWon]], Table2[[GameIsOver]:[GameIsOver]],1,Table2[[HomeTeam]:[HomeTeam]],$T25, Table2[[AwayTeam]:[AwayTeam]], AB$21, Table2[[ActualResult]:[ActualResult]], "SO")))</f>
        <v>0</v>
      </c>
      <c r="AC25">
        <f>(2*(SUMIFS(Table2[[AwayWon]:[AwayWon]], Table2[[GameIsOver]:[GameIsOver]],1,Table2[[AwayTeam]:[AwayTeam]],$T25, Table2[[HomeTeam]:[HomeTeam]], AC$21) + SUMIFS(Table2[[HomeWon_]:[HomeWon_]], Table2[[GameIsOver]:[GameIsOver]],1,Table2[[HomeTeam]:[HomeTeam]],$T25, Table2[[AwayTeam]:[AwayTeam]], AC$21))) + (0*(SUMIFS(Table2[[HomeWon_]:[HomeWon_]], Table2[[GameIsOver]:[GameIsOver]],1,Table2[[AwayTeam]:[AwayTeam]],$T25, Table2[[HomeTeam]:[HomeTeam]], AC$21, Table2[[ActualResult]:[ActualResult]], "REG") + SUMIFS(Table2[[AwayWon]:[AwayWon]], Table2[[GameIsOver]:[GameIsOver]],1,Table2[[HomeTeam]:[HomeTeam]],$T25, Table2[[AwayTeam]:[AwayTeam]], AC$21, Table2[[ActualResult]:[ActualResult]], "REG"))) + (1*(SUMIFS(Table2[[HomeWon_]:[HomeWon_]], Table2[[GameIsOver]:[GameIsOver]],1,Table2[[AwayTeam]:[AwayTeam]],$T25, Table2[[HomeTeam]:[HomeTeam]], AC$21, Table2[[ActualResult]:[ActualResult]], "OT") + SUMIFS(Table2[[AwayWon]:[AwayWon]], Table2[[GameIsOver]:[GameIsOver]],1,Table2[[HomeTeam]:[HomeTeam]],$T25, Table2[[AwayTeam]:[AwayTeam]], AC$21, Table2[[ActualResult]:[ActualResult]], "OT") + SUMIFS(Table2[[HomeWon_]:[HomeWon_]], Table2[[GameIsOver]:[GameIsOver]],1,Table2[[AwayTeam]:[AwayTeam]],$T25, Table2[[HomeTeam]:[HomeTeam]], AC$21, Table2[[ActualResult]:[ActualResult]], "SO") + SUMIFS(Table2[[AwayWon]:[AwayWon]], Table2[[GameIsOver]:[GameIsOver]],1,Table2[[HomeTeam]:[HomeTeam]],$T25, Table2[[AwayTeam]:[AwayTeam]], AC$21, Table2[[ActualResult]:[ActualResult]], "SO")))</f>
        <v>2</v>
      </c>
      <c r="AD25">
        <f>(2*(SUMIFS(Table2[[AwayWon]:[AwayWon]], Table2[[GameIsOver]:[GameIsOver]],1,Table2[[AwayTeam]:[AwayTeam]],$T25, Table2[[HomeTeam]:[HomeTeam]], AD$21) + SUMIFS(Table2[[HomeWon_]:[HomeWon_]], Table2[[GameIsOver]:[GameIsOver]],1,Table2[[HomeTeam]:[HomeTeam]],$T25, Table2[[AwayTeam]:[AwayTeam]], AD$21))) + (0*(SUMIFS(Table2[[HomeWon_]:[HomeWon_]], Table2[[GameIsOver]:[GameIsOver]],1,Table2[[AwayTeam]:[AwayTeam]],$T25, Table2[[HomeTeam]:[HomeTeam]], AD$21, Table2[[ActualResult]:[ActualResult]], "REG") + SUMIFS(Table2[[AwayWon]:[AwayWon]], Table2[[GameIsOver]:[GameIsOver]],1,Table2[[HomeTeam]:[HomeTeam]],$T25, Table2[[AwayTeam]:[AwayTeam]], AD$21, Table2[[ActualResult]:[ActualResult]], "REG"))) + (1*(SUMIFS(Table2[[HomeWon_]:[HomeWon_]], Table2[[GameIsOver]:[GameIsOver]],1,Table2[[AwayTeam]:[AwayTeam]],$T25, Table2[[HomeTeam]:[HomeTeam]], AD$21, Table2[[ActualResult]:[ActualResult]], "OT") + SUMIFS(Table2[[AwayWon]:[AwayWon]], Table2[[GameIsOver]:[GameIsOver]],1,Table2[[HomeTeam]:[HomeTeam]],$T25, Table2[[AwayTeam]:[AwayTeam]], AD$21, Table2[[ActualResult]:[ActualResult]], "OT") + SUMIFS(Table2[[HomeWon_]:[HomeWon_]], Table2[[GameIsOver]:[GameIsOver]],1,Table2[[AwayTeam]:[AwayTeam]],$T25, Table2[[HomeTeam]:[HomeTeam]], AD$21, Table2[[ActualResult]:[ActualResult]], "SO") + SUMIFS(Table2[[AwayWon]:[AwayWon]], Table2[[GameIsOver]:[GameIsOver]],1,Table2[[HomeTeam]:[HomeTeam]],$T25, Table2[[AwayTeam]:[AwayTeam]], AD$21, Table2[[ActualResult]:[ActualResult]], "SO")))</f>
        <v>4</v>
      </c>
      <c r="AE25">
        <f>(2*(SUMIFS(Table2[[AwayWon]:[AwayWon]], Table2[[GameIsOver]:[GameIsOver]],1,Table2[[AwayTeam]:[AwayTeam]],$T25, Table2[[HomeTeam]:[HomeTeam]], AE$21) + SUMIFS(Table2[[HomeWon_]:[HomeWon_]], Table2[[GameIsOver]:[GameIsOver]],1,Table2[[HomeTeam]:[HomeTeam]],$T25, Table2[[AwayTeam]:[AwayTeam]], AE$21))) + (0*(SUMIFS(Table2[[HomeWon_]:[HomeWon_]], Table2[[GameIsOver]:[GameIsOver]],1,Table2[[AwayTeam]:[AwayTeam]],$T25, Table2[[HomeTeam]:[HomeTeam]], AE$21, Table2[[ActualResult]:[ActualResult]], "REG") + SUMIFS(Table2[[AwayWon]:[AwayWon]], Table2[[GameIsOver]:[GameIsOver]],1,Table2[[HomeTeam]:[HomeTeam]],$T25, Table2[[AwayTeam]:[AwayTeam]], AE$21, Table2[[ActualResult]:[ActualResult]], "REG"))) + (1*(SUMIFS(Table2[[HomeWon_]:[HomeWon_]], Table2[[GameIsOver]:[GameIsOver]],1,Table2[[AwayTeam]:[AwayTeam]],$T25, Table2[[HomeTeam]:[HomeTeam]], AE$21, Table2[[ActualResult]:[ActualResult]], "OT") + SUMIFS(Table2[[AwayWon]:[AwayWon]], Table2[[GameIsOver]:[GameIsOver]],1,Table2[[HomeTeam]:[HomeTeam]],$T25, Table2[[AwayTeam]:[AwayTeam]], AE$21, Table2[[ActualResult]:[ActualResult]], "OT") + SUMIFS(Table2[[HomeWon_]:[HomeWon_]], Table2[[GameIsOver]:[GameIsOver]],1,Table2[[AwayTeam]:[AwayTeam]],$T25, Table2[[HomeTeam]:[HomeTeam]], AE$21, Table2[[ActualResult]:[ActualResult]], "SO") + SUMIFS(Table2[[AwayWon]:[AwayWon]], Table2[[GameIsOver]:[GameIsOver]],1,Table2[[HomeTeam]:[HomeTeam]],$T25, Table2[[AwayTeam]:[AwayTeam]], AE$21, Table2[[ActualResult]:[ActualResult]], "SO")))</f>
        <v>2</v>
      </c>
      <c r="AF25">
        <f>(2*(SUMIFS(Table2[[AwayWon]:[AwayWon]], Table2[[GameIsOver]:[GameIsOver]],1,Table2[[AwayTeam]:[AwayTeam]],$T25, Table2[[HomeTeam]:[HomeTeam]], AF$21) + SUMIFS(Table2[[HomeWon_]:[HomeWon_]], Table2[[GameIsOver]:[GameIsOver]],1,Table2[[HomeTeam]:[HomeTeam]],$T25, Table2[[AwayTeam]:[AwayTeam]], AF$21))) + (0*(SUMIFS(Table2[[HomeWon_]:[HomeWon_]], Table2[[GameIsOver]:[GameIsOver]],1,Table2[[AwayTeam]:[AwayTeam]],$T25, Table2[[HomeTeam]:[HomeTeam]], AF$21, Table2[[ActualResult]:[ActualResult]], "REG") + SUMIFS(Table2[[AwayWon]:[AwayWon]], Table2[[GameIsOver]:[GameIsOver]],1,Table2[[HomeTeam]:[HomeTeam]],$T25, Table2[[AwayTeam]:[AwayTeam]], AF$21, Table2[[ActualResult]:[ActualResult]], "REG"))) + (1*(SUMIFS(Table2[[HomeWon_]:[HomeWon_]], Table2[[GameIsOver]:[GameIsOver]],1,Table2[[AwayTeam]:[AwayTeam]],$T25, Table2[[HomeTeam]:[HomeTeam]], AF$21, Table2[[ActualResult]:[ActualResult]], "OT") + SUMIFS(Table2[[AwayWon]:[AwayWon]], Table2[[GameIsOver]:[GameIsOver]],1,Table2[[HomeTeam]:[HomeTeam]],$T25, Table2[[AwayTeam]:[AwayTeam]], AF$21, Table2[[ActualResult]:[ActualResult]], "OT") + SUMIFS(Table2[[HomeWon_]:[HomeWon_]], Table2[[GameIsOver]:[GameIsOver]],1,Table2[[AwayTeam]:[AwayTeam]],$T25, Table2[[HomeTeam]:[HomeTeam]], AF$21, Table2[[ActualResult]:[ActualResult]], "SO") + SUMIFS(Table2[[AwayWon]:[AwayWon]], Table2[[GameIsOver]:[GameIsOver]],1,Table2[[HomeTeam]:[HomeTeam]],$T25, Table2[[AwayTeam]:[AwayTeam]], AF$21, Table2[[ActualResult]:[ActualResult]], "SO")))</f>
        <v>2</v>
      </c>
      <c r="AG25">
        <f>(2*(SUMIFS(Table2[[AwayWon]:[AwayWon]], Table2[[GameIsOver]:[GameIsOver]],1,Table2[[AwayTeam]:[AwayTeam]],$T25, Table2[[HomeTeam]:[HomeTeam]], AG$21) + SUMIFS(Table2[[HomeWon_]:[HomeWon_]], Table2[[GameIsOver]:[GameIsOver]],1,Table2[[HomeTeam]:[HomeTeam]],$T25, Table2[[AwayTeam]:[AwayTeam]], AG$21))) + (0*(SUMIFS(Table2[[HomeWon_]:[HomeWon_]], Table2[[GameIsOver]:[GameIsOver]],1,Table2[[AwayTeam]:[AwayTeam]],$T25, Table2[[HomeTeam]:[HomeTeam]], AG$21, Table2[[ActualResult]:[ActualResult]], "REG") + SUMIFS(Table2[[AwayWon]:[AwayWon]], Table2[[GameIsOver]:[GameIsOver]],1,Table2[[HomeTeam]:[HomeTeam]],$T25, Table2[[AwayTeam]:[AwayTeam]], AG$21, Table2[[ActualResult]:[ActualResult]], "REG"))) + (1*(SUMIFS(Table2[[HomeWon_]:[HomeWon_]], Table2[[GameIsOver]:[GameIsOver]],1,Table2[[AwayTeam]:[AwayTeam]],$T25, Table2[[HomeTeam]:[HomeTeam]], AG$21, Table2[[ActualResult]:[ActualResult]], "OT") + SUMIFS(Table2[[AwayWon]:[AwayWon]], Table2[[GameIsOver]:[GameIsOver]],1,Table2[[HomeTeam]:[HomeTeam]],$T25, Table2[[AwayTeam]:[AwayTeam]], AG$21, Table2[[ActualResult]:[ActualResult]], "OT") + SUMIFS(Table2[[HomeWon_]:[HomeWon_]], Table2[[GameIsOver]:[GameIsOver]],1,Table2[[AwayTeam]:[AwayTeam]],$T25, Table2[[HomeTeam]:[HomeTeam]], AG$21, Table2[[ActualResult]:[ActualResult]], "SO") + SUMIFS(Table2[[AwayWon]:[AwayWon]], Table2[[GameIsOver]:[GameIsOver]],1,Table2[[HomeTeam]:[HomeTeam]],$T25, Table2[[AwayTeam]:[AwayTeam]], AG$21, Table2[[ActualResult]:[ActualResult]], "SO")))</f>
        <v>0</v>
      </c>
      <c r="AH25">
        <f>(2*(SUMIFS(Table2[[AwayWon]:[AwayWon]], Table2[[GameIsOver]:[GameIsOver]],1,Table2[[AwayTeam]:[AwayTeam]],$T25, Table2[[HomeTeam]:[HomeTeam]], AH$21) + SUMIFS(Table2[[HomeWon_]:[HomeWon_]], Table2[[GameIsOver]:[GameIsOver]],1,Table2[[HomeTeam]:[HomeTeam]],$T25, Table2[[AwayTeam]:[AwayTeam]], AH$21))) + (0*(SUMIFS(Table2[[HomeWon_]:[HomeWon_]], Table2[[GameIsOver]:[GameIsOver]],1,Table2[[AwayTeam]:[AwayTeam]],$T25, Table2[[HomeTeam]:[HomeTeam]], AH$21, Table2[[ActualResult]:[ActualResult]], "REG") + SUMIFS(Table2[[AwayWon]:[AwayWon]], Table2[[GameIsOver]:[GameIsOver]],1,Table2[[HomeTeam]:[HomeTeam]],$T25, Table2[[AwayTeam]:[AwayTeam]], AH$21, Table2[[ActualResult]:[ActualResult]], "REG"))) + (1*(SUMIFS(Table2[[HomeWon_]:[HomeWon_]], Table2[[GameIsOver]:[GameIsOver]],1,Table2[[AwayTeam]:[AwayTeam]],$T25, Table2[[HomeTeam]:[HomeTeam]], AH$21, Table2[[ActualResult]:[ActualResult]], "OT") + SUMIFS(Table2[[AwayWon]:[AwayWon]], Table2[[GameIsOver]:[GameIsOver]],1,Table2[[HomeTeam]:[HomeTeam]],$T25, Table2[[AwayTeam]:[AwayTeam]], AH$21, Table2[[ActualResult]:[ActualResult]], "OT") + SUMIFS(Table2[[HomeWon_]:[HomeWon_]], Table2[[GameIsOver]:[GameIsOver]],1,Table2[[AwayTeam]:[AwayTeam]],$T25, Table2[[HomeTeam]:[HomeTeam]], AH$21, Table2[[ActualResult]:[ActualResult]], "SO") + SUMIFS(Table2[[AwayWon]:[AwayWon]], Table2[[GameIsOver]:[GameIsOver]],1,Table2[[HomeTeam]:[HomeTeam]],$T25, Table2[[AwayTeam]:[AwayTeam]], AH$21, Table2[[ActualResult]:[ActualResult]], "SO")))</f>
        <v>1</v>
      </c>
      <c r="AI25">
        <f>(2*(SUMIFS(Table2[[AwayWon]:[AwayWon]], Table2[[GameIsOver]:[GameIsOver]],1,Table2[[AwayTeam]:[AwayTeam]],$T25, Table2[[HomeTeam]:[HomeTeam]], AI$21) + SUMIFS(Table2[[HomeWon_]:[HomeWon_]], Table2[[GameIsOver]:[GameIsOver]],1,Table2[[HomeTeam]:[HomeTeam]],$T25, Table2[[AwayTeam]:[AwayTeam]], AI$21))) + (0*(SUMIFS(Table2[[HomeWon_]:[HomeWon_]], Table2[[GameIsOver]:[GameIsOver]],1,Table2[[AwayTeam]:[AwayTeam]],$T25, Table2[[HomeTeam]:[HomeTeam]], AI$21, Table2[[ActualResult]:[ActualResult]], "REG") + SUMIFS(Table2[[AwayWon]:[AwayWon]], Table2[[GameIsOver]:[GameIsOver]],1,Table2[[HomeTeam]:[HomeTeam]],$T25, Table2[[AwayTeam]:[AwayTeam]], AI$21, Table2[[ActualResult]:[ActualResult]], "REG"))) + (1*(SUMIFS(Table2[[HomeWon_]:[HomeWon_]], Table2[[GameIsOver]:[GameIsOver]],1,Table2[[AwayTeam]:[AwayTeam]],$T25, Table2[[HomeTeam]:[HomeTeam]], AI$21, Table2[[ActualResult]:[ActualResult]], "OT") + SUMIFS(Table2[[AwayWon]:[AwayWon]], Table2[[GameIsOver]:[GameIsOver]],1,Table2[[HomeTeam]:[HomeTeam]],$T25, Table2[[AwayTeam]:[AwayTeam]], AI$21, Table2[[ActualResult]:[ActualResult]], "OT") + SUMIFS(Table2[[HomeWon_]:[HomeWon_]], Table2[[GameIsOver]:[GameIsOver]],1,Table2[[AwayTeam]:[AwayTeam]],$T25, Table2[[HomeTeam]:[HomeTeam]], AI$21, Table2[[ActualResult]:[ActualResult]], "SO") + SUMIFS(Table2[[AwayWon]:[AwayWon]], Table2[[GameIsOver]:[GameIsOver]],1,Table2[[HomeTeam]:[HomeTeam]],$T25, Table2[[AwayTeam]:[AwayTeam]], AI$21, Table2[[ActualResult]:[ActualResult]], "SO")))</f>
        <v>4</v>
      </c>
      <c r="AJ25">
        <f>(2*(SUMIFS(Table2[[AwayWon]:[AwayWon]], Table2[[GameIsOver]:[GameIsOver]],1,Table2[[AwayTeam]:[AwayTeam]],$T25, Table2[[HomeTeam]:[HomeTeam]], AJ$21) + SUMIFS(Table2[[HomeWon_]:[HomeWon_]], Table2[[GameIsOver]:[GameIsOver]],1,Table2[[HomeTeam]:[HomeTeam]],$T25, Table2[[AwayTeam]:[AwayTeam]], AJ$21))) + (0*(SUMIFS(Table2[[HomeWon_]:[HomeWon_]], Table2[[GameIsOver]:[GameIsOver]],1,Table2[[AwayTeam]:[AwayTeam]],$T25, Table2[[HomeTeam]:[HomeTeam]], AJ$21, Table2[[ActualResult]:[ActualResult]], "REG") + SUMIFS(Table2[[AwayWon]:[AwayWon]], Table2[[GameIsOver]:[GameIsOver]],1,Table2[[HomeTeam]:[HomeTeam]],$T25, Table2[[AwayTeam]:[AwayTeam]], AJ$21, Table2[[ActualResult]:[ActualResult]], "REG"))) + (1*(SUMIFS(Table2[[HomeWon_]:[HomeWon_]], Table2[[GameIsOver]:[GameIsOver]],1,Table2[[AwayTeam]:[AwayTeam]],$T25, Table2[[HomeTeam]:[HomeTeam]], AJ$21, Table2[[ActualResult]:[ActualResult]], "OT") + SUMIFS(Table2[[AwayWon]:[AwayWon]], Table2[[GameIsOver]:[GameIsOver]],1,Table2[[HomeTeam]:[HomeTeam]],$T25, Table2[[AwayTeam]:[AwayTeam]], AJ$21, Table2[[ActualResult]:[ActualResult]], "OT") + SUMIFS(Table2[[HomeWon_]:[HomeWon_]], Table2[[GameIsOver]:[GameIsOver]],1,Table2[[AwayTeam]:[AwayTeam]],$T25, Table2[[HomeTeam]:[HomeTeam]], AJ$21, Table2[[ActualResult]:[ActualResult]], "SO") + SUMIFS(Table2[[AwayWon]:[AwayWon]], Table2[[GameIsOver]:[GameIsOver]],1,Table2[[HomeTeam]:[HomeTeam]],$T25, Table2[[AwayTeam]:[AwayTeam]], AJ$21, Table2[[ActualResult]:[ActualResult]], "SO")))</f>
        <v>3</v>
      </c>
      <c r="AK25">
        <f>(2*(SUMIFS(Table2[[AwayWon]:[AwayWon]], Table2[[GameIsOver]:[GameIsOver]],1,Table2[[AwayTeam]:[AwayTeam]],$T25, Table2[[HomeTeam]:[HomeTeam]], AK$21) + SUMIFS(Table2[[HomeWon_]:[HomeWon_]], Table2[[GameIsOver]:[GameIsOver]],1,Table2[[HomeTeam]:[HomeTeam]],$T25, Table2[[AwayTeam]:[AwayTeam]], AK$21))) + (0*(SUMIFS(Table2[[HomeWon_]:[HomeWon_]], Table2[[GameIsOver]:[GameIsOver]],1,Table2[[AwayTeam]:[AwayTeam]],$T25, Table2[[HomeTeam]:[HomeTeam]], AK$21, Table2[[ActualResult]:[ActualResult]], "REG") + SUMIFS(Table2[[AwayWon]:[AwayWon]], Table2[[GameIsOver]:[GameIsOver]],1,Table2[[HomeTeam]:[HomeTeam]],$T25, Table2[[AwayTeam]:[AwayTeam]], AK$21, Table2[[ActualResult]:[ActualResult]], "REG"))) + (1*(SUMIFS(Table2[[HomeWon_]:[HomeWon_]], Table2[[GameIsOver]:[GameIsOver]],1,Table2[[AwayTeam]:[AwayTeam]],$T25, Table2[[HomeTeam]:[HomeTeam]], AK$21, Table2[[ActualResult]:[ActualResult]], "OT") + SUMIFS(Table2[[AwayWon]:[AwayWon]], Table2[[GameIsOver]:[GameIsOver]],1,Table2[[HomeTeam]:[HomeTeam]],$T25, Table2[[AwayTeam]:[AwayTeam]], AK$21, Table2[[ActualResult]:[ActualResult]], "OT") + SUMIFS(Table2[[HomeWon_]:[HomeWon_]], Table2[[GameIsOver]:[GameIsOver]],1,Table2[[AwayTeam]:[AwayTeam]],$T25, Table2[[HomeTeam]:[HomeTeam]], AK$21, Table2[[ActualResult]:[ActualResult]], "SO") + SUMIFS(Table2[[AwayWon]:[AwayWon]], Table2[[GameIsOver]:[GameIsOver]],1,Table2[[HomeTeam]:[HomeTeam]],$T25, Table2[[AwayTeam]:[AwayTeam]], AK$21, Table2[[ActualResult]:[ActualResult]], "SO")))</f>
        <v>2</v>
      </c>
      <c r="AL25">
        <f>(2*(SUMIFS(Table2[[AwayWon]:[AwayWon]], Table2[[GameIsOver]:[GameIsOver]],1,Table2[[AwayTeam]:[AwayTeam]],$T25, Table2[[HomeTeam]:[HomeTeam]], AL$21) + SUMIFS(Table2[[HomeWon_]:[HomeWon_]], Table2[[GameIsOver]:[GameIsOver]],1,Table2[[HomeTeam]:[HomeTeam]],$T25, Table2[[AwayTeam]:[AwayTeam]], AL$21))) + (0*(SUMIFS(Table2[[HomeWon_]:[HomeWon_]], Table2[[GameIsOver]:[GameIsOver]],1,Table2[[AwayTeam]:[AwayTeam]],$T25, Table2[[HomeTeam]:[HomeTeam]], AL$21, Table2[[ActualResult]:[ActualResult]], "REG") + SUMIFS(Table2[[AwayWon]:[AwayWon]], Table2[[GameIsOver]:[GameIsOver]],1,Table2[[HomeTeam]:[HomeTeam]],$T25, Table2[[AwayTeam]:[AwayTeam]], AL$21, Table2[[ActualResult]:[ActualResult]], "REG"))) + (1*(SUMIFS(Table2[[HomeWon_]:[HomeWon_]], Table2[[GameIsOver]:[GameIsOver]],1,Table2[[AwayTeam]:[AwayTeam]],$T25, Table2[[HomeTeam]:[HomeTeam]], AL$21, Table2[[ActualResult]:[ActualResult]], "OT") + SUMIFS(Table2[[AwayWon]:[AwayWon]], Table2[[GameIsOver]:[GameIsOver]],1,Table2[[HomeTeam]:[HomeTeam]],$T25, Table2[[AwayTeam]:[AwayTeam]], AL$21, Table2[[ActualResult]:[ActualResult]], "OT") + SUMIFS(Table2[[HomeWon_]:[HomeWon_]], Table2[[GameIsOver]:[GameIsOver]],1,Table2[[AwayTeam]:[AwayTeam]],$T25, Table2[[HomeTeam]:[HomeTeam]], AL$21, Table2[[ActualResult]:[ActualResult]], "SO") + SUMIFS(Table2[[AwayWon]:[AwayWon]], Table2[[GameIsOver]:[GameIsOver]],1,Table2[[HomeTeam]:[HomeTeam]],$T25, Table2[[AwayTeam]:[AwayTeam]], AL$21, Table2[[ActualResult]:[ActualResult]], "SO")))</f>
        <v>4</v>
      </c>
      <c r="AM25">
        <f>(2*(SUMIFS(Table2[[AwayWon]:[AwayWon]], Table2[[GameIsOver]:[GameIsOver]],1,Table2[[AwayTeam]:[AwayTeam]],$T25, Table2[[HomeTeam]:[HomeTeam]], AM$21) + SUMIFS(Table2[[HomeWon_]:[HomeWon_]], Table2[[GameIsOver]:[GameIsOver]],1,Table2[[HomeTeam]:[HomeTeam]],$T25, Table2[[AwayTeam]:[AwayTeam]], AM$21))) + (0*(SUMIFS(Table2[[HomeWon_]:[HomeWon_]], Table2[[GameIsOver]:[GameIsOver]],1,Table2[[AwayTeam]:[AwayTeam]],$T25, Table2[[HomeTeam]:[HomeTeam]], AM$21, Table2[[ActualResult]:[ActualResult]], "REG") + SUMIFS(Table2[[AwayWon]:[AwayWon]], Table2[[GameIsOver]:[GameIsOver]],1,Table2[[HomeTeam]:[HomeTeam]],$T25, Table2[[AwayTeam]:[AwayTeam]], AM$21, Table2[[ActualResult]:[ActualResult]], "REG"))) + (1*(SUMIFS(Table2[[HomeWon_]:[HomeWon_]], Table2[[GameIsOver]:[GameIsOver]],1,Table2[[AwayTeam]:[AwayTeam]],$T25, Table2[[HomeTeam]:[HomeTeam]], AM$21, Table2[[ActualResult]:[ActualResult]], "OT") + SUMIFS(Table2[[AwayWon]:[AwayWon]], Table2[[GameIsOver]:[GameIsOver]],1,Table2[[HomeTeam]:[HomeTeam]],$T25, Table2[[AwayTeam]:[AwayTeam]], AM$21, Table2[[ActualResult]:[ActualResult]], "OT") + SUMIFS(Table2[[HomeWon_]:[HomeWon_]], Table2[[GameIsOver]:[GameIsOver]],1,Table2[[AwayTeam]:[AwayTeam]],$T25, Table2[[HomeTeam]:[HomeTeam]], AM$21, Table2[[ActualResult]:[ActualResult]], "SO") + SUMIFS(Table2[[AwayWon]:[AwayWon]], Table2[[GameIsOver]:[GameIsOver]],1,Table2[[HomeTeam]:[HomeTeam]],$T25, Table2[[AwayTeam]:[AwayTeam]], AM$21, Table2[[ActualResult]:[ActualResult]], "SO")))</f>
        <v>0</v>
      </c>
      <c r="AN25">
        <f>(2*(SUMIFS(Table2[[AwayWon]:[AwayWon]], Table2[[GameIsOver]:[GameIsOver]],1,Table2[[AwayTeam]:[AwayTeam]],$T25, Table2[[HomeTeam]:[HomeTeam]], AN$21) + SUMIFS(Table2[[HomeWon_]:[HomeWon_]], Table2[[GameIsOver]:[GameIsOver]],1,Table2[[HomeTeam]:[HomeTeam]],$T25, Table2[[AwayTeam]:[AwayTeam]], AN$21))) + (0*(SUMIFS(Table2[[HomeWon_]:[HomeWon_]], Table2[[GameIsOver]:[GameIsOver]],1,Table2[[AwayTeam]:[AwayTeam]],$T25, Table2[[HomeTeam]:[HomeTeam]], AN$21, Table2[[ActualResult]:[ActualResult]], "REG") + SUMIFS(Table2[[AwayWon]:[AwayWon]], Table2[[GameIsOver]:[GameIsOver]],1,Table2[[HomeTeam]:[HomeTeam]],$T25, Table2[[AwayTeam]:[AwayTeam]], AN$21, Table2[[ActualResult]:[ActualResult]], "REG"))) + (1*(SUMIFS(Table2[[HomeWon_]:[HomeWon_]], Table2[[GameIsOver]:[GameIsOver]],1,Table2[[AwayTeam]:[AwayTeam]],$T25, Table2[[HomeTeam]:[HomeTeam]], AN$21, Table2[[ActualResult]:[ActualResult]], "OT") + SUMIFS(Table2[[AwayWon]:[AwayWon]], Table2[[GameIsOver]:[GameIsOver]],1,Table2[[HomeTeam]:[HomeTeam]],$T25, Table2[[AwayTeam]:[AwayTeam]], AN$21, Table2[[ActualResult]:[ActualResult]], "OT") + SUMIFS(Table2[[HomeWon_]:[HomeWon_]], Table2[[GameIsOver]:[GameIsOver]],1,Table2[[AwayTeam]:[AwayTeam]],$T25, Table2[[HomeTeam]:[HomeTeam]], AN$21, Table2[[ActualResult]:[ActualResult]], "SO") + SUMIFS(Table2[[AwayWon]:[AwayWon]], Table2[[GameIsOver]:[GameIsOver]],1,Table2[[HomeTeam]:[HomeTeam]],$T25, Table2[[AwayTeam]:[AwayTeam]], AN$21, Table2[[ActualResult]:[ActualResult]], "SO")))</f>
        <v>2</v>
      </c>
      <c r="AO25">
        <f>(2*(SUMIFS(Table2[[AwayWon]:[AwayWon]], Table2[[GameIsOver]:[GameIsOver]],1,Table2[[AwayTeam]:[AwayTeam]],$T25, Table2[[HomeTeam]:[HomeTeam]], AO$21) + SUMIFS(Table2[[HomeWon_]:[HomeWon_]], Table2[[GameIsOver]:[GameIsOver]],1,Table2[[HomeTeam]:[HomeTeam]],$T25, Table2[[AwayTeam]:[AwayTeam]], AO$21))) + (0*(SUMIFS(Table2[[HomeWon_]:[HomeWon_]], Table2[[GameIsOver]:[GameIsOver]],1,Table2[[AwayTeam]:[AwayTeam]],$T25, Table2[[HomeTeam]:[HomeTeam]], AO$21, Table2[[ActualResult]:[ActualResult]], "REG") + SUMIFS(Table2[[AwayWon]:[AwayWon]], Table2[[GameIsOver]:[GameIsOver]],1,Table2[[HomeTeam]:[HomeTeam]],$T25, Table2[[AwayTeam]:[AwayTeam]], AO$21, Table2[[ActualResult]:[ActualResult]], "REG"))) + (1*(SUMIFS(Table2[[HomeWon_]:[HomeWon_]], Table2[[GameIsOver]:[GameIsOver]],1,Table2[[AwayTeam]:[AwayTeam]],$T25, Table2[[HomeTeam]:[HomeTeam]], AO$21, Table2[[ActualResult]:[ActualResult]], "OT") + SUMIFS(Table2[[AwayWon]:[AwayWon]], Table2[[GameIsOver]:[GameIsOver]],1,Table2[[HomeTeam]:[HomeTeam]],$T25, Table2[[AwayTeam]:[AwayTeam]], AO$21, Table2[[ActualResult]:[ActualResult]], "OT") + SUMIFS(Table2[[HomeWon_]:[HomeWon_]], Table2[[GameIsOver]:[GameIsOver]],1,Table2[[AwayTeam]:[AwayTeam]],$T25, Table2[[HomeTeam]:[HomeTeam]], AO$21, Table2[[ActualResult]:[ActualResult]], "SO") + SUMIFS(Table2[[AwayWon]:[AwayWon]], Table2[[GameIsOver]:[GameIsOver]],1,Table2[[HomeTeam]:[HomeTeam]],$T25, Table2[[AwayTeam]:[AwayTeam]], AO$21, Table2[[ActualResult]:[ActualResult]], "SO")))</f>
        <v>2</v>
      </c>
      <c r="AP25">
        <f>(2*(SUMIFS(Table2[[AwayWon]:[AwayWon]], Table2[[GameIsOver]:[GameIsOver]],1,Table2[[AwayTeam]:[AwayTeam]],$T25, Table2[[HomeTeam]:[HomeTeam]], AP$21) + SUMIFS(Table2[[HomeWon_]:[HomeWon_]], Table2[[GameIsOver]:[GameIsOver]],1,Table2[[HomeTeam]:[HomeTeam]],$T25, Table2[[AwayTeam]:[AwayTeam]], AP$21))) + (0*(SUMIFS(Table2[[HomeWon_]:[HomeWon_]], Table2[[GameIsOver]:[GameIsOver]],1,Table2[[AwayTeam]:[AwayTeam]],$T25, Table2[[HomeTeam]:[HomeTeam]], AP$21, Table2[[ActualResult]:[ActualResult]], "REG") + SUMIFS(Table2[[AwayWon]:[AwayWon]], Table2[[GameIsOver]:[GameIsOver]],1,Table2[[HomeTeam]:[HomeTeam]],$T25, Table2[[AwayTeam]:[AwayTeam]], AP$21, Table2[[ActualResult]:[ActualResult]], "REG"))) + (1*(SUMIFS(Table2[[HomeWon_]:[HomeWon_]], Table2[[GameIsOver]:[GameIsOver]],1,Table2[[AwayTeam]:[AwayTeam]],$T25, Table2[[HomeTeam]:[HomeTeam]], AP$21, Table2[[ActualResult]:[ActualResult]], "OT") + SUMIFS(Table2[[AwayWon]:[AwayWon]], Table2[[GameIsOver]:[GameIsOver]],1,Table2[[HomeTeam]:[HomeTeam]],$T25, Table2[[AwayTeam]:[AwayTeam]], AP$21, Table2[[ActualResult]:[ActualResult]], "OT") + SUMIFS(Table2[[HomeWon_]:[HomeWon_]], Table2[[GameIsOver]:[GameIsOver]],1,Table2[[AwayTeam]:[AwayTeam]],$T25, Table2[[HomeTeam]:[HomeTeam]], AP$21, Table2[[ActualResult]:[ActualResult]], "SO") + SUMIFS(Table2[[AwayWon]:[AwayWon]], Table2[[GameIsOver]:[GameIsOver]],1,Table2[[HomeTeam]:[HomeTeam]],$T25, Table2[[AwayTeam]:[AwayTeam]], AP$21, Table2[[ActualResult]:[ActualResult]], "SO")))</f>
        <v>3</v>
      </c>
      <c r="AQ25">
        <f>(2*(SUMIFS(Table2[[AwayWon]:[AwayWon]], Table2[[GameIsOver]:[GameIsOver]],1,Table2[[AwayTeam]:[AwayTeam]],$T25, Table2[[HomeTeam]:[HomeTeam]], AQ$21) + SUMIFS(Table2[[HomeWon_]:[HomeWon_]], Table2[[GameIsOver]:[GameIsOver]],1,Table2[[HomeTeam]:[HomeTeam]],$T25, Table2[[AwayTeam]:[AwayTeam]], AQ$21))) + (0*(SUMIFS(Table2[[HomeWon_]:[HomeWon_]], Table2[[GameIsOver]:[GameIsOver]],1,Table2[[AwayTeam]:[AwayTeam]],$T25, Table2[[HomeTeam]:[HomeTeam]], AQ$21, Table2[[ActualResult]:[ActualResult]], "REG") + SUMIFS(Table2[[AwayWon]:[AwayWon]], Table2[[GameIsOver]:[GameIsOver]],1,Table2[[HomeTeam]:[HomeTeam]],$T25, Table2[[AwayTeam]:[AwayTeam]], AQ$21, Table2[[ActualResult]:[ActualResult]], "REG"))) + (1*(SUMIFS(Table2[[HomeWon_]:[HomeWon_]], Table2[[GameIsOver]:[GameIsOver]],1,Table2[[AwayTeam]:[AwayTeam]],$T25, Table2[[HomeTeam]:[HomeTeam]], AQ$21, Table2[[ActualResult]:[ActualResult]], "OT") + SUMIFS(Table2[[AwayWon]:[AwayWon]], Table2[[GameIsOver]:[GameIsOver]],1,Table2[[HomeTeam]:[HomeTeam]],$T25, Table2[[AwayTeam]:[AwayTeam]], AQ$21, Table2[[ActualResult]:[ActualResult]], "OT") + SUMIFS(Table2[[HomeWon_]:[HomeWon_]], Table2[[GameIsOver]:[GameIsOver]],1,Table2[[AwayTeam]:[AwayTeam]],$T25, Table2[[HomeTeam]:[HomeTeam]], AQ$21, Table2[[ActualResult]:[ActualResult]], "SO") + SUMIFS(Table2[[AwayWon]:[AwayWon]], Table2[[GameIsOver]:[GameIsOver]],1,Table2[[HomeTeam]:[HomeTeam]],$T25, Table2[[AwayTeam]:[AwayTeam]], AQ$21, Table2[[ActualResult]:[ActualResult]], "SO")))</f>
        <v>3</v>
      </c>
      <c r="AR25">
        <f>(2*(SUMIFS(Table2[[AwayWon]:[AwayWon]], Table2[[GameIsOver]:[GameIsOver]],1,Table2[[AwayTeam]:[AwayTeam]],$T25, Table2[[HomeTeam]:[HomeTeam]], AR$21) + SUMIFS(Table2[[HomeWon_]:[HomeWon_]], Table2[[GameIsOver]:[GameIsOver]],1,Table2[[HomeTeam]:[HomeTeam]],$T25, Table2[[AwayTeam]:[AwayTeam]], AR$21))) + (0*(SUMIFS(Table2[[HomeWon_]:[HomeWon_]], Table2[[GameIsOver]:[GameIsOver]],1,Table2[[AwayTeam]:[AwayTeam]],$T25, Table2[[HomeTeam]:[HomeTeam]], AR$21, Table2[[ActualResult]:[ActualResult]], "REG") + SUMIFS(Table2[[AwayWon]:[AwayWon]], Table2[[GameIsOver]:[GameIsOver]],1,Table2[[HomeTeam]:[HomeTeam]],$T25, Table2[[AwayTeam]:[AwayTeam]], AR$21, Table2[[ActualResult]:[ActualResult]], "REG"))) + (1*(SUMIFS(Table2[[HomeWon_]:[HomeWon_]], Table2[[GameIsOver]:[GameIsOver]],1,Table2[[AwayTeam]:[AwayTeam]],$T25, Table2[[HomeTeam]:[HomeTeam]], AR$21, Table2[[ActualResult]:[ActualResult]], "OT") + SUMIFS(Table2[[AwayWon]:[AwayWon]], Table2[[GameIsOver]:[GameIsOver]],1,Table2[[HomeTeam]:[HomeTeam]],$T25, Table2[[AwayTeam]:[AwayTeam]], AR$21, Table2[[ActualResult]:[ActualResult]], "OT") + SUMIFS(Table2[[HomeWon_]:[HomeWon_]], Table2[[GameIsOver]:[GameIsOver]],1,Table2[[AwayTeam]:[AwayTeam]],$T25, Table2[[HomeTeam]:[HomeTeam]], AR$21, Table2[[ActualResult]:[ActualResult]], "SO") + SUMIFS(Table2[[AwayWon]:[AwayWon]], Table2[[GameIsOver]:[GameIsOver]],1,Table2[[HomeTeam]:[HomeTeam]],$T25, Table2[[AwayTeam]:[AwayTeam]], AR$21, Table2[[ActualResult]:[ActualResult]], "SO")))</f>
        <v>4</v>
      </c>
      <c r="AS25">
        <f>(2*(SUMIFS(Table2[[AwayWon]:[AwayWon]], Table2[[GameIsOver]:[GameIsOver]],1,Table2[[AwayTeam]:[AwayTeam]],$T25, Table2[[HomeTeam]:[HomeTeam]], AS$21) + SUMIFS(Table2[[HomeWon_]:[HomeWon_]], Table2[[GameIsOver]:[GameIsOver]],1,Table2[[HomeTeam]:[HomeTeam]],$T25, Table2[[AwayTeam]:[AwayTeam]], AS$21))) + (0*(SUMIFS(Table2[[HomeWon_]:[HomeWon_]], Table2[[GameIsOver]:[GameIsOver]],1,Table2[[AwayTeam]:[AwayTeam]],$T25, Table2[[HomeTeam]:[HomeTeam]], AS$21, Table2[[ActualResult]:[ActualResult]], "REG") + SUMIFS(Table2[[AwayWon]:[AwayWon]], Table2[[GameIsOver]:[GameIsOver]],1,Table2[[HomeTeam]:[HomeTeam]],$T25, Table2[[AwayTeam]:[AwayTeam]], AS$21, Table2[[ActualResult]:[ActualResult]], "REG"))) + (1*(SUMIFS(Table2[[HomeWon_]:[HomeWon_]], Table2[[GameIsOver]:[GameIsOver]],1,Table2[[AwayTeam]:[AwayTeam]],$T25, Table2[[HomeTeam]:[HomeTeam]], AS$21, Table2[[ActualResult]:[ActualResult]], "OT") + SUMIFS(Table2[[AwayWon]:[AwayWon]], Table2[[GameIsOver]:[GameIsOver]],1,Table2[[HomeTeam]:[HomeTeam]],$T25, Table2[[AwayTeam]:[AwayTeam]], AS$21, Table2[[ActualResult]:[ActualResult]], "OT") + SUMIFS(Table2[[HomeWon_]:[HomeWon_]], Table2[[GameIsOver]:[GameIsOver]],1,Table2[[AwayTeam]:[AwayTeam]],$T25, Table2[[HomeTeam]:[HomeTeam]], AS$21, Table2[[ActualResult]:[ActualResult]], "SO") + SUMIFS(Table2[[AwayWon]:[AwayWon]], Table2[[GameIsOver]:[GameIsOver]],1,Table2[[HomeTeam]:[HomeTeam]],$T25, Table2[[AwayTeam]:[AwayTeam]], AS$21, Table2[[ActualResult]:[ActualResult]], "SO")))</f>
        <v>1</v>
      </c>
      <c r="AT25">
        <f>(2*(SUMIFS(Table2[[AwayWon]:[AwayWon]], Table2[[GameIsOver]:[GameIsOver]],1,Table2[[AwayTeam]:[AwayTeam]],$T25, Table2[[HomeTeam]:[HomeTeam]], AT$21) + SUMIFS(Table2[[HomeWon_]:[HomeWon_]], Table2[[GameIsOver]:[GameIsOver]],1,Table2[[HomeTeam]:[HomeTeam]],$T25, Table2[[AwayTeam]:[AwayTeam]], AT$21))) + (0*(SUMIFS(Table2[[HomeWon_]:[HomeWon_]], Table2[[GameIsOver]:[GameIsOver]],1,Table2[[AwayTeam]:[AwayTeam]],$T25, Table2[[HomeTeam]:[HomeTeam]], AT$21, Table2[[ActualResult]:[ActualResult]], "REG") + SUMIFS(Table2[[AwayWon]:[AwayWon]], Table2[[GameIsOver]:[GameIsOver]],1,Table2[[HomeTeam]:[HomeTeam]],$T25, Table2[[AwayTeam]:[AwayTeam]], AT$21, Table2[[ActualResult]:[ActualResult]], "REG"))) + (1*(SUMIFS(Table2[[HomeWon_]:[HomeWon_]], Table2[[GameIsOver]:[GameIsOver]],1,Table2[[AwayTeam]:[AwayTeam]],$T25, Table2[[HomeTeam]:[HomeTeam]], AT$21, Table2[[ActualResult]:[ActualResult]], "OT") + SUMIFS(Table2[[AwayWon]:[AwayWon]], Table2[[GameIsOver]:[GameIsOver]],1,Table2[[HomeTeam]:[HomeTeam]],$T25, Table2[[AwayTeam]:[AwayTeam]], AT$21, Table2[[ActualResult]:[ActualResult]], "OT") + SUMIFS(Table2[[HomeWon_]:[HomeWon_]], Table2[[GameIsOver]:[GameIsOver]],1,Table2[[AwayTeam]:[AwayTeam]],$T25, Table2[[HomeTeam]:[HomeTeam]], AT$21, Table2[[ActualResult]:[ActualResult]], "SO") + SUMIFS(Table2[[AwayWon]:[AwayWon]], Table2[[GameIsOver]:[GameIsOver]],1,Table2[[HomeTeam]:[HomeTeam]],$T25, Table2[[AwayTeam]:[AwayTeam]], AT$21, Table2[[ActualResult]:[ActualResult]], "SO")))</f>
        <v>4</v>
      </c>
      <c r="AU25">
        <f>(2*(SUMIFS(Table2[[AwayWon]:[AwayWon]], Table2[[GameIsOver]:[GameIsOver]],1,Table2[[AwayTeam]:[AwayTeam]],$T25, Table2[[HomeTeam]:[HomeTeam]], AU$21) + SUMIFS(Table2[[HomeWon_]:[HomeWon_]], Table2[[GameIsOver]:[GameIsOver]],1,Table2[[HomeTeam]:[HomeTeam]],$T25, Table2[[AwayTeam]:[AwayTeam]], AU$21))) + (0*(SUMIFS(Table2[[HomeWon_]:[HomeWon_]], Table2[[GameIsOver]:[GameIsOver]],1,Table2[[AwayTeam]:[AwayTeam]],$T25, Table2[[HomeTeam]:[HomeTeam]], AU$21, Table2[[ActualResult]:[ActualResult]], "REG") + SUMIFS(Table2[[AwayWon]:[AwayWon]], Table2[[GameIsOver]:[GameIsOver]],1,Table2[[HomeTeam]:[HomeTeam]],$T25, Table2[[AwayTeam]:[AwayTeam]], AU$21, Table2[[ActualResult]:[ActualResult]], "REG"))) + (1*(SUMIFS(Table2[[HomeWon_]:[HomeWon_]], Table2[[GameIsOver]:[GameIsOver]],1,Table2[[AwayTeam]:[AwayTeam]],$T25, Table2[[HomeTeam]:[HomeTeam]], AU$21, Table2[[ActualResult]:[ActualResult]], "OT") + SUMIFS(Table2[[AwayWon]:[AwayWon]], Table2[[GameIsOver]:[GameIsOver]],1,Table2[[HomeTeam]:[HomeTeam]],$T25, Table2[[AwayTeam]:[AwayTeam]], AU$21, Table2[[ActualResult]:[ActualResult]], "OT") + SUMIFS(Table2[[HomeWon_]:[HomeWon_]], Table2[[GameIsOver]:[GameIsOver]],1,Table2[[AwayTeam]:[AwayTeam]],$T25, Table2[[HomeTeam]:[HomeTeam]], AU$21, Table2[[ActualResult]:[ActualResult]], "SO") + SUMIFS(Table2[[AwayWon]:[AwayWon]], Table2[[GameIsOver]:[GameIsOver]],1,Table2[[HomeTeam]:[HomeTeam]],$T25, Table2[[AwayTeam]:[AwayTeam]], AU$21, Table2[[ActualResult]:[ActualResult]], "SO")))</f>
        <v>2</v>
      </c>
      <c r="AV25">
        <f>(2*(SUMIFS(Table2[[AwayWon]:[AwayWon]], Table2[[GameIsOver]:[GameIsOver]],1,Table2[[AwayTeam]:[AwayTeam]],$T25, Table2[[HomeTeam]:[HomeTeam]], AV$21) + SUMIFS(Table2[[HomeWon_]:[HomeWon_]], Table2[[GameIsOver]:[GameIsOver]],1,Table2[[HomeTeam]:[HomeTeam]],$T25, Table2[[AwayTeam]:[AwayTeam]], AV$21))) + (0*(SUMIFS(Table2[[HomeWon_]:[HomeWon_]], Table2[[GameIsOver]:[GameIsOver]],1,Table2[[AwayTeam]:[AwayTeam]],$T25, Table2[[HomeTeam]:[HomeTeam]], AV$21, Table2[[ActualResult]:[ActualResult]], "REG") + SUMIFS(Table2[[AwayWon]:[AwayWon]], Table2[[GameIsOver]:[GameIsOver]],1,Table2[[HomeTeam]:[HomeTeam]],$T25, Table2[[AwayTeam]:[AwayTeam]], AV$21, Table2[[ActualResult]:[ActualResult]], "REG"))) + (1*(SUMIFS(Table2[[HomeWon_]:[HomeWon_]], Table2[[GameIsOver]:[GameIsOver]],1,Table2[[AwayTeam]:[AwayTeam]],$T25, Table2[[HomeTeam]:[HomeTeam]], AV$21, Table2[[ActualResult]:[ActualResult]], "OT") + SUMIFS(Table2[[AwayWon]:[AwayWon]], Table2[[GameIsOver]:[GameIsOver]],1,Table2[[HomeTeam]:[HomeTeam]],$T25, Table2[[AwayTeam]:[AwayTeam]], AV$21, Table2[[ActualResult]:[ActualResult]], "OT") + SUMIFS(Table2[[HomeWon_]:[HomeWon_]], Table2[[GameIsOver]:[GameIsOver]],1,Table2[[AwayTeam]:[AwayTeam]],$T25, Table2[[HomeTeam]:[HomeTeam]], AV$21, Table2[[ActualResult]:[ActualResult]], "SO") + SUMIFS(Table2[[AwayWon]:[AwayWon]], Table2[[GameIsOver]:[GameIsOver]],1,Table2[[HomeTeam]:[HomeTeam]],$T25, Table2[[AwayTeam]:[AwayTeam]], AV$21, Table2[[ActualResult]:[ActualResult]], "SO")))</f>
        <v>4</v>
      </c>
      <c r="AW25">
        <f>(2*(SUMIFS(Table2[[AwayWon]:[AwayWon]], Table2[[GameIsOver]:[GameIsOver]],1,Table2[[AwayTeam]:[AwayTeam]],$T25, Table2[[HomeTeam]:[HomeTeam]], AW$21) + SUMIFS(Table2[[HomeWon_]:[HomeWon_]], Table2[[GameIsOver]:[GameIsOver]],1,Table2[[HomeTeam]:[HomeTeam]],$T25, Table2[[AwayTeam]:[AwayTeam]], AW$21))) + (0*(SUMIFS(Table2[[HomeWon_]:[HomeWon_]], Table2[[GameIsOver]:[GameIsOver]],1,Table2[[AwayTeam]:[AwayTeam]],$T25, Table2[[HomeTeam]:[HomeTeam]], AW$21, Table2[[ActualResult]:[ActualResult]], "REG") + SUMIFS(Table2[[AwayWon]:[AwayWon]], Table2[[GameIsOver]:[GameIsOver]],1,Table2[[HomeTeam]:[HomeTeam]],$T25, Table2[[AwayTeam]:[AwayTeam]], AW$21, Table2[[ActualResult]:[ActualResult]], "REG"))) + (1*(SUMIFS(Table2[[HomeWon_]:[HomeWon_]], Table2[[GameIsOver]:[GameIsOver]],1,Table2[[AwayTeam]:[AwayTeam]],$T25, Table2[[HomeTeam]:[HomeTeam]], AW$21, Table2[[ActualResult]:[ActualResult]], "OT") + SUMIFS(Table2[[AwayWon]:[AwayWon]], Table2[[GameIsOver]:[GameIsOver]],1,Table2[[HomeTeam]:[HomeTeam]],$T25, Table2[[AwayTeam]:[AwayTeam]], AW$21, Table2[[ActualResult]:[ActualResult]], "OT") + SUMIFS(Table2[[HomeWon_]:[HomeWon_]], Table2[[GameIsOver]:[GameIsOver]],1,Table2[[AwayTeam]:[AwayTeam]],$T25, Table2[[HomeTeam]:[HomeTeam]], AW$21, Table2[[ActualResult]:[ActualResult]], "SO") + SUMIFS(Table2[[AwayWon]:[AwayWon]], Table2[[GameIsOver]:[GameIsOver]],1,Table2[[HomeTeam]:[HomeTeam]],$T25, Table2[[AwayTeam]:[AwayTeam]], AW$21, Table2[[ActualResult]:[ActualResult]], "SO")))</f>
        <v>0</v>
      </c>
      <c r="AX25">
        <f>(2*(SUMIFS(Table2[[AwayWon]:[AwayWon]], Table2[[GameIsOver]:[GameIsOver]],1,Table2[[AwayTeam]:[AwayTeam]],$T25, Table2[[HomeTeam]:[HomeTeam]], AX$21) + SUMIFS(Table2[[HomeWon_]:[HomeWon_]], Table2[[GameIsOver]:[GameIsOver]],1,Table2[[HomeTeam]:[HomeTeam]],$T25, Table2[[AwayTeam]:[AwayTeam]], AX$21))) + (0*(SUMIFS(Table2[[HomeWon_]:[HomeWon_]], Table2[[GameIsOver]:[GameIsOver]],1,Table2[[AwayTeam]:[AwayTeam]],$T25, Table2[[HomeTeam]:[HomeTeam]], AX$21, Table2[[ActualResult]:[ActualResult]], "REG") + SUMIFS(Table2[[AwayWon]:[AwayWon]], Table2[[GameIsOver]:[GameIsOver]],1,Table2[[HomeTeam]:[HomeTeam]],$T25, Table2[[AwayTeam]:[AwayTeam]], AX$21, Table2[[ActualResult]:[ActualResult]], "REG"))) + (1*(SUMIFS(Table2[[HomeWon_]:[HomeWon_]], Table2[[GameIsOver]:[GameIsOver]],1,Table2[[AwayTeam]:[AwayTeam]],$T25, Table2[[HomeTeam]:[HomeTeam]], AX$21, Table2[[ActualResult]:[ActualResult]], "OT") + SUMIFS(Table2[[AwayWon]:[AwayWon]], Table2[[GameIsOver]:[GameIsOver]],1,Table2[[HomeTeam]:[HomeTeam]],$T25, Table2[[AwayTeam]:[AwayTeam]], AX$21, Table2[[ActualResult]:[ActualResult]], "OT") + SUMIFS(Table2[[HomeWon_]:[HomeWon_]], Table2[[GameIsOver]:[GameIsOver]],1,Table2[[AwayTeam]:[AwayTeam]],$T25, Table2[[HomeTeam]:[HomeTeam]], AX$21, Table2[[ActualResult]:[ActualResult]], "SO") + SUMIFS(Table2[[AwayWon]:[AwayWon]], Table2[[GameIsOver]:[GameIsOver]],1,Table2[[HomeTeam]:[HomeTeam]],$T25, Table2[[AwayTeam]:[AwayTeam]], AX$21, Table2[[ActualResult]:[ActualResult]], "SO")))</f>
        <v>3</v>
      </c>
      <c r="AY25">
        <f>(2*(SUMIFS(Table2[[AwayWon]:[AwayWon]], Table2[[GameIsOver]:[GameIsOver]],1,Table2[[AwayTeam]:[AwayTeam]],$T25, Table2[[HomeTeam]:[HomeTeam]], AY$21) + SUMIFS(Table2[[HomeWon_]:[HomeWon_]], Table2[[GameIsOver]:[GameIsOver]],1,Table2[[HomeTeam]:[HomeTeam]],$T25, Table2[[AwayTeam]:[AwayTeam]], AY$21))) + (0*(SUMIFS(Table2[[HomeWon_]:[HomeWon_]], Table2[[GameIsOver]:[GameIsOver]],1,Table2[[AwayTeam]:[AwayTeam]],$T25, Table2[[HomeTeam]:[HomeTeam]], AY$21, Table2[[ActualResult]:[ActualResult]], "REG") + SUMIFS(Table2[[AwayWon]:[AwayWon]], Table2[[GameIsOver]:[GameIsOver]],1,Table2[[HomeTeam]:[HomeTeam]],$T25, Table2[[AwayTeam]:[AwayTeam]], AY$21, Table2[[ActualResult]:[ActualResult]], "REG"))) + (1*(SUMIFS(Table2[[HomeWon_]:[HomeWon_]], Table2[[GameIsOver]:[GameIsOver]],1,Table2[[AwayTeam]:[AwayTeam]],$T25, Table2[[HomeTeam]:[HomeTeam]], AY$21, Table2[[ActualResult]:[ActualResult]], "OT") + SUMIFS(Table2[[AwayWon]:[AwayWon]], Table2[[GameIsOver]:[GameIsOver]],1,Table2[[HomeTeam]:[HomeTeam]],$T25, Table2[[AwayTeam]:[AwayTeam]], AY$21, Table2[[ActualResult]:[ActualResult]], "OT") + SUMIFS(Table2[[HomeWon_]:[HomeWon_]], Table2[[GameIsOver]:[GameIsOver]],1,Table2[[AwayTeam]:[AwayTeam]],$T25, Table2[[HomeTeam]:[HomeTeam]], AY$21, Table2[[ActualResult]:[ActualResult]], "SO") + SUMIFS(Table2[[AwayWon]:[AwayWon]], Table2[[GameIsOver]:[GameIsOver]],1,Table2[[HomeTeam]:[HomeTeam]],$T25, Table2[[AwayTeam]:[AwayTeam]], AY$21, Table2[[ActualResult]:[ActualResult]], "SO")))</f>
        <v>0</v>
      </c>
      <c r="AZ25">
        <f>(2*(SUMIFS(Table2[[AwayWon]:[AwayWon]], Table2[[GameIsOver]:[GameIsOver]],1,Table2[[AwayTeam]:[AwayTeam]],$T25, Table2[[HomeTeam]:[HomeTeam]], AZ$21) + SUMIFS(Table2[[HomeWon_]:[HomeWon_]], Table2[[GameIsOver]:[GameIsOver]],1,Table2[[HomeTeam]:[HomeTeam]],$T25, Table2[[AwayTeam]:[AwayTeam]], AZ$21))) + (0*(SUMIFS(Table2[[HomeWon_]:[HomeWon_]], Table2[[GameIsOver]:[GameIsOver]],1,Table2[[AwayTeam]:[AwayTeam]],$T25, Table2[[HomeTeam]:[HomeTeam]], AZ$21, Table2[[ActualResult]:[ActualResult]], "REG") + SUMIFS(Table2[[AwayWon]:[AwayWon]], Table2[[GameIsOver]:[GameIsOver]],1,Table2[[HomeTeam]:[HomeTeam]],$T25, Table2[[AwayTeam]:[AwayTeam]], AZ$21, Table2[[ActualResult]:[ActualResult]], "REG"))) + (1*(SUMIFS(Table2[[HomeWon_]:[HomeWon_]], Table2[[GameIsOver]:[GameIsOver]],1,Table2[[AwayTeam]:[AwayTeam]],$T25, Table2[[HomeTeam]:[HomeTeam]], AZ$21, Table2[[ActualResult]:[ActualResult]], "OT") + SUMIFS(Table2[[AwayWon]:[AwayWon]], Table2[[GameIsOver]:[GameIsOver]],1,Table2[[HomeTeam]:[HomeTeam]],$T25, Table2[[AwayTeam]:[AwayTeam]], AZ$21, Table2[[ActualResult]:[ActualResult]], "OT") + SUMIFS(Table2[[HomeWon_]:[HomeWon_]], Table2[[GameIsOver]:[GameIsOver]],1,Table2[[AwayTeam]:[AwayTeam]],$T25, Table2[[HomeTeam]:[HomeTeam]], AZ$21, Table2[[ActualResult]:[ActualResult]], "SO") + SUMIFS(Table2[[AwayWon]:[AwayWon]], Table2[[GameIsOver]:[GameIsOver]],1,Table2[[HomeTeam]:[HomeTeam]],$T25, Table2[[AwayTeam]:[AwayTeam]], AZ$21, Table2[[ActualResult]:[ActualResult]], "SO")))</f>
        <v>2</v>
      </c>
      <c r="BA25">
        <f>(2*(SUMIFS(Table2[[AwayWon]:[AwayWon]], Table2[[GameIsOver]:[GameIsOver]],1,Table2[[AwayTeam]:[AwayTeam]],$T25, Table2[[HomeTeam]:[HomeTeam]], BA$21) + SUMIFS(Table2[[HomeWon_]:[HomeWon_]], Table2[[GameIsOver]:[GameIsOver]],1,Table2[[HomeTeam]:[HomeTeam]],$T25, Table2[[AwayTeam]:[AwayTeam]], BA$21))) + (0*(SUMIFS(Table2[[HomeWon_]:[HomeWon_]], Table2[[GameIsOver]:[GameIsOver]],1,Table2[[AwayTeam]:[AwayTeam]],$T25, Table2[[HomeTeam]:[HomeTeam]], BA$21, Table2[[ActualResult]:[ActualResult]], "REG") + SUMIFS(Table2[[AwayWon]:[AwayWon]], Table2[[GameIsOver]:[GameIsOver]],1,Table2[[HomeTeam]:[HomeTeam]],$T25, Table2[[AwayTeam]:[AwayTeam]], BA$21, Table2[[ActualResult]:[ActualResult]], "REG"))) + (1*(SUMIFS(Table2[[HomeWon_]:[HomeWon_]], Table2[[GameIsOver]:[GameIsOver]],1,Table2[[AwayTeam]:[AwayTeam]],$T25, Table2[[HomeTeam]:[HomeTeam]], BA$21, Table2[[ActualResult]:[ActualResult]], "OT") + SUMIFS(Table2[[AwayWon]:[AwayWon]], Table2[[GameIsOver]:[GameIsOver]],1,Table2[[HomeTeam]:[HomeTeam]],$T25, Table2[[AwayTeam]:[AwayTeam]], BA$21, Table2[[ActualResult]:[ActualResult]], "OT") + SUMIFS(Table2[[HomeWon_]:[HomeWon_]], Table2[[GameIsOver]:[GameIsOver]],1,Table2[[AwayTeam]:[AwayTeam]],$T25, Table2[[HomeTeam]:[HomeTeam]], BA$21, Table2[[ActualResult]:[ActualResult]], "SO") + SUMIFS(Table2[[AwayWon]:[AwayWon]], Table2[[GameIsOver]:[GameIsOver]],1,Table2[[HomeTeam]:[HomeTeam]],$T25, Table2[[AwayTeam]:[AwayTeam]], BA$21, Table2[[ActualResult]:[ActualResult]], "SO")))</f>
        <v>4</v>
      </c>
    </row>
    <row r="26" spans="1:53" x14ac:dyDescent="0.25">
      <c r="A26" s="70" t="s">
        <v>12</v>
      </c>
      <c r="B26" s="70" t="s">
        <v>96</v>
      </c>
      <c r="C26" s="70" t="s">
        <v>94</v>
      </c>
      <c r="D26" s="71">
        <f>INDEX(Table3[PTS], MATCH(Table6[[#This Row],[Teams]], Table3[Teams],0))</f>
        <v>69</v>
      </c>
      <c r="E26" s="71">
        <f>INDEX(Table3[PTS], MATCH(Table6[[#This Row],[Teams]], Table3[Teams],0))</f>
        <v>69</v>
      </c>
      <c r="S26">
        <v>5</v>
      </c>
      <c r="T26" t="str" cm="1">
        <f t="array" ref="T26">INDEX(Table6[Teams], SMALL(IF(Table6[D]="M", ROW(Table6[Teams])-ROW(Table6[#Headers])), Table712[[#This Row],[MET]]))</f>
        <v>NYR</v>
      </c>
      <c r="U26">
        <f>INDEX(Table6[PTS], MATCH($T26, Table6[Teams], 0))</f>
        <v>68</v>
      </c>
      <c r="V26">
        <f>(2*(SUMIFS(Table2[[AwayWon]:[AwayWon]], Table2[[GameIsOver]:[GameIsOver]],1,Table2[[AwayTeam]:[AwayTeam]],$T26, Table2[[HomeTeam]:[HomeTeam]], V$21) + SUMIFS(Table2[[HomeWon_]:[HomeWon_]], Table2[[GameIsOver]:[GameIsOver]],1,Table2[[HomeTeam]:[HomeTeam]],$T26, Table2[[AwayTeam]:[AwayTeam]], V$21))) + (0*(SUMIFS(Table2[[HomeWon_]:[HomeWon_]], Table2[[GameIsOver]:[GameIsOver]],1,Table2[[AwayTeam]:[AwayTeam]],$T26, Table2[[HomeTeam]:[HomeTeam]], V$21, Table2[[ActualResult]:[ActualResult]], "REG") + SUMIFS(Table2[[AwayWon]:[AwayWon]], Table2[[GameIsOver]:[GameIsOver]],1,Table2[[HomeTeam]:[HomeTeam]],$T26, Table2[[AwayTeam]:[AwayTeam]], V$21, Table2[[ActualResult]:[ActualResult]], "REG"))) + (1*(SUMIFS(Table2[[HomeWon_]:[HomeWon_]], Table2[[GameIsOver]:[GameIsOver]],1,Table2[[AwayTeam]:[AwayTeam]],$T26, Table2[[HomeTeam]:[HomeTeam]], V$21, Table2[[ActualResult]:[ActualResult]], "OT") + SUMIFS(Table2[[AwayWon]:[AwayWon]], Table2[[GameIsOver]:[GameIsOver]],1,Table2[[HomeTeam]:[HomeTeam]],$T26, Table2[[AwayTeam]:[AwayTeam]], V$21, Table2[[ActualResult]:[ActualResult]], "OT") + SUMIFS(Table2[[HomeWon_]:[HomeWon_]], Table2[[GameIsOver]:[GameIsOver]],1,Table2[[AwayTeam]:[AwayTeam]],$T26, Table2[[HomeTeam]:[HomeTeam]], V$21, Table2[[ActualResult]:[ActualResult]], "SO") + SUMIFS(Table2[[AwayWon]:[AwayWon]], Table2[[GameIsOver]:[GameIsOver]],1,Table2[[HomeTeam]:[HomeTeam]],$T26, Table2[[AwayTeam]:[AwayTeam]], V$21, Table2[[ActualResult]:[ActualResult]], "SO")))</f>
        <v>2</v>
      </c>
      <c r="W26">
        <f>(2*(SUMIFS(Table2[[AwayWon]:[AwayWon]], Table2[[GameIsOver]:[GameIsOver]],1,Table2[[AwayTeam]:[AwayTeam]],$T26, Table2[[HomeTeam]:[HomeTeam]], W$21) + SUMIFS(Table2[[HomeWon_]:[HomeWon_]], Table2[[GameIsOver]:[GameIsOver]],1,Table2[[HomeTeam]:[HomeTeam]],$T26, Table2[[AwayTeam]:[AwayTeam]], W$21))) + (0*(SUMIFS(Table2[[HomeWon_]:[HomeWon_]], Table2[[GameIsOver]:[GameIsOver]],1,Table2[[AwayTeam]:[AwayTeam]],$T26, Table2[[HomeTeam]:[HomeTeam]], W$21, Table2[[ActualResult]:[ActualResult]], "REG") + SUMIFS(Table2[[AwayWon]:[AwayWon]], Table2[[GameIsOver]:[GameIsOver]],1,Table2[[HomeTeam]:[HomeTeam]],$T26, Table2[[AwayTeam]:[AwayTeam]], W$21, Table2[[ActualResult]:[ActualResult]], "REG"))) + (1*(SUMIFS(Table2[[HomeWon_]:[HomeWon_]], Table2[[GameIsOver]:[GameIsOver]],1,Table2[[AwayTeam]:[AwayTeam]],$T26, Table2[[HomeTeam]:[HomeTeam]], W$21, Table2[[ActualResult]:[ActualResult]], "OT") + SUMIFS(Table2[[AwayWon]:[AwayWon]], Table2[[GameIsOver]:[GameIsOver]],1,Table2[[HomeTeam]:[HomeTeam]],$T26, Table2[[AwayTeam]:[AwayTeam]], W$21, Table2[[ActualResult]:[ActualResult]], "OT") + SUMIFS(Table2[[HomeWon_]:[HomeWon_]], Table2[[GameIsOver]:[GameIsOver]],1,Table2[[AwayTeam]:[AwayTeam]],$T26, Table2[[HomeTeam]:[HomeTeam]], W$21, Table2[[ActualResult]:[ActualResult]], "SO") + SUMIFS(Table2[[AwayWon]:[AwayWon]], Table2[[GameIsOver]:[GameIsOver]],1,Table2[[HomeTeam]:[HomeTeam]],$T26, Table2[[AwayTeam]:[AwayTeam]], W$21, Table2[[ActualResult]:[ActualResult]], "SO")))</f>
        <v>0</v>
      </c>
      <c r="X26">
        <f>(2*(SUMIFS(Table2[[AwayWon]:[AwayWon]], Table2[[GameIsOver]:[GameIsOver]],1,Table2[[AwayTeam]:[AwayTeam]],$T26, Table2[[HomeTeam]:[HomeTeam]], X$21) + SUMIFS(Table2[[HomeWon_]:[HomeWon_]], Table2[[GameIsOver]:[GameIsOver]],1,Table2[[HomeTeam]:[HomeTeam]],$T26, Table2[[AwayTeam]:[AwayTeam]], X$21))) + (0*(SUMIFS(Table2[[HomeWon_]:[HomeWon_]], Table2[[GameIsOver]:[GameIsOver]],1,Table2[[AwayTeam]:[AwayTeam]],$T26, Table2[[HomeTeam]:[HomeTeam]], X$21, Table2[[ActualResult]:[ActualResult]], "REG") + SUMIFS(Table2[[AwayWon]:[AwayWon]], Table2[[GameIsOver]:[GameIsOver]],1,Table2[[HomeTeam]:[HomeTeam]],$T26, Table2[[AwayTeam]:[AwayTeam]], X$21, Table2[[ActualResult]:[ActualResult]], "REG"))) + (1*(SUMIFS(Table2[[HomeWon_]:[HomeWon_]], Table2[[GameIsOver]:[GameIsOver]],1,Table2[[AwayTeam]:[AwayTeam]],$T26, Table2[[HomeTeam]:[HomeTeam]], X$21, Table2[[ActualResult]:[ActualResult]], "OT") + SUMIFS(Table2[[AwayWon]:[AwayWon]], Table2[[GameIsOver]:[GameIsOver]],1,Table2[[HomeTeam]:[HomeTeam]],$T26, Table2[[AwayTeam]:[AwayTeam]], X$21, Table2[[ActualResult]:[ActualResult]], "OT") + SUMIFS(Table2[[HomeWon_]:[HomeWon_]], Table2[[GameIsOver]:[GameIsOver]],1,Table2[[AwayTeam]:[AwayTeam]],$T26, Table2[[HomeTeam]:[HomeTeam]], X$21, Table2[[ActualResult]:[ActualResult]], "SO") + SUMIFS(Table2[[AwayWon]:[AwayWon]], Table2[[GameIsOver]:[GameIsOver]],1,Table2[[HomeTeam]:[HomeTeam]],$T26, Table2[[AwayTeam]:[AwayTeam]], X$21, Table2[[ActualResult]:[ActualResult]], "SO")))</f>
        <v>0</v>
      </c>
      <c r="Y26">
        <f>(2*(SUMIFS(Table2[[AwayWon]:[AwayWon]], Table2[[GameIsOver]:[GameIsOver]],1,Table2[[AwayTeam]:[AwayTeam]],$T26, Table2[[HomeTeam]:[HomeTeam]], Y$21) + SUMIFS(Table2[[HomeWon_]:[HomeWon_]], Table2[[GameIsOver]:[GameIsOver]],1,Table2[[HomeTeam]:[HomeTeam]],$T26, Table2[[AwayTeam]:[AwayTeam]], Y$21))) + (0*(SUMIFS(Table2[[HomeWon_]:[HomeWon_]], Table2[[GameIsOver]:[GameIsOver]],1,Table2[[AwayTeam]:[AwayTeam]],$T26, Table2[[HomeTeam]:[HomeTeam]], Y$21, Table2[[ActualResult]:[ActualResult]], "REG") + SUMIFS(Table2[[AwayWon]:[AwayWon]], Table2[[GameIsOver]:[GameIsOver]],1,Table2[[HomeTeam]:[HomeTeam]],$T26, Table2[[AwayTeam]:[AwayTeam]], Y$21, Table2[[ActualResult]:[ActualResult]], "REG"))) + (1*(SUMIFS(Table2[[HomeWon_]:[HomeWon_]], Table2[[GameIsOver]:[GameIsOver]],1,Table2[[AwayTeam]:[AwayTeam]],$T26, Table2[[HomeTeam]:[HomeTeam]], Y$21, Table2[[ActualResult]:[ActualResult]], "OT") + SUMIFS(Table2[[AwayWon]:[AwayWon]], Table2[[GameIsOver]:[GameIsOver]],1,Table2[[HomeTeam]:[HomeTeam]],$T26, Table2[[AwayTeam]:[AwayTeam]], Y$21, Table2[[ActualResult]:[ActualResult]], "OT") + SUMIFS(Table2[[HomeWon_]:[HomeWon_]], Table2[[GameIsOver]:[GameIsOver]],1,Table2[[AwayTeam]:[AwayTeam]],$T26, Table2[[HomeTeam]:[HomeTeam]], Y$21, Table2[[ActualResult]:[ActualResult]], "SO") + SUMIFS(Table2[[AwayWon]:[AwayWon]], Table2[[GameIsOver]:[GameIsOver]],1,Table2[[HomeTeam]:[HomeTeam]],$T26, Table2[[AwayTeam]:[AwayTeam]], Y$21, Table2[[ActualResult]:[ActualResult]], "SO")))</f>
        <v>0</v>
      </c>
      <c r="Z26">
        <f>(2*(SUMIFS(Table2[[AwayWon]:[AwayWon]], Table2[[GameIsOver]:[GameIsOver]],1,Table2[[AwayTeam]:[AwayTeam]],$T26, Table2[[HomeTeam]:[HomeTeam]], Z$21) + SUMIFS(Table2[[HomeWon_]:[HomeWon_]], Table2[[GameIsOver]:[GameIsOver]],1,Table2[[HomeTeam]:[HomeTeam]],$T26, Table2[[AwayTeam]:[AwayTeam]], Z$21))) + (0*(SUMIFS(Table2[[HomeWon_]:[HomeWon_]], Table2[[GameIsOver]:[GameIsOver]],1,Table2[[AwayTeam]:[AwayTeam]],$T26, Table2[[HomeTeam]:[HomeTeam]], Z$21, Table2[[ActualResult]:[ActualResult]], "REG") + SUMIFS(Table2[[AwayWon]:[AwayWon]], Table2[[GameIsOver]:[GameIsOver]],1,Table2[[HomeTeam]:[HomeTeam]],$T26, Table2[[AwayTeam]:[AwayTeam]], Z$21, Table2[[ActualResult]:[ActualResult]], "REG"))) + (1*(SUMIFS(Table2[[HomeWon_]:[HomeWon_]], Table2[[GameIsOver]:[GameIsOver]],1,Table2[[AwayTeam]:[AwayTeam]],$T26, Table2[[HomeTeam]:[HomeTeam]], Z$21, Table2[[ActualResult]:[ActualResult]], "OT") + SUMIFS(Table2[[AwayWon]:[AwayWon]], Table2[[GameIsOver]:[GameIsOver]],1,Table2[[HomeTeam]:[HomeTeam]],$T26, Table2[[AwayTeam]:[AwayTeam]], Z$21, Table2[[ActualResult]:[ActualResult]], "OT") + SUMIFS(Table2[[HomeWon_]:[HomeWon_]], Table2[[GameIsOver]:[GameIsOver]],1,Table2[[AwayTeam]:[AwayTeam]],$T26, Table2[[HomeTeam]:[HomeTeam]], Z$21, Table2[[ActualResult]:[ActualResult]], "SO") + SUMIFS(Table2[[AwayWon]:[AwayWon]], Table2[[GameIsOver]:[GameIsOver]],1,Table2[[HomeTeam]:[HomeTeam]],$T26, Table2[[AwayTeam]:[AwayTeam]], Z$21, Table2[[ActualResult]:[ActualResult]], "SO")))</f>
        <v>2</v>
      </c>
      <c r="AA26">
        <f>(2*(SUMIFS(Table2[[AwayWon]:[AwayWon]], Table2[[GameIsOver]:[GameIsOver]],1,Table2[[AwayTeam]:[AwayTeam]],$T26, Table2[[HomeTeam]:[HomeTeam]], AA$21) + SUMIFS(Table2[[HomeWon_]:[HomeWon_]], Table2[[GameIsOver]:[GameIsOver]],1,Table2[[HomeTeam]:[HomeTeam]],$T26, Table2[[AwayTeam]:[AwayTeam]], AA$21))) + (0*(SUMIFS(Table2[[HomeWon_]:[HomeWon_]], Table2[[GameIsOver]:[GameIsOver]],1,Table2[[AwayTeam]:[AwayTeam]],$T26, Table2[[HomeTeam]:[HomeTeam]], AA$21, Table2[[ActualResult]:[ActualResult]], "REG") + SUMIFS(Table2[[AwayWon]:[AwayWon]], Table2[[GameIsOver]:[GameIsOver]],1,Table2[[HomeTeam]:[HomeTeam]],$T26, Table2[[AwayTeam]:[AwayTeam]], AA$21, Table2[[ActualResult]:[ActualResult]], "REG"))) + (1*(SUMIFS(Table2[[HomeWon_]:[HomeWon_]], Table2[[GameIsOver]:[GameIsOver]],1,Table2[[AwayTeam]:[AwayTeam]],$T26, Table2[[HomeTeam]:[HomeTeam]], AA$21, Table2[[ActualResult]:[ActualResult]], "OT") + SUMIFS(Table2[[AwayWon]:[AwayWon]], Table2[[GameIsOver]:[GameIsOver]],1,Table2[[HomeTeam]:[HomeTeam]],$T26, Table2[[AwayTeam]:[AwayTeam]], AA$21, Table2[[ActualResult]:[ActualResult]], "OT") + SUMIFS(Table2[[HomeWon_]:[HomeWon_]], Table2[[GameIsOver]:[GameIsOver]],1,Table2[[AwayTeam]:[AwayTeam]],$T26, Table2[[HomeTeam]:[HomeTeam]], AA$21, Table2[[ActualResult]:[ActualResult]], "SO") + SUMIFS(Table2[[AwayWon]:[AwayWon]], Table2[[GameIsOver]:[GameIsOver]],1,Table2[[HomeTeam]:[HomeTeam]],$T26, Table2[[AwayTeam]:[AwayTeam]], AA$21, Table2[[ActualResult]:[ActualResult]], "SO")))</f>
        <v>2</v>
      </c>
      <c r="AB26">
        <f>(2*(SUMIFS(Table2[[AwayWon]:[AwayWon]], Table2[[GameIsOver]:[GameIsOver]],1,Table2[[AwayTeam]:[AwayTeam]],$T26, Table2[[HomeTeam]:[HomeTeam]], AB$21) + SUMIFS(Table2[[HomeWon_]:[HomeWon_]], Table2[[GameIsOver]:[GameIsOver]],1,Table2[[HomeTeam]:[HomeTeam]],$T26, Table2[[AwayTeam]:[AwayTeam]], AB$21))) + (0*(SUMIFS(Table2[[HomeWon_]:[HomeWon_]], Table2[[GameIsOver]:[GameIsOver]],1,Table2[[AwayTeam]:[AwayTeam]],$T26, Table2[[HomeTeam]:[HomeTeam]], AB$21, Table2[[ActualResult]:[ActualResult]], "REG") + SUMIFS(Table2[[AwayWon]:[AwayWon]], Table2[[GameIsOver]:[GameIsOver]],1,Table2[[HomeTeam]:[HomeTeam]],$T26, Table2[[AwayTeam]:[AwayTeam]], AB$21, Table2[[ActualResult]:[ActualResult]], "REG"))) + (1*(SUMIFS(Table2[[HomeWon_]:[HomeWon_]], Table2[[GameIsOver]:[GameIsOver]],1,Table2[[AwayTeam]:[AwayTeam]],$T26, Table2[[HomeTeam]:[HomeTeam]], AB$21, Table2[[ActualResult]:[ActualResult]], "OT") + SUMIFS(Table2[[AwayWon]:[AwayWon]], Table2[[GameIsOver]:[GameIsOver]],1,Table2[[HomeTeam]:[HomeTeam]],$T26, Table2[[AwayTeam]:[AwayTeam]], AB$21, Table2[[ActualResult]:[ActualResult]], "OT") + SUMIFS(Table2[[HomeWon_]:[HomeWon_]], Table2[[GameIsOver]:[GameIsOver]],1,Table2[[AwayTeam]:[AwayTeam]],$T26, Table2[[HomeTeam]:[HomeTeam]], AB$21, Table2[[ActualResult]:[ActualResult]], "SO") + SUMIFS(Table2[[AwayWon]:[AwayWon]], Table2[[GameIsOver]:[GameIsOver]],1,Table2[[HomeTeam]:[HomeTeam]],$T26, Table2[[AwayTeam]:[AwayTeam]], AB$21, Table2[[ActualResult]:[ActualResult]], "SO")))</f>
        <v>2</v>
      </c>
      <c r="AC26">
        <f>(2*(SUMIFS(Table2[[AwayWon]:[AwayWon]], Table2[[GameIsOver]:[GameIsOver]],1,Table2[[AwayTeam]:[AwayTeam]],$T26, Table2[[HomeTeam]:[HomeTeam]], AC$21) + SUMIFS(Table2[[HomeWon_]:[HomeWon_]], Table2[[GameIsOver]:[GameIsOver]],1,Table2[[HomeTeam]:[HomeTeam]],$T26, Table2[[AwayTeam]:[AwayTeam]], AC$21))) + (0*(SUMIFS(Table2[[HomeWon_]:[HomeWon_]], Table2[[GameIsOver]:[GameIsOver]],1,Table2[[AwayTeam]:[AwayTeam]],$T26, Table2[[HomeTeam]:[HomeTeam]], AC$21, Table2[[ActualResult]:[ActualResult]], "REG") + SUMIFS(Table2[[AwayWon]:[AwayWon]], Table2[[GameIsOver]:[GameIsOver]],1,Table2[[HomeTeam]:[HomeTeam]],$T26, Table2[[AwayTeam]:[AwayTeam]], AC$21, Table2[[ActualResult]:[ActualResult]], "REG"))) + (1*(SUMIFS(Table2[[HomeWon_]:[HomeWon_]], Table2[[GameIsOver]:[GameIsOver]],1,Table2[[AwayTeam]:[AwayTeam]],$T26, Table2[[HomeTeam]:[HomeTeam]], AC$21, Table2[[ActualResult]:[ActualResult]], "OT") + SUMIFS(Table2[[AwayWon]:[AwayWon]], Table2[[GameIsOver]:[GameIsOver]],1,Table2[[HomeTeam]:[HomeTeam]],$T26, Table2[[AwayTeam]:[AwayTeam]], AC$21, Table2[[ActualResult]:[ActualResult]], "OT") + SUMIFS(Table2[[HomeWon_]:[HomeWon_]], Table2[[GameIsOver]:[GameIsOver]],1,Table2[[AwayTeam]:[AwayTeam]],$T26, Table2[[HomeTeam]:[HomeTeam]], AC$21, Table2[[ActualResult]:[ActualResult]], "SO") + SUMIFS(Table2[[AwayWon]:[AwayWon]], Table2[[GameIsOver]:[GameIsOver]],1,Table2[[HomeTeam]:[HomeTeam]],$T26, Table2[[AwayTeam]:[AwayTeam]], AC$21, Table2[[ActualResult]:[ActualResult]], "SO")))</f>
        <v>4</v>
      </c>
      <c r="AD26">
        <f>(2*(SUMIFS(Table2[[AwayWon]:[AwayWon]], Table2[[GameIsOver]:[GameIsOver]],1,Table2[[AwayTeam]:[AwayTeam]],$T26, Table2[[HomeTeam]:[HomeTeam]], AD$21) + SUMIFS(Table2[[HomeWon_]:[HomeWon_]], Table2[[GameIsOver]:[GameIsOver]],1,Table2[[HomeTeam]:[HomeTeam]],$T26, Table2[[AwayTeam]:[AwayTeam]], AD$21))) + (0*(SUMIFS(Table2[[HomeWon_]:[HomeWon_]], Table2[[GameIsOver]:[GameIsOver]],1,Table2[[AwayTeam]:[AwayTeam]],$T26, Table2[[HomeTeam]:[HomeTeam]], AD$21, Table2[[ActualResult]:[ActualResult]], "REG") + SUMIFS(Table2[[AwayWon]:[AwayWon]], Table2[[GameIsOver]:[GameIsOver]],1,Table2[[HomeTeam]:[HomeTeam]],$T26, Table2[[AwayTeam]:[AwayTeam]], AD$21, Table2[[ActualResult]:[ActualResult]], "REG"))) + (1*(SUMIFS(Table2[[HomeWon_]:[HomeWon_]], Table2[[GameIsOver]:[GameIsOver]],1,Table2[[AwayTeam]:[AwayTeam]],$T26, Table2[[HomeTeam]:[HomeTeam]], AD$21, Table2[[ActualResult]:[ActualResult]], "OT") + SUMIFS(Table2[[AwayWon]:[AwayWon]], Table2[[GameIsOver]:[GameIsOver]],1,Table2[[HomeTeam]:[HomeTeam]],$T26, Table2[[AwayTeam]:[AwayTeam]], AD$21, Table2[[ActualResult]:[ActualResult]], "OT") + SUMIFS(Table2[[HomeWon_]:[HomeWon_]], Table2[[GameIsOver]:[GameIsOver]],1,Table2[[AwayTeam]:[AwayTeam]],$T26, Table2[[HomeTeam]:[HomeTeam]], AD$21, Table2[[ActualResult]:[ActualResult]], "SO") + SUMIFS(Table2[[AwayWon]:[AwayWon]], Table2[[GameIsOver]:[GameIsOver]],1,Table2[[HomeTeam]:[HomeTeam]],$T26, Table2[[AwayTeam]:[AwayTeam]], AD$21, Table2[[ActualResult]:[ActualResult]], "SO")))</f>
        <v>2</v>
      </c>
      <c r="AE26">
        <f>(2*(SUMIFS(Table2[[AwayWon]:[AwayWon]], Table2[[GameIsOver]:[GameIsOver]],1,Table2[[AwayTeam]:[AwayTeam]],$T26, Table2[[HomeTeam]:[HomeTeam]], AE$21) + SUMIFS(Table2[[HomeWon_]:[HomeWon_]], Table2[[GameIsOver]:[GameIsOver]],1,Table2[[HomeTeam]:[HomeTeam]],$T26, Table2[[AwayTeam]:[AwayTeam]], AE$21))) + (0*(SUMIFS(Table2[[HomeWon_]:[HomeWon_]], Table2[[GameIsOver]:[GameIsOver]],1,Table2[[AwayTeam]:[AwayTeam]],$T26, Table2[[HomeTeam]:[HomeTeam]], AE$21, Table2[[ActualResult]:[ActualResult]], "REG") + SUMIFS(Table2[[AwayWon]:[AwayWon]], Table2[[GameIsOver]:[GameIsOver]],1,Table2[[HomeTeam]:[HomeTeam]],$T26, Table2[[AwayTeam]:[AwayTeam]], AE$21, Table2[[ActualResult]:[ActualResult]], "REG"))) + (1*(SUMIFS(Table2[[HomeWon_]:[HomeWon_]], Table2[[GameIsOver]:[GameIsOver]],1,Table2[[AwayTeam]:[AwayTeam]],$T26, Table2[[HomeTeam]:[HomeTeam]], AE$21, Table2[[ActualResult]:[ActualResult]], "OT") + SUMIFS(Table2[[AwayWon]:[AwayWon]], Table2[[GameIsOver]:[GameIsOver]],1,Table2[[HomeTeam]:[HomeTeam]],$T26, Table2[[AwayTeam]:[AwayTeam]], AE$21, Table2[[ActualResult]:[ActualResult]], "OT") + SUMIFS(Table2[[HomeWon_]:[HomeWon_]], Table2[[GameIsOver]:[GameIsOver]],1,Table2[[AwayTeam]:[AwayTeam]],$T26, Table2[[HomeTeam]:[HomeTeam]], AE$21, Table2[[ActualResult]:[ActualResult]], "SO") + SUMIFS(Table2[[AwayWon]:[AwayWon]], Table2[[GameIsOver]:[GameIsOver]],1,Table2[[HomeTeam]:[HomeTeam]],$T26, Table2[[AwayTeam]:[AwayTeam]], AE$21, Table2[[ActualResult]:[ActualResult]], "SO")))</f>
        <v>1</v>
      </c>
      <c r="AF26">
        <f>(2*(SUMIFS(Table2[[AwayWon]:[AwayWon]], Table2[[GameIsOver]:[GameIsOver]],1,Table2[[AwayTeam]:[AwayTeam]],$T26, Table2[[HomeTeam]:[HomeTeam]], AF$21) + SUMIFS(Table2[[HomeWon_]:[HomeWon_]], Table2[[GameIsOver]:[GameIsOver]],1,Table2[[HomeTeam]:[HomeTeam]],$T26, Table2[[AwayTeam]:[AwayTeam]], AF$21))) + (0*(SUMIFS(Table2[[HomeWon_]:[HomeWon_]], Table2[[GameIsOver]:[GameIsOver]],1,Table2[[AwayTeam]:[AwayTeam]],$T26, Table2[[HomeTeam]:[HomeTeam]], AF$21, Table2[[ActualResult]:[ActualResult]], "REG") + SUMIFS(Table2[[AwayWon]:[AwayWon]], Table2[[GameIsOver]:[GameIsOver]],1,Table2[[HomeTeam]:[HomeTeam]],$T26, Table2[[AwayTeam]:[AwayTeam]], AF$21, Table2[[ActualResult]:[ActualResult]], "REG"))) + (1*(SUMIFS(Table2[[HomeWon_]:[HomeWon_]], Table2[[GameIsOver]:[GameIsOver]],1,Table2[[AwayTeam]:[AwayTeam]],$T26, Table2[[HomeTeam]:[HomeTeam]], AF$21, Table2[[ActualResult]:[ActualResult]], "OT") + SUMIFS(Table2[[AwayWon]:[AwayWon]], Table2[[GameIsOver]:[GameIsOver]],1,Table2[[HomeTeam]:[HomeTeam]],$T26, Table2[[AwayTeam]:[AwayTeam]], AF$21, Table2[[ActualResult]:[ActualResult]], "OT") + SUMIFS(Table2[[HomeWon_]:[HomeWon_]], Table2[[GameIsOver]:[GameIsOver]],1,Table2[[AwayTeam]:[AwayTeam]],$T26, Table2[[HomeTeam]:[HomeTeam]], AF$21, Table2[[ActualResult]:[ActualResult]], "SO") + SUMIFS(Table2[[AwayWon]:[AwayWon]], Table2[[GameIsOver]:[GameIsOver]],1,Table2[[HomeTeam]:[HomeTeam]],$T26, Table2[[AwayTeam]:[AwayTeam]], AF$21, Table2[[ActualResult]:[ActualResult]], "SO")))</f>
        <v>3</v>
      </c>
      <c r="AG26">
        <f>(2*(SUMIFS(Table2[[AwayWon]:[AwayWon]], Table2[[GameIsOver]:[GameIsOver]],1,Table2[[AwayTeam]:[AwayTeam]],$T26, Table2[[HomeTeam]:[HomeTeam]], AG$21) + SUMIFS(Table2[[HomeWon_]:[HomeWon_]], Table2[[GameIsOver]:[GameIsOver]],1,Table2[[HomeTeam]:[HomeTeam]],$T26, Table2[[AwayTeam]:[AwayTeam]], AG$21))) + (0*(SUMIFS(Table2[[HomeWon_]:[HomeWon_]], Table2[[GameIsOver]:[GameIsOver]],1,Table2[[AwayTeam]:[AwayTeam]],$T26, Table2[[HomeTeam]:[HomeTeam]], AG$21, Table2[[ActualResult]:[ActualResult]], "REG") + SUMIFS(Table2[[AwayWon]:[AwayWon]], Table2[[GameIsOver]:[GameIsOver]],1,Table2[[HomeTeam]:[HomeTeam]],$T26, Table2[[AwayTeam]:[AwayTeam]], AG$21, Table2[[ActualResult]:[ActualResult]], "REG"))) + (1*(SUMIFS(Table2[[HomeWon_]:[HomeWon_]], Table2[[GameIsOver]:[GameIsOver]],1,Table2[[AwayTeam]:[AwayTeam]],$T26, Table2[[HomeTeam]:[HomeTeam]], AG$21, Table2[[ActualResult]:[ActualResult]], "OT") + SUMIFS(Table2[[AwayWon]:[AwayWon]], Table2[[GameIsOver]:[GameIsOver]],1,Table2[[HomeTeam]:[HomeTeam]],$T26, Table2[[AwayTeam]:[AwayTeam]], AG$21, Table2[[ActualResult]:[ActualResult]], "OT") + SUMIFS(Table2[[HomeWon_]:[HomeWon_]], Table2[[GameIsOver]:[GameIsOver]],1,Table2[[AwayTeam]:[AwayTeam]],$T26, Table2[[HomeTeam]:[HomeTeam]], AG$21, Table2[[ActualResult]:[ActualResult]], "SO") + SUMIFS(Table2[[AwayWon]:[AwayWon]], Table2[[GameIsOver]:[GameIsOver]],1,Table2[[HomeTeam]:[HomeTeam]],$T26, Table2[[AwayTeam]:[AwayTeam]], AG$21, Table2[[ActualResult]:[ActualResult]], "SO")))</f>
        <v>0</v>
      </c>
      <c r="AH26">
        <f>(2*(SUMIFS(Table2[[AwayWon]:[AwayWon]], Table2[[GameIsOver]:[GameIsOver]],1,Table2[[AwayTeam]:[AwayTeam]],$T26, Table2[[HomeTeam]:[HomeTeam]], AH$21) + SUMIFS(Table2[[HomeWon_]:[HomeWon_]], Table2[[GameIsOver]:[GameIsOver]],1,Table2[[HomeTeam]:[HomeTeam]],$T26, Table2[[AwayTeam]:[AwayTeam]], AH$21))) + (0*(SUMIFS(Table2[[HomeWon_]:[HomeWon_]], Table2[[GameIsOver]:[GameIsOver]],1,Table2[[AwayTeam]:[AwayTeam]],$T26, Table2[[HomeTeam]:[HomeTeam]], AH$21, Table2[[ActualResult]:[ActualResult]], "REG") + SUMIFS(Table2[[AwayWon]:[AwayWon]], Table2[[GameIsOver]:[GameIsOver]],1,Table2[[HomeTeam]:[HomeTeam]],$T26, Table2[[AwayTeam]:[AwayTeam]], AH$21, Table2[[ActualResult]:[ActualResult]], "REG"))) + (1*(SUMIFS(Table2[[HomeWon_]:[HomeWon_]], Table2[[GameIsOver]:[GameIsOver]],1,Table2[[AwayTeam]:[AwayTeam]],$T26, Table2[[HomeTeam]:[HomeTeam]], AH$21, Table2[[ActualResult]:[ActualResult]], "OT") + SUMIFS(Table2[[AwayWon]:[AwayWon]], Table2[[GameIsOver]:[GameIsOver]],1,Table2[[HomeTeam]:[HomeTeam]],$T26, Table2[[AwayTeam]:[AwayTeam]], AH$21, Table2[[ActualResult]:[ActualResult]], "OT") + SUMIFS(Table2[[HomeWon_]:[HomeWon_]], Table2[[GameIsOver]:[GameIsOver]],1,Table2[[AwayTeam]:[AwayTeam]],$T26, Table2[[HomeTeam]:[HomeTeam]], AH$21, Table2[[ActualResult]:[ActualResult]], "SO") + SUMIFS(Table2[[AwayWon]:[AwayWon]], Table2[[GameIsOver]:[GameIsOver]],1,Table2[[HomeTeam]:[HomeTeam]],$T26, Table2[[AwayTeam]:[AwayTeam]], AH$21, Table2[[ActualResult]:[ActualResult]], "SO")))</f>
        <v>2</v>
      </c>
      <c r="AI26">
        <f>(2*(SUMIFS(Table2[[AwayWon]:[AwayWon]], Table2[[GameIsOver]:[GameIsOver]],1,Table2[[AwayTeam]:[AwayTeam]],$T26, Table2[[HomeTeam]:[HomeTeam]], AI$21) + SUMIFS(Table2[[HomeWon_]:[HomeWon_]], Table2[[GameIsOver]:[GameIsOver]],1,Table2[[HomeTeam]:[HomeTeam]],$T26, Table2[[AwayTeam]:[AwayTeam]], AI$21))) + (0*(SUMIFS(Table2[[HomeWon_]:[HomeWon_]], Table2[[GameIsOver]:[GameIsOver]],1,Table2[[AwayTeam]:[AwayTeam]],$T26, Table2[[HomeTeam]:[HomeTeam]], AI$21, Table2[[ActualResult]:[ActualResult]], "REG") + SUMIFS(Table2[[AwayWon]:[AwayWon]], Table2[[GameIsOver]:[GameIsOver]],1,Table2[[HomeTeam]:[HomeTeam]],$T26, Table2[[AwayTeam]:[AwayTeam]], AI$21, Table2[[ActualResult]:[ActualResult]], "REG"))) + (1*(SUMIFS(Table2[[HomeWon_]:[HomeWon_]], Table2[[GameIsOver]:[GameIsOver]],1,Table2[[AwayTeam]:[AwayTeam]],$T26, Table2[[HomeTeam]:[HomeTeam]], AI$21, Table2[[ActualResult]:[ActualResult]], "OT") + SUMIFS(Table2[[AwayWon]:[AwayWon]], Table2[[GameIsOver]:[GameIsOver]],1,Table2[[HomeTeam]:[HomeTeam]],$T26, Table2[[AwayTeam]:[AwayTeam]], AI$21, Table2[[ActualResult]:[ActualResult]], "OT") + SUMIFS(Table2[[HomeWon_]:[HomeWon_]], Table2[[GameIsOver]:[GameIsOver]],1,Table2[[AwayTeam]:[AwayTeam]],$T26, Table2[[HomeTeam]:[HomeTeam]], AI$21, Table2[[ActualResult]:[ActualResult]], "SO") + SUMIFS(Table2[[AwayWon]:[AwayWon]], Table2[[GameIsOver]:[GameIsOver]],1,Table2[[HomeTeam]:[HomeTeam]],$T26, Table2[[AwayTeam]:[AwayTeam]], AI$21, Table2[[ActualResult]:[ActualResult]], "SO")))</f>
        <v>0</v>
      </c>
      <c r="AJ26">
        <f>(2*(SUMIFS(Table2[[AwayWon]:[AwayWon]], Table2[[GameIsOver]:[GameIsOver]],1,Table2[[AwayTeam]:[AwayTeam]],$T26, Table2[[HomeTeam]:[HomeTeam]], AJ$21) + SUMIFS(Table2[[HomeWon_]:[HomeWon_]], Table2[[GameIsOver]:[GameIsOver]],1,Table2[[HomeTeam]:[HomeTeam]],$T26, Table2[[AwayTeam]:[AwayTeam]], AJ$21))) + (0*(SUMIFS(Table2[[HomeWon_]:[HomeWon_]], Table2[[GameIsOver]:[GameIsOver]],1,Table2[[AwayTeam]:[AwayTeam]],$T26, Table2[[HomeTeam]:[HomeTeam]], AJ$21, Table2[[ActualResult]:[ActualResult]], "REG") + SUMIFS(Table2[[AwayWon]:[AwayWon]], Table2[[GameIsOver]:[GameIsOver]],1,Table2[[HomeTeam]:[HomeTeam]],$T26, Table2[[AwayTeam]:[AwayTeam]], AJ$21, Table2[[ActualResult]:[ActualResult]], "REG"))) + (1*(SUMIFS(Table2[[HomeWon_]:[HomeWon_]], Table2[[GameIsOver]:[GameIsOver]],1,Table2[[AwayTeam]:[AwayTeam]],$T26, Table2[[HomeTeam]:[HomeTeam]], AJ$21, Table2[[ActualResult]:[ActualResult]], "OT") + SUMIFS(Table2[[AwayWon]:[AwayWon]], Table2[[GameIsOver]:[GameIsOver]],1,Table2[[HomeTeam]:[HomeTeam]],$T26, Table2[[AwayTeam]:[AwayTeam]], AJ$21, Table2[[ActualResult]:[ActualResult]], "OT") + SUMIFS(Table2[[HomeWon_]:[HomeWon_]], Table2[[GameIsOver]:[GameIsOver]],1,Table2[[AwayTeam]:[AwayTeam]],$T26, Table2[[HomeTeam]:[HomeTeam]], AJ$21, Table2[[ActualResult]:[ActualResult]], "SO") + SUMIFS(Table2[[AwayWon]:[AwayWon]], Table2[[GameIsOver]:[GameIsOver]],1,Table2[[HomeTeam]:[HomeTeam]],$T26, Table2[[AwayTeam]:[AwayTeam]], AJ$21, Table2[[ActualResult]:[ActualResult]], "SO")))</f>
        <v>3</v>
      </c>
      <c r="AK26">
        <f>(2*(SUMIFS(Table2[[AwayWon]:[AwayWon]], Table2[[GameIsOver]:[GameIsOver]],1,Table2[[AwayTeam]:[AwayTeam]],$T26, Table2[[HomeTeam]:[HomeTeam]], AK$21) + SUMIFS(Table2[[HomeWon_]:[HomeWon_]], Table2[[GameIsOver]:[GameIsOver]],1,Table2[[HomeTeam]:[HomeTeam]],$T26, Table2[[AwayTeam]:[AwayTeam]], AK$21))) + (0*(SUMIFS(Table2[[HomeWon_]:[HomeWon_]], Table2[[GameIsOver]:[GameIsOver]],1,Table2[[AwayTeam]:[AwayTeam]],$T26, Table2[[HomeTeam]:[HomeTeam]], AK$21, Table2[[ActualResult]:[ActualResult]], "REG") + SUMIFS(Table2[[AwayWon]:[AwayWon]], Table2[[GameIsOver]:[GameIsOver]],1,Table2[[HomeTeam]:[HomeTeam]],$T26, Table2[[AwayTeam]:[AwayTeam]], AK$21, Table2[[ActualResult]:[ActualResult]], "REG"))) + (1*(SUMIFS(Table2[[HomeWon_]:[HomeWon_]], Table2[[GameIsOver]:[GameIsOver]],1,Table2[[AwayTeam]:[AwayTeam]],$T26, Table2[[HomeTeam]:[HomeTeam]], AK$21, Table2[[ActualResult]:[ActualResult]], "OT") + SUMIFS(Table2[[AwayWon]:[AwayWon]], Table2[[GameIsOver]:[GameIsOver]],1,Table2[[HomeTeam]:[HomeTeam]],$T26, Table2[[AwayTeam]:[AwayTeam]], AK$21, Table2[[ActualResult]:[ActualResult]], "OT") + SUMIFS(Table2[[HomeWon_]:[HomeWon_]], Table2[[GameIsOver]:[GameIsOver]],1,Table2[[AwayTeam]:[AwayTeam]],$T26, Table2[[HomeTeam]:[HomeTeam]], AK$21, Table2[[ActualResult]:[ActualResult]], "SO") + SUMIFS(Table2[[AwayWon]:[AwayWon]], Table2[[GameIsOver]:[GameIsOver]],1,Table2[[HomeTeam]:[HomeTeam]],$T26, Table2[[AwayTeam]:[AwayTeam]], AK$21, Table2[[ActualResult]:[ActualResult]], "SO")))</f>
        <v>0</v>
      </c>
      <c r="AL26">
        <f>(2*(SUMIFS(Table2[[AwayWon]:[AwayWon]], Table2[[GameIsOver]:[GameIsOver]],1,Table2[[AwayTeam]:[AwayTeam]],$T26, Table2[[HomeTeam]:[HomeTeam]], AL$21) + SUMIFS(Table2[[HomeWon_]:[HomeWon_]], Table2[[GameIsOver]:[GameIsOver]],1,Table2[[HomeTeam]:[HomeTeam]],$T26, Table2[[AwayTeam]:[AwayTeam]], AL$21))) + (0*(SUMIFS(Table2[[HomeWon_]:[HomeWon_]], Table2[[GameIsOver]:[GameIsOver]],1,Table2[[AwayTeam]:[AwayTeam]],$T26, Table2[[HomeTeam]:[HomeTeam]], AL$21, Table2[[ActualResult]:[ActualResult]], "REG") + SUMIFS(Table2[[AwayWon]:[AwayWon]], Table2[[GameIsOver]:[GameIsOver]],1,Table2[[HomeTeam]:[HomeTeam]],$T26, Table2[[AwayTeam]:[AwayTeam]], AL$21, Table2[[ActualResult]:[ActualResult]], "REG"))) + (1*(SUMIFS(Table2[[HomeWon_]:[HomeWon_]], Table2[[GameIsOver]:[GameIsOver]],1,Table2[[AwayTeam]:[AwayTeam]],$T26, Table2[[HomeTeam]:[HomeTeam]], AL$21, Table2[[ActualResult]:[ActualResult]], "OT") + SUMIFS(Table2[[AwayWon]:[AwayWon]], Table2[[GameIsOver]:[GameIsOver]],1,Table2[[HomeTeam]:[HomeTeam]],$T26, Table2[[AwayTeam]:[AwayTeam]], AL$21, Table2[[ActualResult]:[ActualResult]], "OT") + SUMIFS(Table2[[HomeWon_]:[HomeWon_]], Table2[[GameIsOver]:[GameIsOver]],1,Table2[[AwayTeam]:[AwayTeam]],$T26, Table2[[HomeTeam]:[HomeTeam]], AL$21, Table2[[ActualResult]:[ActualResult]], "SO") + SUMIFS(Table2[[AwayWon]:[AwayWon]], Table2[[GameIsOver]:[GameIsOver]],1,Table2[[HomeTeam]:[HomeTeam]],$T26, Table2[[AwayTeam]:[AwayTeam]], AL$21, Table2[[ActualResult]:[ActualResult]], "SO")))</f>
        <v>0</v>
      </c>
      <c r="AM26">
        <f>(2*(SUMIFS(Table2[[AwayWon]:[AwayWon]], Table2[[GameIsOver]:[GameIsOver]],1,Table2[[AwayTeam]:[AwayTeam]],$T26, Table2[[HomeTeam]:[HomeTeam]], AM$21) + SUMIFS(Table2[[HomeWon_]:[HomeWon_]], Table2[[GameIsOver]:[GameIsOver]],1,Table2[[HomeTeam]:[HomeTeam]],$T26, Table2[[AwayTeam]:[AwayTeam]], AM$21))) + (0*(SUMIFS(Table2[[HomeWon_]:[HomeWon_]], Table2[[GameIsOver]:[GameIsOver]],1,Table2[[AwayTeam]:[AwayTeam]],$T26, Table2[[HomeTeam]:[HomeTeam]], AM$21, Table2[[ActualResult]:[ActualResult]], "REG") + SUMIFS(Table2[[AwayWon]:[AwayWon]], Table2[[GameIsOver]:[GameIsOver]],1,Table2[[HomeTeam]:[HomeTeam]],$T26, Table2[[AwayTeam]:[AwayTeam]], AM$21, Table2[[ActualResult]:[ActualResult]], "REG"))) + (1*(SUMIFS(Table2[[HomeWon_]:[HomeWon_]], Table2[[GameIsOver]:[GameIsOver]],1,Table2[[AwayTeam]:[AwayTeam]],$T26, Table2[[HomeTeam]:[HomeTeam]], AM$21, Table2[[ActualResult]:[ActualResult]], "OT") + SUMIFS(Table2[[AwayWon]:[AwayWon]], Table2[[GameIsOver]:[GameIsOver]],1,Table2[[HomeTeam]:[HomeTeam]],$T26, Table2[[AwayTeam]:[AwayTeam]], AM$21, Table2[[ActualResult]:[ActualResult]], "OT") + SUMIFS(Table2[[HomeWon_]:[HomeWon_]], Table2[[GameIsOver]:[GameIsOver]],1,Table2[[AwayTeam]:[AwayTeam]],$T26, Table2[[HomeTeam]:[HomeTeam]], AM$21, Table2[[ActualResult]:[ActualResult]], "SO") + SUMIFS(Table2[[AwayWon]:[AwayWon]], Table2[[GameIsOver]:[GameIsOver]],1,Table2[[HomeTeam]:[HomeTeam]],$T26, Table2[[AwayTeam]:[AwayTeam]], AM$21, Table2[[ActualResult]:[ActualResult]], "SO")))</f>
        <v>4</v>
      </c>
      <c r="AN26">
        <f>(2*(SUMIFS(Table2[[AwayWon]:[AwayWon]], Table2[[GameIsOver]:[GameIsOver]],1,Table2[[AwayTeam]:[AwayTeam]],$T26, Table2[[HomeTeam]:[HomeTeam]], AN$21) + SUMIFS(Table2[[HomeWon_]:[HomeWon_]], Table2[[GameIsOver]:[GameIsOver]],1,Table2[[HomeTeam]:[HomeTeam]],$T26, Table2[[AwayTeam]:[AwayTeam]], AN$21))) + (0*(SUMIFS(Table2[[HomeWon_]:[HomeWon_]], Table2[[GameIsOver]:[GameIsOver]],1,Table2[[AwayTeam]:[AwayTeam]],$T26, Table2[[HomeTeam]:[HomeTeam]], AN$21, Table2[[ActualResult]:[ActualResult]], "REG") + SUMIFS(Table2[[AwayWon]:[AwayWon]], Table2[[GameIsOver]:[GameIsOver]],1,Table2[[HomeTeam]:[HomeTeam]],$T26, Table2[[AwayTeam]:[AwayTeam]], AN$21, Table2[[ActualResult]:[ActualResult]], "REG"))) + (1*(SUMIFS(Table2[[HomeWon_]:[HomeWon_]], Table2[[GameIsOver]:[GameIsOver]],1,Table2[[AwayTeam]:[AwayTeam]],$T26, Table2[[HomeTeam]:[HomeTeam]], AN$21, Table2[[ActualResult]:[ActualResult]], "OT") + SUMIFS(Table2[[AwayWon]:[AwayWon]], Table2[[GameIsOver]:[GameIsOver]],1,Table2[[HomeTeam]:[HomeTeam]],$T26, Table2[[AwayTeam]:[AwayTeam]], AN$21, Table2[[ActualResult]:[ActualResult]], "OT") + SUMIFS(Table2[[HomeWon_]:[HomeWon_]], Table2[[GameIsOver]:[GameIsOver]],1,Table2[[AwayTeam]:[AwayTeam]],$T26, Table2[[HomeTeam]:[HomeTeam]], AN$21, Table2[[ActualResult]:[ActualResult]], "SO") + SUMIFS(Table2[[AwayWon]:[AwayWon]], Table2[[GameIsOver]:[GameIsOver]],1,Table2[[HomeTeam]:[HomeTeam]],$T26, Table2[[AwayTeam]:[AwayTeam]], AN$21, Table2[[ActualResult]:[ActualResult]], "SO")))</f>
        <v>2</v>
      </c>
      <c r="AO26">
        <f>(2*(SUMIFS(Table2[[AwayWon]:[AwayWon]], Table2[[GameIsOver]:[GameIsOver]],1,Table2[[AwayTeam]:[AwayTeam]],$T26, Table2[[HomeTeam]:[HomeTeam]], AO$21) + SUMIFS(Table2[[HomeWon_]:[HomeWon_]], Table2[[GameIsOver]:[GameIsOver]],1,Table2[[HomeTeam]:[HomeTeam]],$T26, Table2[[AwayTeam]:[AwayTeam]], AO$21))) + (0*(SUMIFS(Table2[[HomeWon_]:[HomeWon_]], Table2[[GameIsOver]:[GameIsOver]],1,Table2[[AwayTeam]:[AwayTeam]],$T26, Table2[[HomeTeam]:[HomeTeam]], AO$21, Table2[[ActualResult]:[ActualResult]], "REG") + SUMIFS(Table2[[AwayWon]:[AwayWon]], Table2[[GameIsOver]:[GameIsOver]],1,Table2[[HomeTeam]:[HomeTeam]],$T26, Table2[[AwayTeam]:[AwayTeam]], AO$21, Table2[[ActualResult]:[ActualResult]], "REG"))) + (1*(SUMIFS(Table2[[HomeWon_]:[HomeWon_]], Table2[[GameIsOver]:[GameIsOver]],1,Table2[[AwayTeam]:[AwayTeam]],$T26, Table2[[HomeTeam]:[HomeTeam]], AO$21, Table2[[ActualResult]:[ActualResult]], "OT") + SUMIFS(Table2[[AwayWon]:[AwayWon]], Table2[[GameIsOver]:[GameIsOver]],1,Table2[[HomeTeam]:[HomeTeam]],$T26, Table2[[AwayTeam]:[AwayTeam]], AO$21, Table2[[ActualResult]:[ActualResult]], "OT") + SUMIFS(Table2[[HomeWon_]:[HomeWon_]], Table2[[GameIsOver]:[GameIsOver]],1,Table2[[AwayTeam]:[AwayTeam]],$T26, Table2[[HomeTeam]:[HomeTeam]], AO$21, Table2[[ActualResult]:[ActualResult]], "SO") + SUMIFS(Table2[[AwayWon]:[AwayWon]], Table2[[GameIsOver]:[GameIsOver]],1,Table2[[HomeTeam]:[HomeTeam]],$T26, Table2[[AwayTeam]:[AwayTeam]], AO$21, Table2[[ActualResult]:[ActualResult]], "SO")))</f>
        <v>6</v>
      </c>
      <c r="AP26">
        <f>(2*(SUMIFS(Table2[[AwayWon]:[AwayWon]], Table2[[GameIsOver]:[GameIsOver]],1,Table2[[AwayTeam]:[AwayTeam]],$T26, Table2[[HomeTeam]:[HomeTeam]], AP$21) + SUMIFS(Table2[[HomeWon_]:[HomeWon_]], Table2[[GameIsOver]:[GameIsOver]],1,Table2[[HomeTeam]:[HomeTeam]],$T26, Table2[[AwayTeam]:[AwayTeam]], AP$21))) + (0*(SUMIFS(Table2[[HomeWon_]:[HomeWon_]], Table2[[GameIsOver]:[GameIsOver]],1,Table2[[AwayTeam]:[AwayTeam]],$T26, Table2[[HomeTeam]:[HomeTeam]], AP$21, Table2[[ActualResult]:[ActualResult]], "REG") + SUMIFS(Table2[[AwayWon]:[AwayWon]], Table2[[GameIsOver]:[GameIsOver]],1,Table2[[HomeTeam]:[HomeTeam]],$T26, Table2[[AwayTeam]:[AwayTeam]], AP$21, Table2[[ActualResult]:[ActualResult]], "REG"))) + (1*(SUMIFS(Table2[[HomeWon_]:[HomeWon_]], Table2[[GameIsOver]:[GameIsOver]],1,Table2[[AwayTeam]:[AwayTeam]],$T26, Table2[[HomeTeam]:[HomeTeam]], AP$21, Table2[[ActualResult]:[ActualResult]], "OT") + SUMIFS(Table2[[AwayWon]:[AwayWon]], Table2[[GameIsOver]:[GameIsOver]],1,Table2[[HomeTeam]:[HomeTeam]],$T26, Table2[[AwayTeam]:[AwayTeam]], AP$21, Table2[[ActualResult]:[ActualResult]], "OT") + SUMIFS(Table2[[HomeWon_]:[HomeWon_]], Table2[[GameIsOver]:[GameIsOver]],1,Table2[[AwayTeam]:[AwayTeam]],$T26, Table2[[HomeTeam]:[HomeTeam]], AP$21, Table2[[ActualResult]:[ActualResult]], "SO") + SUMIFS(Table2[[AwayWon]:[AwayWon]], Table2[[GameIsOver]:[GameIsOver]],1,Table2[[HomeTeam]:[HomeTeam]],$T26, Table2[[AwayTeam]:[AwayTeam]], AP$21, Table2[[ActualResult]:[ActualResult]], "SO")))</f>
        <v>0</v>
      </c>
      <c r="AQ26">
        <f>(2*(SUMIFS(Table2[[AwayWon]:[AwayWon]], Table2[[GameIsOver]:[GameIsOver]],1,Table2[[AwayTeam]:[AwayTeam]],$T26, Table2[[HomeTeam]:[HomeTeam]], AQ$21) + SUMIFS(Table2[[HomeWon_]:[HomeWon_]], Table2[[GameIsOver]:[GameIsOver]],1,Table2[[HomeTeam]:[HomeTeam]],$T26, Table2[[AwayTeam]:[AwayTeam]], AQ$21))) + (0*(SUMIFS(Table2[[HomeWon_]:[HomeWon_]], Table2[[GameIsOver]:[GameIsOver]],1,Table2[[AwayTeam]:[AwayTeam]],$T26, Table2[[HomeTeam]:[HomeTeam]], AQ$21, Table2[[ActualResult]:[ActualResult]], "REG") + SUMIFS(Table2[[AwayWon]:[AwayWon]], Table2[[GameIsOver]:[GameIsOver]],1,Table2[[HomeTeam]:[HomeTeam]],$T26, Table2[[AwayTeam]:[AwayTeam]], AQ$21, Table2[[ActualResult]:[ActualResult]], "REG"))) + (1*(SUMIFS(Table2[[HomeWon_]:[HomeWon_]], Table2[[GameIsOver]:[GameIsOver]],1,Table2[[AwayTeam]:[AwayTeam]],$T26, Table2[[HomeTeam]:[HomeTeam]], AQ$21, Table2[[ActualResult]:[ActualResult]], "OT") + SUMIFS(Table2[[AwayWon]:[AwayWon]], Table2[[GameIsOver]:[GameIsOver]],1,Table2[[HomeTeam]:[HomeTeam]],$T26, Table2[[AwayTeam]:[AwayTeam]], AQ$21, Table2[[ActualResult]:[ActualResult]], "OT") + SUMIFS(Table2[[HomeWon_]:[HomeWon_]], Table2[[GameIsOver]:[GameIsOver]],1,Table2[[AwayTeam]:[AwayTeam]],$T26, Table2[[HomeTeam]:[HomeTeam]], AQ$21, Table2[[ActualResult]:[ActualResult]], "SO") + SUMIFS(Table2[[AwayWon]:[AwayWon]], Table2[[GameIsOver]:[GameIsOver]],1,Table2[[HomeTeam]:[HomeTeam]],$T26, Table2[[AwayTeam]:[AwayTeam]], AQ$21, Table2[[ActualResult]:[ActualResult]], "SO")))</f>
        <v>2</v>
      </c>
      <c r="AR26">
        <f>(2*(SUMIFS(Table2[[AwayWon]:[AwayWon]], Table2[[GameIsOver]:[GameIsOver]],1,Table2[[AwayTeam]:[AwayTeam]],$T26, Table2[[HomeTeam]:[HomeTeam]], AR$21) + SUMIFS(Table2[[HomeWon_]:[HomeWon_]], Table2[[GameIsOver]:[GameIsOver]],1,Table2[[HomeTeam]:[HomeTeam]],$T26, Table2[[AwayTeam]:[AwayTeam]], AR$21))) + (0*(SUMIFS(Table2[[HomeWon_]:[HomeWon_]], Table2[[GameIsOver]:[GameIsOver]],1,Table2[[AwayTeam]:[AwayTeam]],$T26, Table2[[HomeTeam]:[HomeTeam]], AR$21, Table2[[ActualResult]:[ActualResult]], "REG") + SUMIFS(Table2[[AwayWon]:[AwayWon]], Table2[[GameIsOver]:[GameIsOver]],1,Table2[[HomeTeam]:[HomeTeam]],$T26, Table2[[AwayTeam]:[AwayTeam]], AR$21, Table2[[ActualResult]:[ActualResult]], "REG"))) + (1*(SUMIFS(Table2[[HomeWon_]:[HomeWon_]], Table2[[GameIsOver]:[GameIsOver]],1,Table2[[AwayTeam]:[AwayTeam]],$T26, Table2[[HomeTeam]:[HomeTeam]], AR$21, Table2[[ActualResult]:[ActualResult]], "OT") + SUMIFS(Table2[[AwayWon]:[AwayWon]], Table2[[GameIsOver]:[GameIsOver]],1,Table2[[HomeTeam]:[HomeTeam]],$T26, Table2[[AwayTeam]:[AwayTeam]], AR$21, Table2[[ActualResult]:[ActualResult]], "OT") + SUMIFS(Table2[[HomeWon_]:[HomeWon_]], Table2[[GameIsOver]:[GameIsOver]],1,Table2[[AwayTeam]:[AwayTeam]],$T26, Table2[[HomeTeam]:[HomeTeam]], AR$21, Table2[[ActualResult]:[ActualResult]], "SO") + SUMIFS(Table2[[AwayWon]:[AwayWon]], Table2[[GameIsOver]:[GameIsOver]],1,Table2[[HomeTeam]:[HomeTeam]],$T26, Table2[[AwayTeam]:[AwayTeam]], AR$21, Table2[[ActualResult]:[ActualResult]], "SO")))</f>
        <v>6</v>
      </c>
      <c r="AS26">
        <f>(2*(SUMIFS(Table2[[AwayWon]:[AwayWon]], Table2[[GameIsOver]:[GameIsOver]],1,Table2[[AwayTeam]:[AwayTeam]],$T26, Table2[[HomeTeam]:[HomeTeam]], AS$21) + SUMIFS(Table2[[HomeWon_]:[HomeWon_]], Table2[[GameIsOver]:[GameIsOver]],1,Table2[[HomeTeam]:[HomeTeam]],$T26, Table2[[AwayTeam]:[AwayTeam]], AS$21))) + (0*(SUMIFS(Table2[[HomeWon_]:[HomeWon_]], Table2[[GameIsOver]:[GameIsOver]],1,Table2[[AwayTeam]:[AwayTeam]],$T26, Table2[[HomeTeam]:[HomeTeam]], AS$21, Table2[[ActualResult]:[ActualResult]], "REG") + SUMIFS(Table2[[AwayWon]:[AwayWon]], Table2[[GameIsOver]:[GameIsOver]],1,Table2[[HomeTeam]:[HomeTeam]],$T26, Table2[[AwayTeam]:[AwayTeam]], AS$21, Table2[[ActualResult]:[ActualResult]], "REG"))) + (1*(SUMIFS(Table2[[HomeWon_]:[HomeWon_]], Table2[[GameIsOver]:[GameIsOver]],1,Table2[[AwayTeam]:[AwayTeam]],$T26, Table2[[HomeTeam]:[HomeTeam]], AS$21, Table2[[ActualResult]:[ActualResult]], "OT") + SUMIFS(Table2[[AwayWon]:[AwayWon]], Table2[[GameIsOver]:[GameIsOver]],1,Table2[[HomeTeam]:[HomeTeam]],$T26, Table2[[AwayTeam]:[AwayTeam]], AS$21, Table2[[ActualResult]:[ActualResult]], "OT") + SUMIFS(Table2[[HomeWon_]:[HomeWon_]], Table2[[GameIsOver]:[GameIsOver]],1,Table2[[AwayTeam]:[AwayTeam]],$T26, Table2[[HomeTeam]:[HomeTeam]], AS$21, Table2[[ActualResult]:[ActualResult]], "SO") + SUMIFS(Table2[[AwayWon]:[AwayWon]], Table2[[GameIsOver]:[GameIsOver]],1,Table2[[HomeTeam]:[HomeTeam]],$T26, Table2[[AwayTeam]:[AwayTeam]], AS$21, Table2[[ActualResult]:[ActualResult]], "SO")))</f>
        <v>1</v>
      </c>
      <c r="AT26">
        <f>(2*(SUMIFS(Table2[[AwayWon]:[AwayWon]], Table2[[GameIsOver]:[GameIsOver]],1,Table2[[AwayTeam]:[AwayTeam]],$T26, Table2[[HomeTeam]:[HomeTeam]], AT$21) + SUMIFS(Table2[[HomeWon_]:[HomeWon_]], Table2[[GameIsOver]:[GameIsOver]],1,Table2[[HomeTeam]:[HomeTeam]],$T26, Table2[[AwayTeam]:[AwayTeam]], AT$21))) + (0*(SUMIFS(Table2[[HomeWon_]:[HomeWon_]], Table2[[GameIsOver]:[GameIsOver]],1,Table2[[AwayTeam]:[AwayTeam]],$T26, Table2[[HomeTeam]:[HomeTeam]], AT$21, Table2[[ActualResult]:[ActualResult]], "REG") + SUMIFS(Table2[[AwayWon]:[AwayWon]], Table2[[GameIsOver]:[GameIsOver]],1,Table2[[HomeTeam]:[HomeTeam]],$T26, Table2[[AwayTeam]:[AwayTeam]], AT$21, Table2[[ActualResult]:[ActualResult]], "REG"))) + (1*(SUMIFS(Table2[[HomeWon_]:[HomeWon_]], Table2[[GameIsOver]:[GameIsOver]],1,Table2[[AwayTeam]:[AwayTeam]],$T26, Table2[[HomeTeam]:[HomeTeam]], AT$21, Table2[[ActualResult]:[ActualResult]], "OT") + SUMIFS(Table2[[AwayWon]:[AwayWon]], Table2[[GameIsOver]:[GameIsOver]],1,Table2[[HomeTeam]:[HomeTeam]],$T26, Table2[[AwayTeam]:[AwayTeam]], AT$21, Table2[[ActualResult]:[ActualResult]], "OT") + SUMIFS(Table2[[HomeWon_]:[HomeWon_]], Table2[[GameIsOver]:[GameIsOver]],1,Table2[[AwayTeam]:[AwayTeam]],$T26, Table2[[HomeTeam]:[HomeTeam]], AT$21, Table2[[ActualResult]:[ActualResult]], "SO") + SUMIFS(Table2[[AwayWon]:[AwayWon]], Table2[[GameIsOver]:[GameIsOver]],1,Table2[[HomeTeam]:[HomeTeam]],$T26, Table2[[AwayTeam]:[AwayTeam]], AT$21, Table2[[ActualResult]:[ActualResult]], "SO")))</f>
        <v>4</v>
      </c>
      <c r="AU26">
        <f>(2*(SUMIFS(Table2[[AwayWon]:[AwayWon]], Table2[[GameIsOver]:[GameIsOver]],1,Table2[[AwayTeam]:[AwayTeam]],$T26, Table2[[HomeTeam]:[HomeTeam]], AU$21) + SUMIFS(Table2[[HomeWon_]:[HomeWon_]], Table2[[GameIsOver]:[GameIsOver]],1,Table2[[HomeTeam]:[HomeTeam]],$T26, Table2[[AwayTeam]:[AwayTeam]], AU$21))) + (0*(SUMIFS(Table2[[HomeWon_]:[HomeWon_]], Table2[[GameIsOver]:[GameIsOver]],1,Table2[[AwayTeam]:[AwayTeam]],$T26, Table2[[HomeTeam]:[HomeTeam]], AU$21, Table2[[ActualResult]:[ActualResult]], "REG") + SUMIFS(Table2[[AwayWon]:[AwayWon]], Table2[[GameIsOver]:[GameIsOver]],1,Table2[[HomeTeam]:[HomeTeam]],$T26, Table2[[AwayTeam]:[AwayTeam]], AU$21, Table2[[ActualResult]:[ActualResult]], "REG"))) + (1*(SUMIFS(Table2[[HomeWon_]:[HomeWon_]], Table2[[GameIsOver]:[GameIsOver]],1,Table2[[AwayTeam]:[AwayTeam]],$T26, Table2[[HomeTeam]:[HomeTeam]], AU$21, Table2[[ActualResult]:[ActualResult]], "OT") + SUMIFS(Table2[[AwayWon]:[AwayWon]], Table2[[GameIsOver]:[GameIsOver]],1,Table2[[HomeTeam]:[HomeTeam]],$T26, Table2[[AwayTeam]:[AwayTeam]], AU$21, Table2[[ActualResult]:[ActualResult]], "OT") + SUMIFS(Table2[[HomeWon_]:[HomeWon_]], Table2[[GameIsOver]:[GameIsOver]],1,Table2[[AwayTeam]:[AwayTeam]],$T26, Table2[[HomeTeam]:[HomeTeam]], AU$21, Table2[[ActualResult]:[ActualResult]], "SO") + SUMIFS(Table2[[AwayWon]:[AwayWon]], Table2[[GameIsOver]:[GameIsOver]],1,Table2[[HomeTeam]:[HomeTeam]],$T26, Table2[[AwayTeam]:[AwayTeam]], AU$21, Table2[[ActualResult]:[ActualResult]], "SO")))</f>
        <v>2</v>
      </c>
      <c r="AV26">
        <f>(2*(SUMIFS(Table2[[AwayWon]:[AwayWon]], Table2[[GameIsOver]:[GameIsOver]],1,Table2[[AwayTeam]:[AwayTeam]],$T26, Table2[[HomeTeam]:[HomeTeam]], AV$21) + SUMIFS(Table2[[HomeWon_]:[HomeWon_]], Table2[[GameIsOver]:[GameIsOver]],1,Table2[[HomeTeam]:[HomeTeam]],$T26, Table2[[AwayTeam]:[AwayTeam]], AV$21))) + (0*(SUMIFS(Table2[[HomeWon_]:[HomeWon_]], Table2[[GameIsOver]:[GameIsOver]],1,Table2[[AwayTeam]:[AwayTeam]],$T26, Table2[[HomeTeam]:[HomeTeam]], AV$21, Table2[[ActualResult]:[ActualResult]], "REG") + SUMIFS(Table2[[AwayWon]:[AwayWon]], Table2[[GameIsOver]:[GameIsOver]],1,Table2[[HomeTeam]:[HomeTeam]],$T26, Table2[[AwayTeam]:[AwayTeam]], AV$21, Table2[[ActualResult]:[ActualResult]], "REG"))) + (1*(SUMIFS(Table2[[HomeWon_]:[HomeWon_]], Table2[[GameIsOver]:[GameIsOver]],1,Table2[[AwayTeam]:[AwayTeam]],$T26, Table2[[HomeTeam]:[HomeTeam]], AV$21, Table2[[ActualResult]:[ActualResult]], "OT") + SUMIFS(Table2[[AwayWon]:[AwayWon]], Table2[[GameIsOver]:[GameIsOver]],1,Table2[[HomeTeam]:[HomeTeam]],$T26, Table2[[AwayTeam]:[AwayTeam]], AV$21, Table2[[ActualResult]:[ActualResult]], "OT") + SUMIFS(Table2[[HomeWon_]:[HomeWon_]], Table2[[GameIsOver]:[GameIsOver]],1,Table2[[AwayTeam]:[AwayTeam]],$T26, Table2[[HomeTeam]:[HomeTeam]], AV$21, Table2[[ActualResult]:[ActualResult]], "SO") + SUMIFS(Table2[[AwayWon]:[AwayWon]], Table2[[GameIsOver]:[GameIsOver]],1,Table2[[HomeTeam]:[HomeTeam]],$T26, Table2[[AwayTeam]:[AwayTeam]], AV$21, Table2[[ActualResult]:[ActualResult]], "SO")))</f>
        <v>6</v>
      </c>
      <c r="AW26">
        <f>(2*(SUMIFS(Table2[[AwayWon]:[AwayWon]], Table2[[GameIsOver]:[GameIsOver]],1,Table2[[AwayTeam]:[AwayTeam]],$T26, Table2[[HomeTeam]:[HomeTeam]], AW$21) + SUMIFS(Table2[[HomeWon_]:[HomeWon_]], Table2[[GameIsOver]:[GameIsOver]],1,Table2[[HomeTeam]:[HomeTeam]],$T26, Table2[[AwayTeam]:[AwayTeam]], AW$21))) + (0*(SUMIFS(Table2[[HomeWon_]:[HomeWon_]], Table2[[GameIsOver]:[GameIsOver]],1,Table2[[AwayTeam]:[AwayTeam]],$T26, Table2[[HomeTeam]:[HomeTeam]], AW$21, Table2[[ActualResult]:[ActualResult]], "REG") + SUMIFS(Table2[[AwayWon]:[AwayWon]], Table2[[GameIsOver]:[GameIsOver]],1,Table2[[HomeTeam]:[HomeTeam]],$T26, Table2[[AwayTeam]:[AwayTeam]], AW$21, Table2[[ActualResult]:[ActualResult]], "REG"))) + (1*(SUMIFS(Table2[[HomeWon_]:[HomeWon_]], Table2[[GameIsOver]:[GameIsOver]],1,Table2[[AwayTeam]:[AwayTeam]],$T26, Table2[[HomeTeam]:[HomeTeam]], AW$21, Table2[[ActualResult]:[ActualResult]], "OT") + SUMIFS(Table2[[AwayWon]:[AwayWon]], Table2[[GameIsOver]:[GameIsOver]],1,Table2[[HomeTeam]:[HomeTeam]],$T26, Table2[[AwayTeam]:[AwayTeam]], AW$21, Table2[[ActualResult]:[ActualResult]], "OT") + SUMIFS(Table2[[HomeWon_]:[HomeWon_]], Table2[[GameIsOver]:[GameIsOver]],1,Table2[[AwayTeam]:[AwayTeam]],$T26, Table2[[HomeTeam]:[HomeTeam]], AW$21, Table2[[ActualResult]:[ActualResult]], "SO") + SUMIFS(Table2[[AwayWon]:[AwayWon]], Table2[[GameIsOver]:[GameIsOver]],1,Table2[[HomeTeam]:[HomeTeam]],$T26, Table2[[AwayTeam]:[AwayTeam]], AW$21, Table2[[ActualResult]:[ActualResult]], "SO")))</f>
        <v>0</v>
      </c>
      <c r="AX26">
        <f>(2*(SUMIFS(Table2[[AwayWon]:[AwayWon]], Table2[[GameIsOver]:[GameIsOver]],1,Table2[[AwayTeam]:[AwayTeam]],$T26, Table2[[HomeTeam]:[HomeTeam]], AX$21) + SUMIFS(Table2[[HomeWon_]:[HomeWon_]], Table2[[GameIsOver]:[GameIsOver]],1,Table2[[HomeTeam]:[HomeTeam]],$T26, Table2[[AwayTeam]:[AwayTeam]], AX$21))) + (0*(SUMIFS(Table2[[HomeWon_]:[HomeWon_]], Table2[[GameIsOver]:[GameIsOver]],1,Table2[[AwayTeam]:[AwayTeam]],$T26, Table2[[HomeTeam]:[HomeTeam]], AX$21, Table2[[ActualResult]:[ActualResult]], "REG") + SUMIFS(Table2[[AwayWon]:[AwayWon]], Table2[[GameIsOver]:[GameIsOver]],1,Table2[[HomeTeam]:[HomeTeam]],$T26, Table2[[AwayTeam]:[AwayTeam]], AX$21, Table2[[ActualResult]:[ActualResult]], "REG"))) + (1*(SUMIFS(Table2[[HomeWon_]:[HomeWon_]], Table2[[GameIsOver]:[GameIsOver]],1,Table2[[AwayTeam]:[AwayTeam]],$T26, Table2[[HomeTeam]:[HomeTeam]], AX$21, Table2[[ActualResult]:[ActualResult]], "OT") + SUMIFS(Table2[[AwayWon]:[AwayWon]], Table2[[GameIsOver]:[GameIsOver]],1,Table2[[HomeTeam]:[HomeTeam]],$T26, Table2[[AwayTeam]:[AwayTeam]], AX$21, Table2[[ActualResult]:[ActualResult]], "OT") + SUMIFS(Table2[[HomeWon_]:[HomeWon_]], Table2[[GameIsOver]:[GameIsOver]],1,Table2[[AwayTeam]:[AwayTeam]],$T26, Table2[[HomeTeam]:[HomeTeam]], AX$21, Table2[[ActualResult]:[ActualResult]], "SO") + SUMIFS(Table2[[AwayWon]:[AwayWon]], Table2[[GameIsOver]:[GameIsOver]],1,Table2[[HomeTeam]:[HomeTeam]],$T26, Table2[[AwayTeam]:[AwayTeam]], AX$21, Table2[[ActualResult]:[ActualResult]], "SO")))</f>
        <v>5</v>
      </c>
      <c r="AY26">
        <f>(2*(SUMIFS(Table2[[AwayWon]:[AwayWon]], Table2[[GameIsOver]:[GameIsOver]],1,Table2[[AwayTeam]:[AwayTeam]],$T26, Table2[[HomeTeam]:[HomeTeam]], AY$21) + SUMIFS(Table2[[HomeWon_]:[HomeWon_]], Table2[[GameIsOver]:[GameIsOver]],1,Table2[[HomeTeam]:[HomeTeam]],$T26, Table2[[AwayTeam]:[AwayTeam]], AY$21))) + (0*(SUMIFS(Table2[[HomeWon_]:[HomeWon_]], Table2[[GameIsOver]:[GameIsOver]],1,Table2[[AwayTeam]:[AwayTeam]],$T26, Table2[[HomeTeam]:[HomeTeam]], AY$21, Table2[[ActualResult]:[ActualResult]], "REG") + SUMIFS(Table2[[AwayWon]:[AwayWon]], Table2[[GameIsOver]:[GameIsOver]],1,Table2[[HomeTeam]:[HomeTeam]],$T26, Table2[[AwayTeam]:[AwayTeam]], AY$21, Table2[[ActualResult]:[ActualResult]], "REG"))) + (1*(SUMIFS(Table2[[HomeWon_]:[HomeWon_]], Table2[[GameIsOver]:[GameIsOver]],1,Table2[[AwayTeam]:[AwayTeam]],$T26, Table2[[HomeTeam]:[HomeTeam]], AY$21, Table2[[ActualResult]:[ActualResult]], "OT") + SUMIFS(Table2[[AwayWon]:[AwayWon]], Table2[[GameIsOver]:[GameIsOver]],1,Table2[[HomeTeam]:[HomeTeam]],$T26, Table2[[AwayTeam]:[AwayTeam]], AY$21, Table2[[ActualResult]:[ActualResult]], "OT") + SUMIFS(Table2[[HomeWon_]:[HomeWon_]], Table2[[GameIsOver]:[GameIsOver]],1,Table2[[AwayTeam]:[AwayTeam]],$T26, Table2[[HomeTeam]:[HomeTeam]], AY$21, Table2[[ActualResult]:[ActualResult]], "SO") + SUMIFS(Table2[[AwayWon]:[AwayWon]], Table2[[GameIsOver]:[GameIsOver]],1,Table2[[HomeTeam]:[HomeTeam]],$T26, Table2[[AwayTeam]:[AwayTeam]], AY$21, Table2[[ActualResult]:[ActualResult]], "SO")))</f>
        <v>5</v>
      </c>
      <c r="AZ26">
        <f>(2*(SUMIFS(Table2[[AwayWon]:[AwayWon]], Table2[[GameIsOver]:[GameIsOver]],1,Table2[[AwayTeam]:[AwayTeam]],$T26, Table2[[HomeTeam]:[HomeTeam]], AZ$21) + SUMIFS(Table2[[HomeWon_]:[HomeWon_]], Table2[[GameIsOver]:[GameIsOver]],1,Table2[[HomeTeam]:[HomeTeam]],$T26, Table2[[AwayTeam]:[AwayTeam]], AZ$21))) + (0*(SUMIFS(Table2[[HomeWon_]:[HomeWon_]], Table2[[GameIsOver]:[GameIsOver]],1,Table2[[AwayTeam]:[AwayTeam]],$T26, Table2[[HomeTeam]:[HomeTeam]], AZ$21, Table2[[ActualResult]:[ActualResult]], "REG") + SUMIFS(Table2[[AwayWon]:[AwayWon]], Table2[[GameIsOver]:[GameIsOver]],1,Table2[[HomeTeam]:[HomeTeam]],$T26, Table2[[AwayTeam]:[AwayTeam]], AZ$21, Table2[[ActualResult]:[ActualResult]], "REG"))) + (1*(SUMIFS(Table2[[HomeWon_]:[HomeWon_]], Table2[[GameIsOver]:[GameIsOver]],1,Table2[[AwayTeam]:[AwayTeam]],$T26, Table2[[HomeTeam]:[HomeTeam]], AZ$21, Table2[[ActualResult]:[ActualResult]], "OT") + SUMIFS(Table2[[AwayWon]:[AwayWon]], Table2[[GameIsOver]:[GameIsOver]],1,Table2[[HomeTeam]:[HomeTeam]],$T26, Table2[[AwayTeam]:[AwayTeam]], AZ$21, Table2[[ActualResult]:[ActualResult]], "OT") + SUMIFS(Table2[[HomeWon_]:[HomeWon_]], Table2[[GameIsOver]:[GameIsOver]],1,Table2[[AwayTeam]:[AwayTeam]],$T26, Table2[[HomeTeam]:[HomeTeam]], AZ$21, Table2[[ActualResult]:[ActualResult]], "SO") + SUMIFS(Table2[[AwayWon]:[AwayWon]], Table2[[GameIsOver]:[GameIsOver]],1,Table2[[HomeTeam]:[HomeTeam]],$T26, Table2[[AwayTeam]:[AwayTeam]], AZ$21, Table2[[ActualResult]:[ActualResult]], "SO")))</f>
        <v>0</v>
      </c>
      <c r="BA26">
        <f>(2*(SUMIFS(Table2[[AwayWon]:[AwayWon]], Table2[[GameIsOver]:[GameIsOver]],1,Table2[[AwayTeam]:[AwayTeam]],$T26, Table2[[HomeTeam]:[HomeTeam]], BA$21) + SUMIFS(Table2[[HomeWon_]:[HomeWon_]], Table2[[GameIsOver]:[GameIsOver]],1,Table2[[HomeTeam]:[HomeTeam]],$T26, Table2[[AwayTeam]:[AwayTeam]], BA$21))) + (0*(SUMIFS(Table2[[HomeWon_]:[HomeWon_]], Table2[[GameIsOver]:[GameIsOver]],1,Table2[[AwayTeam]:[AwayTeam]],$T26, Table2[[HomeTeam]:[HomeTeam]], BA$21, Table2[[ActualResult]:[ActualResult]], "REG") + SUMIFS(Table2[[AwayWon]:[AwayWon]], Table2[[GameIsOver]:[GameIsOver]],1,Table2[[HomeTeam]:[HomeTeam]],$T26, Table2[[AwayTeam]:[AwayTeam]], BA$21, Table2[[ActualResult]:[ActualResult]], "REG"))) + (1*(SUMIFS(Table2[[HomeWon_]:[HomeWon_]], Table2[[GameIsOver]:[GameIsOver]],1,Table2[[AwayTeam]:[AwayTeam]],$T26, Table2[[HomeTeam]:[HomeTeam]], BA$21, Table2[[ActualResult]:[ActualResult]], "OT") + SUMIFS(Table2[[AwayWon]:[AwayWon]], Table2[[GameIsOver]:[GameIsOver]],1,Table2[[HomeTeam]:[HomeTeam]],$T26, Table2[[AwayTeam]:[AwayTeam]], BA$21, Table2[[ActualResult]:[ActualResult]], "OT") + SUMIFS(Table2[[HomeWon_]:[HomeWon_]], Table2[[GameIsOver]:[GameIsOver]],1,Table2[[AwayTeam]:[AwayTeam]],$T26, Table2[[HomeTeam]:[HomeTeam]], BA$21, Table2[[ActualResult]:[ActualResult]], "SO") + SUMIFS(Table2[[AwayWon]:[AwayWon]], Table2[[GameIsOver]:[GameIsOver]],1,Table2[[HomeTeam]:[HomeTeam]],$T26, Table2[[AwayTeam]:[AwayTeam]], BA$21, Table2[[ActualResult]:[ActualResult]], "SO")))</f>
        <v>2</v>
      </c>
    </row>
    <row r="27" spans="1:53" x14ac:dyDescent="0.25">
      <c r="A27" s="71" t="s">
        <v>42</v>
      </c>
      <c r="B27" s="71" t="s">
        <v>97</v>
      </c>
      <c r="C27" s="71" t="s">
        <v>80</v>
      </c>
      <c r="D27" s="71">
        <f>INDEX(Table3[PTS], MATCH(Table6[[#This Row],[Teams]], Table3[Teams],0))</f>
        <v>78</v>
      </c>
      <c r="E27" s="71">
        <f>INDEX(Table3[PTS], MATCH(Table6[[#This Row],[Teams]], Table3[Teams],0))</f>
        <v>78</v>
      </c>
      <c r="S27">
        <v>4</v>
      </c>
      <c r="T27" t="str" cm="1">
        <f t="array" ref="T27">INDEX(Table6[Teams], SMALL(IF(Table6[D]="M", ROW(Table6[Teams])-ROW(Table6[#Headers])), Table712[[#This Row],[MET]]))</f>
        <v>NYI</v>
      </c>
      <c r="U27">
        <f>INDEX(Table6[PTS], MATCH($T27, Table6[Teams], 0))</f>
        <v>65</v>
      </c>
      <c r="V27">
        <f>(2*(SUMIFS(Table2[[AwayWon]:[AwayWon]], Table2[[GameIsOver]:[GameIsOver]],1,Table2[[AwayTeam]:[AwayTeam]],$T27, Table2[[HomeTeam]:[HomeTeam]], V$21) + SUMIFS(Table2[[HomeWon_]:[HomeWon_]], Table2[[GameIsOver]:[GameIsOver]],1,Table2[[HomeTeam]:[HomeTeam]],$T27, Table2[[AwayTeam]:[AwayTeam]], V$21))) + (0*(SUMIFS(Table2[[HomeWon_]:[HomeWon_]], Table2[[GameIsOver]:[GameIsOver]],1,Table2[[AwayTeam]:[AwayTeam]],$T27, Table2[[HomeTeam]:[HomeTeam]], V$21, Table2[[ActualResult]:[ActualResult]], "REG") + SUMIFS(Table2[[AwayWon]:[AwayWon]], Table2[[GameIsOver]:[GameIsOver]],1,Table2[[HomeTeam]:[HomeTeam]],$T27, Table2[[AwayTeam]:[AwayTeam]], V$21, Table2[[ActualResult]:[ActualResult]], "REG"))) + (1*(SUMIFS(Table2[[HomeWon_]:[HomeWon_]], Table2[[GameIsOver]:[GameIsOver]],1,Table2[[AwayTeam]:[AwayTeam]],$T27, Table2[[HomeTeam]:[HomeTeam]], V$21, Table2[[ActualResult]:[ActualResult]], "OT") + SUMIFS(Table2[[AwayWon]:[AwayWon]], Table2[[GameIsOver]:[GameIsOver]],1,Table2[[HomeTeam]:[HomeTeam]],$T27, Table2[[AwayTeam]:[AwayTeam]], V$21, Table2[[ActualResult]:[ActualResult]], "OT") + SUMIFS(Table2[[HomeWon_]:[HomeWon_]], Table2[[GameIsOver]:[GameIsOver]],1,Table2[[AwayTeam]:[AwayTeam]],$T27, Table2[[HomeTeam]:[HomeTeam]], V$21, Table2[[ActualResult]:[ActualResult]], "SO") + SUMIFS(Table2[[AwayWon]:[AwayWon]], Table2[[GameIsOver]:[GameIsOver]],1,Table2[[HomeTeam]:[HomeTeam]],$T27, Table2[[AwayTeam]:[AwayTeam]], V$21, Table2[[ActualResult]:[ActualResult]], "SO")))</f>
        <v>0</v>
      </c>
      <c r="W27">
        <f>(2*(SUMIFS(Table2[[AwayWon]:[AwayWon]], Table2[[GameIsOver]:[GameIsOver]],1,Table2[[AwayTeam]:[AwayTeam]],$T27, Table2[[HomeTeam]:[HomeTeam]], W$21) + SUMIFS(Table2[[HomeWon_]:[HomeWon_]], Table2[[GameIsOver]:[GameIsOver]],1,Table2[[HomeTeam]:[HomeTeam]],$T27, Table2[[AwayTeam]:[AwayTeam]], W$21))) + (0*(SUMIFS(Table2[[HomeWon_]:[HomeWon_]], Table2[[GameIsOver]:[GameIsOver]],1,Table2[[AwayTeam]:[AwayTeam]],$T27, Table2[[HomeTeam]:[HomeTeam]], W$21, Table2[[ActualResult]:[ActualResult]], "REG") + SUMIFS(Table2[[AwayWon]:[AwayWon]], Table2[[GameIsOver]:[GameIsOver]],1,Table2[[HomeTeam]:[HomeTeam]],$T27, Table2[[AwayTeam]:[AwayTeam]], W$21, Table2[[ActualResult]:[ActualResult]], "REG"))) + (1*(SUMIFS(Table2[[HomeWon_]:[HomeWon_]], Table2[[GameIsOver]:[GameIsOver]],1,Table2[[AwayTeam]:[AwayTeam]],$T27, Table2[[HomeTeam]:[HomeTeam]], W$21, Table2[[ActualResult]:[ActualResult]], "OT") + SUMIFS(Table2[[AwayWon]:[AwayWon]], Table2[[GameIsOver]:[GameIsOver]],1,Table2[[HomeTeam]:[HomeTeam]],$T27, Table2[[AwayTeam]:[AwayTeam]], W$21, Table2[[ActualResult]:[ActualResult]], "OT") + SUMIFS(Table2[[HomeWon_]:[HomeWon_]], Table2[[GameIsOver]:[GameIsOver]],1,Table2[[AwayTeam]:[AwayTeam]],$T27, Table2[[HomeTeam]:[HomeTeam]], W$21, Table2[[ActualResult]:[ActualResult]], "SO") + SUMIFS(Table2[[AwayWon]:[AwayWon]], Table2[[GameIsOver]:[GameIsOver]],1,Table2[[HomeTeam]:[HomeTeam]],$T27, Table2[[AwayTeam]:[AwayTeam]], W$21, Table2[[ActualResult]:[ActualResult]], "SO")))</f>
        <v>1</v>
      </c>
      <c r="X27">
        <f>(2*(SUMIFS(Table2[[AwayWon]:[AwayWon]], Table2[[GameIsOver]:[GameIsOver]],1,Table2[[AwayTeam]:[AwayTeam]],$T27, Table2[[HomeTeam]:[HomeTeam]], X$21) + SUMIFS(Table2[[HomeWon_]:[HomeWon_]], Table2[[GameIsOver]:[GameIsOver]],1,Table2[[HomeTeam]:[HomeTeam]],$T27, Table2[[AwayTeam]:[AwayTeam]], X$21))) + (0*(SUMIFS(Table2[[HomeWon_]:[HomeWon_]], Table2[[GameIsOver]:[GameIsOver]],1,Table2[[AwayTeam]:[AwayTeam]],$T27, Table2[[HomeTeam]:[HomeTeam]], X$21, Table2[[ActualResult]:[ActualResult]], "REG") + SUMIFS(Table2[[AwayWon]:[AwayWon]], Table2[[GameIsOver]:[GameIsOver]],1,Table2[[HomeTeam]:[HomeTeam]],$T27, Table2[[AwayTeam]:[AwayTeam]], X$21, Table2[[ActualResult]:[ActualResult]], "REG"))) + (1*(SUMIFS(Table2[[HomeWon_]:[HomeWon_]], Table2[[GameIsOver]:[GameIsOver]],1,Table2[[AwayTeam]:[AwayTeam]],$T27, Table2[[HomeTeam]:[HomeTeam]], X$21, Table2[[ActualResult]:[ActualResult]], "OT") + SUMIFS(Table2[[AwayWon]:[AwayWon]], Table2[[GameIsOver]:[GameIsOver]],1,Table2[[HomeTeam]:[HomeTeam]],$T27, Table2[[AwayTeam]:[AwayTeam]], X$21, Table2[[ActualResult]:[ActualResult]], "OT") + SUMIFS(Table2[[HomeWon_]:[HomeWon_]], Table2[[GameIsOver]:[GameIsOver]],1,Table2[[AwayTeam]:[AwayTeam]],$T27, Table2[[HomeTeam]:[HomeTeam]], X$21, Table2[[ActualResult]:[ActualResult]], "SO") + SUMIFS(Table2[[AwayWon]:[AwayWon]], Table2[[GameIsOver]:[GameIsOver]],1,Table2[[HomeTeam]:[HomeTeam]],$T27, Table2[[AwayTeam]:[AwayTeam]], X$21, Table2[[ActualResult]:[ActualResult]], "SO")))</f>
        <v>1</v>
      </c>
      <c r="Y27">
        <f>(2*(SUMIFS(Table2[[AwayWon]:[AwayWon]], Table2[[GameIsOver]:[GameIsOver]],1,Table2[[AwayTeam]:[AwayTeam]],$T27, Table2[[HomeTeam]:[HomeTeam]], Y$21) + SUMIFS(Table2[[HomeWon_]:[HomeWon_]], Table2[[GameIsOver]:[GameIsOver]],1,Table2[[HomeTeam]:[HomeTeam]],$T27, Table2[[AwayTeam]:[AwayTeam]], Y$21))) + (0*(SUMIFS(Table2[[HomeWon_]:[HomeWon_]], Table2[[GameIsOver]:[GameIsOver]],1,Table2[[AwayTeam]:[AwayTeam]],$T27, Table2[[HomeTeam]:[HomeTeam]], Y$21, Table2[[ActualResult]:[ActualResult]], "REG") + SUMIFS(Table2[[AwayWon]:[AwayWon]], Table2[[GameIsOver]:[GameIsOver]],1,Table2[[HomeTeam]:[HomeTeam]],$T27, Table2[[AwayTeam]:[AwayTeam]], Y$21, Table2[[ActualResult]:[ActualResult]], "REG"))) + (1*(SUMIFS(Table2[[HomeWon_]:[HomeWon_]], Table2[[GameIsOver]:[GameIsOver]],1,Table2[[AwayTeam]:[AwayTeam]],$T27, Table2[[HomeTeam]:[HomeTeam]], Y$21, Table2[[ActualResult]:[ActualResult]], "OT") + SUMIFS(Table2[[AwayWon]:[AwayWon]], Table2[[GameIsOver]:[GameIsOver]],1,Table2[[HomeTeam]:[HomeTeam]],$T27, Table2[[AwayTeam]:[AwayTeam]], Y$21, Table2[[ActualResult]:[ActualResult]], "OT") + SUMIFS(Table2[[HomeWon_]:[HomeWon_]], Table2[[GameIsOver]:[GameIsOver]],1,Table2[[AwayTeam]:[AwayTeam]],$T27, Table2[[HomeTeam]:[HomeTeam]], Y$21, Table2[[ActualResult]:[ActualResult]], "SO") + SUMIFS(Table2[[AwayWon]:[AwayWon]], Table2[[GameIsOver]:[GameIsOver]],1,Table2[[HomeTeam]:[HomeTeam]],$T27, Table2[[AwayTeam]:[AwayTeam]], Y$21, Table2[[ActualResult]:[ActualResult]], "SO")))</f>
        <v>0</v>
      </c>
      <c r="Z27">
        <f>(2*(SUMIFS(Table2[[AwayWon]:[AwayWon]], Table2[[GameIsOver]:[GameIsOver]],1,Table2[[AwayTeam]:[AwayTeam]],$T27, Table2[[HomeTeam]:[HomeTeam]], Z$21) + SUMIFS(Table2[[HomeWon_]:[HomeWon_]], Table2[[GameIsOver]:[GameIsOver]],1,Table2[[HomeTeam]:[HomeTeam]],$T27, Table2[[AwayTeam]:[AwayTeam]], Z$21))) + (0*(SUMIFS(Table2[[HomeWon_]:[HomeWon_]], Table2[[GameIsOver]:[GameIsOver]],1,Table2[[AwayTeam]:[AwayTeam]],$T27, Table2[[HomeTeam]:[HomeTeam]], Z$21, Table2[[ActualResult]:[ActualResult]], "REG") + SUMIFS(Table2[[AwayWon]:[AwayWon]], Table2[[GameIsOver]:[GameIsOver]],1,Table2[[HomeTeam]:[HomeTeam]],$T27, Table2[[AwayTeam]:[AwayTeam]], Z$21, Table2[[ActualResult]:[ActualResult]], "REG"))) + (1*(SUMIFS(Table2[[HomeWon_]:[HomeWon_]], Table2[[GameIsOver]:[GameIsOver]],1,Table2[[AwayTeam]:[AwayTeam]],$T27, Table2[[HomeTeam]:[HomeTeam]], Z$21, Table2[[ActualResult]:[ActualResult]], "OT") + SUMIFS(Table2[[AwayWon]:[AwayWon]], Table2[[GameIsOver]:[GameIsOver]],1,Table2[[HomeTeam]:[HomeTeam]],$T27, Table2[[AwayTeam]:[AwayTeam]], Z$21, Table2[[ActualResult]:[ActualResult]], "OT") + SUMIFS(Table2[[HomeWon_]:[HomeWon_]], Table2[[GameIsOver]:[GameIsOver]],1,Table2[[AwayTeam]:[AwayTeam]],$T27, Table2[[HomeTeam]:[HomeTeam]], Z$21, Table2[[ActualResult]:[ActualResult]], "SO") + SUMIFS(Table2[[AwayWon]:[AwayWon]], Table2[[GameIsOver]:[GameIsOver]],1,Table2[[HomeTeam]:[HomeTeam]],$T27, Table2[[AwayTeam]:[AwayTeam]], Z$21, Table2[[ActualResult]:[ActualResult]], "SO")))</f>
        <v>0</v>
      </c>
      <c r="AA27">
        <f>(2*(SUMIFS(Table2[[AwayWon]:[AwayWon]], Table2[[GameIsOver]:[GameIsOver]],1,Table2[[AwayTeam]:[AwayTeam]],$T27, Table2[[HomeTeam]:[HomeTeam]], AA$21) + SUMIFS(Table2[[HomeWon_]:[HomeWon_]], Table2[[GameIsOver]:[GameIsOver]],1,Table2[[HomeTeam]:[HomeTeam]],$T27, Table2[[AwayTeam]:[AwayTeam]], AA$21))) + (0*(SUMIFS(Table2[[HomeWon_]:[HomeWon_]], Table2[[GameIsOver]:[GameIsOver]],1,Table2[[AwayTeam]:[AwayTeam]],$T27, Table2[[HomeTeam]:[HomeTeam]], AA$21, Table2[[ActualResult]:[ActualResult]], "REG") + SUMIFS(Table2[[AwayWon]:[AwayWon]], Table2[[GameIsOver]:[GameIsOver]],1,Table2[[HomeTeam]:[HomeTeam]],$T27, Table2[[AwayTeam]:[AwayTeam]], AA$21, Table2[[ActualResult]:[ActualResult]], "REG"))) + (1*(SUMIFS(Table2[[HomeWon_]:[HomeWon_]], Table2[[GameIsOver]:[GameIsOver]],1,Table2[[AwayTeam]:[AwayTeam]],$T27, Table2[[HomeTeam]:[HomeTeam]], AA$21, Table2[[ActualResult]:[ActualResult]], "OT") + SUMIFS(Table2[[AwayWon]:[AwayWon]], Table2[[GameIsOver]:[GameIsOver]],1,Table2[[HomeTeam]:[HomeTeam]],$T27, Table2[[AwayTeam]:[AwayTeam]], AA$21, Table2[[ActualResult]:[ActualResult]], "OT") + SUMIFS(Table2[[HomeWon_]:[HomeWon_]], Table2[[GameIsOver]:[GameIsOver]],1,Table2[[AwayTeam]:[AwayTeam]],$T27, Table2[[HomeTeam]:[HomeTeam]], AA$21, Table2[[ActualResult]:[ActualResult]], "SO") + SUMIFS(Table2[[AwayWon]:[AwayWon]], Table2[[GameIsOver]:[GameIsOver]],1,Table2[[HomeTeam]:[HomeTeam]],$T27, Table2[[AwayTeam]:[AwayTeam]], AA$21, Table2[[ActualResult]:[ActualResult]], "SO")))</f>
        <v>4</v>
      </c>
      <c r="AB27">
        <f>(2*(SUMIFS(Table2[[AwayWon]:[AwayWon]], Table2[[GameIsOver]:[GameIsOver]],1,Table2[[AwayTeam]:[AwayTeam]],$T27, Table2[[HomeTeam]:[HomeTeam]], AB$21) + SUMIFS(Table2[[HomeWon_]:[HomeWon_]], Table2[[GameIsOver]:[GameIsOver]],1,Table2[[HomeTeam]:[HomeTeam]],$T27, Table2[[AwayTeam]:[AwayTeam]], AB$21))) + (0*(SUMIFS(Table2[[HomeWon_]:[HomeWon_]], Table2[[GameIsOver]:[GameIsOver]],1,Table2[[AwayTeam]:[AwayTeam]],$T27, Table2[[HomeTeam]:[HomeTeam]], AB$21, Table2[[ActualResult]:[ActualResult]], "REG") + SUMIFS(Table2[[AwayWon]:[AwayWon]], Table2[[GameIsOver]:[GameIsOver]],1,Table2[[HomeTeam]:[HomeTeam]],$T27, Table2[[AwayTeam]:[AwayTeam]], AB$21, Table2[[ActualResult]:[ActualResult]], "REG"))) + (1*(SUMIFS(Table2[[HomeWon_]:[HomeWon_]], Table2[[GameIsOver]:[GameIsOver]],1,Table2[[AwayTeam]:[AwayTeam]],$T27, Table2[[HomeTeam]:[HomeTeam]], AB$21, Table2[[ActualResult]:[ActualResult]], "OT") + SUMIFS(Table2[[AwayWon]:[AwayWon]], Table2[[GameIsOver]:[GameIsOver]],1,Table2[[HomeTeam]:[HomeTeam]],$T27, Table2[[AwayTeam]:[AwayTeam]], AB$21, Table2[[ActualResult]:[ActualResult]], "OT") + SUMIFS(Table2[[HomeWon_]:[HomeWon_]], Table2[[GameIsOver]:[GameIsOver]],1,Table2[[AwayTeam]:[AwayTeam]],$T27, Table2[[HomeTeam]:[HomeTeam]], AB$21, Table2[[ActualResult]:[ActualResult]], "SO") + SUMIFS(Table2[[AwayWon]:[AwayWon]], Table2[[GameIsOver]:[GameIsOver]],1,Table2[[HomeTeam]:[HomeTeam]],$T27, Table2[[AwayTeam]:[AwayTeam]], AB$21, Table2[[ActualResult]:[ActualResult]], "SO")))</f>
        <v>2</v>
      </c>
      <c r="AC27">
        <f>(2*(SUMIFS(Table2[[AwayWon]:[AwayWon]], Table2[[GameIsOver]:[GameIsOver]],1,Table2[[AwayTeam]:[AwayTeam]],$T27, Table2[[HomeTeam]:[HomeTeam]], AC$21) + SUMIFS(Table2[[HomeWon_]:[HomeWon_]], Table2[[GameIsOver]:[GameIsOver]],1,Table2[[HomeTeam]:[HomeTeam]],$T27, Table2[[AwayTeam]:[AwayTeam]], AC$21))) + (0*(SUMIFS(Table2[[HomeWon_]:[HomeWon_]], Table2[[GameIsOver]:[GameIsOver]],1,Table2[[AwayTeam]:[AwayTeam]],$T27, Table2[[HomeTeam]:[HomeTeam]], AC$21, Table2[[ActualResult]:[ActualResult]], "REG") + SUMIFS(Table2[[AwayWon]:[AwayWon]], Table2[[GameIsOver]:[GameIsOver]],1,Table2[[HomeTeam]:[HomeTeam]],$T27, Table2[[AwayTeam]:[AwayTeam]], AC$21, Table2[[ActualResult]:[ActualResult]], "REG"))) + (1*(SUMIFS(Table2[[HomeWon_]:[HomeWon_]], Table2[[GameIsOver]:[GameIsOver]],1,Table2[[AwayTeam]:[AwayTeam]],$T27, Table2[[HomeTeam]:[HomeTeam]], AC$21, Table2[[ActualResult]:[ActualResult]], "OT") + SUMIFS(Table2[[AwayWon]:[AwayWon]], Table2[[GameIsOver]:[GameIsOver]],1,Table2[[HomeTeam]:[HomeTeam]],$T27, Table2[[AwayTeam]:[AwayTeam]], AC$21, Table2[[ActualResult]:[ActualResult]], "OT") + SUMIFS(Table2[[HomeWon_]:[HomeWon_]], Table2[[GameIsOver]:[GameIsOver]],1,Table2[[AwayTeam]:[AwayTeam]],$T27, Table2[[HomeTeam]:[HomeTeam]], AC$21, Table2[[ActualResult]:[ActualResult]], "SO") + SUMIFS(Table2[[AwayWon]:[AwayWon]], Table2[[GameIsOver]:[GameIsOver]],1,Table2[[HomeTeam]:[HomeTeam]],$T27, Table2[[AwayTeam]:[AwayTeam]], AC$21, Table2[[ActualResult]:[ActualResult]], "SO")))</f>
        <v>4</v>
      </c>
      <c r="AD27">
        <f>(2*(SUMIFS(Table2[[AwayWon]:[AwayWon]], Table2[[GameIsOver]:[GameIsOver]],1,Table2[[AwayTeam]:[AwayTeam]],$T27, Table2[[HomeTeam]:[HomeTeam]], AD$21) + SUMIFS(Table2[[HomeWon_]:[HomeWon_]], Table2[[GameIsOver]:[GameIsOver]],1,Table2[[HomeTeam]:[HomeTeam]],$T27, Table2[[AwayTeam]:[AwayTeam]], AD$21))) + (0*(SUMIFS(Table2[[HomeWon_]:[HomeWon_]], Table2[[GameIsOver]:[GameIsOver]],1,Table2[[AwayTeam]:[AwayTeam]],$T27, Table2[[HomeTeam]:[HomeTeam]], AD$21, Table2[[ActualResult]:[ActualResult]], "REG") + SUMIFS(Table2[[AwayWon]:[AwayWon]], Table2[[GameIsOver]:[GameIsOver]],1,Table2[[HomeTeam]:[HomeTeam]],$T27, Table2[[AwayTeam]:[AwayTeam]], AD$21, Table2[[ActualResult]:[ActualResult]], "REG"))) + (1*(SUMIFS(Table2[[HomeWon_]:[HomeWon_]], Table2[[GameIsOver]:[GameIsOver]],1,Table2[[AwayTeam]:[AwayTeam]],$T27, Table2[[HomeTeam]:[HomeTeam]], AD$21, Table2[[ActualResult]:[ActualResult]], "OT") + SUMIFS(Table2[[AwayWon]:[AwayWon]], Table2[[GameIsOver]:[GameIsOver]],1,Table2[[HomeTeam]:[HomeTeam]],$T27, Table2[[AwayTeam]:[AwayTeam]], AD$21, Table2[[ActualResult]:[ActualResult]], "OT") + SUMIFS(Table2[[HomeWon_]:[HomeWon_]], Table2[[GameIsOver]:[GameIsOver]],1,Table2[[AwayTeam]:[AwayTeam]],$T27, Table2[[HomeTeam]:[HomeTeam]], AD$21, Table2[[ActualResult]:[ActualResult]], "SO") + SUMIFS(Table2[[AwayWon]:[AwayWon]], Table2[[GameIsOver]:[GameIsOver]],1,Table2[[HomeTeam]:[HomeTeam]],$T27, Table2[[AwayTeam]:[AwayTeam]], AD$21, Table2[[ActualResult]:[ActualResult]], "SO")))</f>
        <v>2</v>
      </c>
      <c r="AE27">
        <f>(2*(SUMIFS(Table2[[AwayWon]:[AwayWon]], Table2[[GameIsOver]:[GameIsOver]],1,Table2[[AwayTeam]:[AwayTeam]],$T27, Table2[[HomeTeam]:[HomeTeam]], AE$21) + SUMIFS(Table2[[HomeWon_]:[HomeWon_]], Table2[[GameIsOver]:[GameIsOver]],1,Table2[[HomeTeam]:[HomeTeam]],$T27, Table2[[AwayTeam]:[AwayTeam]], AE$21))) + (0*(SUMIFS(Table2[[HomeWon_]:[HomeWon_]], Table2[[GameIsOver]:[GameIsOver]],1,Table2[[AwayTeam]:[AwayTeam]],$T27, Table2[[HomeTeam]:[HomeTeam]], AE$21, Table2[[ActualResult]:[ActualResult]], "REG") + SUMIFS(Table2[[AwayWon]:[AwayWon]], Table2[[GameIsOver]:[GameIsOver]],1,Table2[[HomeTeam]:[HomeTeam]],$T27, Table2[[AwayTeam]:[AwayTeam]], AE$21, Table2[[ActualResult]:[ActualResult]], "REG"))) + (1*(SUMIFS(Table2[[HomeWon_]:[HomeWon_]], Table2[[GameIsOver]:[GameIsOver]],1,Table2[[AwayTeam]:[AwayTeam]],$T27, Table2[[HomeTeam]:[HomeTeam]], AE$21, Table2[[ActualResult]:[ActualResult]], "OT") + SUMIFS(Table2[[AwayWon]:[AwayWon]], Table2[[GameIsOver]:[GameIsOver]],1,Table2[[HomeTeam]:[HomeTeam]],$T27, Table2[[AwayTeam]:[AwayTeam]], AE$21, Table2[[ActualResult]:[ActualResult]], "OT") + SUMIFS(Table2[[HomeWon_]:[HomeWon_]], Table2[[GameIsOver]:[GameIsOver]],1,Table2[[AwayTeam]:[AwayTeam]],$T27, Table2[[HomeTeam]:[HomeTeam]], AE$21, Table2[[ActualResult]:[ActualResult]], "SO") + SUMIFS(Table2[[AwayWon]:[AwayWon]], Table2[[GameIsOver]:[GameIsOver]],1,Table2[[HomeTeam]:[HomeTeam]],$T27, Table2[[AwayTeam]:[AwayTeam]], AE$21, Table2[[ActualResult]:[ActualResult]], "SO")))</f>
        <v>4</v>
      </c>
      <c r="AF27">
        <f>(2*(SUMIFS(Table2[[AwayWon]:[AwayWon]], Table2[[GameIsOver]:[GameIsOver]],1,Table2[[AwayTeam]:[AwayTeam]],$T27, Table2[[HomeTeam]:[HomeTeam]], AF$21) + SUMIFS(Table2[[HomeWon_]:[HomeWon_]], Table2[[GameIsOver]:[GameIsOver]],1,Table2[[HomeTeam]:[HomeTeam]],$T27, Table2[[AwayTeam]:[AwayTeam]], AF$21))) + (0*(SUMIFS(Table2[[HomeWon_]:[HomeWon_]], Table2[[GameIsOver]:[GameIsOver]],1,Table2[[AwayTeam]:[AwayTeam]],$T27, Table2[[HomeTeam]:[HomeTeam]], AF$21, Table2[[ActualResult]:[ActualResult]], "REG") + SUMIFS(Table2[[AwayWon]:[AwayWon]], Table2[[GameIsOver]:[GameIsOver]],1,Table2[[HomeTeam]:[HomeTeam]],$T27, Table2[[AwayTeam]:[AwayTeam]], AF$21, Table2[[ActualResult]:[ActualResult]], "REG"))) + (1*(SUMIFS(Table2[[HomeWon_]:[HomeWon_]], Table2[[GameIsOver]:[GameIsOver]],1,Table2[[AwayTeam]:[AwayTeam]],$T27, Table2[[HomeTeam]:[HomeTeam]], AF$21, Table2[[ActualResult]:[ActualResult]], "OT") + SUMIFS(Table2[[AwayWon]:[AwayWon]], Table2[[GameIsOver]:[GameIsOver]],1,Table2[[HomeTeam]:[HomeTeam]],$T27, Table2[[AwayTeam]:[AwayTeam]], AF$21, Table2[[ActualResult]:[ActualResult]], "OT") + SUMIFS(Table2[[HomeWon_]:[HomeWon_]], Table2[[GameIsOver]:[GameIsOver]],1,Table2[[AwayTeam]:[AwayTeam]],$T27, Table2[[HomeTeam]:[HomeTeam]], AF$21, Table2[[ActualResult]:[ActualResult]], "SO") + SUMIFS(Table2[[AwayWon]:[AwayWon]], Table2[[GameIsOver]:[GameIsOver]],1,Table2[[HomeTeam]:[HomeTeam]],$T27, Table2[[AwayTeam]:[AwayTeam]], AF$21, Table2[[ActualResult]:[ActualResult]], "SO")))</f>
        <v>0</v>
      </c>
      <c r="AG27">
        <f>(2*(SUMIFS(Table2[[AwayWon]:[AwayWon]], Table2[[GameIsOver]:[GameIsOver]],1,Table2[[AwayTeam]:[AwayTeam]],$T27, Table2[[HomeTeam]:[HomeTeam]], AG$21) + SUMIFS(Table2[[HomeWon_]:[HomeWon_]], Table2[[GameIsOver]:[GameIsOver]],1,Table2[[HomeTeam]:[HomeTeam]],$T27, Table2[[AwayTeam]:[AwayTeam]], AG$21))) + (0*(SUMIFS(Table2[[HomeWon_]:[HomeWon_]], Table2[[GameIsOver]:[GameIsOver]],1,Table2[[AwayTeam]:[AwayTeam]],$T27, Table2[[HomeTeam]:[HomeTeam]], AG$21, Table2[[ActualResult]:[ActualResult]], "REG") + SUMIFS(Table2[[AwayWon]:[AwayWon]], Table2[[GameIsOver]:[GameIsOver]],1,Table2[[HomeTeam]:[HomeTeam]],$T27, Table2[[AwayTeam]:[AwayTeam]], AG$21, Table2[[ActualResult]:[ActualResult]], "REG"))) + (1*(SUMIFS(Table2[[HomeWon_]:[HomeWon_]], Table2[[GameIsOver]:[GameIsOver]],1,Table2[[AwayTeam]:[AwayTeam]],$T27, Table2[[HomeTeam]:[HomeTeam]], AG$21, Table2[[ActualResult]:[ActualResult]], "OT") + SUMIFS(Table2[[AwayWon]:[AwayWon]], Table2[[GameIsOver]:[GameIsOver]],1,Table2[[HomeTeam]:[HomeTeam]],$T27, Table2[[AwayTeam]:[AwayTeam]], AG$21, Table2[[ActualResult]:[ActualResult]], "OT") + SUMIFS(Table2[[HomeWon_]:[HomeWon_]], Table2[[GameIsOver]:[GameIsOver]],1,Table2[[AwayTeam]:[AwayTeam]],$T27, Table2[[HomeTeam]:[HomeTeam]], AG$21, Table2[[ActualResult]:[ActualResult]], "SO") + SUMIFS(Table2[[AwayWon]:[AwayWon]], Table2[[GameIsOver]:[GameIsOver]],1,Table2[[HomeTeam]:[HomeTeam]],$T27, Table2[[AwayTeam]:[AwayTeam]], AG$21, Table2[[ActualResult]:[ActualResult]], "SO")))</f>
        <v>0</v>
      </c>
      <c r="AH27">
        <f>(2*(SUMIFS(Table2[[AwayWon]:[AwayWon]], Table2[[GameIsOver]:[GameIsOver]],1,Table2[[AwayTeam]:[AwayTeam]],$T27, Table2[[HomeTeam]:[HomeTeam]], AH$21) + SUMIFS(Table2[[HomeWon_]:[HomeWon_]], Table2[[GameIsOver]:[GameIsOver]],1,Table2[[HomeTeam]:[HomeTeam]],$T27, Table2[[AwayTeam]:[AwayTeam]], AH$21))) + (0*(SUMIFS(Table2[[HomeWon_]:[HomeWon_]], Table2[[GameIsOver]:[GameIsOver]],1,Table2[[AwayTeam]:[AwayTeam]],$T27, Table2[[HomeTeam]:[HomeTeam]], AH$21, Table2[[ActualResult]:[ActualResult]], "REG") + SUMIFS(Table2[[AwayWon]:[AwayWon]], Table2[[GameIsOver]:[GameIsOver]],1,Table2[[HomeTeam]:[HomeTeam]],$T27, Table2[[AwayTeam]:[AwayTeam]], AH$21, Table2[[ActualResult]:[ActualResult]], "REG"))) + (1*(SUMIFS(Table2[[HomeWon_]:[HomeWon_]], Table2[[GameIsOver]:[GameIsOver]],1,Table2[[AwayTeam]:[AwayTeam]],$T27, Table2[[HomeTeam]:[HomeTeam]], AH$21, Table2[[ActualResult]:[ActualResult]], "OT") + SUMIFS(Table2[[AwayWon]:[AwayWon]], Table2[[GameIsOver]:[GameIsOver]],1,Table2[[HomeTeam]:[HomeTeam]],$T27, Table2[[AwayTeam]:[AwayTeam]], AH$21, Table2[[ActualResult]:[ActualResult]], "OT") + SUMIFS(Table2[[HomeWon_]:[HomeWon_]], Table2[[GameIsOver]:[GameIsOver]],1,Table2[[AwayTeam]:[AwayTeam]],$T27, Table2[[HomeTeam]:[HomeTeam]], AH$21, Table2[[ActualResult]:[ActualResult]], "SO") + SUMIFS(Table2[[AwayWon]:[AwayWon]], Table2[[GameIsOver]:[GameIsOver]],1,Table2[[HomeTeam]:[HomeTeam]],$T27, Table2[[AwayTeam]:[AwayTeam]], AH$21, Table2[[ActualResult]:[ActualResult]], "SO")))</f>
        <v>2</v>
      </c>
      <c r="AI27">
        <f>(2*(SUMIFS(Table2[[AwayWon]:[AwayWon]], Table2[[GameIsOver]:[GameIsOver]],1,Table2[[AwayTeam]:[AwayTeam]],$T27, Table2[[HomeTeam]:[HomeTeam]], AI$21) + SUMIFS(Table2[[HomeWon_]:[HomeWon_]], Table2[[GameIsOver]:[GameIsOver]],1,Table2[[HomeTeam]:[HomeTeam]],$T27, Table2[[AwayTeam]:[AwayTeam]], AI$21))) + (0*(SUMIFS(Table2[[HomeWon_]:[HomeWon_]], Table2[[GameIsOver]:[GameIsOver]],1,Table2[[AwayTeam]:[AwayTeam]],$T27, Table2[[HomeTeam]:[HomeTeam]], AI$21, Table2[[ActualResult]:[ActualResult]], "REG") + SUMIFS(Table2[[AwayWon]:[AwayWon]], Table2[[GameIsOver]:[GameIsOver]],1,Table2[[HomeTeam]:[HomeTeam]],$T27, Table2[[AwayTeam]:[AwayTeam]], AI$21, Table2[[ActualResult]:[ActualResult]], "REG"))) + (1*(SUMIFS(Table2[[HomeWon_]:[HomeWon_]], Table2[[GameIsOver]:[GameIsOver]],1,Table2[[AwayTeam]:[AwayTeam]],$T27, Table2[[HomeTeam]:[HomeTeam]], AI$21, Table2[[ActualResult]:[ActualResult]], "OT") + SUMIFS(Table2[[AwayWon]:[AwayWon]], Table2[[GameIsOver]:[GameIsOver]],1,Table2[[HomeTeam]:[HomeTeam]],$T27, Table2[[AwayTeam]:[AwayTeam]], AI$21, Table2[[ActualResult]:[ActualResult]], "OT") + SUMIFS(Table2[[HomeWon_]:[HomeWon_]], Table2[[GameIsOver]:[GameIsOver]],1,Table2[[AwayTeam]:[AwayTeam]],$T27, Table2[[HomeTeam]:[HomeTeam]], AI$21, Table2[[ActualResult]:[ActualResult]], "SO") + SUMIFS(Table2[[AwayWon]:[AwayWon]], Table2[[GameIsOver]:[GameIsOver]],1,Table2[[HomeTeam]:[HomeTeam]],$T27, Table2[[AwayTeam]:[AwayTeam]], AI$21, Table2[[ActualResult]:[ActualResult]], "SO")))</f>
        <v>3</v>
      </c>
      <c r="AJ27">
        <f>(2*(SUMIFS(Table2[[AwayWon]:[AwayWon]], Table2[[GameIsOver]:[GameIsOver]],1,Table2[[AwayTeam]:[AwayTeam]],$T27, Table2[[HomeTeam]:[HomeTeam]], AJ$21) + SUMIFS(Table2[[HomeWon_]:[HomeWon_]], Table2[[GameIsOver]:[GameIsOver]],1,Table2[[HomeTeam]:[HomeTeam]],$T27, Table2[[AwayTeam]:[AwayTeam]], AJ$21))) + (0*(SUMIFS(Table2[[HomeWon_]:[HomeWon_]], Table2[[GameIsOver]:[GameIsOver]],1,Table2[[AwayTeam]:[AwayTeam]],$T27, Table2[[HomeTeam]:[HomeTeam]], AJ$21, Table2[[ActualResult]:[ActualResult]], "REG") + SUMIFS(Table2[[AwayWon]:[AwayWon]], Table2[[GameIsOver]:[GameIsOver]],1,Table2[[HomeTeam]:[HomeTeam]],$T27, Table2[[AwayTeam]:[AwayTeam]], AJ$21, Table2[[ActualResult]:[ActualResult]], "REG"))) + (1*(SUMIFS(Table2[[HomeWon_]:[HomeWon_]], Table2[[GameIsOver]:[GameIsOver]],1,Table2[[AwayTeam]:[AwayTeam]],$T27, Table2[[HomeTeam]:[HomeTeam]], AJ$21, Table2[[ActualResult]:[ActualResult]], "OT") + SUMIFS(Table2[[AwayWon]:[AwayWon]], Table2[[GameIsOver]:[GameIsOver]],1,Table2[[HomeTeam]:[HomeTeam]],$T27, Table2[[AwayTeam]:[AwayTeam]], AJ$21, Table2[[ActualResult]:[ActualResult]], "OT") + SUMIFS(Table2[[HomeWon_]:[HomeWon_]], Table2[[GameIsOver]:[GameIsOver]],1,Table2[[AwayTeam]:[AwayTeam]],$T27, Table2[[HomeTeam]:[HomeTeam]], AJ$21, Table2[[ActualResult]:[ActualResult]], "SO") + SUMIFS(Table2[[AwayWon]:[AwayWon]], Table2[[GameIsOver]:[GameIsOver]],1,Table2[[HomeTeam]:[HomeTeam]],$T27, Table2[[AwayTeam]:[AwayTeam]], AJ$21, Table2[[ActualResult]:[ActualResult]], "SO")))</f>
        <v>3</v>
      </c>
      <c r="AK27">
        <f>(2*(SUMIFS(Table2[[AwayWon]:[AwayWon]], Table2[[GameIsOver]:[GameIsOver]],1,Table2[[AwayTeam]:[AwayTeam]],$T27, Table2[[HomeTeam]:[HomeTeam]], AK$21) + SUMIFS(Table2[[HomeWon_]:[HomeWon_]], Table2[[GameIsOver]:[GameIsOver]],1,Table2[[HomeTeam]:[HomeTeam]],$T27, Table2[[AwayTeam]:[AwayTeam]], AK$21))) + (0*(SUMIFS(Table2[[HomeWon_]:[HomeWon_]], Table2[[GameIsOver]:[GameIsOver]],1,Table2[[AwayTeam]:[AwayTeam]],$T27, Table2[[HomeTeam]:[HomeTeam]], AK$21, Table2[[ActualResult]:[ActualResult]], "REG") + SUMIFS(Table2[[AwayWon]:[AwayWon]], Table2[[GameIsOver]:[GameIsOver]],1,Table2[[HomeTeam]:[HomeTeam]],$T27, Table2[[AwayTeam]:[AwayTeam]], AK$21, Table2[[ActualResult]:[ActualResult]], "REG"))) + (1*(SUMIFS(Table2[[HomeWon_]:[HomeWon_]], Table2[[GameIsOver]:[GameIsOver]],1,Table2[[AwayTeam]:[AwayTeam]],$T27, Table2[[HomeTeam]:[HomeTeam]], AK$21, Table2[[ActualResult]:[ActualResult]], "OT") + SUMIFS(Table2[[AwayWon]:[AwayWon]], Table2[[GameIsOver]:[GameIsOver]],1,Table2[[HomeTeam]:[HomeTeam]],$T27, Table2[[AwayTeam]:[AwayTeam]], AK$21, Table2[[ActualResult]:[ActualResult]], "OT") + SUMIFS(Table2[[HomeWon_]:[HomeWon_]], Table2[[GameIsOver]:[GameIsOver]],1,Table2[[AwayTeam]:[AwayTeam]],$T27, Table2[[HomeTeam]:[HomeTeam]], AK$21, Table2[[ActualResult]:[ActualResult]], "SO") + SUMIFS(Table2[[AwayWon]:[AwayWon]], Table2[[GameIsOver]:[GameIsOver]],1,Table2[[HomeTeam]:[HomeTeam]],$T27, Table2[[AwayTeam]:[AwayTeam]], AK$21, Table2[[ActualResult]:[ActualResult]], "SO")))</f>
        <v>2</v>
      </c>
      <c r="AL27">
        <f>(2*(SUMIFS(Table2[[AwayWon]:[AwayWon]], Table2[[GameIsOver]:[GameIsOver]],1,Table2[[AwayTeam]:[AwayTeam]],$T27, Table2[[HomeTeam]:[HomeTeam]], AL$21) + SUMIFS(Table2[[HomeWon_]:[HomeWon_]], Table2[[GameIsOver]:[GameIsOver]],1,Table2[[HomeTeam]:[HomeTeam]],$T27, Table2[[AwayTeam]:[AwayTeam]], AL$21))) + (0*(SUMIFS(Table2[[HomeWon_]:[HomeWon_]], Table2[[GameIsOver]:[GameIsOver]],1,Table2[[AwayTeam]:[AwayTeam]],$T27, Table2[[HomeTeam]:[HomeTeam]], AL$21, Table2[[ActualResult]:[ActualResult]], "REG") + SUMIFS(Table2[[AwayWon]:[AwayWon]], Table2[[GameIsOver]:[GameIsOver]],1,Table2[[HomeTeam]:[HomeTeam]],$T27, Table2[[AwayTeam]:[AwayTeam]], AL$21, Table2[[ActualResult]:[ActualResult]], "REG"))) + (1*(SUMIFS(Table2[[HomeWon_]:[HomeWon_]], Table2[[GameIsOver]:[GameIsOver]],1,Table2[[AwayTeam]:[AwayTeam]],$T27, Table2[[HomeTeam]:[HomeTeam]], AL$21, Table2[[ActualResult]:[ActualResult]], "OT") + SUMIFS(Table2[[AwayWon]:[AwayWon]], Table2[[GameIsOver]:[GameIsOver]],1,Table2[[HomeTeam]:[HomeTeam]],$T27, Table2[[AwayTeam]:[AwayTeam]], AL$21, Table2[[ActualResult]:[ActualResult]], "OT") + SUMIFS(Table2[[HomeWon_]:[HomeWon_]], Table2[[GameIsOver]:[GameIsOver]],1,Table2[[AwayTeam]:[AwayTeam]],$T27, Table2[[HomeTeam]:[HomeTeam]], AL$21, Table2[[ActualResult]:[ActualResult]], "SO") + SUMIFS(Table2[[AwayWon]:[AwayWon]], Table2[[GameIsOver]:[GameIsOver]],1,Table2[[HomeTeam]:[HomeTeam]],$T27, Table2[[AwayTeam]:[AwayTeam]], AL$21, Table2[[ActualResult]:[ActualResult]], "SO")))</f>
        <v>4</v>
      </c>
      <c r="AM27">
        <f>(2*(SUMIFS(Table2[[AwayWon]:[AwayWon]], Table2[[GameIsOver]:[GameIsOver]],1,Table2[[AwayTeam]:[AwayTeam]],$T27, Table2[[HomeTeam]:[HomeTeam]], AM$21) + SUMIFS(Table2[[HomeWon_]:[HomeWon_]], Table2[[GameIsOver]:[GameIsOver]],1,Table2[[HomeTeam]:[HomeTeam]],$T27, Table2[[AwayTeam]:[AwayTeam]], AM$21))) + (0*(SUMIFS(Table2[[HomeWon_]:[HomeWon_]], Table2[[GameIsOver]:[GameIsOver]],1,Table2[[AwayTeam]:[AwayTeam]],$T27, Table2[[HomeTeam]:[HomeTeam]], AM$21, Table2[[ActualResult]:[ActualResult]], "REG") + SUMIFS(Table2[[AwayWon]:[AwayWon]], Table2[[GameIsOver]:[GameIsOver]],1,Table2[[HomeTeam]:[HomeTeam]],$T27, Table2[[AwayTeam]:[AwayTeam]], AM$21, Table2[[ActualResult]:[ActualResult]], "REG"))) + (1*(SUMIFS(Table2[[HomeWon_]:[HomeWon_]], Table2[[GameIsOver]:[GameIsOver]],1,Table2[[AwayTeam]:[AwayTeam]],$T27, Table2[[HomeTeam]:[HomeTeam]], AM$21, Table2[[ActualResult]:[ActualResult]], "OT") + SUMIFS(Table2[[AwayWon]:[AwayWon]], Table2[[GameIsOver]:[GameIsOver]],1,Table2[[HomeTeam]:[HomeTeam]],$T27, Table2[[AwayTeam]:[AwayTeam]], AM$21, Table2[[ActualResult]:[ActualResult]], "OT") + SUMIFS(Table2[[HomeWon_]:[HomeWon_]], Table2[[GameIsOver]:[GameIsOver]],1,Table2[[AwayTeam]:[AwayTeam]],$T27, Table2[[HomeTeam]:[HomeTeam]], AM$21, Table2[[ActualResult]:[ActualResult]], "SO") + SUMIFS(Table2[[AwayWon]:[AwayWon]], Table2[[GameIsOver]:[GameIsOver]],1,Table2[[HomeTeam]:[HomeTeam]],$T27, Table2[[AwayTeam]:[AwayTeam]], AM$21, Table2[[ActualResult]:[ActualResult]], "SO")))</f>
        <v>2</v>
      </c>
      <c r="AN27">
        <f>(2*(SUMIFS(Table2[[AwayWon]:[AwayWon]], Table2[[GameIsOver]:[GameIsOver]],1,Table2[[AwayTeam]:[AwayTeam]],$T27, Table2[[HomeTeam]:[HomeTeam]], AN$21) + SUMIFS(Table2[[HomeWon_]:[HomeWon_]], Table2[[GameIsOver]:[GameIsOver]],1,Table2[[HomeTeam]:[HomeTeam]],$T27, Table2[[AwayTeam]:[AwayTeam]], AN$21))) + (0*(SUMIFS(Table2[[HomeWon_]:[HomeWon_]], Table2[[GameIsOver]:[GameIsOver]],1,Table2[[AwayTeam]:[AwayTeam]],$T27, Table2[[HomeTeam]:[HomeTeam]], AN$21, Table2[[ActualResult]:[ActualResult]], "REG") + SUMIFS(Table2[[AwayWon]:[AwayWon]], Table2[[GameIsOver]:[GameIsOver]],1,Table2[[HomeTeam]:[HomeTeam]],$T27, Table2[[AwayTeam]:[AwayTeam]], AN$21, Table2[[ActualResult]:[ActualResult]], "REG"))) + (1*(SUMIFS(Table2[[HomeWon_]:[HomeWon_]], Table2[[GameIsOver]:[GameIsOver]],1,Table2[[AwayTeam]:[AwayTeam]],$T27, Table2[[HomeTeam]:[HomeTeam]], AN$21, Table2[[ActualResult]:[ActualResult]], "OT") + SUMIFS(Table2[[AwayWon]:[AwayWon]], Table2[[GameIsOver]:[GameIsOver]],1,Table2[[HomeTeam]:[HomeTeam]],$T27, Table2[[AwayTeam]:[AwayTeam]], AN$21, Table2[[ActualResult]:[ActualResult]], "OT") + SUMIFS(Table2[[HomeWon_]:[HomeWon_]], Table2[[GameIsOver]:[GameIsOver]],1,Table2[[AwayTeam]:[AwayTeam]],$T27, Table2[[HomeTeam]:[HomeTeam]], AN$21, Table2[[ActualResult]:[ActualResult]], "SO") + SUMIFS(Table2[[AwayWon]:[AwayWon]], Table2[[GameIsOver]:[GameIsOver]],1,Table2[[HomeTeam]:[HomeTeam]],$T27, Table2[[AwayTeam]:[AwayTeam]], AN$21, Table2[[ActualResult]:[ActualResult]], "SO")))</f>
        <v>3</v>
      </c>
      <c r="AO27">
        <f>(2*(SUMIFS(Table2[[AwayWon]:[AwayWon]], Table2[[GameIsOver]:[GameIsOver]],1,Table2[[AwayTeam]:[AwayTeam]],$T27, Table2[[HomeTeam]:[HomeTeam]], AO$21) + SUMIFS(Table2[[HomeWon_]:[HomeWon_]], Table2[[GameIsOver]:[GameIsOver]],1,Table2[[HomeTeam]:[HomeTeam]],$T27, Table2[[AwayTeam]:[AwayTeam]], AO$21))) + (0*(SUMIFS(Table2[[HomeWon_]:[HomeWon_]], Table2[[GameIsOver]:[GameIsOver]],1,Table2[[AwayTeam]:[AwayTeam]],$T27, Table2[[HomeTeam]:[HomeTeam]], AO$21, Table2[[ActualResult]:[ActualResult]], "REG") + SUMIFS(Table2[[AwayWon]:[AwayWon]], Table2[[GameIsOver]:[GameIsOver]],1,Table2[[HomeTeam]:[HomeTeam]],$T27, Table2[[AwayTeam]:[AwayTeam]], AO$21, Table2[[ActualResult]:[ActualResult]], "REG"))) + (1*(SUMIFS(Table2[[HomeWon_]:[HomeWon_]], Table2[[GameIsOver]:[GameIsOver]],1,Table2[[AwayTeam]:[AwayTeam]],$T27, Table2[[HomeTeam]:[HomeTeam]], AO$21, Table2[[ActualResult]:[ActualResult]], "OT") + SUMIFS(Table2[[AwayWon]:[AwayWon]], Table2[[GameIsOver]:[GameIsOver]],1,Table2[[HomeTeam]:[HomeTeam]],$T27, Table2[[AwayTeam]:[AwayTeam]], AO$21, Table2[[ActualResult]:[ActualResult]], "OT") + SUMIFS(Table2[[HomeWon_]:[HomeWon_]], Table2[[GameIsOver]:[GameIsOver]],1,Table2[[AwayTeam]:[AwayTeam]],$T27, Table2[[HomeTeam]:[HomeTeam]], AO$21, Table2[[ActualResult]:[ActualResult]], "SO") + SUMIFS(Table2[[AwayWon]:[AwayWon]], Table2[[GameIsOver]:[GameIsOver]],1,Table2[[HomeTeam]:[HomeTeam]],$T27, Table2[[AwayTeam]:[AwayTeam]], AO$21, Table2[[ActualResult]:[ActualResult]], "SO")))</f>
        <v>0</v>
      </c>
      <c r="AP27">
        <f>(2*(SUMIFS(Table2[[AwayWon]:[AwayWon]], Table2[[GameIsOver]:[GameIsOver]],1,Table2[[AwayTeam]:[AwayTeam]],$T27, Table2[[HomeTeam]:[HomeTeam]], AP$21) + SUMIFS(Table2[[HomeWon_]:[HomeWon_]], Table2[[GameIsOver]:[GameIsOver]],1,Table2[[HomeTeam]:[HomeTeam]],$T27, Table2[[AwayTeam]:[AwayTeam]], AP$21))) + (0*(SUMIFS(Table2[[HomeWon_]:[HomeWon_]], Table2[[GameIsOver]:[GameIsOver]],1,Table2[[AwayTeam]:[AwayTeam]],$T27, Table2[[HomeTeam]:[HomeTeam]], AP$21, Table2[[ActualResult]:[ActualResult]], "REG") + SUMIFS(Table2[[AwayWon]:[AwayWon]], Table2[[GameIsOver]:[GameIsOver]],1,Table2[[HomeTeam]:[HomeTeam]],$T27, Table2[[AwayTeam]:[AwayTeam]], AP$21, Table2[[ActualResult]:[ActualResult]], "REG"))) + (1*(SUMIFS(Table2[[HomeWon_]:[HomeWon_]], Table2[[GameIsOver]:[GameIsOver]],1,Table2[[AwayTeam]:[AwayTeam]],$T27, Table2[[HomeTeam]:[HomeTeam]], AP$21, Table2[[ActualResult]:[ActualResult]], "OT") + SUMIFS(Table2[[AwayWon]:[AwayWon]], Table2[[GameIsOver]:[GameIsOver]],1,Table2[[HomeTeam]:[HomeTeam]],$T27, Table2[[AwayTeam]:[AwayTeam]], AP$21, Table2[[ActualResult]:[ActualResult]], "OT") + SUMIFS(Table2[[HomeWon_]:[HomeWon_]], Table2[[GameIsOver]:[GameIsOver]],1,Table2[[AwayTeam]:[AwayTeam]],$T27, Table2[[HomeTeam]:[HomeTeam]], AP$21, Table2[[ActualResult]:[ActualResult]], "SO") + SUMIFS(Table2[[AwayWon]:[AwayWon]], Table2[[GameIsOver]:[GameIsOver]],1,Table2[[HomeTeam]:[HomeTeam]],$T27, Table2[[AwayTeam]:[AwayTeam]], AP$21, Table2[[ActualResult]:[ActualResult]], "SO")))</f>
        <v>0</v>
      </c>
      <c r="AQ27">
        <f>(2*(SUMIFS(Table2[[AwayWon]:[AwayWon]], Table2[[GameIsOver]:[GameIsOver]],1,Table2[[AwayTeam]:[AwayTeam]],$T27, Table2[[HomeTeam]:[HomeTeam]], AQ$21) + SUMIFS(Table2[[HomeWon_]:[HomeWon_]], Table2[[GameIsOver]:[GameIsOver]],1,Table2[[HomeTeam]:[HomeTeam]],$T27, Table2[[AwayTeam]:[AwayTeam]], AQ$21))) + (0*(SUMIFS(Table2[[HomeWon_]:[HomeWon_]], Table2[[GameIsOver]:[GameIsOver]],1,Table2[[AwayTeam]:[AwayTeam]],$T27, Table2[[HomeTeam]:[HomeTeam]], AQ$21, Table2[[ActualResult]:[ActualResult]], "REG") + SUMIFS(Table2[[AwayWon]:[AwayWon]], Table2[[GameIsOver]:[GameIsOver]],1,Table2[[HomeTeam]:[HomeTeam]],$T27, Table2[[AwayTeam]:[AwayTeam]], AQ$21, Table2[[ActualResult]:[ActualResult]], "REG"))) + (1*(SUMIFS(Table2[[HomeWon_]:[HomeWon_]], Table2[[GameIsOver]:[GameIsOver]],1,Table2[[AwayTeam]:[AwayTeam]],$T27, Table2[[HomeTeam]:[HomeTeam]], AQ$21, Table2[[ActualResult]:[ActualResult]], "OT") + SUMIFS(Table2[[AwayWon]:[AwayWon]], Table2[[GameIsOver]:[GameIsOver]],1,Table2[[HomeTeam]:[HomeTeam]],$T27, Table2[[AwayTeam]:[AwayTeam]], AQ$21, Table2[[ActualResult]:[ActualResult]], "OT") + SUMIFS(Table2[[HomeWon_]:[HomeWon_]], Table2[[GameIsOver]:[GameIsOver]],1,Table2[[AwayTeam]:[AwayTeam]],$T27, Table2[[HomeTeam]:[HomeTeam]], AQ$21, Table2[[ActualResult]:[ActualResult]], "SO") + SUMIFS(Table2[[AwayWon]:[AwayWon]], Table2[[GameIsOver]:[GameIsOver]],1,Table2[[HomeTeam]:[HomeTeam]],$T27, Table2[[AwayTeam]:[AwayTeam]], AQ$21, Table2[[ActualResult]:[ActualResult]], "SO")))</f>
        <v>4</v>
      </c>
      <c r="AR27">
        <f>(2*(SUMIFS(Table2[[AwayWon]:[AwayWon]], Table2[[GameIsOver]:[GameIsOver]],1,Table2[[AwayTeam]:[AwayTeam]],$T27, Table2[[HomeTeam]:[HomeTeam]], AR$21) + SUMIFS(Table2[[HomeWon_]:[HomeWon_]], Table2[[GameIsOver]:[GameIsOver]],1,Table2[[HomeTeam]:[HomeTeam]],$T27, Table2[[AwayTeam]:[AwayTeam]], AR$21))) + (0*(SUMIFS(Table2[[HomeWon_]:[HomeWon_]], Table2[[GameIsOver]:[GameIsOver]],1,Table2[[AwayTeam]:[AwayTeam]],$T27, Table2[[HomeTeam]:[HomeTeam]], AR$21, Table2[[ActualResult]:[ActualResult]], "REG") + SUMIFS(Table2[[AwayWon]:[AwayWon]], Table2[[GameIsOver]:[GameIsOver]],1,Table2[[HomeTeam]:[HomeTeam]],$T27, Table2[[AwayTeam]:[AwayTeam]], AR$21, Table2[[ActualResult]:[ActualResult]], "REG"))) + (1*(SUMIFS(Table2[[HomeWon_]:[HomeWon_]], Table2[[GameIsOver]:[GameIsOver]],1,Table2[[AwayTeam]:[AwayTeam]],$T27, Table2[[HomeTeam]:[HomeTeam]], AR$21, Table2[[ActualResult]:[ActualResult]], "OT") + SUMIFS(Table2[[AwayWon]:[AwayWon]], Table2[[GameIsOver]:[GameIsOver]],1,Table2[[HomeTeam]:[HomeTeam]],$T27, Table2[[AwayTeam]:[AwayTeam]], AR$21, Table2[[ActualResult]:[ActualResult]], "OT") + SUMIFS(Table2[[HomeWon_]:[HomeWon_]], Table2[[GameIsOver]:[GameIsOver]],1,Table2[[AwayTeam]:[AwayTeam]],$T27, Table2[[HomeTeam]:[HomeTeam]], AR$21, Table2[[ActualResult]:[ActualResult]], "SO") + SUMIFS(Table2[[AwayWon]:[AwayWon]], Table2[[GameIsOver]:[GameIsOver]],1,Table2[[HomeTeam]:[HomeTeam]],$T27, Table2[[AwayTeam]:[AwayTeam]], AR$21, Table2[[ActualResult]:[ActualResult]], "SO")))</f>
        <v>4</v>
      </c>
      <c r="AS27">
        <f>(2*(SUMIFS(Table2[[AwayWon]:[AwayWon]], Table2[[GameIsOver]:[GameIsOver]],1,Table2[[AwayTeam]:[AwayTeam]],$T27, Table2[[HomeTeam]:[HomeTeam]], AS$21) + SUMIFS(Table2[[HomeWon_]:[HomeWon_]], Table2[[GameIsOver]:[GameIsOver]],1,Table2[[HomeTeam]:[HomeTeam]],$T27, Table2[[AwayTeam]:[AwayTeam]], AS$21))) + (0*(SUMIFS(Table2[[HomeWon_]:[HomeWon_]], Table2[[GameIsOver]:[GameIsOver]],1,Table2[[AwayTeam]:[AwayTeam]],$T27, Table2[[HomeTeam]:[HomeTeam]], AS$21, Table2[[ActualResult]:[ActualResult]], "REG") + SUMIFS(Table2[[AwayWon]:[AwayWon]], Table2[[GameIsOver]:[GameIsOver]],1,Table2[[HomeTeam]:[HomeTeam]],$T27, Table2[[AwayTeam]:[AwayTeam]], AS$21, Table2[[ActualResult]:[ActualResult]], "REG"))) + (1*(SUMIFS(Table2[[HomeWon_]:[HomeWon_]], Table2[[GameIsOver]:[GameIsOver]],1,Table2[[AwayTeam]:[AwayTeam]],$T27, Table2[[HomeTeam]:[HomeTeam]], AS$21, Table2[[ActualResult]:[ActualResult]], "OT") + SUMIFS(Table2[[AwayWon]:[AwayWon]], Table2[[GameIsOver]:[GameIsOver]],1,Table2[[HomeTeam]:[HomeTeam]],$T27, Table2[[AwayTeam]:[AwayTeam]], AS$21, Table2[[ActualResult]:[ActualResult]], "OT") + SUMIFS(Table2[[HomeWon_]:[HomeWon_]], Table2[[GameIsOver]:[GameIsOver]],1,Table2[[AwayTeam]:[AwayTeam]],$T27, Table2[[HomeTeam]:[HomeTeam]], AS$21, Table2[[ActualResult]:[ActualResult]], "SO") + SUMIFS(Table2[[AwayWon]:[AwayWon]], Table2[[GameIsOver]:[GameIsOver]],1,Table2[[HomeTeam]:[HomeTeam]],$T27, Table2[[AwayTeam]:[AwayTeam]], AS$21, Table2[[ActualResult]:[ActualResult]], "SO")))</f>
        <v>1</v>
      </c>
      <c r="AT27">
        <f>(2*(SUMIFS(Table2[[AwayWon]:[AwayWon]], Table2[[GameIsOver]:[GameIsOver]],1,Table2[[AwayTeam]:[AwayTeam]],$T27, Table2[[HomeTeam]:[HomeTeam]], AT$21) + SUMIFS(Table2[[HomeWon_]:[HomeWon_]], Table2[[GameIsOver]:[GameIsOver]],1,Table2[[HomeTeam]:[HomeTeam]],$T27, Table2[[AwayTeam]:[AwayTeam]], AT$21))) + (0*(SUMIFS(Table2[[HomeWon_]:[HomeWon_]], Table2[[GameIsOver]:[GameIsOver]],1,Table2[[AwayTeam]:[AwayTeam]],$T27, Table2[[HomeTeam]:[HomeTeam]], AT$21, Table2[[ActualResult]:[ActualResult]], "REG") + SUMIFS(Table2[[AwayWon]:[AwayWon]], Table2[[GameIsOver]:[GameIsOver]],1,Table2[[HomeTeam]:[HomeTeam]],$T27, Table2[[AwayTeam]:[AwayTeam]], AT$21, Table2[[ActualResult]:[ActualResult]], "REG"))) + (1*(SUMIFS(Table2[[HomeWon_]:[HomeWon_]], Table2[[GameIsOver]:[GameIsOver]],1,Table2[[AwayTeam]:[AwayTeam]],$T27, Table2[[HomeTeam]:[HomeTeam]], AT$21, Table2[[ActualResult]:[ActualResult]], "OT") + SUMIFS(Table2[[AwayWon]:[AwayWon]], Table2[[GameIsOver]:[GameIsOver]],1,Table2[[HomeTeam]:[HomeTeam]],$T27, Table2[[AwayTeam]:[AwayTeam]], AT$21, Table2[[ActualResult]:[ActualResult]], "OT") + SUMIFS(Table2[[HomeWon_]:[HomeWon_]], Table2[[GameIsOver]:[GameIsOver]],1,Table2[[AwayTeam]:[AwayTeam]],$T27, Table2[[HomeTeam]:[HomeTeam]], AT$21, Table2[[ActualResult]:[ActualResult]], "SO") + SUMIFS(Table2[[AwayWon]:[AwayWon]], Table2[[GameIsOver]:[GameIsOver]],1,Table2[[HomeTeam]:[HomeTeam]],$T27, Table2[[AwayTeam]:[AwayTeam]], AT$21, Table2[[ActualResult]:[ActualResult]], "SO")))</f>
        <v>4</v>
      </c>
      <c r="AU27">
        <f>(2*(SUMIFS(Table2[[AwayWon]:[AwayWon]], Table2[[GameIsOver]:[GameIsOver]],1,Table2[[AwayTeam]:[AwayTeam]],$T27, Table2[[HomeTeam]:[HomeTeam]], AU$21) + SUMIFS(Table2[[HomeWon_]:[HomeWon_]], Table2[[GameIsOver]:[GameIsOver]],1,Table2[[HomeTeam]:[HomeTeam]],$T27, Table2[[AwayTeam]:[AwayTeam]], AU$21))) + (0*(SUMIFS(Table2[[HomeWon_]:[HomeWon_]], Table2[[GameIsOver]:[GameIsOver]],1,Table2[[AwayTeam]:[AwayTeam]],$T27, Table2[[HomeTeam]:[HomeTeam]], AU$21, Table2[[ActualResult]:[ActualResult]], "REG") + SUMIFS(Table2[[AwayWon]:[AwayWon]], Table2[[GameIsOver]:[GameIsOver]],1,Table2[[HomeTeam]:[HomeTeam]],$T27, Table2[[AwayTeam]:[AwayTeam]], AU$21, Table2[[ActualResult]:[ActualResult]], "REG"))) + (1*(SUMIFS(Table2[[HomeWon_]:[HomeWon_]], Table2[[GameIsOver]:[GameIsOver]],1,Table2[[AwayTeam]:[AwayTeam]],$T27, Table2[[HomeTeam]:[HomeTeam]], AU$21, Table2[[ActualResult]:[ActualResult]], "OT") + SUMIFS(Table2[[AwayWon]:[AwayWon]], Table2[[GameIsOver]:[GameIsOver]],1,Table2[[HomeTeam]:[HomeTeam]],$T27, Table2[[AwayTeam]:[AwayTeam]], AU$21, Table2[[ActualResult]:[ActualResult]], "OT") + SUMIFS(Table2[[HomeWon_]:[HomeWon_]], Table2[[GameIsOver]:[GameIsOver]],1,Table2[[AwayTeam]:[AwayTeam]],$T27, Table2[[HomeTeam]:[HomeTeam]], AU$21, Table2[[ActualResult]:[ActualResult]], "SO") + SUMIFS(Table2[[AwayWon]:[AwayWon]], Table2[[GameIsOver]:[GameIsOver]],1,Table2[[HomeTeam]:[HomeTeam]],$T27, Table2[[AwayTeam]:[AwayTeam]], AU$21, Table2[[ActualResult]:[ActualResult]], "SO")))</f>
        <v>4</v>
      </c>
      <c r="AV27">
        <f>(2*(SUMIFS(Table2[[AwayWon]:[AwayWon]], Table2[[GameIsOver]:[GameIsOver]],1,Table2[[AwayTeam]:[AwayTeam]],$T27, Table2[[HomeTeam]:[HomeTeam]], AV$21) + SUMIFS(Table2[[HomeWon_]:[HomeWon_]], Table2[[GameIsOver]:[GameIsOver]],1,Table2[[HomeTeam]:[HomeTeam]],$T27, Table2[[AwayTeam]:[AwayTeam]], AV$21))) + (0*(SUMIFS(Table2[[HomeWon_]:[HomeWon_]], Table2[[GameIsOver]:[GameIsOver]],1,Table2[[AwayTeam]:[AwayTeam]],$T27, Table2[[HomeTeam]:[HomeTeam]], AV$21, Table2[[ActualResult]:[ActualResult]], "REG") + SUMIFS(Table2[[AwayWon]:[AwayWon]], Table2[[GameIsOver]:[GameIsOver]],1,Table2[[HomeTeam]:[HomeTeam]],$T27, Table2[[AwayTeam]:[AwayTeam]], AV$21, Table2[[ActualResult]:[ActualResult]], "REG"))) + (1*(SUMIFS(Table2[[HomeWon_]:[HomeWon_]], Table2[[GameIsOver]:[GameIsOver]],1,Table2[[AwayTeam]:[AwayTeam]],$T27, Table2[[HomeTeam]:[HomeTeam]], AV$21, Table2[[ActualResult]:[ActualResult]], "OT") + SUMIFS(Table2[[AwayWon]:[AwayWon]], Table2[[GameIsOver]:[GameIsOver]],1,Table2[[HomeTeam]:[HomeTeam]],$T27, Table2[[AwayTeam]:[AwayTeam]], AV$21, Table2[[ActualResult]:[ActualResult]], "OT") + SUMIFS(Table2[[HomeWon_]:[HomeWon_]], Table2[[GameIsOver]:[GameIsOver]],1,Table2[[AwayTeam]:[AwayTeam]],$T27, Table2[[HomeTeam]:[HomeTeam]], AV$21, Table2[[ActualResult]:[ActualResult]], "SO") + SUMIFS(Table2[[AwayWon]:[AwayWon]], Table2[[GameIsOver]:[GameIsOver]],1,Table2[[HomeTeam]:[HomeTeam]],$T27, Table2[[AwayTeam]:[AwayTeam]], AV$21, Table2[[ActualResult]:[ActualResult]], "SO")))</f>
        <v>0</v>
      </c>
      <c r="AW27">
        <f>(2*(SUMIFS(Table2[[AwayWon]:[AwayWon]], Table2[[GameIsOver]:[GameIsOver]],1,Table2[[AwayTeam]:[AwayTeam]],$T27, Table2[[HomeTeam]:[HomeTeam]], AW$21) + SUMIFS(Table2[[HomeWon_]:[HomeWon_]], Table2[[GameIsOver]:[GameIsOver]],1,Table2[[HomeTeam]:[HomeTeam]],$T27, Table2[[AwayTeam]:[AwayTeam]], AW$21))) + (0*(SUMIFS(Table2[[HomeWon_]:[HomeWon_]], Table2[[GameIsOver]:[GameIsOver]],1,Table2[[AwayTeam]:[AwayTeam]],$T27, Table2[[HomeTeam]:[HomeTeam]], AW$21, Table2[[ActualResult]:[ActualResult]], "REG") + SUMIFS(Table2[[AwayWon]:[AwayWon]], Table2[[GameIsOver]:[GameIsOver]],1,Table2[[HomeTeam]:[HomeTeam]],$T27, Table2[[AwayTeam]:[AwayTeam]], AW$21, Table2[[ActualResult]:[ActualResult]], "REG"))) + (1*(SUMIFS(Table2[[HomeWon_]:[HomeWon_]], Table2[[GameIsOver]:[GameIsOver]],1,Table2[[AwayTeam]:[AwayTeam]],$T27, Table2[[HomeTeam]:[HomeTeam]], AW$21, Table2[[ActualResult]:[ActualResult]], "OT") + SUMIFS(Table2[[AwayWon]:[AwayWon]], Table2[[GameIsOver]:[GameIsOver]],1,Table2[[HomeTeam]:[HomeTeam]],$T27, Table2[[AwayTeam]:[AwayTeam]], AW$21, Table2[[ActualResult]:[ActualResult]], "OT") + SUMIFS(Table2[[HomeWon_]:[HomeWon_]], Table2[[GameIsOver]:[GameIsOver]],1,Table2[[AwayTeam]:[AwayTeam]],$T27, Table2[[HomeTeam]:[HomeTeam]], AW$21, Table2[[ActualResult]:[ActualResult]], "SO") + SUMIFS(Table2[[AwayWon]:[AwayWon]], Table2[[GameIsOver]:[GameIsOver]],1,Table2[[HomeTeam]:[HomeTeam]],$T27, Table2[[AwayTeam]:[AwayTeam]], AW$21, Table2[[ActualResult]:[ActualResult]], "SO")))</f>
        <v>0</v>
      </c>
      <c r="AX27">
        <f>(2*(SUMIFS(Table2[[AwayWon]:[AwayWon]], Table2[[GameIsOver]:[GameIsOver]],1,Table2[[AwayTeam]:[AwayTeam]],$T27, Table2[[HomeTeam]:[HomeTeam]], AX$21) + SUMIFS(Table2[[HomeWon_]:[HomeWon_]], Table2[[GameIsOver]:[GameIsOver]],1,Table2[[HomeTeam]:[HomeTeam]],$T27, Table2[[AwayTeam]:[AwayTeam]], AX$21))) + (0*(SUMIFS(Table2[[HomeWon_]:[HomeWon_]], Table2[[GameIsOver]:[GameIsOver]],1,Table2[[AwayTeam]:[AwayTeam]],$T27, Table2[[HomeTeam]:[HomeTeam]], AX$21, Table2[[ActualResult]:[ActualResult]], "REG") + SUMIFS(Table2[[AwayWon]:[AwayWon]], Table2[[GameIsOver]:[GameIsOver]],1,Table2[[HomeTeam]:[HomeTeam]],$T27, Table2[[AwayTeam]:[AwayTeam]], AX$21, Table2[[ActualResult]:[ActualResult]], "REG"))) + (1*(SUMIFS(Table2[[HomeWon_]:[HomeWon_]], Table2[[GameIsOver]:[GameIsOver]],1,Table2[[AwayTeam]:[AwayTeam]],$T27, Table2[[HomeTeam]:[HomeTeam]], AX$21, Table2[[ActualResult]:[ActualResult]], "OT") + SUMIFS(Table2[[AwayWon]:[AwayWon]], Table2[[GameIsOver]:[GameIsOver]],1,Table2[[HomeTeam]:[HomeTeam]],$T27, Table2[[AwayTeam]:[AwayTeam]], AX$21, Table2[[ActualResult]:[ActualResult]], "OT") + SUMIFS(Table2[[HomeWon_]:[HomeWon_]], Table2[[GameIsOver]:[GameIsOver]],1,Table2[[AwayTeam]:[AwayTeam]],$T27, Table2[[HomeTeam]:[HomeTeam]], AX$21, Table2[[ActualResult]:[ActualResult]], "SO") + SUMIFS(Table2[[AwayWon]:[AwayWon]], Table2[[GameIsOver]:[GameIsOver]],1,Table2[[HomeTeam]:[HomeTeam]],$T27, Table2[[AwayTeam]:[AwayTeam]], AX$21, Table2[[ActualResult]:[ActualResult]], "SO")))</f>
        <v>3</v>
      </c>
      <c r="AY27">
        <f>(2*(SUMIFS(Table2[[AwayWon]:[AwayWon]], Table2[[GameIsOver]:[GameIsOver]],1,Table2[[AwayTeam]:[AwayTeam]],$T27, Table2[[HomeTeam]:[HomeTeam]], AY$21) + SUMIFS(Table2[[HomeWon_]:[HomeWon_]], Table2[[GameIsOver]:[GameIsOver]],1,Table2[[HomeTeam]:[HomeTeam]],$T27, Table2[[AwayTeam]:[AwayTeam]], AY$21))) + (0*(SUMIFS(Table2[[HomeWon_]:[HomeWon_]], Table2[[GameIsOver]:[GameIsOver]],1,Table2[[AwayTeam]:[AwayTeam]],$T27, Table2[[HomeTeam]:[HomeTeam]], AY$21, Table2[[ActualResult]:[ActualResult]], "REG") + SUMIFS(Table2[[AwayWon]:[AwayWon]], Table2[[GameIsOver]:[GameIsOver]],1,Table2[[HomeTeam]:[HomeTeam]],$T27, Table2[[AwayTeam]:[AwayTeam]], AY$21, Table2[[ActualResult]:[ActualResult]], "REG"))) + (1*(SUMIFS(Table2[[HomeWon_]:[HomeWon_]], Table2[[GameIsOver]:[GameIsOver]],1,Table2[[AwayTeam]:[AwayTeam]],$T27, Table2[[HomeTeam]:[HomeTeam]], AY$21, Table2[[ActualResult]:[ActualResult]], "OT") + SUMIFS(Table2[[AwayWon]:[AwayWon]], Table2[[GameIsOver]:[GameIsOver]],1,Table2[[HomeTeam]:[HomeTeam]],$T27, Table2[[AwayTeam]:[AwayTeam]], AY$21, Table2[[ActualResult]:[ActualResult]], "OT") + SUMIFS(Table2[[HomeWon_]:[HomeWon_]], Table2[[GameIsOver]:[GameIsOver]],1,Table2[[AwayTeam]:[AwayTeam]],$T27, Table2[[HomeTeam]:[HomeTeam]], AY$21, Table2[[ActualResult]:[ActualResult]], "SO") + SUMIFS(Table2[[AwayWon]:[AwayWon]], Table2[[GameIsOver]:[GameIsOver]],1,Table2[[HomeTeam]:[HomeTeam]],$T27, Table2[[AwayTeam]:[AwayTeam]], AY$21, Table2[[ActualResult]:[ActualResult]], "SO")))</f>
        <v>4</v>
      </c>
      <c r="AZ27">
        <f>(2*(SUMIFS(Table2[[AwayWon]:[AwayWon]], Table2[[GameIsOver]:[GameIsOver]],1,Table2[[AwayTeam]:[AwayTeam]],$T27, Table2[[HomeTeam]:[HomeTeam]], AZ$21) + SUMIFS(Table2[[HomeWon_]:[HomeWon_]], Table2[[GameIsOver]:[GameIsOver]],1,Table2[[HomeTeam]:[HomeTeam]],$T27, Table2[[AwayTeam]:[AwayTeam]], AZ$21))) + (0*(SUMIFS(Table2[[HomeWon_]:[HomeWon_]], Table2[[GameIsOver]:[GameIsOver]],1,Table2[[AwayTeam]:[AwayTeam]],$T27, Table2[[HomeTeam]:[HomeTeam]], AZ$21, Table2[[ActualResult]:[ActualResult]], "REG") + SUMIFS(Table2[[AwayWon]:[AwayWon]], Table2[[GameIsOver]:[GameIsOver]],1,Table2[[HomeTeam]:[HomeTeam]],$T27, Table2[[AwayTeam]:[AwayTeam]], AZ$21, Table2[[ActualResult]:[ActualResult]], "REG"))) + (1*(SUMIFS(Table2[[HomeWon_]:[HomeWon_]], Table2[[GameIsOver]:[GameIsOver]],1,Table2[[AwayTeam]:[AwayTeam]],$T27, Table2[[HomeTeam]:[HomeTeam]], AZ$21, Table2[[ActualResult]:[ActualResult]], "OT") + SUMIFS(Table2[[AwayWon]:[AwayWon]], Table2[[GameIsOver]:[GameIsOver]],1,Table2[[HomeTeam]:[HomeTeam]],$T27, Table2[[AwayTeam]:[AwayTeam]], AZ$21, Table2[[ActualResult]:[ActualResult]], "OT") + SUMIFS(Table2[[HomeWon_]:[HomeWon_]], Table2[[GameIsOver]:[GameIsOver]],1,Table2[[AwayTeam]:[AwayTeam]],$T27, Table2[[HomeTeam]:[HomeTeam]], AZ$21, Table2[[ActualResult]:[ActualResult]], "SO") + SUMIFS(Table2[[AwayWon]:[AwayWon]], Table2[[GameIsOver]:[GameIsOver]],1,Table2[[HomeTeam]:[HomeTeam]],$T27, Table2[[AwayTeam]:[AwayTeam]], AZ$21, Table2[[ActualResult]:[ActualResult]], "SO")))</f>
        <v>2</v>
      </c>
      <c r="BA27">
        <f>(2*(SUMIFS(Table2[[AwayWon]:[AwayWon]], Table2[[GameIsOver]:[GameIsOver]],1,Table2[[AwayTeam]:[AwayTeam]],$T27, Table2[[HomeTeam]:[HomeTeam]], BA$21) + SUMIFS(Table2[[HomeWon_]:[HomeWon_]], Table2[[GameIsOver]:[GameIsOver]],1,Table2[[HomeTeam]:[HomeTeam]],$T27, Table2[[AwayTeam]:[AwayTeam]], BA$21))) + (0*(SUMIFS(Table2[[HomeWon_]:[HomeWon_]], Table2[[GameIsOver]:[GameIsOver]],1,Table2[[AwayTeam]:[AwayTeam]],$T27, Table2[[HomeTeam]:[HomeTeam]], BA$21, Table2[[ActualResult]:[ActualResult]], "REG") + SUMIFS(Table2[[AwayWon]:[AwayWon]], Table2[[GameIsOver]:[GameIsOver]],1,Table2[[HomeTeam]:[HomeTeam]],$T27, Table2[[AwayTeam]:[AwayTeam]], BA$21, Table2[[ActualResult]:[ActualResult]], "REG"))) + (1*(SUMIFS(Table2[[HomeWon_]:[HomeWon_]], Table2[[GameIsOver]:[GameIsOver]],1,Table2[[AwayTeam]:[AwayTeam]],$T27, Table2[[HomeTeam]:[HomeTeam]], BA$21, Table2[[ActualResult]:[ActualResult]], "OT") + SUMIFS(Table2[[AwayWon]:[AwayWon]], Table2[[GameIsOver]:[GameIsOver]],1,Table2[[HomeTeam]:[HomeTeam]],$T27, Table2[[AwayTeam]:[AwayTeam]], BA$21, Table2[[ActualResult]:[ActualResult]], "OT") + SUMIFS(Table2[[HomeWon_]:[HomeWon_]], Table2[[GameIsOver]:[GameIsOver]],1,Table2[[AwayTeam]:[AwayTeam]],$T27, Table2[[HomeTeam]:[HomeTeam]], BA$21, Table2[[ActualResult]:[ActualResult]], "SO") + SUMIFS(Table2[[AwayWon]:[AwayWon]], Table2[[GameIsOver]:[GameIsOver]],1,Table2[[HomeTeam]:[HomeTeam]],$T27, Table2[[AwayTeam]:[AwayTeam]], BA$21, Table2[[ActualResult]:[ActualResult]], "SO")))</f>
        <v>2</v>
      </c>
    </row>
    <row r="28" spans="1:53" x14ac:dyDescent="0.25">
      <c r="A28" s="70" t="s">
        <v>17</v>
      </c>
      <c r="B28" s="70" t="s">
        <v>97</v>
      </c>
      <c r="C28" s="70" t="s">
        <v>80</v>
      </c>
      <c r="D28" s="71">
        <f>INDEX(Table3[PTS], MATCH(Table6[[#This Row],[Teams]], Table3[Teams],0))</f>
        <v>83</v>
      </c>
      <c r="E28" s="71">
        <f>INDEX(Table3[PTS], MATCH(Table6[[#This Row],[Teams]], Table3[Teams],0))</f>
        <v>83</v>
      </c>
      <c r="S28">
        <v>6</v>
      </c>
      <c r="T28" t="str" cm="1">
        <f t="array" ref="T28">INDEX(Table6[Teams], SMALL(IF(Table6[D]="M", ROW(Table6[Teams])-ROW(Table6[#Headers])), Table712[[#This Row],[MET]]))</f>
        <v>PHI</v>
      </c>
      <c r="U28">
        <f>INDEX(Table6[PTS], MATCH($T28, Table6[Teams], 0))</f>
        <v>62</v>
      </c>
      <c r="V28">
        <f>(2*(SUMIFS(Table2[[AwayWon]:[AwayWon]], Table2[[GameIsOver]:[GameIsOver]],1,Table2[[AwayTeam]:[AwayTeam]],$T28, Table2[[HomeTeam]:[HomeTeam]], V$21) + SUMIFS(Table2[[HomeWon_]:[HomeWon_]], Table2[[GameIsOver]:[GameIsOver]],1,Table2[[HomeTeam]:[HomeTeam]],$T28, Table2[[AwayTeam]:[AwayTeam]], V$21))) + (0*(SUMIFS(Table2[[HomeWon_]:[HomeWon_]], Table2[[GameIsOver]:[GameIsOver]],1,Table2[[AwayTeam]:[AwayTeam]],$T28, Table2[[HomeTeam]:[HomeTeam]], V$21, Table2[[ActualResult]:[ActualResult]], "REG") + SUMIFS(Table2[[AwayWon]:[AwayWon]], Table2[[GameIsOver]:[GameIsOver]],1,Table2[[HomeTeam]:[HomeTeam]],$T28, Table2[[AwayTeam]:[AwayTeam]], V$21, Table2[[ActualResult]:[ActualResult]], "REG"))) + (1*(SUMIFS(Table2[[HomeWon_]:[HomeWon_]], Table2[[GameIsOver]:[GameIsOver]],1,Table2[[AwayTeam]:[AwayTeam]],$T28, Table2[[HomeTeam]:[HomeTeam]], V$21, Table2[[ActualResult]:[ActualResult]], "OT") + SUMIFS(Table2[[AwayWon]:[AwayWon]], Table2[[GameIsOver]:[GameIsOver]],1,Table2[[HomeTeam]:[HomeTeam]],$T28, Table2[[AwayTeam]:[AwayTeam]], V$21, Table2[[ActualResult]:[ActualResult]], "OT") + SUMIFS(Table2[[HomeWon_]:[HomeWon_]], Table2[[GameIsOver]:[GameIsOver]],1,Table2[[AwayTeam]:[AwayTeam]],$T28, Table2[[HomeTeam]:[HomeTeam]], V$21, Table2[[ActualResult]:[ActualResult]], "SO") + SUMIFS(Table2[[AwayWon]:[AwayWon]], Table2[[GameIsOver]:[GameIsOver]],1,Table2[[HomeTeam]:[HomeTeam]],$T28, Table2[[AwayTeam]:[AwayTeam]], V$21, Table2[[ActualResult]:[ActualResult]], "SO")))</f>
        <v>4</v>
      </c>
      <c r="W28">
        <f>(2*(SUMIFS(Table2[[AwayWon]:[AwayWon]], Table2[[GameIsOver]:[GameIsOver]],1,Table2[[AwayTeam]:[AwayTeam]],$T28, Table2[[HomeTeam]:[HomeTeam]], W$21) + SUMIFS(Table2[[HomeWon_]:[HomeWon_]], Table2[[GameIsOver]:[GameIsOver]],1,Table2[[HomeTeam]:[HomeTeam]],$T28, Table2[[AwayTeam]:[AwayTeam]], W$21))) + (0*(SUMIFS(Table2[[HomeWon_]:[HomeWon_]], Table2[[GameIsOver]:[GameIsOver]],1,Table2[[AwayTeam]:[AwayTeam]],$T28, Table2[[HomeTeam]:[HomeTeam]], W$21, Table2[[ActualResult]:[ActualResult]], "REG") + SUMIFS(Table2[[AwayWon]:[AwayWon]], Table2[[GameIsOver]:[GameIsOver]],1,Table2[[HomeTeam]:[HomeTeam]],$T28, Table2[[AwayTeam]:[AwayTeam]], W$21, Table2[[ActualResult]:[ActualResult]], "REG"))) + (1*(SUMIFS(Table2[[HomeWon_]:[HomeWon_]], Table2[[GameIsOver]:[GameIsOver]],1,Table2[[AwayTeam]:[AwayTeam]],$T28, Table2[[HomeTeam]:[HomeTeam]], W$21, Table2[[ActualResult]:[ActualResult]], "OT") + SUMIFS(Table2[[AwayWon]:[AwayWon]], Table2[[GameIsOver]:[GameIsOver]],1,Table2[[HomeTeam]:[HomeTeam]],$T28, Table2[[AwayTeam]:[AwayTeam]], W$21, Table2[[ActualResult]:[ActualResult]], "OT") + SUMIFS(Table2[[HomeWon_]:[HomeWon_]], Table2[[GameIsOver]:[GameIsOver]],1,Table2[[AwayTeam]:[AwayTeam]],$T28, Table2[[HomeTeam]:[HomeTeam]], W$21, Table2[[ActualResult]:[ActualResult]], "SO") + SUMIFS(Table2[[AwayWon]:[AwayWon]], Table2[[GameIsOver]:[GameIsOver]],1,Table2[[HomeTeam]:[HomeTeam]],$T28, Table2[[AwayTeam]:[AwayTeam]], W$21, Table2[[ActualResult]:[ActualResult]], "SO")))</f>
        <v>0</v>
      </c>
      <c r="X28">
        <f>(2*(SUMIFS(Table2[[AwayWon]:[AwayWon]], Table2[[GameIsOver]:[GameIsOver]],1,Table2[[AwayTeam]:[AwayTeam]],$T28, Table2[[HomeTeam]:[HomeTeam]], X$21) + SUMIFS(Table2[[HomeWon_]:[HomeWon_]], Table2[[GameIsOver]:[GameIsOver]],1,Table2[[HomeTeam]:[HomeTeam]],$T28, Table2[[AwayTeam]:[AwayTeam]], X$21))) + (0*(SUMIFS(Table2[[HomeWon_]:[HomeWon_]], Table2[[GameIsOver]:[GameIsOver]],1,Table2[[AwayTeam]:[AwayTeam]],$T28, Table2[[HomeTeam]:[HomeTeam]], X$21, Table2[[ActualResult]:[ActualResult]], "REG") + SUMIFS(Table2[[AwayWon]:[AwayWon]], Table2[[GameIsOver]:[GameIsOver]],1,Table2[[HomeTeam]:[HomeTeam]],$T28, Table2[[AwayTeam]:[AwayTeam]], X$21, Table2[[ActualResult]:[ActualResult]], "REG"))) + (1*(SUMIFS(Table2[[HomeWon_]:[HomeWon_]], Table2[[GameIsOver]:[GameIsOver]],1,Table2[[AwayTeam]:[AwayTeam]],$T28, Table2[[HomeTeam]:[HomeTeam]], X$21, Table2[[ActualResult]:[ActualResult]], "OT") + SUMIFS(Table2[[AwayWon]:[AwayWon]], Table2[[GameIsOver]:[GameIsOver]],1,Table2[[HomeTeam]:[HomeTeam]],$T28, Table2[[AwayTeam]:[AwayTeam]], X$21, Table2[[ActualResult]:[ActualResult]], "OT") + SUMIFS(Table2[[HomeWon_]:[HomeWon_]], Table2[[GameIsOver]:[GameIsOver]],1,Table2[[AwayTeam]:[AwayTeam]],$T28, Table2[[HomeTeam]:[HomeTeam]], X$21, Table2[[ActualResult]:[ActualResult]], "SO") + SUMIFS(Table2[[AwayWon]:[AwayWon]], Table2[[GameIsOver]:[GameIsOver]],1,Table2[[HomeTeam]:[HomeTeam]],$T28, Table2[[AwayTeam]:[AwayTeam]], X$21, Table2[[ActualResult]:[ActualResult]], "SO")))</f>
        <v>3</v>
      </c>
      <c r="Y28">
        <f>(2*(SUMIFS(Table2[[AwayWon]:[AwayWon]], Table2[[GameIsOver]:[GameIsOver]],1,Table2[[AwayTeam]:[AwayTeam]],$T28, Table2[[HomeTeam]:[HomeTeam]], Y$21) + SUMIFS(Table2[[HomeWon_]:[HomeWon_]], Table2[[GameIsOver]:[GameIsOver]],1,Table2[[HomeTeam]:[HomeTeam]],$T28, Table2[[AwayTeam]:[AwayTeam]], Y$21))) + (0*(SUMIFS(Table2[[HomeWon_]:[HomeWon_]], Table2[[GameIsOver]:[GameIsOver]],1,Table2[[AwayTeam]:[AwayTeam]],$T28, Table2[[HomeTeam]:[HomeTeam]], Y$21, Table2[[ActualResult]:[ActualResult]], "REG") + SUMIFS(Table2[[AwayWon]:[AwayWon]], Table2[[GameIsOver]:[GameIsOver]],1,Table2[[HomeTeam]:[HomeTeam]],$T28, Table2[[AwayTeam]:[AwayTeam]], Y$21, Table2[[ActualResult]:[ActualResult]], "REG"))) + (1*(SUMIFS(Table2[[HomeWon_]:[HomeWon_]], Table2[[GameIsOver]:[GameIsOver]],1,Table2[[AwayTeam]:[AwayTeam]],$T28, Table2[[HomeTeam]:[HomeTeam]], Y$21, Table2[[ActualResult]:[ActualResult]], "OT") + SUMIFS(Table2[[AwayWon]:[AwayWon]], Table2[[GameIsOver]:[GameIsOver]],1,Table2[[HomeTeam]:[HomeTeam]],$T28, Table2[[AwayTeam]:[AwayTeam]], Y$21, Table2[[ActualResult]:[ActualResult]], "OT") + SUMIFS(Table2[[HomeWon_]:[HomeWon_]], Table2[[GameIsOver]:[GameIsOver]],1,Table2[[AwayTeam]:[AwayTeam]],$T28, Table2[[HomeTeam]:[HomeTeam]], Y$21, Table2[[ActualResult]:[ActualResult]], "SO") + SUMIFS(Table2[[AwayWon]:[AwayWon]], Table2[[GameIsOver]:[GameIsOver]],1,Table2[[HomeTeam]:[HomeTeam]],$T28, Table2[[AwayTeam]:[AwayTeam]], Y$21, Table2[[ActualResult]:[ActualResult]], "SO")))</f>
        <v>0</v>
      </c>
      <c r="Z28">
        <f>(2*(SUMIFS(Table2[[AwayWon]:[AwayWon]], Table2[[GameIsOver]:[GameIsOver]],1,Table2[[AwayTeam]:[AwayTeam]],$T28, Table2[[HomeTeam]:[HomeTeam]], Z$21) + SUMIFS(Table2[[HomeWon_]:[HomeWon_]], Table2[[GameIsOver]:[GameIsOver]],1,Table2[[HomeTeam]:[HomeTeam]],$T28, Table2[[AwayTeam]:[AwayTeam]], Z$21))) + (0*(SUMIFS(Table2[[HomeWon_]:[HomeWon_]], Table2[[GameIsOver]:[GameIsOver]],1,Table2[[AwayTeam]:[AwayTeam]],$T28, Table2[[HomeTeam]:[HomeTeam]], Z$21, Table2[[ActualResult]:[ActualResult]], "REG") + SUMIFS(Table2[[AwayWon]:[AwayWon]], Table2[[GameIsOver]:[GameIsOver]],1,Table2[[HomeTeam]:[HomeTeam]],$T28, Table2[[AwayTeam]:[AwayTeam]], Z$21, Table2[[ActualResult]:[ActualResult]], "REG"))) + (1*(SUMIFS(Table2[[HomeWon_]:[HomeWon_]], Table2[[GameIsOver]:[GameIsOver]],1,Table2[[AwayTeam]:[AwayTeam]],$T28, Table2[[HomeTeam]:[HomeTeam]], Z$21, Table2[[ActualResult]:[ActualResult]], "OT") + SUMIFS(Table2[[AwayWon]:[AwayWon]], Table2[[GameIsOver]:[GameIsOver]],1,Table2[[HomeTeam]:[HomeTeam]],$T28, Table2[[AwayTeam]:[AwayTeam]], Z$21, Table2[[ActualResult]:[ActualResult]], "OT") + SUMIFS(Table2[[HomeWon_]:[HomeWon_]], Table2[[GameIsOver]:[GameIsOver]],1,Table2[[AwayTeam]:[AwayTeam]],$T28, Table2[[HomeTeam]:[HomeTeam]], Z$21, Table2[[ActualResult]:[ActualResult]], "SO") + SUMIFS(Table2[[AwayWon]:[AwayWon]], Table2[[GameIsOver]:[GameIsOver]],1,Table2[[HomeTeam]:[HomeTeam]],$T28, Table2[[AwayTeam]:[AwayTeam]], Z$21, Table2[[ActualResult]:[ActualResult]], "SO")))</f>
        <v>0</v>
      </c>
      <c r="AA28">
        <f>(2*(SUMIFS(Table2[[AwayWon]:[AwayWon]], Table2[[GameIsOver]:[GameIsOver]],1,Table2[[AwayTeam]:[AwayTeam]],$T28, Table2[[HomeTeam]:[HomeTeam]], AA$21) + SUMIFS(Table2[[HomeWon_]:[HomeWon_]], Table2[[GameIsOver]:[GameIsOver]],1,Table2[[HomeTeam]:[HomeTeam]],$T28, Table2[[AwayTeam]:[AwayTeam]], AA$21))) + (0*(SUMIFS(Table2[[HomeWon_]:[HomeWon_]], Table2[[GameIsOver]:[GameIsOver]],1,Table2[[AwayTeam]:[AwayTeam]],$T28, Table2[[HomeTeam]:[HomeTeam]], AA$21, Table2[[ActualResult]:[ActualResult]], "REG") + SUMIFS(Table2[[AwayWon]:[AwayWon]], Table2[[GameIsOver]:[GameIsOver]],1,Table2[[HomeTeam]:[HomeTeam]],$T28, Table2[[AwayTeam]:[AwayTeam]], AA$21, Table2[[ActualResult]:[ActualResult]], "REG"))) + (1*(SUMIFS(Table2[[HomeWon_]:[HomeWon_]], Table2[[GameIsOver]:[GameIsOver]],1,Table2[[AwayTeam]:[AwayTeam]],$T28, Table2[[HomeTeam]:[HomeTeam]], AA$21, Table2[[ActualResult]:[ActualResult]], "OT") + SUMIFS(Table2[[AwayWon]:[AwayWon]], Table2[[GameIsOver]:[GameIsOver]],1,Table2[[HomeTeam]:[HomeTeam]],$T28, Table2[[AwayTeam]:[AwayTeam]], AA$21, Table2[[ActualResult]:[ActualResult]], "OT") + SUMIFS(Table2[[HomeWon_]:[HomeWon_]], Table2[[GameIsOver]:[GameIsOver]],1,Table2[[AwayTeam]:[AwayTeam]],$T28, Table2[[HomeTeam]:[HomeTeam]], AA$21, Table2[[ActualResult]:[ActualResult]], "SO") + SUMIFS(Table2[[AwayWon]:[AwayWon]], Table2[[GameIsOver]:[GameIsOver]],1,Table2[[HomeTeam]:[HomeTeam]],$T28, Table2[[AwayTeam]:[AwayTeam]], AA$21, Table2[[ActualResult]:[ActualResult]], "SO")))</f>
        <v>4</v>
      </c>
      <c r="AB28">
        <f>(2*(SUMIFS(Table2[[AwayWon]:[AwayWon]], Table2[[GameIsOver]:[GameIsOver]],1,Table2[[AwayTeam]:[AwayTeam]],$T28, Table2[[HomeTeam]:[HomeTeam]], AB$21) + SUMIFS(Table2[[HomeWon_]:[HomeWon_]], Table2[[GameIsOver]:[GameIsOver]],1,Table2[[HomeTeam]:[HomeTeam]],$T28, Table2[[AwayTeam]:[AwayTeam]], AB$21))) + (0*(SUMIFS(Table2[[HomeWon_]:[HomeWon_]], Table2[[GameIsOver]:[GameIsOver]],1,Table2[[AwayTeam]:[AwayTeam]],$T28, Table2[[HomeTeam]:[HomeTeam]], AB$21, Table2[[ActualResult]:[ActualResult]], "REG") + SUMIFS(Table2[[AwayWon]:[AwayWon]], Table2[[GameIsOver]:[GameIsOver]],1,Table2[[HomeTeam]:[HomeTeam]],$T28, Table2[[AwayTeam]:[AwayTeam]], AB$21, Table2[[ActualResult]:[ActualResult]], "REG"))) + (1*(SUMIFS(Table2[[HomeWon_]:[HomeWon_]], Table2[[GameIsOver]:[GameIsOver]],1,Table2[[AwayTeam]:[AwayTeam]],$T28, Table2[[HomeTeam]:[HomeTeam]], AB$21, Table2[[ActualResult]:[ActualResult]], "OT") + SUMIFS(Table2[[AwayWon]:[AwayWon]], Table2[[GameIsOver]:[GameIsOver]],1,Table2[[HomeTeam]:[HomeTeam]],$T28, Table2[[AwayTeam]:[AwayTeam]], AB$21, Table2[[ActualResult]:[ActualResult]], "OT") + SUMIFS(Table2[[HomeWon_]:[HomeWon_]], Table2[[GameIsOver]:[GameIsOver]],1,Table2[[AwayTeam]:[AwayTeam]],$T28, Table2[[HomeTeam]:[HomeTeam]], AB$21, Table2[[ActualResult]:[ActualResult]], "SO") + SUMIFS(Table2[[AwayWon]:[AwayWon]], Table2[[GameIsOver]:[GameIsOver]],1,Table2[[HomeTeam]:[HomeTeam]],$T28, Table2[[AwayTeam]:[AwayTeam]], AB$21, Table2[[ActualResult]:[ActualResult]], "SO")))</f>
        <v>2</v>
      </c>
      <c r="AC28">
        <f>(2*(SUMIFS(Table2[[AwayWon]:[AwayWon]], Table2[[GameIsOver]:[GameIsOver]],1,Table2[[AwayTeam]:[AwayTeam]],$T28, Table2[[HomeTeam]:[HomeTeam]], AC$21) + SUMIFS(Table2[[HomeWon_]:[HomeWon_]], Table2[[GameIsOver]:[GameIsOver]],1,Table2[[HomeTeam]:[HomeTeam]],$T28, Table2[[AwayTeam]:[AwayTeam]], AC$21))) + (0*(SUMIFS(Table2[[HomeWon_]:[HomeWon_]], Table2[[GameIsOver]:[GameIsOver]],1,Table2[[AwayTeam]:[AwayTeam]],$T28, Table2[[HomeTeam]:[HomeTeam]], AC$21, Table2[[ActualResult]:[ActualResult]], "REG") + SUMIFS(Table2[[AwayWon]:[AwayWon]], Table2[[GameIsOver]:[GameIsOver]],1,Table2[[HomeTeam]:[HomeTeam]],$T28, Table2[[AwayTeam]:[AwayTeam]], AC$21, Table2[[ActualResult]:[ActualResult]], "REG"))) + (1*(SUMIFS(Table2[[HomeWon_]:[HomeWon_]], Table2[[GameIsOver]:[GameIsOver]],1,Table2[[AwayTeam]:[AwayTeam]],$T28, Table2[[HomeTeam]:[HomeTeam]], AC$21, Table2[[ActualResult]:[ActualResult]], "OT") + SUMIFS(Table2[[AwayWon]:[AwayWon]], Table2[[GameIsOver]:[GameIsOver]],1,Table2[[HomeTeam]:[HomeTeam]],$T28, Table2[[AwayTeam]:[AwayTeam]], AC$21, Table2[[ActualResult]:[ActualResult]], "OT") + SUMIFS(Table2[[HomeWon_]:[HomeWon_]], Table2[[GameIsOver]:[GameIsOver]],1,Table2[[AwayTeam]:[AwayTeam]],$T28, Table2[[HomeTeam]:[HomeTeam]], AC$21, Table2[[ActualResult]:[ActualResult]], "SO") + SUMIFS(Table2[[AwayWon]:[AwayWon]], Table2[[GameIsOver]:[GameIsOver]],1,Table2[[HomeTeam]:[HomeTeam]],$T28, Table2[[AwayTeam]:[AwayTeam]], AC$21, Table2[[ActualResult]:[ActualResult]], "SO")))</f>
        <v>1</v>
      </c>
      <c r="AD28">
        <f>(2*(SUMIFS(Table2[[AwayWon]:[AwayWon]], Table2[[GameIsOver]:[GameIsOver]],1,Table2[[AwayTeam]:[AwayTeam]],$T28, Table2[[HomeTeam]:[HomeTeam]], AD$21) + SUMIFS(Table2[[HomeWon_]:[HomeWon_]], Table2[[GameIsOver]:[GameIsOver]],1,Table2[[HomeTeam]:[HomeTeam]],$T28, Table2[[AwayTeam]:[AwayTeam]], AD$21))) + (0*(SUMIFS(Table2[[HomeWon_]:[HomeWon_]], Table2[[GameIsOver]:[GameIsOver]],1,Table2[[AwayTeam]:[AwayTeam]],$T28, Table2[[HomeTeam]:[HomeTeam]], AD$21, Table2[[ActualResult]:[ActualResult]], "REG") + SUMIFS(Table2[[AwayWon]:[AwayWon]], Table2[[GameIsOver]:[GameIsOver]],1,Table2[[HomeTeam]:[HomeTeam]],$T28, Table2[[AwayTeam]:[AwayTeam]], AD$21, Table2[[ActualResult]:[ActualResult]], "REG"))) + (1*(SUMIFS(Table2[[HomeWon_]:[HomeWon_]], Table2[[GameIsOver]:[GameIsOver]],1,Table2[[AwayTeam]:[AwayTeam]],$T28, Table2[[HomeTeam]:[HomeTeam]], AD$21, Table2[[ActualResult]:[ActualResult]], "OT") + SUMIFS(Table2[[AwayWon]:[AwayWon]], Table2[[GameIsOver]:[GameIsOver]],1,Table2[[HomeTeam]:[HomeTeam]],$T28, Table2[[AwayTeam]:[AwayTeam]], AD$21, Table2[[ActualResult]:[ActualResult]], "OT") + SUMIFS(Table2[[HomeWon_]:[HomeWon_]], Table2[[GameIsOver]:[GameIsOver]],1,Table2[[AwayTeam]:[AwayTeam]],$T28, Table2[[HomeTeam]:[HomeTeam]], AD$21, Table2[[ActualResult]:[ActualResult]], "SO") + SUMIFS(Table2[[AwayWon]:[AwayWon]], Table2[[GameIsOver]:[GameIsOver]],1,Table2[[HomeTeam]:[HomeTeam]],$T28, Table2[[AwayTeam]:[AwayTeam]], AD$21, Table2[[ActualResult]:[ActualResult]], "SO")))</f>
        <v>2</v>
      </c>
      <c r="AE28">
        <f>(2*(SUMIFS(Table2[[AwayWon]:[AwayWon]], Table2[[GameIsOver]:[GameIsOver]],1,Table2[[AwayTeam]:[AwayTeam]],$T28, Table2[[HomeTeam]:[HomeTeam]], AE$21) + SUMIFS(Table2[[HomeWon_]:[HomeWon_]], Table2[[GameIsOver]:[GameIsOver]],1,Table2[[HomeTeam]:[HomeTeam]],$T28, Table2[[AwayTeam]:[AwayTeam]], AE$21))) + (0*(SUMIFS(Table2[[HomeWon_]:[HomeWon_]], Table2[[GameIsOver]:[GameIsOver]],1,Table2[[AwayTeam]:[AwayTeam]],$T28, Table2[[HomeTeam]:[HomeTeam]], AE$21, Table2[[ActualResult]:[ActualResult]], "REG") + SUMIFS(Table2[[AwayWon]:[AwayWon]], Table2[[GameIsOver]:[GameIsOver]],1,Table2[[HomeTeam]:[HomeTeam]],$T28, Table2[[AwayTeam]:[AwayTeam]], AE$21, Table2[[ActualResult]:[ActualResult]], "REG"))) + (1*(SUMIFS(Table2[[HomeWon_]:[HomeWon_]], Table2[[GameIsOver]:[GameIsOver]],1,Table2[[AwayTeam]:[AwayTeam]],$T28, Table2[[HomeTeam]:[HomeTeam]], AE$21, Table2[[ActualResult]:[ActualResult]], "OT") + SUMIFS(Table2[[AwayWon]:[AwayWon]], Table2[[GameIsOver]:[GameIsOver]],1,Table2[[HomeTeam]:[HomeTeam]],$T28, Table2[[AwayTeam]:[AwayTeam]], AE$21, Table2[[ActualResult]:[ActualResult]], "OT") + SUMIFS(Table2[[HomeWon_]:[HomeWon_]], Table2[[GameIsOver]:[GameIsOver]],1,Table2[[AwayTeam]:[AwayTeam]],$T28, Table2[[HomeTeam]:[HomeTeam]], AE$21, Table2[[ActualResult]:[ActualResult]], "SO") + SUMIFS(Table2[[AwayWon]:[AwayWon]], Table2[[GameIsOver]:[GameIsOver]],1,Table2[[HomeTeam]:[HomeTeam]],$T28, Table2[[AwayTeam]:[AwayTeam]], AE$21, Table2[[ActualResult]:[ActualResult]], "SO")))</f>
        <v>0</v>
      </c>
      <c r="AF28">
        <f>(2*(SUMIFS(Table2[[AwayWon]:[AwayWon]], Table2[[GameIsOver]:[GameIsOver]],1,Table2[[AwayTeam]:[AwayTeam]],$T28, Table2[[HomeTeam]:[HomeTeam]], AF$21) + SUMIFS(Table2[[HomeWon_]:[HomeWon_]], Table2[[GameIsOver]:[GameIsOver]],1,Table2[[HomeTeam]:[HomeTeam]],$T28, Table2[[AwayTeam]:[AwayTeam]], AF$21))) + (0*(SUMIFS(Table2[[HomeWon_]:[HomeWon_]], Table2[[GameIsOver]:[GameIsOver]],1,Table2[[AwayTeam]:[AwayTeam]],$T28, Table2[[HomeTeam]:[HomeTeam]], AF$21, Table2[[ActualResult]:[ActualResult]], "REG") + SUMIFS(Table2[[AwayWon]:[AwayWon]], Table2[[GameIsOver]:[GameIsOver]],1,Table2[[HomeTeam]:[HomeTeam]],$T28, Table2[[AwayTeam]:[AwayTeam]], AF$21, Table2[[ActualResult]:[ActualResult]], "REG"))) + (1*(SUMIFS(Table2[[HomeWon_]:[HomeWon_]], Table2[[GameIsOver]:[GameIsOver]],1,Table2[[AwayTeam]:[AwayTeam]],$T28, Table2[[HomeTeam]:[HomeTeam]], AF$21, Table2[[ActualResult]:[ActualResult]], "OT") + SUMIFS(Table2[[AwayWon]:[AwayWon]], Table2[[GameIsOver]:[GameIsOver]],1,Table2[[HomeTeam]:[HomeTeam]],$T28, Table2[[AwayTeam]:[AwayTeam]], AF$21, Table2[[ActualResult]:[ActualResult]], "OT") + SUMIFS(Table2[[HomeWon_]:[HomeWon_]], Table2[[GameIsOver]:[GameIsOver]],1,Table2[[AwayTeam]:[AwayTeam]],$T28, Table2[[HomeTeam]:[HomeTeam]], AF$21, Table2[[ActualResult]:[ActualResult]], "SO") + SUMIFS(Table2[[AwayWon]:[AwayWon]], Table2[[GameIsOver]:[GameIsOver]],1,Table2[[HomeTeam]:[HomeTeam]],$T28, Table2[[AwayTeam]:[AwayTeam]], AF$21, Table2[[ActualResult]:[ActualResult]], "SO")))</f>
        <v>0</v>
      </c>
      <c r="AG28">
        <f>(2*(SUMIFS(Table2[[AwayWon]:[AwayWon]], Table2[[GameIsOver]:[GameIsOver]],1,Table2[[AwayTeam]:[AwayTeam]],$T28, Table2[[HomeTeam]:[HomeTeam]], AG$21) + SUMIFS(Table2[[HomeWon_]:[HomeWon_]], Table2[[GameIsOver]:[GameIsOver]],1,Table2[[HomeTeam]:[HomeTeam]],$T28, Table2[[AwayTeam]:[AwayTeam]], AG$21))) + (0*(SUMIFS(Table2[[HomeWon_]:[HomeWon_]], Table2[[GameIsOver]:[GameIsOver]],1,Table2[[AwayTeam]:[AwayTeam]],$T28, Table2[[HomeTeam]:[HomeTeam]], AG$21, Table2[[ActualResult]:[ActualResult]], "REG") + SUMIFS(Table2[[AwayWon]:[AwayWon]], Table2[[GameIsOver]:[GameIsOver]],1,Table2[[HomeTeam]:[HomeTeam]],$T28, Table2[[AwayTeam]:[AwayTeam]], AG$21, Table2[[ActualResult]:[ActualResult]], "REG"))) + (1*(SUMIFS(Table2[[HomeWon_]:[HomeWon_]], Table2[[GameIsOver]:[GameIsOver]],1,Table2[[AwayTeam]:[AwayTeam]],$T28, Table2[[HomeTeam]:[HomeTeam]], AG$21, Table2[[ActualResult]:[ActualResult]], "OT") + SUMIFS(Table2[[AwayWon]:[AwayWon]], Table2[[GameIsOver]:[GameIsOver]],1,Table2[[HomeTeam]:[HomeTeam]],$T28, Table2[[AwayTeam]:[AwayTeam]], AG$21, Table2[[ActualResult]:[ActualResult]], "OT") + SUMIFS(Table2[[HomeWon_]:[HomeWon_]], Table2[[GameIsOver]:[GameIsOver]],1,Table2[[AwayTeam]:[AwayTeam]],$T28, Table2[[HomeTeam]:[HomeTeam]], AG$21, Table2[[ActualResult]:[ActualResult]], "SO") + SUMIFS(Table2[[AwayWon]:[AwayWon]], Table2[[GameIsOver]:[GameIsOver]],1,Table2[[HomeTeam]:[HomeTeam]],$T28, Table2[[AwayTeam]:[AwayTeam]], AG$21, Table2[[ActualResult]:[ActualResult]], "SO")))</f>
        <v>2</v>
      </c>
      <c r="AH28">
        <f>(2*(SUMIFS(Table2[[AwayWon]:[AwayWon]], Table2[[GameIsOver]:[GameIsOver]],1,Table2[[AwayTeam]:[AwayTeam]],$T28, Table2[[HomeTeam]:[HomeTeam]], AH$21) + SUMIFS(Table2[[HomeWon_]:[HomeWon_]], Table2[[GameIsOver]:[GameIsOver]],1,Table2[[HomeTeam]:[HomeTeam]],$T28, Table2[[AwayTeam]:[AwayTeam]], AH$21))) + (0*(SUMIFS(Table2[[HomeWon_]:[HomeWon_]], Table2[[GameIsOver]:[GameIsOver]],1,Table2[[AwayTeam]:[AwayTeam]],$T28, Table2[[HomeTeam]:[HomeTeam]], AH$21, Table2[[ActualResult]:[ActualResult]], "REG") + SUMIFS(Table2[[AwayWon]:[AwayWon]], Table2[[GameIsOver]:[GameIsOver]],1,Table2[[HomeTeam]:[HomeTeam]],$T28, Table2[[AwayTeam]:[AwayTeam]], AH$21, Table2[[ActualResult]:[ActualResult]], "REG"))) + (1*(SUMIFS(Table2[[HomeWon_]:[HomeWon_]], Table2[[GameIsOver]:[GameIsOver]],1,Table2[[AwayTeam]:[AwayTeam]],$T28, Table2[[HomeTeam]:[HomeTeam]], AH$21, Table2[[ActualResult]:[ActualResult]], "OT") + SUMIFS(Table2[[AwayWon]:[AwayWon]], Table2[[GameIsOver]:[GameIsOver]],1,Table2[[HomeTeam]:[HomeTeam]],$T28, Table2[[AwayTeam]:[AwayTeam]], AH$21, Table2[[ActualResult]:[ActualResult]], "OT") + SUMIFS(Table2[[HomeWon_]:[HomeWon_]], Table2[[GameIsOver]:[GameIsOver]],1,Table2[[AwayTeam]:[AwayTeam]],$T28, Table2[[HomeTeam]:[HomeTeam]], AH$21, Table2[[ActualResult]:[ActualResult]], "SO") + SUMIFS(Table2[[AwayWon]:[AwayWon]], Table2[[GameIsOver]:[GameIsOver]],1,Table2[[HomeTeam]:[HomeTeam]],$T28, Table2[[AwayTeam]:[AwayTeam]], AH$21, Table2[[ActualResult]:[ActualResult]], "SO")))</f>
        <v>2</v>
      </c>
      <c r="AI28">
        <f>(2*(SUMIFS(Table2[[AwayWon]:[AwayWon]], Table2[[GameIsOver]:[GameIsOver]],1,Table2[[AwayTeam]:[AwayTeam]],$T28, Table2[[HomeTeam]:[HomeTeam]], AI$21) + SUMIFS(Table2[[HomeWon_]:[HomeWon_]], Table2[[GameIsOver]:[GameIsOver]],1,Table2[[HomeTeam]:[HomeTeam]],$T28, Table2[[AwayTeam]:[AwayTeam]], AI$21))) + (0*(SUMIFS(Table2[[HomeWon_]:[HomeWon_]], Table2[[GameIsOver]:[GameIsOver]],1,Table2[[AwayTeam]:[AwayTeam]],$T28, Table2[[HomeTeam]:[HomeTeam]], AI$21, Table2[[ActualResult]:[ActualResult]], "REG") + SUMIFS(Table2[[AwayWon]:[AwayWon]], Table2[[GameIsOver]:[GameIsOver]],1,Table2[[HomeTeam]:[HomeTeam]],$T28, Table2[[AwayTeam]:[AwayTeam]], AI$21, Table2[[ActualResult]:[ActualResult]], "REG"))) + (1*(SUMIFS(Table2[[HomeWon_]:[HomeWon_]], Table2[[GameIsOver]:[GameIsOver]],1,Table2[[AwayTeam]:[AwayTeam]],$T28, Table2[[HomeTeam]:[HomeTeam]], AI$21, Table2[[ActualResult]:[ActualResult]], "OT") + SUMIFS(Table2[[AwayWon]:[AwayWon]], Table2[[GameIsOver]:[GameIsOver]],1,Table2[[HomeTeam]:[HomeTeam]],$T28, Table2[[AwayTeam]:[AwayTeam]], AI$21, Table2[[ActualResult]:[ActualResult]], "OT") + SUMIFS(Table2[[HomeWon_]:[HomeWon_]], Table2[[GameIsOver]:[GameIsOver]],1,Table2[[AwayTeam]:[AwayTeam]],$T28, Table2[[HomeTeam]:[HomeTeam]], AI$21, Table2[[ActualResult]:[ActualResult]], "SO") + SUMIFS(Table2[[AwayWon]:[AwayWon]], Table2[[GameIsOver]:[GameIsOver]],1,Table2[[HomeTeam]:[HomeTeam]],$T28, Table2[[AwayTeam]:[AwayTeam]], AI$21, Table2[[ActualResult]:[ActualResult]], "SO")))</f>
        <v>4</v>
      </c>
      <c r="AJ28">
        <f>(2*(SUMIFS(Table2[[AwayWon]:[AwayWon]], Table2[[GameIsOver]:[GameIsOver]],1,Table2[[AwayTeam]:[AwayTeam]],$T28, Table2[[HomeTeam]:[HomeTeam]], AJ$21) + SUMIFS(Table2[[HomeWon_]:[HomeWon_]], Table2[[GameIsOver]:[GameIsOver]],1,Table2[[HomeTeam]:[HomeTeam]],$T28, Table2[[AwayTeam]:[AwayTeam]], AJ$21))) + (0*(SUMIFS(Table2[[HomeWon_]:[HomeWon_]], Table2[[GameIsOver]:[GameIsOver]],1,Table2[[AwayTeam]:[AwayTeam]],$T28, Table2[[HomeTeam]:[HomeTeam]], AJ$21, Table2[[ActualResult]:[ActualResult]], "REG") + SUMIFS(Table2[[AwayWon]:[AwayWon]], Table2[[GameIsOver]:[GameIsOver]],1,Table2[[HomeTeam]:[HomeTeam]],$T28, Table2[[AwayTeam]:[AwayTeam]], AJ$21, Table2[[ActualResult]:[ActualResult]], "REG"))) + (1*(SUMIFS(Table2[[HomeWon_]:[HomeWon_]], Table2[[GameIsOver]:[GameIsOver]],1,Table2[[AwayTeam]:[AwayTeam]],$T28, Table2[[HomeTeam]:[HomeTeam]], AJ$21, Table2[[ActualResult]:[ActualResult]], "OT") + SUMIFS(Table2[[AwayWon]:[AwayWon]], Table2[[GameIsOver]:[GameIsOver]],1,Table2[[HomeTeam]:[HomeTeam]],$T28, Table2[[AwayTeam]:[AwayTeam]], AJ$21, Table2[[ActualResult]:[ActualResult]], "OT") + SUMIFS(Table2[[HomeWon_]:[HomeWon_]], Table2[[GameIsOver]:[GameIsOver]],1,Table2[[AwayTeam]:[AwayTeam]],$T28, Table2[[HomeTeam]:[HomeTeam]], AJ$21, Table2[[ActualResult]:[ActualResult]], "SO") + SUMIFS(Table2[[AwayWon]:[AwayWon]], Table2[[GameIsOver]:[GameIsOver]],1,Table2[[HomeTeam]:[HomeTeam]],$T28, Table2[[AwayTeam]:[AwayTeam]], AJ$21, Table2[[ActualResult]:[ActualResult]], "SO")))</f>
        <v>1</v>
      </c>
      <c r="AK28">
        <f>(2*(SUMIFS(Table2[[AwayWon]:[AwayWon]], Table2[[GameIsOver]:[GameIsOver]],1,Table2[[AwayTeam]:[AwayTeam]],$T28, Table2[[HomeTeam]:[HomeTeam]], AK$21) + SUMIFS(Table2[[HomeWon_]:[HomeWon_]], Table2[[GameIsOver]:[GameIsOver]],1,Table2[[HomeTeam]:[HomeTeam]],$T28, Table2[[AwayTeam]:[AwayTeam]], AK$21))) + (0*(SUMIFS(Table2[[HomeWon_]:[HomeWon_]], Table2[[GameIsOver]:[GameIsOver]],1,Table2[[AwayTeam]:[AwayTeam]],$T28, Table2[[HomeTeam]:[HomeTeam]], AK$21, Table2[[ActualResult]:[ActualResult]], "REG") + SUMIFS(Table2[[AwayWon]:[AwayWon]], Table2[[GameIsOver]:[GameIsOver]],1,Table2[[HomeTeam]:[HomeTeam]],$T28, Table2[[AwayTeam]:[AwayTeam]], AK$21, Table2[[ActualResult]:[ActualResult]], "REG"))) + (1*(SUMIFS(Table2[[HomeWon_]:[HomeWon_]], Table2[[GameIsOver]:[GameIsOver]],1,Table2[[AwayTeam]:[AwayTeam]],$T28, Table2[[HomeTeam]:[HomeTeam]], AK$21, Table2[[ActualResult]:[ActualResult]], "OT") + SUMIFS(Table2[[AwayWon]:[AwayWon]], Table2[[GameIsOver]:[GameIsOver]],1,Table2[[HomeTeam]:[HomeTeam]],$T28, Table2[[AwayTeam]:[AwayTeam]], AK$21, Table2[[ActualResult]:[ActualResult]], "OT") + SUMIFS(Table2[[HomeWon_]:[HomeWon_]], Table2[[GameIsOver]:[GameIsOver]],1,Table2[[AwayTeam]:[AwayTeam]],$T28, Table2[[HomeTeam]:[HomeTeam]], AK$21, Table2[[ActualResult]:[ActualResult]], "SO") + SUMIFS(Table2[[AwayWon]:[AwayWon]], Table2[[GameIsOver]:[GameIsOver]],1,Table2[[HomeTeam]:[HomeTeam]],$T28, Table2[[AwayTeam]:[AwayTeam]], AK$21, Table2[[ActualResult]:[ActualResult]], "SO")))</f>
        <v>2</v>
      </c>
      <c r="AL28">
        <f>(2*(SUMIFS(Table2[[AwayWon]:[AwayWon]], Table2[[GameIsOver]:[GameIsOver]],1,Table2[[AwayTeam]:[AwayTeam]],$T28, Table2[[HomeTeam]:[HomeTeam]], AL$21) + SUMIFS(Table2[[HomeWon_]:[HomeWon_]], Table2[[GameIsOver]:[GameIsOver]],1,Table2[[HomeTeam]:[HomeTeam]],$T28, Table2[[AwayTeam]:[AwayTeam]], AL$21))) + (0*(SUMIFS(Table2[[HomeWon_]:[HomeWon_]], Table2[[GameIsOver]:[GameIsOver]],1,Table2[[AwayTeam]:[AwayTeam]],$T28, Table2[[HomeTeam]:[HomeTeam]], AL$21, Table2[[ActualResult]:[ActualResult]], "REG") + SUMIFS(Table2[[AwayWon]:[AwayWon]], Table2[[GameIsOver]:[GameIsOver]],1,Table2[[HomeTeam]:[HomeTeam]],$T28, Table2[[AwayTeam]:[AwayTeam]], AL$21, Table2[[ActualResult]:[ActualResult]], "REG"))) + (1*(SUMIFS(Table2[[HomeWon_]:[HomeWon_]], Table2[[GameIsOver]:[GameIsOver]],1,Table2[[AwayTeam]:[AwayTeam]],$T28, Table2[[HomeTeam]:[HomeTeam]], AL$21, Table2[[ActualResult]:[ActualResult]], "OT") + SUMIFS(Table2[[AwayWon]:[AwayWon]], Table2[[GameIsOver]:[GameIsOver]],1,Table2[[HomeTeam]:[HomeTeam]],$T28, Table2[[AwayTeam]:[AwayTeam]], AL$21, Table2[[ActualResult]:[ActualResult]], "OT") + SUMIFS(Table2[[HomeWon_]:[HomeWon_]], Table2[[GameIsOver]:[GameIsOver]],1,Table2[[AwayTeam]:[AwayTeam]],$T28, Table2[[HomeTeam]:[HomeTeam]], AL$21, Table2[[ActualResult]:[ActualResult]], "SO") + SUMIFS(Table2[[AwayWon]:[AwayWon]], Table2[[GameIsOver]:[GameIsOver]],1,Table2[[HomeTeam]:[HomeTeam]],$T28, Table2[[AwayTeam]:[AwayTeam]], AL$21, Table2[[ActualResult]:[ActualResult]], "SO")))</f>
        <v>0</v>
      </c>
      <c r="AM28">
        <f>(2*(SUMIFS(Table2[[AwayWon]:[AwayWon]], Table2[[GameIsOver]:[GameIsOver]],1,Table2[[AwayTeam]:[AwayTeam]],$T28, Table2[[HomeTeam]:[HomeTeam]], AM$21) + SUMIFS(Table2[[HomeWon_]:[HomeWon_]], Table2[[GameIsOver]:[GameIsOver]],1,Table2[[HomeTeam]:[HomeTeam]],$T28, Table2[[AwayTeam]:[AwayTeam]], AM$21))) + (0*(SUMIFS(Table2[[HomeWon_]:[HomeWon_]], Table2[[GameIsOver]:[GameIsOver]],1,Table2[[AwayTeam]:[AwayTeam]],$T28, Table2[[HomeTeam]:[HomeTeam]], AM$21, Table2[[ActualResult]:[ActualResult]], "REG") + SUMIFS(Table2[[AwayWon]:[AwayWon]], Table2[[GameIsOver]:[GameIsOver]],1,Table2[[HomeTeam]:[HomeTeam]],$T28, Table2[[AwayTeam]:[AwayTeam]], AM$21, Table2[[ActualResult]:[ActualResult]], "REG"))) + (1*(SUMIFS(Table2[[HomeWon_]:[HomeWon_]], Table2[[GameIsOver]:[GameIsOver]],1,Table2[[AwayTeam]:[AwayTeam]],$T28, Table2[[HomeTeam]:[HomeTeam]], AM$21, Table2[[ActualResult]:[ActualResult]], "OT") + SUMIFS(Table2[[AwayWon]:[AwayWon]], Table2[[GameIsOver]:[GameIsOver]],1,Table2[[HomeTeam]:[HomeTeam]],$T28, Table2[[AwayTeam]:[AwayTeam]], AM$21, Table2[[ActualResult]:[ActualResult]], "OT") + SUMIFS(Table2[[HomeWon_]:[HomeWon_]], Table2[[GameIsOver]:[GameIsOver]],1,Table2[[AwayTeam]:[AwayTeam]],$T28, Table2[[HomeTeam]:[HomeTeam]], AM$21, Table2[[ActualResult]:[ActualResult]], "SO") + SUMIFS(Table2[[AwayWon]:[AwayWon]], Table2[[GameIsOver]:[GameIsOver]],1,Table2[[HomeTeam]:[HomeTeam]],$T28, Table2[[AwayTeam]:[AwayTeam]], AM$21, Table2[[ActualResult]:[ActualResult]], "SO")))</f>
        <v>5</v>
      </c>
      <c r="AN28">
        <f>(2*(SUMIFS(Table2[[AwayWon]:[AwayWon]], Table2[[GameIsOver]:[GameIsOver]],1,Table2[[AwayTeam]:[AwayTeam]],$T28, Table2[[HomeTeam]:[HomeTeam]], AN$21) + SUMIFS(Table2[[HomeWon_]:[HomeWon_]], Table2[[GameIsOver]:[GameIsOver]],1,Table2[[HomeTeam]:[HomeTeam]],$T28, Table2[[AwayTeam]:[AwayTeam]], AN$21))) + (0*(SUMIFS(Table2[[HomeWon_]:[HomeWon_]], Table2[[GameIsOver]:[GameIsOver]],1,Table2[[AwayTeam]:[AwayTeam]],$T28, Table2[[HomeTeam]:[HomeTeam]], AN$21, Table2[[ActualResult]:[ActualResult]], "REG") + SUMIFS(Table2[[AwayWon]:[AwayWon]], Table2[[GameIsOver]:[GameIsOver]],1,Table2[[HomeTeam]:[HomeTeam]],$T28, Table2[[AwayTeam]:[AwayTeam]], AN$21, Table2[[ActualResult]:[ActualResult]], "REG"))) + (1*(SUMIFS(Table2[[HomeWon_]:[HomeWon_]], Table2[[GameIsOver]:[GameIsOver]],1,Table2[[AwayTeam]:[AwayTeam]],$T28, Table2[[HomeTeam]:[HomeTeam]], AN$21, Table2[[ActualResult]:[ActualResult]], "OT") + SUMIFS(Table2[[AwayWon]:[AwayWon]], Table2[[GameIsOver]:[GameIsOver]],1,Table2[[HomeTeam]:[HomeTeam]],$T28, Table2[[AwayTeam]:[AwayTeam]], AN$21, Table2[[ActualResult]:[ActualResult]], "OT") + SUMIFS(Table2[[HomeWon_]:[HomeWon_]], Table2[[GameIsOver]:[GameIsOver]],1,Table2[[AwayTeam]:[AwayTeam]],$T28, Table2[[HomeTeam]:[HomeTeam]], AN$21, Table2[[ActualResult]:[ActualResult]], "SO") + SUMIFS(Table2[[AwayWon]:[AwayWon]], Table2[[GameIsOver]:[GameIsOver]],1,Table2[[HomeTeam]:[HomeTeam]],$T28, Table2[[AwayTeam]:[AwayTeam]], AN$21, Table2[[ActualResult]:[ActualResult]], "SO")))</f>
        <v>4</v>
      </c>
      <c r="AO28">
        <f>(2*(SUMIFS(Table2[[AwayWon]:[AwayWon]], Table2[[GameIsOver]:[GameIsOver]],1,Table2[[AwayTeam]:[AwayTeam]],$T28, Table2[[HomeTeam]:[HomeTeam]], AO$21) + SUMIFS(Table2[[HomeWon_]:[HomeWon_]], Table2[[GameIsOver]:[GameIsOver]],1,Table2[[HomeTeam]:[HomeTeam]],$T28, Table2[[AwayTeam]:[AwayTeam]], AO$21))) + (0*(SUMIFS(Table2[[HomeWon_]:[HomeWon_]], Table2[[GameIsOver]:[GameIsOver]],1,Table2[[AwayTeam]:[AwayTeam]],$T28, Table2[[HomeTeam]:[HomeTeam]], AO$21, Table2[[ActualResult]:[ActualResult]], "REG") + SUMIFS(Table2[[AwayWon]:[AwayWon]], Table2[[GameIsOver]:[GameIsOver]],1,Table2[[HomeTeam]:[HomeTeam]],$T28, Table2[[AwayTeam]:[AwayTeam]], AO$21, Table2[[ActualResult]:[ActualResult]], "REG"))) + (1*(SUMIFS(Table2[[HomeWon_]:[HomeWon_]], Table2[[GameIsOver]:[GameIsOver]],1,Table2[[AwayTeam]:[AwayTeam]],$T28, Table2[[HomeTeam]:[HomeTeam]], AO$21, Table2[[ActualResult]:[ActualResult]], "OT") + SUMIFS(Table2[[AwayWon]:[AwayWon]], Table2[[GameIsOver]:[GameIsOver]],1,Table2[[HomeTeam]:[HomeTeam]],$T28, Table2[[AwayTeam]:[AwayTeam]], AO$21, Table2[[ActualResult]:[ActualResult]], "OT") + SUMIFS(Table2[[HomeWon_]:[HomeWon_]], Table2[[GameIsOver]:[GameIsOver]],1,Table2[[AwayTeam]:[AwayTeam]],$T28, Table2[[HomeTeam]:[HomeTeam]], AO$21, Table2[[ActualResult]:[ActualResult]], "SO") + SUMIFS(Table2[[AwayWon]:[AwayWon]], Table2[[GameIsOver]:[GameIsOver]],1,Table2[[HomeTeam]:[HomeTeam]],$T28, Table2[[AwayTeam]:[AwayTeam]], AO$21, Table2[[ActualResult]:[ActualResult]], "SO")))</f>
        <v>2</v>
      </c>
      <c r="AP28">
        <f>(2*(SUMIFS(Table2[[AwayWon]:[AwayWon]], Table2[[GameIsOver]:[GameIsOver]],1,Table2[[AwayTeam]:[AwayTeam]],$T28, Table2[[HomeTeam]:[HomeTeam]], AP$21) + SUMIFS(Table2[[HomeWon_]:[HomeWon_]], Table2[[GameIsOver]:[GameIsOver]],1,Table2[[HomeTeam]:[HomeTeam]],$T28, Table2[[AwayTeam]:[AwayTeam]], AP$21))) + (0*(SUMIFS(Table2[[HomeWon_]:[HomeWon_]], Table2[[GameIsOver]:[GameIsOver]],1,Table2[[AwayTeam]:[AwayTeam]],$T28, Table2[[HomeTeam]:[HomeTeam]], AP$21, Table2[[ActualResult]:[ActualResult]], "REG") + SUMIFS(Table2[[AwayWon]:[AwayWon]], Table2[[GameIsOver]:[GameIsOver]],1,Table2[[HomeTeam]:[HomeTeam]],$T28, Table2[[AwayTeam]:[AwayTeam]], AP$21, Table2[[ActualResult]:[ActualResult]], "REG"))) + (1*(SUMIFS(Table2[[HomeWon_]:[HomeWon_]], Table2[[GameIsOver]:[GameIsOver]],1,Table2[[AwayTeam]:[AwayTeam]],$T28, Table2[[HomeTeam]:[HomeTeam]], AP$21, Table2[[ActualResult]:[ActualResult]], "OT") + SUMIFS(Table2[[AwayWon]:[AwayWon]], Table2[[GameIsOver]:[GameIsOver]],1,Table2[[HomeTeam]:[HomeTeam]],$T28, Table2[[AwayTeam]:[AwayTeam]], AP$21, Table2[[ActualResult]:[ActualResult]], "OT") + SUMIFS(Table2[[HomeWon_]:[HomeWon_]], Table2[[GameIsOver]:[GameIsOver]],1,Table2[[AwayTeam]:[AwayTeam]],$T28, Table2[[HomeTeam]:[HomeTeam]], AP$21, Table2[[ActualResult]:[ActualResult]], "SO") + SUMIFS(Table2[[AwayWon]:[AwayWon]], Table2[[GameIsOver]:[GameIsOver]],1,Table2[[HomeTeam]:[HomeTeam]],$T28, Table2[[AwayTeam]:[AwayTeam]], AP$21, Table2[[ActualResult]:[ActualResult]], "SO")))</f>
        <v>2</v>
      </c>
      <c r="AQ28">
        <f>(2*(SUMIFS(Table2[[AwayWon]:[AwayWon]], Table2[[GameIsOver]:[GameIsOver]],1,Table2[[AwayTeam]:[AwayTeam]],$T28, Table2[[HomeTeam]:[HomeTeam]], AQ$21) + SUMIFS(Table2[[HomeWon_]:[HomeWon_]], Table2[[GameIsOver]:[GameIsOver]],1,Table2[[HomeTeam]:[HomeTeam]],$T28, Table2[[AwayTeam]:[AwayTeam]], AQ$21))) + (0*(SUMIFS(Table2[[HomeWon_]:[HomeWon_]], Table2[[GameIsOver]:[GameIsOver]],1,Table2[[AwayTeam]:[AwayTeam]],$T28, Table2[[HomeTeam]:[HomeTeam]], AQ$21, Table2[[ActualResult]:[ActualResult]], "REG") + SUMIFS(Table2[[AwayWon]:[AwayWon]], Table2[[GameIsOver]:[GameIsOver]],1,Table2[[HomeTeam]:[HomeTeam]],$T28, Table2[[AwayTeam]:[AwayTeam]], AQ$21, Table2[[ActualResult]:[ActualResult]], "REG"))) + (1*(SUMIFS(Table2[[HomeWon_]:[HomeWon_]], Table2[[GameIsOver]:[GameIsOver]],1,Table2[[AwayTeam]:[AwayTeam]],$T28, Table2[[HomeTeam]:[HomeTeam]], AQ$21, Table2[[ActualResult]:[ActualResult]], "OT") + SUMIFS(Table2[[AwayWon]:[AwayWon]], Table2[[GameIsOver]:[GameIsOver]],1,Table2[[HomeTeam]:[HomeTeam]],$T28, Table2[[AwayTeam]:[AwayTeam]], AQ$21, Table2[[ActualResult]:[ActualResult]], "OT") + SUMIFS(Table2[[HomeWon_]:[HomeWon_]], Table2[[GameIsOver]:[GameIsOver]],1,Table2[[AwayTeam]:[AwayTeam]],$T28, Table2[[HomeTeam]:[HomeTeam]], AQ$21, Table2[[ActualResult]:[ActualResult]], "SO") + SUMIFS(Table2[[AwayWon]:[AwayWon]], Table2[[GameIsOver]:[GameIsOver]],1,Table2[[HomeTeam]:[HomeTeam]],$T28, Table2[[AwayTeam]:[AwayTeam]], AQ$21, Table2[[ActualResult]:[ActualResult]], "SO")))</f>
        <v>0</v>
      </c>
      <c r="AR28">
        <f>(2*(SUMIFS(Table2[[AwayWon]:[AwayWon]], Table2[[GameIsOver]:[GameIsOver]],1,Table2[[AwayTeam]:[AwayTeam]],$T28, Table2[[HomeTeam]:[HomeTeam]], AR$21) + SUMIFS(Table2[[HomeWon_]:[HomeWon_]], Table2[[GameIsOver]:[GameIsOver]],1,Table2[[HomeTeam]:[HomeTeam]],$T28, Table2[[AwayTeam]:[AwayTeam]], AR$21))) + (0*(SUMIFS(Table2[[HomeWon_]:[HomeWon_]], Table2[[GameIsOver]:[GameIsOver]],1,Table2[[AwayTeam]:[AwayTeam]],$T28, Table2[[HomeTeam]:[HomeTeam]], AR$21, Table2[[ActualResult]:[ActualResult]], "REG") + SUMIFS(Table2[[AwayWon]:[AwayWon]], Table2[[GameIsOver]:[GameIsOver]],1,Table2[[HomeTeam]:[HomeTeam]],$T28, Table2[[AwayTeam]:[AwayTeam]], AR$21, Table2[[ActualResult]:[ActualResult]], "REG"))) + (1*(SUMIFS(Table2[[HomeWon_]:[HomeWon_]], Table2[[GameIsOver]:[GameIsOver]],1,Table2[[AwayTeam]:[AwayTeam]],$T28, Table2[[HomeTeam]:[HomeTeam]], AR$21, Table2[[ActualResult]:[ActualResult]], "OT") + SUMIFS(Table2[[AwayWon]:[AwayWon]], Table2[[GameIsOver]:[GameIsOver]],1,Table2[[HomeTeam]:[HomeTeam]],$T28, Table2[[AwayTeam]:[AwayTeam]], AR$21, Table2[[ActualResult]:[ActualResult]], "OT") + SUMIFS(Table2[[HomeWon_]:[HomeWon_]], Table2[[GameIsOver]:[GameIsOver]],1,Table2[[AwayTeam]:[AwayTeam]],$T28, Table2[[HomeTeam]:[HomeTeam]], AR$21, Table2[[ActualResult]:[ActualResult]], "SO") + SUMIFS(Table2[[AwayWon]:[AwayWon]], Table2[[GameIsOver]:[GameIsOver]],1,Table2[[HomeTeam]:[HomeTeam]],$T28, Table2[[AwayTeam]:[AwayTeam]], AR$21, Table2[[ActualResult]:[ActualResult]], "SO")))</f>
        <v>5</v>
      </c>
      <c r="AS28">
        <f>(2*(SUMIFS(Table2[[AwayWon]:[AwayWon]], Table2[[GameIsOver]:[GameIsOver]],1,Table2[[AwayTeam]:[AwayTeam]],$T28, Table2[[HomeTeam]:[HomeTeam]], AS$21) + SUMIFS(Table2[[HomeWon_]:[HomeWon_]], Table2[[GameIsOver]:[GameIsOver]],1,Table2[[HomeTeam]:[HomeTeam]],$T28, Table2[[AwayTeam]:[AwayTeam]], AS$21))) + (0*(SUMIFS(Table2[[HomeWon_]:[HomeWon_]], Table2[[GameIsOver]:[GameIsOver]],1,Table2[[AwayTeam]:[AwayTeam]],$T28, Table2[[HomeTeam]:[HomeTeam]], AS$21, Table2[[ActualResult]:[ActualResult]], "REG") + SUMIFS(Table2[[AwayWon]:[AwayWon]], Table2[[GameIsOver]:[GameIsOver]],1,Table2[[HomeTeam]:[HomeTeam]],$T28, Table2[[AwayTeam]:[AwayTeam]], AS$21, Table2[[ActualResult]:[ActualResult]], "REG"))) + (1*(SUMIFS(Table2[[HomeWon_]:[HomeWon_]], Table2[[GameIsOver]:[GameIsOver]],1,Table2[[AwayTeam]:[AwayTeam]],$T28, Table2[[HomeTeam]:[HomeTeam]], AS$21, Table2[[ActualResult]:[ActualResult]], "OT") + SUMIFS(Table2[[AwayWon]:[AwayWon]], Table2[[GameIsOver]:[GameIsOver]],1,Table2[[HomeTeam]:[HomeTeam]],$T28, Table2[[AwayTeam]:[AwayTeam]], AS$21, Table2[[ActualResult]:[ActualResult]], "OT") + SUMIFS(Table2[[HomeWon_]:[HomeWon_]], Table2[[GameIsOver]:[GameIsOver]],1,Table2[[AwayTeam]:[AwayTeam]],$T28, Table2[[HomeTeam]:[HomeTeam]], AS$21, Table2[[ActualResult]:[ActualResult]], "SO") + SUMIFS(Table2[[AwayWon]:[AwayWon]], Table2[[GameIsOver]:[GameIsOver]],1,Table2[[HomeTeam]:[HomeTeam]],$T28, Table2[[AwayTeam]:[AwayTeam]], AS$21, Table2[[ActualResult]:[ActualResult]], "SO")))</f>
        <v>0</v>
      </c>
      <c r="AT28">
        <f>(2*(SUMIFS(Table2[[AwayWon]:[AwayWon]], Table2[[GameIsOver]:[GameIsOver]],1,Table2[[AwayTeam]:[AwayTeam]],$T28, Table2[[HomeTeam]:[HomeTeam]], AT$21) + SUMIFS(Table2[[HomeWon_]:[HomeWon_]], Table2[[GameIsOver]:[GameIsOver]],1,Table2[[HomeTeam]:[HomeTeam]],$T28, Table2[[AwayTeam]:[AwayTeam]], AT$21))) + (0*(SUMIFS(Table2[[HomeWon_]:[HomeWon_]], Table2[[GameIsOver]:[GameIsOver]],1,Table2[[AwayTeam]:[AwayTeam]],$T28, Table2[[HomeTeam]:[HomeTeam]], AT$21, Table2[[ActualResult]:[ActualResult]], "REG") + SUMIFS(Table2[[AwayWon]:[AwayWon]], Table2[[GameIsOver]:[GameIsOver]],1,Table2[[HomeTeam]:[HomeTeam]],$T28, Table2[[AwayTeam]:[AwayTeam]], AT$21, Table2[[ActualResult]:[ActualResult]], "REG"))) + (1*(SUMIFS(Table2[[HomeWon_]:[HomeWon_]], Table2[[GameIsOver]:[GameIsOver]],1,Table2[[AwayTeam]:[AwayTeam]],$T28, Table2[[HomeTeam]:[HomeTeam]], AT$21, Table2[[ActualResult]:[ActualResult]], "OT") + SUMIFS(Table2[[AwayWon]:[AwayWon]], Table2[[GameIsOver]:[GameIsOver]],1,Table2[[HomeTeam]:[HomeTeam]],$T28, Table2[[AwayTeam]:[AwayTeam]], AT$21, Table2[[ActualResult]:[ActualResult]], "OT") + SUMIFS(Table2[[HomeWon_]:[HomeWon_]], Table2[[GameIsOver]:[GameIsOver]],1,Table2[[AwayTeam]:[AwayTeam]],$T28, Table2[[HomeTeam]:[HomeTeam]], AT$21, Table2[[ActualResult]:[ActualResult]], "SO") + SUMIFS(Table2[[AwayWon]:[AwayWon]], Table2[[GameIsOver]:[GameIsOver]],1,Table2[[HomeTeam]:[HomeTeam]],$T28, Table2[[AwayTeam]:[AwayTeam]], AT$21, Table2[[ActualResult]:[ActualResult]], "SO")))</f>
        <v>3</v>
      </c>
      <c r="AU28">
        <f>(2*(SUMIFS(Table2[[AwayWon]:[AwayWon]], Table2[[GameIsOver]:[GameIsOver]],1,Table2[[AwayTeam]:[AwayTeam]],$T28, Table2[[HomeTeam]:[HomeTeam]], AU$21) + SUMIFS(Table2[[HomeWon_]:[HomeWon_]], Table2[[GameIsOver]:[GameIsOver]],1,Table2[[HomeTeam]:[HomeTeam]],$T28, Table2[[AwayTeam]:[AwayTeam]], AU$21))) + (0*(SUMIFS(Table2[[HomeWon_]:[HomeWon_]], Table2[[GameIsOver]:[GameIsOver]],1,Table2[[AwayTeam]:[AwayTeam]],$T28, Table2[[HomeTeam]:[HomeTeam]], AU$21, Table2[[ActualResult]:[ActualResult]], "REG") + SUMIFS(Table2[[AwayWon]:[AwayWon]], Table2[[GameIsOver]:[GameIsOver]],1,Table2[[HomeTeam]:[HomeTeam]],$T28, Table2[[AwayTeam]:[AwayTeam]], AU$21, Table2[[ActualResult]:[ActualResult]], "REG"))) + (1*(SUMIFS(Table2[[HomeWon_]:[HomeWon_]], Table2[[GameIsOver]:[GameIsOver]],1,Table2[[AwayTeam]:[AwayTeam]],$T28, Table2[[HomeTeam]:[HomeTeam]], AU$21, Table2[[ActualResult]:[ActualResult]], "OT") + SUMIFS(Table2[[AwayWon]:[AwayWon]], Table2[[GameIsOver]:[GameIsOver]],1,Table2[[HomeTeam]:[HomeTeam]],$T28, Table2[[AwayTeam]:[AwayTeam]], AU$21, Table2[[ActualResult]:[ActualResult]], "OT") + SUMIFS(Table2[[HomeWon_]:[HomeWon_]], Table2[[GameIsOver]:[GameIsOver]],1,Table2[[AwayTeam]:[AwayTeam]],$T28, Table2[[HomeTeam]:[HomeTeam]], AU$21, Table2[[ActualResult]:[ActualResult]], "SO") + SUMIFS(Table2[[AwayWon]:[AwayWon]], Table2[[GameIsOver]:[GameIsOver]],1,Table2[[HomeTeam]:[HomeTeam]],$T28, Table2[[AwayTeam]:[AwayTeam]], AU$21, Table2[[ActualResult]:[ActualResult]], "SO")))</f>
        <v>2</v>
      </c>
      <c r="AV28">
        <f>(2*(SUMIFS(Table2[[AwayWon]:[AwayWon]], Table2[[GameIsOver]:[GameIsOver]],1,Table2[[AwayTeam]:[AwayTeam]],$T28, Table2[[HomeTeam]:[HomeTeam]], AV$21) + SUMIFS(Table2[[HomeWon_]:[HomeWon_]], Table2[[GameIsOver]:[GameIsOver]],1,Table2[[HomeTeam]:[HomeTeam]],$T28, Table2[[AwayTeam]:[AwayTeam]], AV$21))) + (0*(SUMIFS(Table2[[HomeWon_]:[HomeWon_]], Table2[[GameIsOver]:[GameIsOver]],1,Table2[[AwayTeam]:[AwayTeam]],$T28, Table2[[HomeTeam]:[HomeTeam]], AV$21, Table2[[ActualResult]:[ActualResult]], "REG") + SUMIFS(Table2[[AwayWon]:[AwayWon]], Table2[[GameIsOver]:[GameIsOver]],1,Table2[[HomeTeam]:[HomeTeam]],$T28, Table2[[AwayTeam]:[AwayTeam]], AV$21, Table2[[ActualResult]:[ActualResult]], "REG"))) + (1*(SUMIFS(Table2[[HomeWon_]:[HomeWon_]], Table2[[GameIsOver]:[GameIsOver]],1,Table2[[AwayTeam]:[AwayTeam]],$T28, Table2[[HomeTeam]:[HomeTeam]], AV$21, Table2[[ActualResult]:[ActualResult]], "OT") + SUMIFS(Table2[[AwayWon]:[AwayWon]], Table2[[GameIsOver]:[GameIsOver]],1,Table2[[HomeTeam]:[HomeTeam]],$T28, Table2[[AwayTeam]:[AwayTeam]], AV$21, Table2[[ActualResult]:[ActualResult]], "OT") + SUMIFS(Table2[[HomeWon_]:[HomeWon_]], Table2[[GameIsOver]:[GameIsOver]],1,Table2[[AwayTeam]:[AwayTeam]],$T28, Table2[[HomeTeam]:[HomeTeam]], AV$21, Table2[[ActualResult]:[ActualResult]], "SO") + SUMIFS(Table2[[AwayWon]:[AwayWon]], Table2[[GameIsOver]:[GameIsOver]],1,Table2[[HomeTeam]:[HomeTeam]],$T28, Table2[[AwayTeam]:[AwayTeam]], AV$21, Table2[[ActualResult]:[ActualResult]], "SO")))</f>
        <v>4</v>
      </c>
      <c r="AW28">
        <f>(2*(SUMIFS(Table2[[AwayWon]:[AwayWon]], Table2[[GameIsOver]:[GameIsOver]],1,Table2[[AwayTeam]:[AwayTeam]],$T28, Table2[[HomeTeam]:[HomeTeam]], AW$21) + SUMIFS(Table2[[HomeWon_]:[HomeWon_]], Table2[[GameIsOver]:[GameIsOver]],1,Table2[[HomeTeam]:[HomeTeam]],$T28, Table2[[AwayTeam]:[AwayTeam]], AW$21))) + (0*(SUMIFS(Table2[[HomeWon_]:[HomeWon_]], Table2[[GameIsOver]:[GameIsOver]],1,Table2[[AwayTeam]:[AwayTeam]],$T28, Table2[[HomeTeam]:[HomeTeam]], AW$21, Table2[[ActualResult]:[ActualResult]], "REG") + SUMIFS(Table2[[AwayWon]:[AwayWon]], Table2[[GameIsOver]:[GameIsOver]],1,Table2[[HomeTeam]:[HomeTeam]],$T28, Table2[[AwayTeam]:[AwayTeam]], AW$21, Table2[[ActualResult]:[ActualResult]], "REG"))) + (1*(SUMIFS(Table2[[HomeWon_]:[HomeWon_]], Table2[[GameIsOver]:[GameIsOver]],1,Table2[[AwayTeam]:[AwayTeam]],$T28, Table2[[HomeTeam]:[HomeTeam]], AW$21, Table2[[ActualResult]:[ActualResult]], "OT") + SUMIFS(Table2[[AwayWon]:[AwayWon]], Table2[[GameIsOver]:[GameIsOver]],1,Table2[[HomeTeam]:[HomeTeam]],$T28, Table2[[AwayTeam]:[AwayTeam]], AW$21, Table2[[ActualResult]:[ActualResult]], "OT") + SUMIFS(Table2[[HomeWon_]:[HomeWon_]], Table2[[GameIsOver]:[GameIsOver]],1,Table2[[AwayTeam]:[AwayTeam]],$T28, Table2[[HomeTeam]:[HomeTeam]], AW$21, Table2[[ActualResult]:[ActualResult]], "SO") + SUMIFS(Table2[[AwayWon]:[AwayWon]], Table2[[GameIsOver]:[GameIsOver]],1,Table2[[HomeTeam]:[HomeTeam]],$T28, Table2[[AwayTeam]:[AwayTeam]], AW$21, Table2[[ActualResult]:[ActualResult]], "SO")))</f>
        <v>3</v>
      </c>
      <c r="AX28">
        <f>(2*(SUMIFS(Table2[[AwayWon]:[AwayWon]], Table2[[GameIsOver]:[GameIsOver]],1,Table2[[AwayTeam]:[AwayTeam]],$T28, Table2[[HomeTeam]:[HomeTeam]], AX$21) + SUMIFS(Table2[[HomeWon_]:[HomeWon_]], Table2[[GameIsOver]:[GameIsOver]],1,Table2[[HomeTeam]:[HomeTeam]],$T28, Table2[[AwayTeam]:[AwayTeam]], AX$21))) + (0*(SUMIFS(Table2[[HomeWon_]:[HomeWon_]], Table2[[GameIsOver]:[GameIsOver]],1,Table2[[AwayTeam]:[AwayTeam]],$T28, Table2[[HomeTeam]:[HomeTeam]], AX$21, Table2[[ActualResult]:[ActualResult]], "REG") + SUMIFS(Table2[[AwayWon]:[AwayWon]], Table2[[GameIsOver]:[GameIsOver]],1,Table2[[HomeTeam]:[HomeTeam]],$T28, Table2[[AwayTeam]:[AwayTeam]], AX$21, Table2[[ActualResult]:[ActualResult]], "REG"))) + (1*(SUMIFS(Table2[[HomeWon_]:[HomeWon_]], Table2[[GameIsOver]:[GameIsOver]],1,Table2[[AwayTeam]:[AwayTeam]],$T28, Table2[[HomeTeam]:[HomeTeam]], AX$21, Table2[[ActualResult]:[ActualResult]], "OT") + SUMIFS(Table2[[AwayWon]:[AwayWon]], Table2[[GameIsOver]:[GameIsOver]],1,Table2[[HomeTeam]:[HomeTeam]],$T28, Table2[[AwayTeam]:[AwayTeam]], AX$21, Table2[[ActualResult]:[ActualResult]], "OT") + SUMIFS(Table2[[HomeWon_]:[HomeWon_]], Table2[[GameIsOver]:[GameIsOver]],1,Table2[[AwayTeam]:[AwayTeam]],$T28, Table2[[HomeTeam]:[HomeTeam]], AX$21, Table2[[ActualResult]:[ActualResult]], "SO") + SUMIFS(Table2[[AwayWon]:[AwayWon]], Table2[[GameIsOver]:[GameIsOver]],1,Table2[[HomeTeam]:[HomeTeam]],$T28, Table2[[AwayTeam]:[AwayTeam]], AX$21, Table2[[ActualResult]:[ActualResult]], "SO")))</f>
        <v>0</v>
      </c>
      <c r="AY28">
        <f>(2*(SUMIFS(Table2[[AwayWon]:[AwayWon]], Table2[[GameIsOver]:[GameIsOver]],1,Table2[[AwayTeam]:[AwayTeam]],$T28, Table2[[HomeTeam]:[HomeTeam]], AY$21) + SUMIFS(Table2[[HomeWon_]:[HomeWon_]], Table2[[GameIsOver]:[GameIsOver]],1,Table2[[HomeTeam]:[HomeTeam]],$T28, Table2[[AwayTeam]:[AwayTeam]], AY$21))) + (0*(SUMIFS(Table2[[HomeWon_]:[HomeWon_]], Table2[[GameIsOver]:[GameIsOver]],1,Table2[[AwayTeam]:[AwayTeam]],$T28, Table2[[HomeTeam]:[HomeTeam]], AY$21, Table2[[ActualResult]:[ActualResult]], "REG") + SUMIFS(Table2[[AwayWon]:[AwayWon]], Table2[[GameIsOver]:[GameIsOver]],1,Table2[[HomeTeam]:[HomeTeam]],$T28, Table2[[AwayTeam]:[AwayTeam]], AY$21, Table2[[ActualResult]:[ActualResult]], "REG"))) + (1*(SUMIFS(Table2[[HomeWon_]:[HomeWon_]], Table2[[GameIsOver]:[GameIsOver]],1,Table2[[AwayTeam]:[AwayTeam]],$T28, Table2[[HomeTeam]:[HomeTeam]], AY$21, Table2[[ActualResult]:[ActualResult]], "OT") + SUMIFS(Table2[[AwayWon]:[AwayWon]], Table2[[GameIsOver]:[GameIsOver]],1,Table2[[HomeTeam]:[HomeTeam]],$T28, Table2[[AwayTeam]:[AwayTeam]], AY$21, Table2[[ActualResult]:[ActualResult]], "OT") + SUMIFS(Table2[[HomeWon_]:[HomeWon_]], Table2[[GameIsOver]:[GameIsOver]],1,Table2[[AwayTeam]:[AwayTeam]],$T28, Table2[[HomeTeam]:[HomeTeam]], AY$21, Table2[[ActualResult]:[ActualResult]], "SO") + SUMIFS(Table2[[AwayWon]:[AwayWon]], Table2[[GameIsOver]:[GameIsOver]],1,Table2[[HomeTeam]:[HomeTeam]],$T28, Table2[[AwayTeam]:[AwayTeam]], AY$21, Table2[[ActualResult]:[ActualResult]], "SO")))</f>
        <v>2</v>
      </c>
      <c r="AZ28">
        <f>(2*(SUMIFS(Table2[[AwayWon]:[AwayWon]], Table2[[GameIsOver]:[GameIsOver]],1,Table2[[AwayTeam]:[AwayTeam]],$T28, Table2[[HomeTeam]:[HomeTeam]], AZ$21) + SUMIFS(Table2[[HomeWon_]:[HomeWon_]], Table2[[GameIsOver]:[GameIsOver]],1,Table2[[HomeTeam]:[HomeTeam]],$T28, Table2[[AwayTeam]:[AwayTeam]], AZ$21))) + (0*(SUMIFS(Table2[[HomeWon_]:[HomeWon_]], Table2[[GameIsOver]:[GameIsOver]],1,Table2[[AwayTeam]:[AwayTeam]],$T28, Table2[[HomeTeam]:[HomeTeam]], AZ$21, Table2[[ActualResult]:[ActualResult]], "REG") + SUMIFS(Table2[[AwayWon]:[AwayWon]], Table2[[GameIsOver]:[GameIsOver]],1,Table2[[HomeTeam]:[HomeTeam]],$T28, Table2[[AwayTeam]:[AwayTeam]], AZ$21, Table2[[ActualResult]:[ActualResult]], "REG"))) + (1*(SUMIFS(Table2[[HomeWon_]:[HomeWon_]], Table2[[GameIsOver]:[GameIsOver]],1,Table2[[AwayTeam]:[AwayTeam]],$T28, Table2[[HomeTeam]:[HomeTeam]], AZ$21, Table2[[ActualResult]:[ActualResult]], "OT") + SUMIFS(Table2[[AwayWon]:[AwayWon]], Table2[[GameIsOver]:[GameIsOver]],1,Table2[[HomeTeam]:[HomeTeam]],$T28, Table2[[AwayTeam]:[AwayTeam]], AZ$21, Table2[[ActualResult]:[ActualResult]], "OT") + SUMIFS(Table2[[HomeWon_]:[HomeWon_]], Table2[[GameIsOver]:[GameIsOver]],1,Table2[[AwayTeam]:[AwayTeam]],$T28, Table2[[HomeTeam]:[HomeTeam]], AZ$21, Table2[[ActualResult]:[ActualResult]], "SO") + SUMIFS(Table2[[AwayWon]:[AwayWon]], Table2[[GameIsOver]:[GameIsOver]],1,Table2[[HomeTeam]:[HomeTeam]],$T28, Table2[[AwayTeam]:[AwayTeam]], AZ$21, Table2[[ActualResult]:[ActualResult]], "SO")))</f>
        <v>2</v>
      </c>
      <c r="BA28">
        <f>(2*(SUMIFS(Table2[[AwayWon]:[AwayWon]], Table2[[GameIsOver]:[GameIsOver]],1,Table2[[AwayTeam]:[AwayTeam]],$T28, Table2[[HomeTeam]:[HomeTeam]], BA$21) + SUMIFS(Table2[[HomeWon_]:[HomeWon_]], Table2[[GameIsOver]:[GameIsOver]],1,Table2[[HomeTeam]:[HomeTeam]],$T28, Table2[[AwayTeam]:[AwayTeam]], BA$21))) + (0*(SUMIFS(Table2[[HomeWon_]:[HomeWon_]], Table2[[GameIsOver]:[GameIsOver]],1,Table2[[AwayTeam]:[AwayTeam]],$T28, Table2[[HomeTeam]:[HomeTeam]], BA$21, Table2[[ActualResult]:[ActualResult]], "REG") + SUMIFS(Table2[[AwayWon]:[AwayWon]], Table2[[GameIsOver]:[GameIsOver]],1,Table2[[HomeTeam]:[HomeTeam]],$T28, Table2[[AwayTeam]:[AwayTeam]], BA$21, Table2[[ActualResult]:[ActualResult]], "REG"))) + (1*(SUMIFS(Table2[[HomeWon_]:[HomeWon_]], Table2[[GameIsOver]:[GameIsOver]],1,Table2[[AwayTeam]:[AwayTeam]],$T28, Table2[[HomeTeam]:[HomeTeam]], BA$21, Table2[[ActualResult]:[ActualResult]], "OT") + SUMIFS(Table2[[AwayWon]:[AwayWon]], Table2[[GameIsOver]:[GameIsOver]],1,Table2[[HomeTeam]:[HomeTeam]],$T28, Table2[[AwayTeam]:[AwayTeam]], BA$21, Table2[[ActualResult]:[ActualResult]], "OT") + SUMIFS(Table2[[HomeWon_]:[HomeWon_]], Table2[[GameIsOver]:[GameIsOver]],1,Table2[[AwayTeam]:[AwayTeam]],$T28, Table2[[HomeTeam]:[HomeTeam]], BA$21, Table2[[ActualResult]:[ActualResult]], "SO") + SUMIFS(Table2[[AwayWon]:[AwayWon]], Table2[[GameIsOver]:[GameIsOver]],1,Table2[[HomeTeam]:[HomeTeam]],$T28, Table2[[AwayTeam]:[AwayTeam]], BA$21, Table2[[ActualResult]:[ActualResult]], "SO")))</f>
        <v>1</v>
      </c>
    </row>
    <row r="29" spans="1:53" x14ac:dyDescent="0.25">
      <c r="A29" s="71" t="s">
        <v>14</v>
      </c>
      <c r="B29" s="71" t="s">
        <v>96</v>
      </c>
      <c r="C29" s="71" t="s">
        <v>94</v>
      </c>
      <c r="D29" s="71">
        <f>INDEX(Table3[PTS], MATCH(Table6[[#This Row],[Teams]], Table3[Teams],0))</f>
        <v>69</v>
      </c>
      <c r="E29" s="71">
        <f>INDEX(Table3[PTS], MATCH(Table6[[#This Row],[Teams]], Table3[Teams],0))</f>
        <v>69</v>
      </c>
      <c r="S29">
        <v>7</v>
      </c>
      <c r="T29" t="str" cm="1">
        <f t="array" ref="T29">INDEX(Table6[Teams], SMALL(IF(Table6[D]="M", ROW(Table6[Teams])-ROW(Table6[#Headers])), Table712[[#This Row],[MET]]))</f>
        <v>PIT</v>
      </c>
      <c r="U29">
        <f>INDEX(Table6[PTS], MATCH($T29, Table6[Teams], 0))</f>
        <v>62</v>
      </c>
      <c r="V29">
        <f>(2*(SUMIFS(Table2[[AwayWon]:[AwayWon]], Table2[[GameIsOver]:[GameIsOver]],1,Table2[[AwayTeam]:[AwayTeam]],$T29, Table2[[HomeTeam]:[HomeTeam]], V$21) + SUMIFS(Table2[[HomeWon_]:[HomeWon_]], Table2[[GameIsOver]:[GameIsOver]],1,Table2[[HomeTeam]:[HomeTeam]],$T29, Table2[[AwayTeam]:[AwayTeam]], V$21))) + (0*(SUMIFS(Table2[[HomeWon_]:[HomeWon_]], Table2[[GameIsOver]:[GameIsOver]],1,Table2[[AwayTeam]:[AwayTeam]],$T29, Table2[[HomeTeam]:[HomeTeam]], V$21, Table2[[ActualResult]:[ActualResult]], "REG") + SUMIFS(Table2[[AwayWon]:[AwayWon]], Table2[[GameIsOver]:[GameIsOver]],1,Table2[[HomeTeam]:[HomeTeam]],$T29, Table2[[AwayTeam]:[AwayTeam]], V$21, Table2[[ActualResult]:[ActualResult]], "REG"))) + (1*(SUMIFS(Table2[[HomeWon_]:[HomeWon_]], Table2[[GameIsOver]:[GameIsOver]],1,Table2[[AwayTeam]:[AwayTeam]],$T29, Table2[[HomeTeam]:[HomeTeam]], V$21, Table2[[ActualResult]:[ActualResult]], "OT") + SUMIFS(Table2[[AwayWon]:[AwayWon]], Table2[[GameIsOver]:[GameIsOver]],1,Table2[[HomeTeam]:[HomeTeam]],$T29, Table2[[AwayTeam]:[AwayTeam]], V$21, Table2[[ActualResult]:[ActualResult]], "OT") + SUMIFS(Table2[[HomeWon_]:[HomeWon_]], Table2[[GameIsOver]:[GameIsOver]],1,Table2[[AwayTeam]:[AwayTeam]],$T29, Table2[[HomeTeam]:[HomeTeam]], V$21, Table2[[ActualResult]:[ActualResult]], "SO") + SUMIFS(Table2[[AwayWon]:[AwayWon]], Table2[[GameIsOver]:[GameIsOver]],1,Table2[[HomeTeam]:[HomeTeam]],$T29, Table2[[AwayTeam]:[AwayTeam]], V$21, Table2[[ActualResult]:[ActualResult]], "SO")))</f>
        <v>2</v>
      </c>
      <c r="W29">
        <f>(2*(SUMIFS(Table2[[AwayWon]:[AwayWon]], Table2[[GameIsOver]:[GameIsOver]],1,Table2[[AwayTeam]:[AwayTeam]],$T29, Table2[[HomeTeam]:[HomeTeam]], W$21) + SUMIFS(Table2[[HomeWon_]:[HomeWon_]], Table2[[GameIsOver]:[GameIsOver]],1,Table2[[HomeTeam]:[HomeTeam]],$T29, Table2[[AwayTeam]:[AwayTeam]], W$21))) + (0*(SUMIFS(Table2[[HomeWon_]:[HomeWon_]], Table2[[GameIsOver]:[GameIsOver]],1,Table2[[AwayTeam]:[AwayTeam]],$T29, Table2[[HomeTeam]:[HomeTeam]], W$21, Table2[[ActualResult]:[ActualResult]], "REG") + SUMIFS(Table2[[AwayWon]:[AwayWon]], Table2[[GameIsOver]:[GameIsOver]],1,Table2[[HomeTeam]:[HomeTeam]],$T29, Table2[[AwayTeam]:[AwayTeam]], W$21, Table2[[ActualResult]:[ActualResult]], "REG"))) + (1*(SUMIFS(Table2[[HomeWon_]:[HomeWon_]], Table2[[GameIsOver]:[GameIsOver]],1,Table2[[AwayTeam]:[AwayTeam]],$T29, Table2[[HomeTeam]:[HomeTeam]], W$21, Table2[[ActualResult]:[ActualResult]], "OT") + SUMIFS(Table2[[AwayWon]:[AwayWon]], Table2[[GameIsOver]:[GameIsOver]],1,Table2[[HomeTeam]:[HomeTeam]],$T29, Table2[[AwayTeam]:[AwayTeam]], W$21, Table2[[ActualResult]:[ActualResult]], "OT") + SUMIFS(Table2[[HomeWon_]:[HomeWon_]], Table2[[GameIsOver]:[GameIsOver]],1,Table2[[AwayTeam]:[AwayTeam]],$T29, Table2[[HomeTeam]:[HomeTeam]], W$21, Table2[[ActualResult]:[ActualResult]], "SO") + SUMIFS(Table2[[AwayWon]:[AwayWon]], Table2[[GameIsOver]:[GameIsOver]],1,Table2[[HomeTeam]:[HomeTeam]],$T29, Table2[[AwayTeam]:[AwayTeam]], W$21, Table2[[ActualResult]:[ActualResult]], "SO")))</f>
        <v>3</v>
      </c>
      <c r="X29">
        <f>(2*(SUMIFS(Table2[[AwayWon]:[AwayWon]], Table2[[GameIsOver]:[GameIsOver]],1,Table2[[AwayTeam]:[AwayTeam]],$T29, Table2[[HomeTeam]:[HomeTeam]], X$21) + SUMIFS(Table2[[HomeWon_]:[HomeWon_]], Table2[[GameIsOver]:[GameIsOver]],1,Table2[[HomeTeam]:[HomeTeam]],$T29, Table2[[AwayTeam]:[AwayTeam]], X$21))) + (0*(SUMIFS(Table2[[HomeWon_]:[HomeWon_]], Table2[[GameIsOver]:[GameIsOver]],1,Table2[[AwayTeam]:[AwayTeam]],$T29, Table2[[HomeTeam]:[HomeTeam]], X$21, Table2[[ActualResult]:[ActualResult]], "REG") + SUMIFS(Table2[[AwayWon]:[AwayWon]], Table2[[GameIsOver]:[GameIsOver]],1,Table2[[HomeTeam]:[HomeTeam]],$T29, Table2[[AwayTeam]:[AwayTeam]], X$21, Table2[[ActualResult]:[ActualResult]], "REG"))) + (1*(SUMIFS(Table2[[HomeWon_]:[HomeWon_]], Table2[[GameIsOver]:[GameIsOver]],1,Table2[[AwayTeam]:[AwayTeam]],$T29, Table2[[HomeTeam]:[HomeTeam]], X$21, Table2[[ActualResult]:[ActualResult]], "OT") + SUMIFS(Table2[[AwayWon]:[AwayWon]], Table2[[GameIsOver]:[GameIsOver]],1,Table2[[HomeTeam]:[HomeTeam]],$T29, Table2[[AwayTeam]:[AwayTeam]], X$21, Table2[[ActualResult]:[ActualResult]], "OT") + SUMIFS(Table2[[HomeWon_]:[HomeWon_]], Table2[[GameIsOver]:[GameIsOver]],1,Table2[[AwayTeam]:[AwayTeam]],$T29, Table2[[HomeTeam]:[HomeTeam]], X$21, Table2[[ActualResult]:[ActualResult]], "SO") + SUMIFS(Table2[[AwayWon]:[AwayWon]], Table2[[GameIsOver]:[GameIsOver]],1,Table2[[HomeTeam]:[HomeTeam]],$T29, Table2[[AwayTeam]:[AwayTeam]], X$21, Table2[[ActualResult]:[ActualResult]], "SO")))</f>
        <v>2</v>
      </c>
      <c r="Y29">
        <f>(2*(SUMIFS(Table2[[AwayWon]:[AwayWon]], Table2[[GameIsOver]:[GameIsOver]],1,Table2[[AwayTeam]:[AwayTeam]],$T29, Table2[[HomeTeam]:[HomeTeam]], Y$21) + SUMIFS(Table2[[HomeWon_]:[HomeWon_]], Table2[[GameIsOver]:[GameIsOver]],1,Table2[[HomeTeam]:[HomeTeam]],$T29, Table2[[AwayTeam]:[AwayTeam]], Y$21))) + (0*(SUMIFS(Table2[[HomeWon_]:[HomeWon_]], Table2[[GameIsOver]:[GameIsOver]],1,Table2[[AwayTeam]:[AwayTeam]],$T29, Table2[[HomeTeam]:[HomeTeam]], Y$21, Table2[[ActualResult]:[ActualResult]], "REG") + SUMIFS(Table2[[AwayWon]:[AwayWon]], Table2[[GameIsOver]:[GameIsOver]],1,Table2[[HomeTeam]:[HomeTeam]],$T29, Table2[[AwayTeam]:[AwayTeam]], Y$21, Table2[[ActualResult]:[ActualResult]], "REG"))) + (1*(SUMIFS(Table2[[HomeWon_]:[HomeWon_]], Table2[[GameIsOver]:[GameIsOver]],1,Table2[[AwayTeam]:[AwayTeam]],$T29, Table2[[HomeTeam]:[HomeTeam]], Y$21, Table2[[ActualResult]:[ActualResult]], "OT") + SUMIFS(Table2[[AwayWon]:[AwayWon]], Table2[[GameIsOver]:[GameIsOver]],1,Table2[[HomeTeam]:[HomeTeam]],$T29, Table2[[AwayTeam]:[AwayTeam]], Y$21, Table2[[ActualResult]:[ActualResult]], "OT") + SUMIFS(Table2[[HomeWon_]:[HomeWon_]], Table2[[GameIsOver]:[GameIsOver]],1,Table2[[AwayTeam]:[AwayTeam]],$T29, Table2[[HomeTeam]:[HomeTeam]], Y$21, Table2[[ActualResult]:[ActualResult]], "SO") + SUMIFS(Table2[[AwayWon]:[AwayWon]], Table2[[GameIsOver]:[GameIsOver]],1,Table2[[HomeTeam]:[HomeTeam]],$T29, Table2[[AwayTeam]:[AwayTeam]], Y$21, Table2[[ActualResult]:[ActualResult]], "SO")))</f>
        <v>4</v>
      </c>
      <c r="Z29">
        <f>(2*(SUMIFS(Table2[[AwayWon]:[AwayWon]], Table2[[GameIsOver]:[GameIsOver]],1,Table2[[AwayTeam]:[AwayTeam]],$T29, Table2[[HomeTeam]:[HomeTeam]], Z$21) + SUMIFS(Table2[[HomeWon_]:[HomeWon_]], Table2[[GameIsOver]:[GameIsOver]],1,Table2[[HomeTeam]:[HomeTeam]],$T29, Table2[[AwayTeam]:[AwayTeam]], Z$21))) + (0*(SUMIFS(Table2[[HomeWon_]:[HomeWon_]], Table2[[GameIsOver]:[GameIsOver]],1,Table2[[AwayTeam]:[AwayTeam]],$T29, Table2[[HomeTeam]:[HomeTeam]], Z$21, Table2[[ActualResult]:[ActualResult]], "REG") + SUMIFS(Table2[[AwayWon]:[AwayWon]], Table2[[GameIsOver]:[GameIsOver]],1,Table2[[HomeTeam]:[HomeTeam]],$T29, Table2[[AwayTeam]:[AwayTeam]], Z$21, Table2[[ActualResult]:[ActualResult]], "REG"))) + (1*(SUMIFS(Table2[[HomeWon_]:[HomeWon_]], Table2[[GameIsOver]:[GameIsOver]],1,Table2[[AwayTeam]:[AwayTeam]],$T29, Table2[[HomeTeam]:[HomeTeam]], Z$21, Table2[[ActualResult]:[ActualResult]], "OT") + SUMIFS(Table2[[AwayWon]:[AwayWon]], Table2[[GameIsOver]:[GameIsOver]],1,Table2[[HomeTeam]:[HomeTeam]],$T29, Table2[[AwayTeam]:[AwayTeam]], Z$21, Table2[[ActualResult]:[ActualResult]], "OT") + SUMIFS(Table2[[HomeWon_]:[HomeWon_]], Table2[[GameIsOver]:[GameIsOver]],1,Table2[[AwayTeam]:[AwayTeam]],$T29, Table2[[HomeTeam]:[HomeTeam]], Z$21, Table2[[ActualResult]:[ActualResult]], "SO") + SUMIFS(Table2[[AwayWon]:[AwayWon]], Table2[[GameIsOver]:[GameIsOver]],1,Table2[[HomeTeam]:[HomeTeam]],$T29, Table2[[AwayTeam]:[AwayTeam]], Z$21, Table2[[ActualResult]:[ActualResult]], "SO")))</f>
        <v>0</v>
      </c>
      <c r="AA29">
        <f>(2*(SUMIFS(Table2[[AwayWon]:[AwayWon]], Table2[[GameIsOver]:[GameIsOver]],1,Table2[[AwayTeam]:[AwayTeam]],$T29, Table2[[HomeTeam]:[HomeTeam]], AA$21) + SUMIFS(Table2[[HomeWon_]:[HomeWon_]], Table2[[GameIsOver]:[GameIsOver]],1,Table2[[HomeTeam]:[HomeTeam]],$T29, Table2[[AwayTeam]:[AwayTeam]], AA$21))) + (0*(SUMIFS(Table2[[HomeWon_]:[HomeWon_]], Table2[[GameIsOver]:[GameIsOver]],1,Table2[[AwayTeam]:[AwayTeam]],$T29, Table2[[HomeTeam]:[HomeTeam]], AA$21, Table2[[ActualResult]:[ActualResult]], "REG") + SUMIFS(Table2[[AwayWon]:[AwayWon]], Table2[[GameIsOver]:[GameIsOver]],1,Table2[[HomeTeam]:[HomeTeam]],$T29, Table2[[AwayTeam]:[AwayTeam]], AA$21, Table2[[ActualResult]:[ActualResult]], "REG"))) + (1*(SUMIFS(Table2[[HomeWon_]:[HomeWon_]], Table2[[GameIsOver]:[GameIsOver]],1,Table2[[AwayTeam]:[AwayTeam]],$T29, Table2[[HomeTeam]:[HomeTeam]], AA$21, Table2[[ActualResult]:[ActualResult]], "OT") + SUMIFS(Table2[[AwayWon]:[AwayWon]], Table2[[GameIsOver]:[GameIsOver]],1,Table2[[HomeTeam]:[HomeTeam]],$T29, Table2[[AwayTeam]:[AwayTeam]], AA$21, Table2[[ActualResult]:[ActualResult]], "OT") + SUMIFS(Table2[[HomeWon_]:[HomeWon_]], Table2[[GameIsOver]:[GameIsOver]],1,Table2[[AwayTeam]:[AwayTeam]],$T29, Table2[[HomeTeam]:[HomeTeam]], AA$21, Table2[[ActualResult]:[ActualResult]], "SO") + SUMIFS(Table2[[AwayWon]:[AwayWon]], Table2[[GameIsOver]:[GameIsOver]],1,Table2[[HomeTeam]:[HomeTeam]],$T29, Table2[[AwayTeam]:[AwayTeam]], AA$21, Table2[[ActualResult]:[ActualResult]], "SO")))</f>
        <v>2</v>
      </c>
      <c r="AB29">
        <f>(2*(SUMIFS(Table2[[AwayWon]:[AwayWon]], Table2[[GameIsOver]:[GameIsOver]],1,Table2[[AwayTeam]:[AwayTeam]],$T29, Table2[[HomeTeam]:[HomeTeam]], AB$21) + SUMIFS(Table2[[HomeWon_]:[HomeWon_]], Table2[[GameIsOver]:[GameIsOver]],1,Table2[[HomeTeam]:[HomeTeam]],$T29, Table2[[AwayTeam]:[AwayTeam]], AB$21))) + (0*(SUMIFS(Table2[[HomeWon_]:[HomeWon_]], Table2[[GameIsOver]:[GameIsOver]],1,Table2[[AwayTeam]:[AwayTeam]],$T29, Table2[[HomeTeam]:[HomeTeam]], AB$21, Table2[[ActualResult]:[ActualResult]], "REG") + SUMIFS(Table2[[AwayWon]:[AwayWon]], Table2[[GameIsOver]:[GameIsOver]],1,Table2[[HomeTeam]:[HomeTeam]],$T29, Table2[[AwayTeam]:[AwayTeam]], AB$21, Table2[[ActualResult]:[ActualResult]], "REG"))) + (1*(SUMIFS(Table2[[HomeWon_]:[HomeWon_]], Table2[[GameIsOver]:[GameIsOver]],1,Table2[[AwayTeam]:[AwayTeam]],$T29, Table2[[HomeTeam]:[HomeTeam]], AB$21, Table2[[ActualResult]:[ActualResult]], "OT") + SUMIFS(Table2[[AwayWon]:[AwayWon]], Table2[[GameIsOver]:[GameIsOver]],1,Table2[[HomeTeam]:[HomeTeam]],$T29, Table2[[AwayTeam]:[AwayTeam]], AB$21, Table2[[ActualResult]:[ActualResult]], "OT") + SUMIFS(Table2[[HomeWon_]:[HomeWon_]], Table2[[GameIsOver]:[GameIsOver]],1,Table2[[AwayTeam]:[AwayTeam]],$T29, Table2[[HomeTeam]:[HomeTeam]], AB$21, Table2[[ActualResult]:[ActualResult]], "SO") + SUMIFS(Table2[[AwayWon]:[AwayWon]], Table2[[GameIsOver]:[GameIsOver]],1,Table2[[HomeTeam]:[HomeTeam]],$T29, Table2[[AwayTeam]:[AwayTeam]], AB$21, Table2[[ActualResult]:[ActualResult]], "SO")))</f>
        <v>2</v>
      </c>
      <c r="AC29">
        <f>(2*(SUMIFS(Table2[[AwayWon]:[AwayWon]], Table2[[GameIsOver]:[GameIsOver]],1,Table2[[AwayTeam]:[AwayTeam]],$T29, Table2[[HomeTeam]:[HomeTeam]], AC$21) + SUMIFS(Table2[[HomeWon_]:[HomeWon_]], Table2[[GameIsOver]:[GameIsOver]],1,Table2[[HomeTeam]:[HomeTeam]],$T29, Table2[[AwayTeam]:[AwayTeam]], AC$21))) + (0*(SUMIFS(Table2[[HomeWon_]:[HomeWon_]], Table2[[GameIsOver]:[GameIsOver]],1,Table2[[AwayTeam]:[AwayTeam]],$T29, Table2[[HomeTeam]:[HomeTeam]], AC$21, Table2[[ActualResult]:[ActualResult]], "REG") + SUMIFS(Table2[[AwayWon]:[AwayWon]], Table2[[GameIsOver]:[GameIsOver]],1,Table2[[HomeTeam]:[HomeTeam]],$T29, Table2[[AwayTeam]:[AwayTeam]], AC$21, Table2[[ActualResult]:[ActualResult]], "REG"))) + (1*(SUMIFS(Table2[[HomeWon_]:[HomeWon_]], Table2[[GameIsOver]:[GameIsOver]],1,Table2[[AwayTeam]:[AwayTeam]],$T29, Table2[[HomeTeam]:[HomeTeam]], AC$21, Table2[[ActualResult]:[ActualResult]], "OT") + SUMIFS(Table2[[AwayWon]:[AwayWon]], Table2[[GameIsOver]:[GameIsOver]],1,Table2[[HomeTeam]:[HomeTeam]],$T29, Table2[[AwayTeam]:[AwayTeam]], AC$21, Table2[[ActualResult]:[ActualResult]], "OT") + SUMIFS(Table2[[HomeWon_]:[HomeWon_]], Table2[[GameIsOver]:[GameIsOver]],1,Table2[[AwayTeam]:[AwayTeam]],$T29, Table2[[HomeTeam]:[HomeTeam]], AC$21, Table2[[ActualResult]:[ActualResult]], "SO") + SUMIFS(Table2[[AwayWon]:[AwayWon]], Table2[[GameIsOver]:[GameIsOver]],1,Table2[[HomeTeam]:[HomeTeam]],$T29, Table2[[AwayTeam]:[AwayTeam]], AC$21, Table2[[ActualResult]:[ActualResult]], "SO")))</f>
        <v>2</v>
      </c>
      <c r="AD29">
        <f>(2*(SUMIFS(Table2[[AwayWon]:[AwayWon]], Table2[[GameIsOver]:[GameIsOver]],1,Table2[[AwayTeam]:[AwayTeam]],$T29, Table2[[HomeTeam]:[HomeTeam]], AD$21) + SUMIFS(Table2[[HomeWon_]:[HomeWon_]], Table2[[GameIsOver]:[GameIsOver]],1,Table2[[HomeTeam]:[HomeTeam]],$T29, Table2[[AwayTeam]:[AwayTeam]], AD$21))) + (0*(SUMIFS(Table2[[HomeWon_]:[HomeWon_]], Table2[[GameIsOver]:[GameIsOver]],1,Table2[[AwayTeam]:[AwayTeam]],$T29, Table2[[HomeTeam]:[HomeTeam]], AD$21, Table2[[ActualResult]:[ActualResult]], "REG") + SUMIFS(Table2[[AwayWon]:[AwayWon]], Table2[[GameIsOver]:[GameIsOver]],1,Table2[[HomeTeam]:[HomeTeam]],$T29, Table2[[AwayTeam]:[AwayTeam]], AD$21, Table2[[ActualResult]:[ActualResult]], "REG"))) + (1*(SUMIFS(Table2[[HomeWon_]:[HomeWon_]], Table2[[GameIsOver]:[GameIsOver]],1,Table2[[AwayTeam]:[AwayTeam]],$T29, Table2[[HomeTeam]:[HomeTeam]], AD$21, Table2[[ActualResult]:[ActualResult]], "OT") + SUMIFS(Table2[[AwayWon]:[AwayWon]], Table2[[GameIsOver]:[GameIsOver]],1,Table2[[HomeTeam]:[HomeTeam]],$T29, Table2[[AwayTeam]:[AwayTeam]], AD$21, Table2[[ActualResult]:[ActualResult]], "OT") + SUMIFS(Table2[[HomeWon_]:[HomeWon_]], Table2[[GameIsOver]:[GameIsOver]],1,Table2[[AwayTeam]:[AwayTeam]],$T29, Table2[[HomeTeam]:[HomeTeam]], AD$21, Table2[[ActualResult]:[ActualResult]], "SO") + SUMIFS(Table2[[AwayWon]:[AwayWon]], Table2[[GameIsOver]:[GameIsOver]],1,Table2[[HomeTeam]:[HomeTeam]],$T29, Table2[[AwayTeam]:[AwayTeam]], AD$21, Table2[[ActualResult]:[ActualResult]], "SO")))</f>
        <v>0</v>
      </c>
      <c r="AE29">
        <f>(2*(SUMIFS(Table2[[AwayWon]:[AwayWon]], Table2[[GameIsOver]:[GameIsOver]],1,Table2[[AwayTeam]:[AwayTeam]],$T29, Table2[[HomeTeam]:[HomeTeam]], AE$21) + SUMIFS(Table2[[HomeWon_]:[HomeWon_]], Table2[[GameIsOver]:[GameIsOver]],1,Table2[[HomeTeam]:[HomeTeam]],$T29, Table2[[AwayTeam]:[AwayTeam]], AE$21))) + (0*(SUMIFS(Table2[[HomeWon_]:[HomeWon_]], Table2[[GameIsOver]:[GameIsOver]],1,Table2[[AwayTeam]:[AwayTeam]],$T29, Table2[[HomeTeam]:[HomeTeam]], AE$21, Table2[[ActualResult]:[ActualResult]], "REG") + SUMIFS(Table2[[AwayWon]:[AwayWon]], Table2[[GameIsOver]:[GameIsOver]],1,Table2[[HomeTeam]:[HomeTeam]],$T29, Table2[[AwayTeam]:[AwayTeam]], AE$21, Table2[[ActualResult]:[ActualResult]], "REG"))) + (1*(SUMIFS(Table2[[HomeWon_]:[HomeWon_]], Table2[[GameIsOver]:[GameIsOver]],1,Table2[[AwayTeam]:[AwayTeam]],$T29, Table2[[HomeTeam]:[HomeTeam]], AE$21, Table2[[ActualResult]:[ActualResult]], "OT") + SUMIFS(Table2[[AwayWon]:[AwayWon]], Table2[[GameIsOver]:[GameIsOver]],1,Table2[[HomeTeam]:[HomeTeam]],$T29, Table2[[AwayTeam]:[AwayTeam]], AE$21, Table2[[ActualResult]:[ActualResult]], "OT") + SUMIFS(Table2[[HomeWon_]:[HomeWon_]], Table2[[GameIsOver]:[GameIsOver]],1,Table2[[AwayTeam]:[AwayTeam]],$T29, Table2[[HomeTeam]:[HomeTeam]], AE$21, Table2[[ActualResult]:[ActualResult]], "SO") + SUMIFS(Table2[[AwayWon]:[AwayWon]], Table2[[GameIsOver]:[GameIsOver]],1,Table2[[HomeTeam]:[HomeTeam]],$T29, Table2[[AwayTeam]:[AwayTeam]], AE$21, Table2[[ActualResult]:[ActualResult]], "SO")))</f>
        <v>0</v>
      </c>
      <c r="AF29">
        <f>(2*(SUMIFS(Table2[[AwayWon]:[AwayWon]], Table2[[GameIsOver]:[GameIsOver]],1,Table2[[AwayTeam]:[AwayTeam]],$T29, Table2[[HomeTeam]:[HomeTeam]], AF$21) + SUMIFS(Table2[[HomeWon_]:[HomeWon_]], Table2[[GameIsOver]:[GameIsOver]],1,Table2[[HomeTeam]:[HomeTeam]],$T29, Table2[[AwayTeam]:[AwayTeam]], AF$21))) + (0*(SUMIFS(Table2[[HomeWon_]:[HomeWon_]], Table2[[GameIsOver]:[GameIsOver]],1,Table2[[AwayTeam]:[AwayTeam]],$T29, Table2[[HomeTeam]:[HomeTeam]], AF$21, Table2[[ActualResult]:[ActualResult]], "REG") + SUMIFS(Table2[[AwayWon]:[AwayWon]], Table2[[GameIsOver]:[GameIsOver]],1,Table2[[HomeTeam]:[HomeTeam]],$T29, Table2[[AwayTeam]:[AwayTeam]], AF$21, Table2[[ActualResult]:[ActualResult]], "REG"))) + (1*(SUMIFS(Table2[[HomeWon_]:[HomeWon_]], Table2[[GameIsOver]:[GameIsOver]],1,Table2[[AwayTeam]:[AwayTeam]],$T29, Table2[[HomeTeam]:[HomeTeam]], AF$21, Table2[[ActualResult]:[ActualResult]], "OT") + SUMIFS(Table2[[AwayWon]:[AwayWon]], Table2[[GameIsOver]:[GameIsOver]],1,Table2[[HomeTeam]:[HomeTeam]],$T29, Table2[[AwayTeam]:[AwayTeam]], AF$21, Table2[[ActualResult]:[ActualResult]], "OT") + SUMIFS(Table2[[HomeWon_]:[HomeWon_]], Table2[[GameIsOver]:[GameIsOver]],1,Table2[[AwayTeam]:[AwayTeam]],$T29, Table2[[HomeTeam]:[HomeTeam]], AF$21, Table2[[ActualResult]:[ActualResult]], "SO") + SUMIFS(Table2[[AwayWon]:[AwayWon]], Table2[[GameIsOver]:[GameIsOver]],1,Table2[[HomeTeam]:[HomeTeam]],$T29, Table2[[AwayTeam]:[AwayTeam]], AF$21, Table2[[ActualResult]:[ActualResult]], "SO")))</f>
        <v>0</v>
      </c>
      <c r="AG29">
        <f>(2*(SUMIFS(Table2[[AwayWon]:[AwayWon]], Table2[[GameIsOver]:[GameIsOver]],1,Table2[[AwayTeam]:[AwayTeam]],$T29, Table2[[HomeTeam]:[HomeTeam]], AG$21) + SUMIFS(Table2[[HomeWon_]:[HomeWon_]], Table2[[GameIsOver]:[GameIsOver]],1,Table2[[HomeTeam]:[HomeTeam]],$T29, Table2[[AwayTeam]:[AwayTeam]], AG$21))) + (0*(SUMIFS(Table2[[HomeWon_]:[HomeWon_]], Table2[[GameIsOver]:[GameIsOver]],1,Table2[[AwayTeam]:[AwayTeam]],$T29, Table2[[HomeTeam]:[HomeTeam]], AG$21, Table2[[ActualResult]:[ActualResult]], "REG") + SUMIFS(Table2[[AwayWon]:[AwayWon]], Table2[[GameIsOver]:[GameIsOver]],1,Table2[[HomeTeam]:[HomeTeam]],$T29, Table2[[AwayTeam]:[AwayTeam]], AG$21, Table2[[ActualResult]:[ActualResult]], "REG"))) + (1*(SUMIFS(Table2[[HomeWon_]:[HomeWon_]], Table2[[GameIsOver]:[GameIsOver]],1,Table2[[AwayTeam]:[AwayTeam]],$T29, Table2[[HomeTeam]:[HomeTeam]], AG$21, Table2[[ActualResult]:[ActualResult]], "OT") + SUMIFS(Table2[[AwayWon]:[AwayWon]], Table2[[GameIsOver]:[GameIsOver]],1,Table2[[HomeTeam]:[HomeTeam]],$T29, Table2[[AwayTeam]:[AwayTeam]], AG$21, Table2[[ActualResult]:[ActualResult]], "OT") + SUMIFS(Table2[[HomeWon_]:[HomeWon_]], Table2[[GameIsOver]:[GameIsOver]],1,Table2[[AwayTeam]:[AwayTeam]],$T29, Table2[[HomeTeam]:[HomeTeam]], AG$21, Table2[[ActualResult]:[ActualResult]], "SO") + SUMIFS(Table2[[AwayWon]:[AwayWon]], Table2[[GameIsOver]:[GameIsOver]],1,Table2[[HomeTeam]:[HomeTeam]],$T29, Table2[[AwayTeam]:[AwayTeam]], AG$21, Table2[[ActualResult]:[ActualResult]], "SO")))</f>
        <v>2</v>
      </c>
      <c r="AH29">
        <f>(2*(SUMIFS(Table2[[AwayWon]:[AwayWon]], Table2[[GameIsOver]:[GameIsOver]],1,Table2[[AwayTeam]:[AwayTeam]],$T29, Table2[[HomeTeam]:[HomeTeam]], AH$21) + SUMIFS(Table2[[HomeWon_]:[HomeWon_]], Table2[[GameIsOver]:[GameIsOver]],1,Table2[[HomeTeam]:[HomeTeam]],$T29, Table2[[AwayTeam]:[AwayTeam]], AH$21))) + (0*(SUMIFS(Table2[[HomeWon_]:[HomeWon_]], Table2[[GameIsOver]:[GameIsOver]],1,Table2[[AwayTeam]:[AwayTeam]],$T29, Table2[[HomeTeam]:[HomeTeam]], AH$21, Table2[[ActualResult]:[ActualResult]], "REG") + SUMIFS(Table2[[AwayWon]:[AwayWon]], Table2[[GameIsOver]:[GameIsOver]],1,Table2[[HomeTeam]:[HomeTeam]],$T29, Table2[[AwayTeam]:[AwayTeam]], AH$21, Table2[[ActualResult]:[ActualResult]], "REG"))) + (1*(SUMIFS(Table2[[HomeWon_]:[HomeWon_]], Table2[[GameIsOver]:[GameIsOver]],1,Table2[[AwayTeam]:[AwayTeam]],$T29, Table2[[HomeTeam]:[HomeTeam]], AH$21, Table2[[ActualResult]:[ActualResult]], "OT") + SUMIFS(Table2[[AwayWon]:[AwayWon]], Table2[[GameIsOver]:[GameIsOver]],1,Table2[[HomeTeam]:[HomeTeam]],$T29, Table2[[AwayTeam]:[AwayTeam]], AH$21, Table2[[ActualResult]:[ActualResult]], "OT") + SUMIFS(Table2[[HomeWon_]:[HomeWon_]], Table2[[GameIsOver]:[GameIsOver]],1,Table2[[AwayTeam]:[AwayTeam]],$T29, Table2[[HomeTeam]:[HomeTeam]], AH$21, Table2[[ActualResult]:[ActualResult]], "SO") + SUMIFS(Table2[[AwayWon]:[AwayWon]], Table2[[GameIsOver]:[GameIsOver]],1,Table2[[HomeTeam]:[HomeTeam]],$T29, Table2[[AwayTeam]:[AwayTeam]], AH$21, Table2[[ActualResult]:[ActualResult]], "SO")))</f>
        <v>4</v>
      </c>
      <c r="AI29">
        <f>(2*(SUMIFS(Table2[[AwayWon]:[AwayWon]], Table2[[GameIsOver]:[GameIsOver]],1,Table2[[AwayTeam]:[AwayTeam]],$T29, Table2[[HomeTeam]:[HomeTeam]], AI$21) + SUMIFS(Table2[[HomeWon_]:[HomeWon_]], Table2[[GameIsOver]:[GameIsOver]],1,Table2[[HomeTeam]:[HomeTeam]],$T29, Table2[[AwayTeam]:[AwayTeam]], AI$21))) + (0*(SUMIFS(Table2[[HomeWon_]:[HomeWon_]], Table2[[GameIsOver]:[GameIsOver]],1,Table2[[AwayTeam]:[AwayTeam]],$T29, Table2[[HomeTeam]:[HomeTeam]], AI$21, Table2[[ActualResult]:[ActualResult]], "REG") + SUMIFS(Table2[[AwayWon]:[AwayWon]], Table2[[GameIsOver]:[GameIsOver]],1,Table2[[HomeTeam]:[HomeTeam]],$T29, Table2[[AwayTeam]:[AwayTeam]], AI$21, Table2[[ActualResult]:[ActualResult]], "REG"))) + (1*(SUMIFS(Table2[[HomeWon_]:[HomeWon_]], Table2[[GameIsOver]:[GameIsOver]],1,Table2[[AwayTeam]:[AwayTeam]],$T29, Table2[[HomeTeam]:[HomeTeam]], AI$21, Table2[[ActualResult]:[ActualResult]], "OT") + SUMIFS(Table2[[AwayWon]:[AwayWon]], Table2[[GameIsOver]:[GameIsOver]],1,Table2[[HomeTeam]:[HomeTeam]],$T29, Table2[[AwayTeam]:[AwayTeam]], AI$21, Table2[[ActualResult]:[ActualResult]], "OT") + SUMIFS(Table2[[HomeWon_]:[HomeWon_]], Table2[[GameIsOver]:[GameIsOver]],1,Table2[[AwayTeam]:[AwayTeam]],$T29, Table2[[HomeTeam]:[HomeTeam]], AI$21, Table2[[ActualResult]:[ActualResult]], "SO") + SUMIFS(Table2[[AwayWon]:[AwayWon]], Table2[[GameIsOver]:[GameIsOver]],1,Table2[[HomeTeam]:[HomeTeam]],$T29, Table2[[AwayTeam]:[AwayTeam]], AI$21, Table2[[ActualResult]:[ActualResult]], "SO")))</f>
        <v>0</v>
      </c>
      <c r="AJ29">
        <f>(2*(SUMIFS(Table2[[AwayWon]:[AwayWon]], Table2[[GameIsOver]:[GameIsOver]],1,Table2[[AwayTeam]:[AwayTeam]],$T29, Table2[[HomeTeam]:[HomeTeam]], AJ$21) + SUMIFS(Table2[[HomeWon_]:[HomeWon_]], Table2[[GameIsOver]:[GameIsOver]],1,Table2[[HomeTeam]:[HomeTeam]],$T29, Table2[[AwayTeam]:[AwayTeam]], AJ$21))) + (0*(SUMIFS(Table2[[HomeWon_]:[HomeWon_]], Table2[[GameIsOver]:[GameIsOver]],1,Table2[[AwayTeam]:[AwayTeam]],$T29, Table2[[HomeTeam]:[HomeTeam]], AJ$21, Table2[[ActualResult]:[ActualResult]], "REG") + SUMIFS(Table2[[AwayWon]:[AwayWon]], Table2[[GameIsOver]:[GameIsOver]],1,Table2[[HomeTeam]:[HomeTeam]],$T29, Table2[[AwayTeam]:[AwayTeam]], AJ$21, Table2[[ActualResult]:[ActualResult]], "REG"))) + (1*(SUMIFS(Table2[[HomeWon_]:[HomeWon_]], Table2[[GameIsOver]:[GameIsOver]],1,Table2[[AwayTeam]:[AwayTeam]],$T29, Table2[[HomeTeam]:[HomeTeam]], AJ$21, Table2[[ActualResult]:[ActualResult]], "OT") + SUMIFS(Table2[[AwayWon]:[AwayWon]], Table2[[GameIsOver]:[GameIsOver]],1,Table2[[HomeTeam]:[HomeTeam]],$T29, Table2[[AwayTeam]:[AwayTeam]], AJ$21, Table2[[ActualResult]:[ActualResult]], "OT") + SUMIFS(Table2[[HomeWon_]:[HomeWon_]], Table2[[GameIsOver]:[GameIsOver]],1,Table2[[AwayTeam]:[AwayTeam]],$T29, Table2[[HomeTeam]:[HomeTeam]], AJ$21, Table2[[ActualResult]:[ActualResult]], "SO") + SUMIFS(Table2[[AwayWon]:[AwayWon]], Table2[[GameIsOver]:[GameIsOver]],1,Table2[[HomeTeam]:[HomeTeam]],$T29, Table2[[AwayTeam]:[AwayTeam]], AJ$21, Table2[[ActualResult]:[ActualResult]], "SO")))</f>
        <v>2</v>
      </c>
      <c r="AK29">
        <f>(2*(SUMIFS(Table2[[AwayWon]:[AwayWon]], Table2[[GameIsOver]:[GameIsOver]],1,Table2[[AwayTeam]:[AwayTeam]],$T29, Table2[[HomeTeam]:[HomeTeam]], AK$21) + SUMIFS(Table2[[HomeWon_]:[HomeWon_]], Table2[[GameIsOver]:[GameIsOver]],1,Table2[[HomeTeam]:[HomeTeam]],$T29, Table2[[AwayTeam]:[AwayTeam]], AK$21))) + (0*(SUMIFS(Table2[[HomeWon_]:[HomeWon_]], Table2[[GameIsOver]:[GameIsOver]],1,Table2[[AwayTeam]:[AwayTeam]],$T29, Table2[[HomeTeam]:[HomeTeam]], AK$21, Table2[[ActualResult]:[ActualResult]], "REG") + SUMIFS(Table2[[AwayWon]:[AwayWon]], Table2[[GameIsOver]:[GameIsOver]],1,Table2[[HomeTeam]:[HomeTeam]],$T29, Table2[[AwayTeam]:[AwayTeam]], AK$21, Table2[[ActualResult]:[ActualResult]], "REG"))) + (1*(SUMIFS(Table2[[HomeWon_]:[HomeWon_]], Table2[[GameIsOver]:[GameIsOver]],1,Table2[[AwayTeam]:[AwayTeam]],$T29, Table2[[HomeTeam]:[HomeTeam]], AK$21, Table2[[ActualResult]:[ActualResult]], "OT") + SUMIFS(Table2[[AwayWon]:[AwayWon]], Table2[[GameIsOver]:[GameIsOver]],1,Table2[[HomeTeam]:[HomeTeam]],$T29, Table2[[AwayTeam]:[AwayTeam]], AK$21, Table2[[ActualResult]:[ActualResult]], "OT") + SUMIFS(Table2[[HomeWon_]:[HomeWon_]], Table2[[GameIsOver]:[GameIsOver]],1,Table2[[AwayTeam]:[AwayTeam]],$T29, Table2[[HomeTeam]:[HomeTeam]], AK$21, Table2[[ActualResult]:[ActualResult]], "SO") + SUMIFS(Table2[[AwayWon]:[AwayWon]], Table2[[GameIsOver]:[GameIsOver]],1,Table2[[HomeTeam]:[HomeTeam]],$T29, Table2[[AwayTeam]:[AwayTeam]], AK$21, Table2[[ActualResult]:[ActualResult]], "SO")))</f>
        <v>0</v>
      </c>
      <c r="AL29">
        <f>(2*(SUMIFS(Table2[[AwayWon]:[AwayWon]], Table2[[GameIsOver]:[GameIsOver]],1,Table2[[AwayTeam]:[AwayTeam]],$T29, Table2[[HomeTeam]:[HomeTeam]], AL$21) + SUMIFS(Table2[[HomeWon_]:[HomeWon_]], Table2[[GameIsOver]:[GameIsOver]],1,Table2[[HomeTeam]:[HomeTeam]],$T29, Table2[[AwayTeam]:[AwayTeam]], AL$21))) + (0*(SUMIFS(Table2[[HomeWon_]:[HomeWon_]], Table2[[GameIsOver]:[GameIsOver]],1,Table2[[AwayTeam]:[AwayTeam]],$T29, Table2[[HomeTeam]:[HomeTeam]], AL$21, Table2[[ActualResult]:[ActualResult]], "REG") + SUMIFS(Table2[[AwayWon]:[AwayWon]], Table2[[GameIsOver]:[GameIsOver]],1,Table2[[HomeTeam]:[HomeTeam]],$T29, Table2[[AwayTeam]:[AwayTeam]], AL$21, Table2[[ActualResult]:[ActualResult]], "REG"))) + (1*(SUMIFS(Table2[[HomeWon_]:[HomeWon_]], Table2[[GameIsOver]:[GameIsOver]],1,Table2[[AwayTeam]:[AwayTeam]],$T29, Table2[[HomeTeam]:[HomeTeam]], AL$21, Table2[[ActualResult]:[ActualResult]], "OT") + SUMIFS(Table2[[AwayWon]:[AwayWon]], Table2[[GameIsOver]:[GameIsOver]],1,Table2[[HomeTeam]:[HomeTeam]],$T29, Table2[[AwayTeam]:[AwayTeam]], AL$21, Table2[[ActualResult]:[ActualResult]], "OT") + SUMIFS(Table2[[HomeWon_]:[HomeWon_]], Table2[[GameIsOver]:[GameIsOver]],1,Table2[[AwayTeam]:[AwayTeam]],$T29, Table2[[HomeTeam]:[HomeTeam]], AL$21, Table2[[ActualResult]:[ActualResult]], "SO") + SUMIFS(Table2[[AwayWon]:[AwayWon]], Table2[[GameIsOver]:[GameIsOver]],1,Table2[[HomeTeam]:[HomeTeam]],$T29, Table2[[AwayTeam]:[AwayTeam]], AL$21, Table2[[ActualResult]:[ActualResult]], "SO")))</f>
        <v>1</v>
      </c>
      <c r="AM29">
        <f>(2*(SUMIFS(Table2[[AwayWon]:[AwayWon]], Table2[[GameIsOver]:[GameIsOver]],1,Table2[[AwayTeam]:[AwayTeam]],$T29, Table2[[HomeTeam]:[HomeTeam]], AM$21) + SUMIFS(Table2[[HomeWon_]:[HomeWon_]], Table2[[GameIsOver]:[GameIsOver]],1,Table2[[HomeTeam]:[HomeTeam]],$T29, Table2[[AwayTeam]:[AwayTeam]], AM$21))) + (0*(SUMIFS(Table2[[HomeWon_]:[HomeWon_]], Table2[[GameIsOver]:[GameIsOver]],1,Table2[[AwayTeam]:[AwayTeam]],$T29, Table2[[HomeTeam]:[HomeTeam]], AM$21, Table2[[ActualResult]:[ActualResult]], "REG") + SUMIFS(Table2[[AwayWon]:[AwayWon]], Table2[[GameIsOver]:[GameIsOver]],1,Table2[[HomeTeam]:[HomeTeam]],$T29, Table2[[AwayTeam]:[AwayTeam]], AM$21, Table2[[ActualResult]:[ActualResult]], "REG"))) + (1*(SUMIFS(Table2[[HomeWon_]:[HomeWon_]], Table2[[GameIsOver]:[GameIsOver]],1,Table2[[AwayTeam]:[AwayTeam]],$T29, Table2[[HomeTeam]:[HomeTeam]], AM$21, Table2[[ActualResult]:[ActualResult]], "OT") + SUMIFS(Table2[[AwayWon]:[AwayWon]], Table2[[GameIsOver]:[GameIsOver]],1,Table2[[HomeTeam]:[HomeTeam]],$T29, Table2[[AwayTeam]:[AwayTeam]], AM$21, Table2[[ActualResult]:[ActualResult]], "OT") + SUMIFS(Table2[[HomeWon_]:[HomeWon_]], Table2[[GameIsOver]:[GameIsOver]],1,Table2[[AwayTeam]:[AwayTeam]],$T29, Table2[[HomeTeam]:[HomeTeam]], AM$21, Table2[[ActualResult]:[ActualResult]], "SO") + SUMIFS(Table2[[AwayWon]:[AwayWon]], Table2[[GameIsOver]:[GameIsOver]],1,Table2[[HomeTeam]:[HomeTeam]],$T29, Table2[[AwayTeam]:[AwayTeam]], AM$21, Table2[[ActualResult]:[ActualResult]], "SO")))</f>
        <v>1</v>
      </c>
      <c r="AN29">
        <f>(2*(SUMIFS(Table2[[AwayWon]:[AwayWon]], Table2[[GameIsOver]:[GameIsOver]],1,Table2[[AwayTeam]:[AwayTeam]],$T29, Table2[[HomeTeam]:[HomeTeam]], AN$21) + SUMIFS(Table2[[HomeWon_]:[HomeWon_]], Table2[[GameIsOver]:[GameIsOver]],1,Table2[[HomeTeam]:[HomeTeam]],$T29, Table2[[AwayTeam]:[AwayTeam]], AN$21))) + (0*(SUMIFS(Table2[[HomeWon_]:[HomeWon_]], Table2[[GameIsOver]:[GameIsOver]],1,Table2[[AwayTeam]:[AwayTeam]],$T29, Table2[[HomeTeam]:[HomeTeam]], AN$21, Table2[[ActualResult]:[ActualResult]], "REG") + SUMIFS(Table2[[AwayWon]:[AwayWon]], Table2[[GameIsOver]:[GameIsOver]],1,Table2[[HomeTeam]:[HomeTeam]],$T29, Table2[[AwayTeam]:[AwayTeam]], AN$21, Table2[[ActualResult]:[ActualResult]], "REG"))) + (1*(SUMIFS(Table2[[HomeWon_]:[HomeWon_]], Table2[[GameIsOver]:[GameIsOver]],1,Table2[[AwayTeam]:[AwayTeam]],$T29, Table2[[HomeTeam]:[HomeTeam]], AN$21, Table2[[ActualResult]:[ActualResult]], "OT") + SUMIFS(Table2[[AwayWon]:[AwayWon]], Table2[[GameIsOver]:[GameIsOver]],1,Table2[[HomeTeam]:[HomeTeam]],$T29, Table2[[AwayTeam]:[AwayTeam]], AN$21, Table2[[ActualResult]:[ActualResult]], "OT") + SUMIFS(Table2[[HomeWon_]:[HomeWon_]], Table2[[GameIsOver]:[GameIsOver]],1,Table2[[AwayTeam]:[AwayTeam]],$T29, Table2[[HomeTeam]:[HomeTeam]], AN$21, Table2[[ActualResult]:[ActualResult]], "SO") + SUMIFS(Table2[[AwayWon]:[AwayWon]], Table2[[GameIsOver]:[GameIsOver]],1,Table2[[HomeTeam]:[HomeTeam]],$T29, Table2[[AwayTeam]:[AwayTeam]], AN$21, Table2[[ActualResult]:[ActualResult]], "SO")))</f>
        <v>1</v>
      </c>
      <c r="AO29">
        <f>(2*(SUMIFS(Table2[[AwayWon]:[AwayWon]], Table2[[GameIsOver]:[GameIsOver]],1,Table2[[AwayTeam]:[AwayTeam]],$T29, Table2[[HomeTeam]:[HomeTeam]], AO$21) + SUMIFS(Table2[[HomeWon_]:[HomeWon_]], Table2[[GameIsOver]:[GameIsOver]],1,Table2[[HomeTeam]:[HomeTeam]],$T29, Table2[[AwayTeam]:[AwayTeam]], AO$21))) + (0*(SUMIFS(Table2[[HomeWon_]:[HomeWon_]], Table2[[GameIsOver]:[GameIsOver]],1,Table2[[AwayTeam]:[AwayTeam]],$T29, Table2[[HomeTeam]:[HomeTeam]], AO$21, Table2[[ActualResult]:[ActualResult]], "REG") + SUMIFS(Table2[[AwayWon]:[AwayWon]], Table2[[GameIsOver]:[GameIsOver]],1,Table2[[HomeTeam]:[HomeTeam]],$T29, Table2[[AwayTeam]:[AwayTeam]], AO$21, Table2[[ActualResult]:[ActualResult]], "REG"))) + (1*(SUMIFS(Table2[[HomeWon_]:[HomeWon_]], Table2[[GameIsOver]:[GameIsOver]],1,Table2[[AwayTeam]:[AwayTeam]],$T29, Table2[[HomeTeam]:[HomeTeam]], AO$21, Table2[[ActualResult]:[ActualResult]], "OT") + SUMIFS(Table2[[AwayWon]:[AwayWon]], Table2[[GameIsOver]:[GameIsOver]],1,Table2[[HomeTeam]:[HomeTeam]],$T29, Table2[[AwayTeam]:[AwayTeam]], AO$21, Table2[[ActualResult]:[ActualResult]], "OT") + SUMIFS(Table2[[HomeWon_]:[HomeWon_]], Table2[[GameIsOver]:[GameIsOver]],1,Table2[[AwayTeam]:[AwayTeam]],$T29, Table2[[HomeTeam]:[HomeTeam]], AO$21, Table2[[ActualResult]:[ActualResult]], "SO") + SUMIFS(Table2[[AwayWon]:[AwayWon]], Table2[[GameIsOver]:[GameIsOver]],1,Table2[[HomeTeam]:[HomeTeam]],$T29, Table2[[AwayTeam]:[AwayTeam]], AO$21, Table2[[ActualResult]:[ActualResult]], "SO")))</f>
        <v>3</v>
      </c>
      <c r="AP29">
        <f>(2*(SUMIFS(Table2[[AwayWon]:[AwayWon]], Table2[[GameIsOver]:[GameIsOver]],1,Table2[[AwayTeam]:[AwayTeam]],$T29, Table2[[HomeTeam]:[HomeTeam]], AP$21) + SUMIFS(Table2[[HomeWon_]:[HomeWon_]], Table2[[GameIsOver]:[GameIsOver]],1,Table2[[HomeTeam]:[HomeTeam]],$T29, Table2[[AwayTeam]:[AwayTeam]], AP$21))) + (0*(SUMIFS(Table2[[HomeWon_]:[HomeWon_]], Table2[[GameIsOver]:[GameIsOver]],1,Table2[[AwayTeam]:[AwayTeam]],$T29, Table2[[HomeTeam]:[HomeTeam]], AP$21, Table2[[ActualResult]:[ActualResult]], "REG") + SUMIFS(Table2[[AwayWon]:[AwayWon]], Table2[[GameIsOver]:[GameIsOver]],1,Table2[[HomeTeam]:[HomeTeam]],$T29, Table2[[AwayTeam]:[AwayTeam]], AP$21, Table2[[ActualResult]:[ActualResult]], "REG"))) + (1*(SUMIFS(Table2[[HomeWon_]:[HomeWon_]], Table2[[GameIsOver]:[GameIsOver]],1,Table2[[AwayTeam]:[AwayTeam]],$T29, Table2[[HomeTeam]:[HomeTeam]], AP$21, Table2[[ActualResult]:[ActualResult]], "OT") + SUMIFS(Table2[[AwayWon]:[AwayWon]], Table2[[GameIsOver]:[GameIsOver]],1,Table2[[HomeTeam]:[HomeTeam]],$T29, Table2[[AwayTeam]:[AwayTeam]], AP$21, Table2[[ActualResult]:[ActualResult]], "OT") + SUMIFS(Table2[[HomeWon_]:[HomeWon_]], Table2[[GameIsOver]:[GameIsOver]],1,Table2[[AwayTeam]:[AwayTeam]],$T29, Table2[[HomeTeam]:[HomeTeam]], AP$21, Table2[[ActualResult]:[ActualResult]], "SO") + SUMIFS(Table2[[AwayWon]:[AwayWon]], Table2[[GameIsOver]:[GameIsOver]],1,Table2[[HomeTeam]:[HomeTeam]],$T29, Table2[[AwayTeam]:[AwayTeam]], AP$21, Table2[[ActualResult]:[ActualResult]], "SO")))</f>
        <v>2</v>
      </c>
      <c r="AQ29">
        <f>(2*(SUMIFS(Table2[[AwayWon]:[AwayWon]], Table2[[GameIsOver]:[GameIsOver]],1,Table2[[AwayTeam]:[AwayTeam]],$T29, Table2[[HomeTeam]:[HomeTeam]], AQ$21) + SUMIFS(Table2[[HomeWon_]:[HomeWon_]], Table2[[GameIsOver]:[GameIsOver]],1,Table2[[HomeTeam]:[HomeTeam]],$T29, Table2[[AwayTeam]:[AwayTeam]], AQ$21))) + (0*(SUMIFS(Table2[[HomeWon_]:[HomeWon_]], Table2[[GameIsOver]:[GameIsOver]],1,Table2[[AwayTeam]:[AwayTeam]],$T29, Table2[[HomeTeam]:[HomeTeam]], AQ$21, Table2[[ActualResult]:[ActualResult]], "REG") + SUMIFS(Table2[[AwayWon]:[AwayWon]], Table2[[GameIsOver]:[GameIsOver]],1,Table2[[HomeTeam]:[HomeTeam]],$T29, Table2[[AwayTeam]:[AwayTeam]], AQ$21, Table2[[ActualResult]:[ActualResult]], "REG"))) + (1*(SUMIFS(Table2[[HomeWon_]:[HomeWon_]], Table2[[GameIsOver]:[GameIsOver]],1,Table2[[AwayTeam]:[AwayTeam]],$T29, Table2[[HomeTeam]:[HomeTeam]], AQ$21, Table2[[ActualResult]:[ActualResult]], "OT") + SUMIFS(Table2[[AwayWon]:[AwayWon]], Table2[[GameIsOver]:[GameIsOver]],1,Table2[[HomeTeam]:[HomeTeam]],$T29, Table2[[AwayTeam]:[AwayTeam]], AQ$21, Table2[[ActualResult]:[ActualResult]], "OT") + SUMIFS(Table2[[HomeWon_]:[HomeWon_]], Table2[[GameIsOver]:[GameIsOver]],1,Table2[[AwayTeam]:[AwayTeam]],$T29, Table2[[HomeTeam]:[HomeTeam]], AQ$21, Table2[[ActualResult]:[ActualResult]], "SO") + SUMIFS(Table2[[AwayWon]:[AwayWon]], Table2[[GameIsOver]:[GameIsOver]],1,Table2[[HomeTeam]:[HomeTeam]],$T29, Table2[[AwayTeam]:[AwayTeam]], AQ$21, Table2[[ActualResult]:[ActualResult]], "SO")))</f>
        <v>4</v>
      </c>
      <c r="AR29">
        <f>(2*(SUMIFS(Table2[[AwayWon]:[AwayWon]], Table2[[GameIsOver]:[GameIsOver]],1,Table2[[AwayTeam]:[AwayTeam]],$T29, Table2[[HomeTeam]:[HomeTeam]], AR$21) + SUMIFS(Table2[[HomeWon_]:[HomeWon_]], Table2[[GameIsOver]:[GameIsOver]],1,Table2[[HomeTeam]:[HomeTeam]],$T29, Table2[[AwayTeam]:[AwayTeam]], AR$21))) + (0*(SUMIFS(Table2[[HomeWon_]:[HomeWon_]], Table2[[GameIsOver]:[GameIsOver]],1,Table2[[AwayTeam]:[AwayTeam]],$T29, Table2[[HomeTeam]:[HomeTeam]], AR$21, Table2[[ActualResult]:[ActualResult]], "REG") + SUMIFS(Table2[[AwayWon]:[AwayWon]], Table2[[GameIsOver]:[GameIsOver]],1,Table2[[HomeTeam]:[HomeTeam]],$T29, Table2[[AwayTeam]:[AwayTeam]], AR$21, Table2[[ActualResult]:[ActualResult]], "REG"))) + (1*(SUMIFS(Table2[[HomeWon_]:[HomeWon_]], Table2[[GameIsOver]:[GameIsOver]],1,Table2[[AwayTeam]:[AwayTeam]],$T29, Table2[[HomeTeam]:[HomeTeam]], AR$21, Table2[[ActualResult]:[ActualResult]], "OT") + SUMIFS(Table2[[AwayWon]:[AwayWon]], Table2[[GameIsOver]:[GameIsOver]],1,Table2[[HomeTeam]:[HomeTeam]],$T29, Table2[[AwayTeam]:[AwayTeam]], AR$21, Table2[[ActualResult]:[ActualResult]], "OT") + SUMIFS(Table2[[HomeWon_]:[HomeWon_]], Table2[[GameIsOver]:[GameIsOver]],1,Table2[[AwayTeam]:[AwayTeam]],$T29, Table2[[HomeTeam]:[HomeTeam]], AR$21, Table2[[ActualResult]:[ActualResult]], "SO") + SUMIFS(Table2[[AwayWon]:[AwayWon]], Table2[[GameIsOver]:[GameIsOver]],1,Table2[[HomeTeam]:[HomeTeam]],$T29, Table2[[AwayTeam]:[AwayTeam]], AR$21, Table2[[ActualResult]:[ActualResult]], "SO")))</f>
        <v>0</v>
      </c>
      <c r="AS29">
        <f>(2*(SUMIFS(Table2[[AwayWon]:[AwayWon]], Table2[[GameIsOver]:[GameIsOver]],1,Table2[[AwayTeam]:[AwayTeam]],$T29, Table2[[HomeTeam]:[HomeTeam]], AS$21) + SUMIFS(Table2[[HomeWon_]:[HomeWon_]], Table2[[GameIsOver]:[GameIsOver]],1,Table2[[HomeTeam]:[HomeTeam]],$T29, Table2[[AwayTeam]:[AwayTeam]], AS$21))) + (0*(SUMIFS(Table2[[HomeWon_]:[HomeWon_]], Table2[[GameIsOver]:[GameIsOver]],1,Table2[[AwayTeam]:[AwayTeam]],$T29, Table2[[HomeTeam]:[HomeTeam]], AS$21, Table2[[ActualResult]:[ActualResult]], "REG") + SUMIFS(Table2[[AwayWon]:[AwayWon]], Table2[[GameIsOver]:[GameIsOver]],1,Table2[[HomeTeam]:[HomeTeam]],$T29, Table2[[AwayTeam]:[AwayTeam]], AS$21, Table2[[ActualResult]:[ActualResult]], "REG"))) + (1*(SUMIFS(Table2[[HomeWon_]:[HomeWon_]], Table2[[GameIsOver]:[GameIsOver]],1,Table2[[AwayTeam]:[AwayTeam]],$T29, Table2[[HomeTeam]:[HomeTeam]], AS$21, Table2[[ActualResult]:[ActualResult]], "OT") + SUMIFS(Table2[[AwayWon]:[AwayWon]], Table2[[GameIsOver]:[GameIsOver]],1,Table2[[HomeTeam]:[HomeTeam]],$T29, Table2[[AwayTeam]:[AwayTeam]], AS$21, Table2[[ActualResult]:[ActualResult]], "OT") + SUMIFS(Table2[[HomeWon_]:[HomeWon_]], Table2[[GameIsOver]:[GameIsOver]],1,Table2[[AwayTeam]:[AwayTeam]],$T29, Table2[[HomeTeam]:[HomeTeam]], AS$21, Table2[[ActualResult]:[ActualResult]], "SO") + SUMIFS(Table2[[AwayWon]:[AwayWon]], Table2[[GameIsOver]:[GameIsOver]],1,Table2[[HomeTeam]:[HomeTeam]],$T29, Table2[[AwayTeam]:[AwayTeam]], AS$21, Table2[[ActualResult]:[ActualResult]], "SO")))</f>
        <v>2</v>
      </c>
      <c r="AT29">
        <f>(2*(SUMIFS(Table2[[AwayWon]:[AwayWon]], Table2[[GameIsOver]:[GameIsOver]],1,Table2[[AwayTeam]:[AwayTeam]],$T29, Table2[[HomeTeam]:[HomeTeam]], AT$21) + SUMIFS(Table2[[HomeWon_]:[HomeWon_]], Table2[[GameIsOver]:[GameIsOver]],1,Table2[[HomeTeam]:[HomeTeam]],$T29, Table2[[AwayTeam]:[AwayTeam]], AT$21))) + (0*(SUMIFS(Table2[[HomeWon_]:[HomeWon_]], Table2[[GameIsOver]:[GameIsOver]],1,Table2[[AwayTeam]:[AwayTeam]],$T29, Table2[[HomeTeam]:[HomeTeam]], AT$21, Table2[[ActualResult]:[ActualResult]], "REG") + SUMIFS(Table2[[AwayWon]:[AwayWon]], Table2[[GameIsOver]:[GameIsOver]],1,Table2[[HomeTeam]:[HomeTeam]],$T29, Table2[[AwayTeam]:[AwayTeam]], AT$21, Table2[[ActualResult]:[ActualResult]], "REG"))) + (1*(SUMIFS(Table2[[HomeWon_]:[HomeWon_]], Table2[[GameIsOver]:[GameIsOver]],1,Table2[[AwayTeam]:[AwayTeam]],$T29, Table2[[HomeTeam]:[HomeTeam]], AT$21, Table2[[ActualResult]:[ActualResult]], "OT") + SUMIFS(Table2[[AwayWon]:[AwayWon]], Table2[[GameIsOver]:[GameIsOver]],1,Table2[[HomeTeam]:[HomeTeam]],$T29, Table2[[AwayTeam]:[AwayTeam]], AT$21, Table2[[ActualResult]:[ActualResult]], "OT") + SUMIFS(Table2[[HomeWon_]:[HomeWon_]], Table2[[GameIsOver]:[GameIsOver]],1,Table2[[AwayTeam]:[AwayTeam]],$T29, Table2[[HomeTeam]:[HomeTeam]], AT$21, Table2[[ActualResult]:[ActualResult]], "SO") + SUMIFS(Table2[[AwayWon]:[AwayWon]], Table2[[GameIsOver]:[GameIsOver]],1,Table2[[HomeTeam]:[HomeTeam]],$T29, Table2[[AwayTeam]:[AwayTeam]], AT$21, Table2[[ActualResult]:[ActualResult]], "SO")))</f>
        <v>2</v>
      </c>
      <c r="AU29">
        <f>(2*(SUMIFS(Table2[[AwayWon]:[AwayWon]], Table2[[GameIsOver]:[GameIsOver]],1,Table2[[AwayTeam]:[AwayTeam]],$T29, Table2[[HomeTeam]:[HomeTeam]], AU$21) + SUMIFS(Table2[[HomeWon_]:[HomeWon_]], Table2[[GameIsOver]:[GameIsOver]],1,Table2[[HomeTeam]:[HomeTeam]],$T29, Table2[[AwayTeam]:[AwayTeam]], AU$21))) + (0*(SUMIFS(Table2[[HomeWon_]:[HomeWon_]], Table2[[GameIsOver]:[GameIsOver]],1,Table2[[AwayTeam]:[AwayTeam]],$T29, Table2[[HomeTeam]:[HomeTeam]], AU$21, Table2[[ActualResult]:[ActualResult]], "REG") + SUMIFS(Table2[[AwayWon]:[AwayWon]], Table2[[GameIsOver]:[GameIsOver]],1,Table2[[HomeTeam]:[HomeTeam]],$T29, Table2[[AwayTeam]:[AwayTeam]], AU$21, Table2[[ActualResult]:[ActualResult]], "REG"))) + (1*(SUMIFS(Table2[[HomeWon_]:[HomeWon_]], Table2[[GameIsOver]:[GameIsOver]],1,Table2[[AwayTeam]:[AwayTeam]],$T29, Table2[[HomeTeam]:[HomeTeam]], AU$21, Table2[[ActualResult]:[ActualResult]], "OT") + SUMIFS(Table2[[AwayWon]:[AwayWon]], Table2[[GameIsOver]:[GameIsOver]],1,Table2[[HomeTeam]:[HomeTeam]],$T29, Table2[[AwayTeam]:[AwayTeam]], AU$21, Table2[[ActualResult]:[ActualResult]], "OT") + SUMIFS(Table2[[HomeWon_]:[HomeWon_]], Table2[[GameIsOver]:[GameIsOver]],1,Table2[[AwayTeam]:[AwayTeam]],$T29, Table2[[HomeTeam]:[HomeTeam]], AU$21, Table2[[ActualResult]:[ActualResult]], "SO") + SUMIFS(Table2[[AwayWon]:[AwayWon]], Table2[[GameIsOver]:[GameIsOver]],1,Table2[[HomeTeam]:[HomeTeam]],$T29, Table2[[AwayTeam]:[AwayTeam]], AU$21, Table2[[ActualResult]:[ActualResult]], "SO")))</f>
        <v>4</v>
      </c>
      <c r="AV29">
        <f>(2*(SUMIFS(Table2[[AwayWon]:[AwayWon]], Table2[[GameIsOver]:[GameIsOver]],1,Table2[[AwayTeam]:[AwayTeam]],$T29, Table2[[HomeTeam]:[HomeTeam]], AV$21) + SUMIFS(Table2[[HomeWon_]:[HomeWon_]], Table2[[GameIsOver]:[GameIsOver]],1,Table2[[HomeTeam]:[HomeTeam]],$T29, Table2[[AwayTeam]:[AwayTeam]], AV$21))) + (0*(SUMIFS(Table2[[HomeWon_]:[HomeWon_]], Table2[[GameIsOver]:[GameIsOver]],1,Table2[[AwayTeam]:[AwayTeam]],$T29, Table2[[HomeTeam]:[HomeTeam]], AV$21, Table2[[ActualResult]:[ActualResult]], "REG") + SUMIFS(Table2[[AwayWon]:[AwayWon]], Table2[[GameIsOver]:[GameIsOver]],1,Table2[[HomeTeam]:[HomeTeam]],$T29, Table2[[AwayTeam]:[AwayTeam]], AV$21, Table2[[ActualResult]:[ActualResult]], "REG"))) + (1*(SUMIFS(Table2[[HomeWon_]:[HomeWon_]], Table2[[GameIsOver]:[GameIsOver]],1,Table2[[AwayTeam]:[AwayTeam]],$T29, Table2[[HomeTeam]:[HomeTeam]], AV$21, Table2[[ActualResult]:[ActualResult]], "OT") + SUMIFS(Table2[[AwayWon]:[AwayWon]], Table2[[GameIsOver]:[GameIsOver]],1,Table2[[HomeTeam]:[HomeTeam]],$T29, Table2[[AwayTeam]:[AwayTeam]], AV$21, Table2[[ActualResult]:[ActualResult]], "OT") + SUMIFS(Table2[[HomeWon_]:[HomeWon_]], Table2[[GameIsOver]:[GameIsOver]],1,Table2[[AwayTeam]:[AwayTeam]],$T29, Table2[[HomeTeam]:[HomeTeam]], AV$21, Table2[[ActualResult]:[ActualResult]], "SO") + SUMIFS(Table2[[AwayWon]:[AwayWon]], Table2[[GameIsOver]:[GameIsOver]],1,Table2[[HomeTeam]:[HomeTeam]],$T29, Table2[[AwayTeam]:[AwayTeam]], AV$21, Table2[[ActualResult]:[ActualResult]], "SO")))</f>
        <v>3</v>
      </c>
      <c r="AW29">
        <f>(2*(SUMIFS(Table2[[AwayWon]:[AwayWon]], Table2[[GameIsOver]:[GameIsOver]],1,Table2[[AwayTeam]:[AwayTeam]],$T29, Table2[[HomeTeam]:[HomeTeam]], AW$21) + SUMIFS(Table2[[HomeWon_]:[HomeWon_]], Table2[[GameIsOver]:[GameIsOver]],1,Table2[[HomeTeam]:[HomeTeam]],$T29, Table2[[AwayTeam]:[AwayTeam]], AW$21))) + (0*(SUMIFS(Table2[[HomeWon_]:[HomeWon_]], Table2[[GameIsOver]:[GameIsOver]],1,Table2[[AwayTeam]:[AwayTeam]],$T29, Table2[[HomeTeam]:[HomeTeam]], AW$21, Table2[[ActualResult]:[ActualResult]], "REG") + SUMIFS(Table2[[AwayWon]:[AwayWon]], Table2[[GameIsOver]:[GameIsOver]],1,Table2[[HomeTeam]:[HomeTeam]],$T29, Table2[[AwayTeam]:[AwayTeam]], AW$21, Table2[[ActualResult]:[ActualResult]], "REG"))) + (1*(SUMIFS(Table2[[HomeWon_]:[HomeWon_]], Table2[[GameIsOver]:[GameIsOver]],1,Table2[[AwayTeam]:[AwayTeam]],$T29, Table2[[HomeTeam]:[HomeTeam]], AW$21, Table2[[ActualResult]:[ActualResult]], "OT") + SUMIFS(Table2[[AwayWon]:[AwayWon]], Table2[[GameIsOver]:[GameIsOver]],1,Table2[[HomeTeam]:[HomeTeam]],$T29, Table2[[AwayTeam]:[AwayTeam]], AW$21, Table2[[ActualResult]:[ActualResult]], "OT") + SUMIFS(Table2[[HomeWon_]:[HomeWon_]], Table2[[GameIsOver]:[GameIsOver]],1,Table2[[AwayTeam]:[AwayTeam]],$T29, Table2[[HomeTeam]:[HomeTeam]], AW$21, Table2[[ActualResult]:[ActualResult]], "SO") + SUMIFS(Table2[[AwayWon]:[AwayWon]], Table2[[GameIsOver]:[GameIsOver]],1,Table2[[HomeTeam]:[HomeTeam]],$T29, Table2[[AwayTeam]:[AwayTeam]], AW$21, Table2[[ActualResult]:[ActualResult]], "SO")))</f>
        <v>3</v>
      </c>
      <c r="AX29">
        <f>(2*(SUMIFS(Table2[[AwayWon]:[AwayWon]], Table2[[GameIsOver]:[GameIsOver]],1,Table2[[AwayTeam]:[AwayTeam]],$T29, Table2[[HomeTeam]:[HomeTeam]], AX$21) + SUMIFS(Table2[[HomeWon_]:[HomeWon_]], Table2[[GameIsOver]:[GameIsOver]],1,Table2[[HomeTeam]:[HomeTeam]],$T29, Table2[[AwayTeam]:[AwayTeam]], AX$21))) + (0*(SUMIFS(Table2[[HomeWon_]:[HomeWon_]], Table2[[GameIsOver]:[GameIsOver]],1,Table2[[AwayTeam]:[AwayTeam]],$T29, Table2[[HomeTeam]:[HomeTeam]], AX$21, Table2[[ActualResult]:[ActualResult]], "REG") + SUMIFS(Table2[[AwayWon]:[AwayWon]], Table2[[GameIsOver]:[GameIsOver]],1,Table2[[HomeTeam]:[HomeTeam]],$T29, Table2[[AwayTeam]:[AwayTeam]], AX$21, Table2[[ActualResult]:[ActualResult]], "REG"))) + (1*(SUMIFS(Table2[[HomeWon_]:[HomeWon_]], Table2[[GameIsOver]:[GameIsOver]],1,Table2[[AwayTeam]:[AwayTeam]],$T29, Table2[[HomeTeam]:[HomeTeam]], AX$21, Table2[[ActualResult]:[ActualResult]], "OT") + SUMIFS(Table2[[AwayWon]:[AwayWon]], Table2[[GameIsOver]:[GameIsOver]],1,Table2[[HomeTeam]:[HomeTeam]],$T29, Table2[[AwayTeam]:[AwayTeam]], AX$21, Table2[[ActualResult]:[ActualResult]], "OT") + SUMIFS(Table2[[HomeWon_]:[HomeWon_]], Table2[[GameIsOver]:[GameIsOver]],1,Table2[[AwayTeam]:[AwayTeam]],$T29, Table2[[HomeTeam]:[HomeTeam]], AX$21, Table2[[ActualResult]:[ActualResult]], "SO") + SUMIFS(Table2[[AwayWon]:[AwayWon]], Table2[[GameIsOver]:[GameIsOver]],1,Table2[[HomeTeam]:[HomeTeam]],$T29, Table2[[AwayTeam]:[AwayTeam]], AX$21, Table2[[ActualResult]:[ActualResult]], "SO")))</f>
        <v>6</v>
      </c>
      <c r="AY29">
        <f>(2*(SUMIFS(Table2[[AwayWon]:[AwayWon]], Table2[[GameIsOver]:[GameIsOver]],1,Table2[[AwayTeam]:[AwayTeam]],$T29, Table2[[HomeTeam]:[HomeTeam]], AY$21) + SUMIFS(Table2[[HomeWon_]:[HomeWon_]], Table2[[GameIsOver]:[GameIsOver]],1,Table2[[HomeTeam]:[HomeTeam]],$T29, Table2[[AwayTeam]:[AwayTeam]], AY$21))) + (0*(SUMIFS(Table2[[HomeWon_]:[HomeWon_]], Table2[[GameIsOver]:[GameIsOver]],1,Table2[[AwayTeam]:[AwayTeam]],$T29, Table2[[HomeTeam]:[HomeTeam]], AY$21, Table2[[ActualResult]:[ActualResult]], "REG") + SUMIFS(Table2[[AwayWon]:[AwayWon]], Table2[[GameIsOver]:[GameIsOver]],1,Table2[[HomeTeam]:[HomeTeam]],$T29, Table2[[AwayTeam]:[AwayTeam]], AY$21, Table2[[ActualResult]:[ActualResult]], "REG"))) + (1*(SUMIFS(Table2[[HomeWon_]:[HomeWon_]], Table2[[GameIsOver]:[GameIsOver]],1,Table2[[AwayTeam]:[AwayTeam]],$T29, Table2[[HomeTeam]:[HomeTeam]], AY$21, Table2[[ActualResult]:[ActualResult]], "OT") + SUMIFS(Table2[[AwayWon]:[AwayWon]], Table2[[GameIsOver]:[GameIsOver]],1,Table2[[HomeTeam]:[HomeTeam]],$T29, Table2[[AwayTeam]:[AwayTeam]], AY$21, Table2[[ActualResult]:[ActualResult]], "OT") + SUMIFS(Table2[[HomeWon_]:[HomeWon_]], Table2[[GameIsOver]:[GameIsOver]],1,Table2[[AwayTeam]:[AwayTeam]],$T29, Table2[[HomeTeam]:[HomeTeam]], AY$21, Table2[[ActualResult]:[ActualResult]], "SO") + SUMIFS(Table2[[AwayWon]:[AwayWon]], Table2[[GameIsOver]:[GameIsOver]],1,Table2[[HomeTeam]:[HomeTeam]],$T29, Table2[[AwayTeam]:[AwayTeam]], AY$21, Table2[[ActualResult]:[ActualResult]], "SO")))</f>
        <v>1</v>
      </c>
      <c r="AZ29">
        <f>(2*(SUMIFS(Table2[[AwayWon]:[AwayWon]], Table2[[GameIsOver]:[GameIsOver]],1,Table2[[AwayTeam]:[AwayTeam]],$T29, Table2[[HomeTeam]:[HomeTeam]], AZ$21) + SUMIFS(Table2[[HomeWon_]:[HomeWon_]], Table2[[GameIsOver]:[GameIsOver]],1,Table2[[HomeTeam]:[HomeTeam]],$T29, Table2[[AwayTeam]:[AwayTeam]], AZ$21))) + (0*(SUMIFS(Table2[[HomeWon_]:[HomeWon_]], Table2[[GameIsOver]:[GameIsOver]],1,Table2[[AwayTeam]:[AwayTeam]],$T29, Table2[[HomeTeam]:[HomeTeam]], AZ$21, Table2[[ActualResult]:[ActualResult]], "REG") + SUMIFS(Table2[[AwayWon]:[AwayWon]], Table2[[GameIsOver]:[GameIsOver]],1,Table2[[HomeTeam]:[HomeTeam]],$T29, Table2[[AwayTeam]:[AwayTeam]], AZ$21, Table2[[ActualResult]:[ActualResult]], "REG"))) + (1*(SUMIFS(Table2[[HomeWon_]:[HomeWon_]], Table2[[GameIsOver]:[GameIsOver]],1,Table2[[AwayTeam]:[AwayTeam]],$T29, Table2[[HomeTeam]:[HomeTeam]], AZ$21, Table2[[ActualResult]:[ActualResult]], "OT") + SUMIFS(Table2[[AwayWon]:[AwayWon]], Table2[[GameIsOver]:[GameIsOver]],1,Table2[[HomeTeam]:[HomeTeam]],$T29, Table2[[AwayTeam]:[AwayTeam]], AZ$21, Table2[[ActualResult]:[ActualResult]], "OT") + SUMIFS(Table2[[HomeWon_]:[HomeWon_]], Table2[[GameIsOver]:[GameIsOver]],1,Table2[[AwayTeam]:[AwayTeam]],$T29, Table2[[HomeTeam]:[HomeTeam]], AZ$21, Table2[[ActualResult]:[ActualResult]], "SO") + SUMIFS(Table2[[AwayWon]:[AwayWon]], Table2[[GameIsOver]:[GameIsOver]],1,Table2[[HomeTeam]:[HomeTeam]],$T29, Table2[[AwayTeam]:[AwayTeam]], AZ$21, Table2[[ActualResult]:[ActualResult]], "SO")))</f>
        <v>1</v>
      </c>
      <c r="BA29">
        <f>(2*(SUMIFS(Table2[[AwayWon]:[AwayWon]], Table2[[GameIsOver]:[GameIsOver]],1,Table2[[AwayTeam]:[AwayTeam]],$T29, Table2[[HomeTeam]:[HomeTeam]], BA$21) + SUMIFS(Table2[[HomeWon_]:[HomeWon_]], Table2[[GameIsOver]:[GameIsOver]],1,Table2[[HomeTeam]:[HomeTeam]],$T29, Table2[[AwayTeam]:[AwayTeam]], BA$21))) + (0*(SUMIFS(Table2[[HomeWon_]:[HomeWon_]], Table2[[GameIsOver]:[GameIsOver]],1,Table2[[AwayTeam]:[AwayTeam]],$T29, Table2[[HomeTeam]:[HomeTeam]], BA$21, Table2[[ActualResult]:[ActualResult]], "REG") + SUMIFS(Table2[[AwayWon]:[AwayWon]], Table2[[GameIsOver]:[GameIsOver]],1,Table2[[HomeTeam]:[HomeTeam]],$T29, Table2[[AwayTeam]:[AwayTeam]], BA$21, Table2[[ActualResult]:[ActualResult]], "REG"))) + (1*(SUMIFS(Table2[[HomeWon_]:[HomeWon_]], Table2[[GameIsOver]:[GameIsOver]],1,Table2[[AwayTeam]:[AwayTeam]],$T29, Table2[[HomeTeam]:[HomeTeam]], BA$21, Table2[[ActualResult]:[ActualResult]], "OT") + SUMIFS(Table2[[AwayWon]:[AwayWon]], Table2[[GameIsOver]:[GameIsOver]],1,Table2[[HomeTeam]:[HomeTeam]],$T29, Table2[[AwayTeam]:[AwayTeam]], BA$21, Table2[[ActualResult]:[ActualResult]], "OT") + SUMIFS(Table2[[HomeWon_]:[HomeWon_]], Table2[[GameIsOver]:[GameIsOver]],1,Table2[[AwayTeam]:[AwayTeam]],$T29, Table2[[HomeTeam]:[HomeTeam]], BA$21, Table2[[ActualResult]:[ActualResult]], "SO") + SUMIFS(Table2[[AwayWon]:[AwayWon]], Table2[[GameIsOver]:[GameIsOver]],1,Table2[[HomeTeam]:[HomeTeam]],$T29, Table2[[AwayTeam]:[AwayTeam]], BA$21, Table2[[ActualResult]:[ActualResult]], "SO")))</f>
        <v>3</v>
      </c>
    </row>
    <row r="30" spans="1:53" x14ac:dyDescent="0.25">
      <c r="A30" s="70" t="s">
        <v>24</v>
      </c>
      <c r="B30" s="70" t="s">
        <v>96</v>
      </c>
      <c r="C30" s="70" t="s">
        <v>99</v>
      </c>
      <c r="D30" s="71">
        <f>INDEX(Table3[PTS], MATCH(Table6[[#This Row],[Teams]], Table3[Teams],0))</f>
        <v>68</v>
      </c>
      <c r="E30" s="71">
        <f>INDEX(Table3[PTS], MATCH(Table6[[#This Row],[Teams]], Table3[Teams],0))</f>
        <v>68</v>
      </c>
    </row>
    <row r="31" spans="1:53" x14ac:dyDescent="0.25">
      <c r="A31" s="71" t="s">
        <v>26</v>
      </c>
      <c r="B31" s="71" t="s">
        <v>96</v>
      </c>
      <c r="C31" s="71" t="s">
        <v>99</v>
      </c>
      <c r="D31" s="71">
        <f>INDEX(Table3[PTS], MATCH(Table6[[#This Row],[Teams]], Table3[Teams],0))</f>
        <v>83</v>
      </c>
      <c r="E31" s="71">
        <f>INDEX(Table3[PTS], MATCH(Table6[[#This Row],[Teams]], Table3[Teams],0))</f>
        <v>83</v>
      </c>
      <c r="S31" t="s">
        <v>1885</v>
      </c>
      <c r="T31" t="s">
        <v>41</v>
      </c>
      <c r="U31" t="s">
        <v>1873</v>
      </c>
      <c r="V31" t="s">
        <v>46</v>
      </c>
      <c r="W31" t="s">
        <v>23</v>
      </c>
      <c r="X31" t="s">
        <v>22</v>
      </c>
      <c r="Y31" t="s">
        <v>27</v>
      </c>
      <c r="Z31" t="s">
        <v>11</v>
      </c>
      <c r="AA31" t="s">
        <v>37</v>
      </c>
      <c r="AB31" t="s">
        <v>24</v>
      </c>
      <c r="AC31" t="s">
        <v>26</v>
      </c>
      <c r="AD31" t="s">
        <v>16</v>
      </c>
      <c r="AE31" t="s">
        <v>25</v>
      </c>
      <c r="AF31" t="s">
        <v>33</v>
      </c>
      <c r="AG31" t="s">
        <v>36</v>
      </c>
      <c r="AH31" t="s">
        <v>34</v>
      </c>
      <c r="AI31" t="s">
        <v>12</v>
      </c>
      <c r="AJ31" t="s">
        <v>14</v>
      </c>
      <c r="AK31" t="s">
        <v>21</v>
      </c>
      <c r="AL31" t="s">
        <v>43</v>
      </c>
      <c r="AM31" t="s">
        <v>35</v>
      </c>
      <c r="AN31" t="s">
        <v>31</v>
      </c>
      <c r="AO31" t="s">
        <v>32</v>
      </c>
      <c r="AP31" t="s">
        <v>19</v>
      </c>
      <c r="AQ31" t="s">
        <v>44</v>
      </c>
      <c r="AR31" t="s">
        <v>20</v>
      </c>
      <c r="AS31" t="s">
        <v>45</v>
      </c>
      <c r="AT31" t="s">
        <v>15</v>
      </c>
      <c r="AU31" t="s">
        <v>28</v>
      </c>
      <c r="AV31" t="s">
        <v>30</v>
      </c>
      <c r="AW31" t="s">
        <v>13</v>
      </c>
      <c r="AX31" t="s">
        <v>18</v>
      </c>
      <c r="AY31" t="s">
        <v>29</v>
      </c>
      <c r="AZ31" t="s">
        <v>42</v>
      </c>
      <c r="BA31" t="s">
        <v>17</v>
      </c>
    </row>
    <row r="32" spans="1:53" x14ac:dyDescent="0.25">
      <c r="A32" s="70" t="s">
        <v>21</v>
      </c>
      <c r="B32" s="70" t="s">
        <v>96</v>
      </c>
      <c r="C32" s="70" t="s">
        <v>94</v>
      </c>
      <c r="D32" s="71">
        <f>INDEX(Table3[PTS], MATCH(Table6[[#This Row],[Teams]], Table3[Teams],0))</f>
        <v>94</v>
      </c>
      <c r="E32" s="71">
        <f>INDEX(Table3[PTS], MATCH(Table6[[#This Row],[Teams]], Table3[Teams],0))</f>
        <v>94</v>
      </c>
      <c r="S32">
        <v>4</v>
      </c>
      <c r="T32" t="str" cm="1">
        <f t="array" ref="T32">INDEX(Table6[Teams], SMALL(IF(Table6[D]="A", ROW(Table6[Teams])-ROW(Table6[#Headers])), Table71214[[#This Row],[ATL]]))</f>
        <v>FLA</v>
      </c>
      <c r="U32">
        <f>INDEX(Table6[PTS], MATCH($T32, Table6[Teams], 0))</f>
        <v>83</v>
      </c>
      <c r="V32">
        <f>(2*(SUMIFS(Table2[[AwayWon]:[AwayWon]], Table2[[GameIsOver]:[GameIsOver]],1,Table2[[AwayTeam]:[AwayTeam]],$T32, Table2[[HomeTeam]:[HomeTeam]], V$31) + SUMIFS(Table2[[HomeWon_]:[HomeWon_]], Table2[[GameIsOver]:[GameIsOver]],1,Table2[[HomeTeam]:[HomeTeam]],$T2, Table2[[AwayTeam]:[AwayTeam]], V$31))) + (0*(SUMIFS(Table2[[HomeWon_]:[HomeWon_]], Table2[[GameIsOver]:[GameIsOver]],1,Table2[[AwayTeam]:[AwayTeam]],$T32, Table2[[HomeTeam]:[HomeTeam]], V$31, Table2[[ActualResult]:[ActualResult]], "REG") + SUMIFS(Table2[[AwayWon]:[AwayWon]], Table2[[GameIsOver]:[GameIsOver]],1,Table2[[HomeTeam]:[HomeTeam]],$T32, Table2[[AwayTeam]:[AwayTeam]], V$31, Table2[[ActualResult]:[ActualResult]], "REG"))) + (1*(SUMIFS(Table2[[HomeWon_]:[HomeWon_]], Table2[[GameIsOver]:[GameIsOver]],1,Table2[[AwayTeam]:[AwayTeam]],$T32, Table2[[HomeTeam]:[HomeTeam]], V$31, Table2[[ActualResult]:[ActualResult]], "OT") + SUMIFS(Table2[[AwayWon]:[AwayWon]], Table2[[GameIsOver]:[GameIsOver]],1,Table2[[HomeTeam]:[HomeTeam]],$T32, Table2[[AwayTeam]:[AwayTeam]], V$31, Table2[[ActualResult]:[ActualResult]], "OT") + SUMIFS(Table2[[HomeWon_]:[HomeWon_]], Table2[[GameIsOver]:[GameIsOver]],1,Table2[[AwayTeam]:[AwayTeam]],$T32, Table2[[HomeTeam]:[HomeTeam]], V$31, Table2[[ActualResult]:[ActualResult]], "SO") + SUMIFS(Table2[[AwayWon]:[AwayWon]], Table2[[GameIsOver]:[GameIsOver]],1,Table2[[HomeTeam]:[HomeTeam]],$T32, Table2[[AwayTeam]:[AwayTeam]], V$31, Table2[[ActualResult]:[ActualResult]], "SO")))</f>
        <v>6</v>
      </c>
      <c r="W32">
        <f>(2*(SUMIFS(Table2[[AwayWon]:[AwayWon]], Table2[[GameIsOver]:[GameIsOver]],1,Table2[[AwayTeam]:[AwayTeam]],$T32, Table2[[HomeTeam]:[HomeTeam]], W$31) + SUMIFS(Table2[[HomeWon_]:[HomeWon_]], Table2[[GameIsOver]:[GameIsOver]],1,Table2[[HomeTeam]:[HomeTeam]],$T2, Table2[[AwayTeam]:[AwayTeam]], W$31))) + (0*(SUMIFS(Table2[[HomeWon_]:[HomeWon_]], Table2[[GameIsOver]:[GameIsOver]],1,Table2[[AwayTeam]:[AwayTeam]],$T32, Table2[[HomeTeam]:[HomeTeam]], W$31, Table2[[ActualResult]:[ActualResult]], "REG") + SUMIFS(Table2[[AwayWon]:[AwayWon]], Table2[[GameIsOver]:[GameIsOver]],1,Table2[[HomeTeam]:[HomeTeam]],$T32, Table2[[AwayTeam]:[AwayTeam]], W$31, Table2[[ActualResult]:[ActualResult]], "REG"))) + (1*(SUMIFS(Table2[[HomeWon_]:[HomeWon_]], Table2[[GameIsOver]:[GameIsOver]],1,Table2[[AwayTeam]:[AwayTeam]],$T32, Table2[[HomeTeam]:[HomeTeam]], W$31, Table2[[ActualResult]:[ActualResult]], "OT") + SUMIFS(Table2[[AwayWon]:[AwayWon]], Table2[[GameIsOver]:[GameIsOver]],1,Table2[[HomeTeam]:[HomeTeam]],$T32, Table2[[AwayTeam]:[AwayTeam]], W$31, Table2[[ActualResult]:[ActualResult]], "OT") + SUMIFS(Table2[[HomeWon_]:[HomeWon_]], Table2[[GameIsOver]:[GameIsOver]],1,Table2[[AwayTeam]:[AwayTeam]],$T32, Table2[[HomeTeam]:[HomeTeam]], W$31, Table2[[ActualResult]:[ActualResult]], "SO") + SUMIFS(Table2[[AwayWon]:[AwayWon]], Table2[[GameIsOver]:[GameIsOver]],1,Table2[[HomeTeam]:[HomeTeam]],$T32, Table2[[AwayTeam]:[AwayTeam]], W$31, Table2[[ActualResult]:[ActualResult]], "SO")))</f>
        <v>4</v>
      </c>
      <c r="X32">
        <f>(2*(SUMIFS(Table2[[AwayWon]:[AwayWon]], Table2[[GameIsOver]:[GameIsOver]],1,Table2[[AwayTeam]:[AwayTeam]],$T32, Table2[[HomeTeam]:[HomeTeam]], X$31) + SUMIFS(Table2[[HomeWon_]:[HomeWon_]], Table2[[GameIsOver]:[GameIsOver]],1,Table2[[HomeTeam]:[HomeTeam]],$T2, Table2[[AwayTeam]:[AwayTeam]], X$31))) + (0*(SUMIFS(Table2[[HomeWon_]:[HomeWon_]], Table2[[GameIsOver]:[GameIsOver]],1,Table2[[AwayTeam]:[AwayTeam]],$T32, Table2[[HomeTeam]:[HomeTeam]], X$31, Table2[[ActualResult]:[ActualResult]], "REG") + SUMIFS(Table2[[AwayWon]:[AwayWon]], Table2[[GameIsOver]:[GameIsOver]],1,Table2[[HomeTeam]:[HomeTeam]],$T32, Table2[[AwayTeam]:[AwayTeam]], X$31, Table2[[ActualResult]:[ActualResult]], "REG"))) + (1*(SUMIFS(Table2[[HomeWon_]:[HomeWon_]], Table2[[GameIsOver]:[GameIsOver]],1,Table2[[AwayTeam]:[AwayTeam]],$T32, Table2[[HomeTeam]:[HomeTeam]], X$31, Table2[[ActualResult]:[ActualResult]], "OT") + SUMIFS(Table2[[AwayWon]:[AwayWon]], Table2[[GameIsOver]:[GameIsOver]],1,Table2[[HomeTeam]:[HomeTeam]],$T32, Table2[[AwayTeam]:[AwayTeam]], X$31, Table2[[ActualResult]:[ActualResult]], "OT") + SUMIFS(Table2[[HomeWon_]:[HomeWon_]], Table2[[GameIsOver]:[GameIsOver]],1,Table2[[AwayTeam]:[AwayTeam]],$T32, Table2[[HomeTeam]:[HomeTeam]], X$31, Table2[[ActualResult]:[ActualResult]], "SO") + SUMIFS(Table2[[AwayWon]:[AwayWon]], Table2[[GameIsOver]:[GameIsOver]],1,Table2[[HomeTeam]:[HomeTeam]],$T32, Table2[[AwayTeam]:[AwayTeam]], X$31, Table2[[ActualResult]:[ActualResult]], "SO")))</f>
        <v>4</v>
      </c>
      <c r="Y32">
        <f>(2*(SUMIFS(Table2[[AwayWon]:[AwayWon]], Table2[[GameIsOver]:[GameIsOver]],1,Table2[[AwayTeam]:[AwayTeam]],$T32, Table2[[HomeTeam]:[HomeTeam]], Y$31) + SUMIFS(Table2[[HomeWon_]:[HomeWon_]], Table2[[GameIsOver]:[GameIsOver]],1,Table2[[HomeTeam]:[HomeTeam]],$T2, Table2[[AwayTeam]:[AwayTeam]], Y$31))) + (0*(SUMIFS(Table2[[HomeWon_]:[HomeWon_]], Table2[[GameIsOver]:[GameIsOver]],1,Table2[[AwayTeam]:[AwayTeam]],$T32, Table2[[HomeTeam]:[HomeTeam]], Y$31, Table2[[ActualResult]:[ActualResult]], "REG") + SUMIFS(Table2[[AwayWon]:[AwayWon]], Table2[[GameIsOver]:[GameIsOver]],1,Table2[[HomeTeam]:[HomeTeam]],$T32, Table2[[AwayTeam]:[AwayTeam]], Y$31, Table2[[ActualResult]:[ActualResult]], "REG"))) + (1*(SUMIFS(Table2[[HomeWon_]:[HomeWon_]], Table2[[GameIsOver]:[GameIsOver]],1,Table2[[AwayTeam]:[AwayTeam]],$T32, Table2[[HomeTeam]:[HomeTeam]], Y$31, Table2[[ActualResult]:[ActualResult]], "OT") + SUMIFS(Table2[[AwayWon]:[AwayWon]], Table2[[GameIsOver]:[GameIsOver]],1,Table2[[HomeTeam]:[HomeTeam]],$T32, Table2[[AwayTeam]:[AwayTeam]], Y$31, Table2[[ActualResult]:[ActualResult]], "OT") + SUMIFS(Table2[[HomeWon_]:[HomeWon_]], Table2[[GameIsOver]:[GameIsOver]],1,Table2[[AwayTeam]:[AwayTeam]],$T32, Table2[[HomeTeam]:[HomeTeam]], Y$31, Table2[[ActualResult]:[ActualResult]], "SO") + SUMIFS(Table2[[AwayWon]:[AwayWon]], Table2[[GameIsOver]:[GameIsOver]],1,Table2[[HomeTeam]:[HomeTeam]],$T32, Table2[[AwayTeam]:[AwayTeam]], Y$31, Table2[[ActualResult]:[ActualResult]], "SO")))</f>
        <v>2</v>
      </c>
      <c r="Z32">
        <f>(2*(SUMIFS(Table2[[AwayWon]:[AwayWon]], Table2[[GameIsOver]:[GameIsOver]],1,Table2[[AwayTeam]:[AwayTeam]],$T32, Table2[[HomeTeam]:[HomeTeam]], Z$31) + SUMIFS(Table2[[HomeWon_]:[HomeWon_]], Table2[[GameIsOver]:[GameIsOver]],1,Table2[[HomeTeam]:[HomeTeam]],$T2, Table2[[AwayTeam]:[AwayTeam]], Z$31))) + (0*(SUMIFS(Table2[[HomeWon_]:[HomeWon_]], Table2[[GameIsOver]:[GameIsOver]],1,Table2[[AwayTeam]:[AwayTeam]],$T32, Table2[[HomeTeam]:[HomeTeam]], Z$31, Table2[[ActualResult]:[ActualResult]], "REG") + SUMIFS(Table2[[AwayWon]:[AwayWon]], Table2[[GameIsOver]:[GameIsOver]],1,Table2[[HomeTeam]:[HomeTeam]],$T32, Table2[[AwayTeam]:[AwayTeam]], Z$31, Table2[[ActualResult]:[ActualResult]], "REG"))) + (1*(SUMIFS(Table2[[HomeWon_]:[HomeWon_]], Table2[[GameIsOver]:[GameIsOver]],1,Table2[[AwayTeam]:[AwayTeam]],$T32, Table2[[HomeTeam]:[HomeTeam]], Z$31, Table2[[ActualResult]:[ActualResult]], "OT") + SUMIFS(Table2[[AwayWon]:[AwayWon]], Table2[[GameIsOver]:[GameIsOver]],1,Table2[[HomeTeam]:[HomeTeam]],$T32, Table2[[AwayTeam]:[AwayTeam]], Z$31, Table2[[ActualResult]:[ActualResult]], "OT") + SUMIFS(Table2[[HomeWon_]:[HomeWon_]], Table2[[GameIsOver]:[GameIsOver]],1,Table2[[AwayTeam]:[AwayTeam]],$T32, Table2[[HomeTeam]:[HomeTeam]], Z$31, Table2[[ActualResult]:[ActualResult]], "SO") + SUMIFS(Table2[[AwayWon]:[AwayWon]], Table2[[GameIsOver]:[GameIsOver]],1,Table2[[HomeTeam]:[HomeTeam]],$T32, Table2[[AwayTeam]:[AwayTeam]], Z$31, Table2[[ActualResult]:[ActualResult]], "SO")))</f>
        <v>4</v>
      </c>
      <c r="AA32">
        <f>(2*(SUMIFS(Table2[[AwayWon]:[AwayWon]], Table2[[GameIsOver]:[GameIsOver]],1,Table2[[AwayTeam]:[AwayTeam]],$T32, Table2[[HomeTeam]:[HomeTeam]], AA$31) + SUMIFS(Table2[[HomeWon_]:[HomeWon_]], Table2[[GameIsOver]:[GameIsOver]],1,Table2[[HomeTeam]:[HomeTeam]],$T2, Table2[[AwayTeam]:[AwayTeam]], AA$31))) + (0*(SUMIFS(Table2[[HomeWon_]:[HomeWon_]], Table2[[GameIsOver]:[GameIsOver]],1,Table2[[AwayTeam]:[AwayTeam]],$T32, Table2[[HomeTeam]:[HomeTeam]], AA$31, Table2[[ActualResult]:[ActualResult]], "REG") + SUMIFS(Table2[[AwayWon]:[AwayWon]], Table2[[GameIsOver]:[GameIsOver]],1,Table2[[HomeTeam]:[HomeTeam]],$T32, Table2[[AwayTeam]:[AwayTeam]], AA$31, Table2[[ActualResult]:[ActualResult]], "REG"))) + (1*(SUMIFS(Table2[[HomeWon_]:[HomeWon_]], Table2[[GameIsOver]:[GameIsOver]],1,Table2[[AwayTeam]:[AwayTeam]],$T32, Table2[[HomeTeam]:[HomeTeam]], AA$31, Table2[[ActualResult]:[ActualResult]], "OT") + SUMIFS(Table2[[AwayWon]:[AwayWon]], Table2[[GameIsOver]:[GameIsOver]],1,Table2[[HomeTeam]:[HomeTeam]],$T32, Table2[[AwayTeam]:[AwayTeam]], AA$31, Table2[[ActualResult]:[ActualResult]], "OT") + SUMIFS(Table2[[HomeWon_]:[HomeWon_]], Table2[[GameIsOver]:[GameIsOver]],1,Table2[[AwayTeam]:[AwayTeam]],$T32, Table2[[HomeTeam]:[HomeTeam]], AA$31, Table2[[ActualResult]:[ActualResult]], "SO") + SUMIFS(Table2[[AwayWon]:[AwayWon]], Table2[[GameIsOver]:[GameIsOver]],1,Table2[[HomeTeam]:[HomeTeam]],$T32, Table2[[AwayTeam]:[AwayTeam]], AA$31, Table2[[ActualResult]:[ActualResult]], "SO")))</f>
        <v>4</v>
      </c>
      <c r="AB32">
        <f>(2*(SUMIFS(Table2[[AwayWon]:[AwayWon]], Table2[[GameIsOver]:[GameIsOver]],1,Table2[[AwayTeam]:[AwayTeam]],$T32, Table2[[HomeTeam]:[HomeTeam]], AB$31) + SUMIFS(Table2[[HomeWon_]:[HomeWon_]], Table2[[GameIsOver]:[GameIsOver]],1,Table2[[HomeTeam]:[HomeTeam]],$T2, Table2[[AwayTeam]:[AwayTeam]], AB$31))) + (0*(SUMIFS(Table2[[HomeWon_]:[HomeWon_]], Table2[[GameIsOver]:[GameIsOver]],1,Table2[[AwayTeam]:[AwayTeam]],$T32, Table2[[HomeTeam]:[HomeTeam]], AB$31, Table2[[ActualResult]:[ActualResult]], "REG") + SUMIFS(Table2[[AwayWon]:[AwayWon]], Table2[[GameIsOver]:[GameIsOver]],1,Table2[[HomeTeam]:[HomeTeam]],$T32, Table2[[AwayTeam]:[AwayTeam]], AB$31, Table2[[ActualResult]:[ActualResult]], "REG"))) + (1*(SUMIFS(Table2[[HomeWon_]:[HomeWon_]], Table2[[GameIsOver]:[GameIsOver]],1,Table2[[AwayTeam]:[AwayTeam]],$T32, Table2[[HomeTeam]:[HomeTeam]], AB$31, Table2[[ActualResult]:[ActualResult]], "OT") + SUMIFS(Table2[[AwayWon]:[AwayWon]], Table2[[GameIsOver]:[GameIsOver]],1,Table2[[HomeTeam]:[HomeTeam]],$T32, Table2[[AwayTeam]:[AwayTeam]], AB$31, Table2[[ActualResult]:[ActualResult]], "OT") + SUMIFS(Table2[[HomeWon_]:[HomeWon_]], Table2[[GameIsOver]:[GameIsOver]],1,Table2[[AwayTeam]:[AwayTeam]],$T32, Table2[[HomeTeam]:[HomeTeam]], AB$31, Table2[[ActualResult]:[ActualResult]], "SO") + SUMIFS(Table2[[AwayWon]:[AwayWon]], Table2[[GameIsOver]:[GameIsOver]],1,Table2[[HomeTeam]:[HomeTeam]],$T32, Table2[[AwayTeam]:[AwayTeam]], AB$31, Table2[[ActualResult]:[ActualResult]], "SO")))</f>
        <v>5</v>
      </c>
      <c r="AC32">
        <f>(2*(SUMIFS(Table2[[AwayWon]:[AwayWon]], Table2[[GameIsOver]:[GameIsOver]],1,Table2[[AwayTeam]:[AwayTeam]],$T32, Table2[[HomeTeam]:[HomeTeam]], AC$31) + SUMIFS(Table2[[HomeWon_]:[HomeWon_]], Table2[[GameIsOver]:[GameIsOver]],1,Table2[[HomeTeam]:[HomeTeam]],$T2, Table2[[AwayTeam]:[AwayTeam]], AC$31))) + (0*(SUMIFS(Table2[[HomeWon_]:[HomeWon_]], Table2[[GameIsOver]:[GameIsOver]],1,Table2[[AwayTeam]:[AwayTeam]],$T32, Table2[[HomeTeam]:[HomeTeam]], AC$31, Table2[[ActualResult]:[ActualResult]], "REG") + SUMIFS(Table2[[AwayWon]:[AwayWon]], Table2[[GameIsOver]:[GameIsOver]],1,Table2[[HomeTeam]:[HomeTeam]],$T32, Table2[[AwayTeam]:[AwayTeam]], AC$31, Table2[[ActualResult]:[ActualResult]], "REG"))) + (1*(SUMIFS(Table2[[HomeWon_]:[HomeWon_]], Table2[[GameIsOver]:[GameIsOver]],1,Table2[[AwayTeam]:[AwayTeam]],$T32, Table2[[HomeTeam]:[HomeTeam]], AC$31, Table2[[ActualResult]:[ActualResult]], "OT") + SUMIFS(Table2[[AwayWon]:[AwayWon]], Table2[[GameIsOver]:[GameIsOver]],1,Table2[[HomeTeam]:[HomeTeam]],$T32, Table2[[AwayTeam]:[AwayTeam]], AC$31, Table2[[ActualResult]:[ActualResult]], "OT") + SUMIFS(Table2[[HomeWon_]:[HomeWon_]], Table2[[GameIsOver]:[GameIsOver]],1,Table2[[AwayTeam]:[AwayTeam]],$T32, Table2[[HomeTeam]:[HomeTeam]], AC$31, Table2[[ActualResult]:[ActualResult]], "SO") + SUMIFS(Table2[[AwayWon]:[AwayWon]], Table2[[GameIsOver]:[GameIsOver]],1,Table2[[HomeTeam]:[HomeTeam]],$T32, Table2[[AwayTeam]:[AwayTeam]], AC$31, Table2[[ActualResult]:[ActualResult]], "SO")))</f>
        <v>0</v>
      </c>
      <c r="AD32">
        <f>(2*(SUMIFS(Table2[[AwayWon]:[AwayWon]], Table2[[GameIsOver]:[GameIsOver]],1,Table2[[AwayTeam]:[AwayTeam]],$T32, Table2[[HomeTeam]:[HomeTeam]], AD$31) + SUMIFS(Table2[[HomeWon_]:[HomeWon_]], Table2[[GameIsOver]:[GameIsOver]],1,Table2[[HomeTeam]:[HomeTeam]],$T2, Table2[[AwayTeam]:[AwayTeam]], AD$31))) + (0*(SUMIFS(Table2[[HomeWon_]:[HomeWon_]], Table2[[GameIsOver]:[GameIsOver]],1,Table2[[AwayTeam]:[AwayTeam]],$T32, Table2[[HomeTeam]:[HomeTeam]], AD$31, Table2[[ActualResult]:[ActualResult]], "REG") + SUMIFS(Table2[[AwayWon]:[AwayWon]], Table2[[GameIsOver]:[GameIsOver]],1,Table2[[HomeTeam]:[HomeTeam]],$T32, Table2[[AwayTeam]:[AwayTeam]], AD$31, Table2[[ActualResult]:[ActualResult]], "REG"))) + (1*(SUMIFS(Table2[[HomeWon_]:[HomeWon_]], Table2[[GameIsOver]:[GameIsOver]],1,Table2[[AwayTeam]:[AwayTeam]],$T32, Table2[[HomeTeam]:[HomeTeam]], AD$31, Table2[[ActualResult]:[ActualResult]], "OT") + SUMIFS(Table2[[AwayWon]:[AwayWon]], Table2[[GameIsOver]:[GameIsOver]],1,Table2[[HomeTeam]:[HomeTeam]],$T32, Table2[[AwayTeam]:[AwayTeam]], AD$31, Table2[[ActualResult]:[ActualResult]], "OT") + SUMIFS(Table2[[HomeWon_]:[HomeWon_]], Table2[[GameIsOver]:[GameIsOver]],1,Table2[[AwayTeam]:[AwayTeam]],$T32, Table2[[HomeTeam]:[HomeTeam]], AD$31, Table2[[ActualResult]:[ActualResult]], "SO") + SUMIFS(Table2[[AwayWon]:[AwayWon]], Table2[[GameIsOver]:[GameIsOver]],1,Table2[[HomeTeam]:[HomeTeam]],$T32, Table2[[AwayTeam]:[AwayTeam]], AD$31, Table2[[ActualResult]:[ActualResult]], "SO")))</f>
        <v>2</v>
      </c>
      <c r="AE32">
        <f>(2*(SUMIFS(Table2[[AwayWon]:[AwayWon]], Table2[[GameIsOver]:[GameIsOver]],1,Table2[[AwayTeam]:[AwayTeam]],$T32, Table2[[HomeTeam]:[HomeTeam]], AE$31) + SUMIFS(Table2[[HomeWon_]:[HomeWon_]], Table2[[GameIsOver]:[GameIsOver]],1,Table2[[HomeTeam]:[HomeTeam]],$T2, Table2[[AwayTeam]:[AwayTeam]], AE$31))) + (0*(SUMIFS(Table2[[HomeWon_]:[HomeWon_]], Table2[[GameIsOver]:[GameIsOver]],1,Table2[[AwayTeam]:[AwayTeam]],$T32, Table2[[HomeTeam]:[HomeTeam]], AE$31, Table2[[ActualResult]:[ActualResult]], "REG") + SUMIFS(Table2[[AwayWon]:[AwayWon]], Table2[[GameIsOver]:[GameIsOver]],1,Table2[[HomeTeam]:[HomeTeam]],$T32, Table2[[AwayTeam]:[AwayTeam]], AE$31, Table2[[ActualResult]:[ActualResult]], "REG"))) + (1*(SUMIFS(Table2[[HomeWon_]:[HomeWon_]], Table2[[GameIsOver]:[GameIsOver]],1,Table2[[AwayTeam]:[AwayTeam]],$T32, Table2[[HomeTeam]:[HomeTeam]], AE$31, Table2[[ActualResult]:[ActualResult]], "OT") + SUMIFS(Table2[[AwayWon]:[AwayWon]], Table2[[GameIsOver]:[GameIsOver]],1,Table2[[HomeTeam]:[HomeTeam]],$T32, Table2[[AwayTeam]:[AwayTeam]], AE$31, Table2[[ActualResult]:[ActualResult]], "OT") + SUMIFS(Table2[[HomeWon_]:[HomeWon_]], Table2[[GameIsOver]:[GameIsOver]],1,Table2[[AwayTeam]:[AwayTeam]],$T32, Table2[[HomeTeam]:[HomeTeam]], AE$31, Table2[[ActualResult]:[ActualResult]], "SO") + SUMIFS(Table2[[AwayWon]:[AwayWon]], Table2[[GameIsOver]:[GameIsOver]],1,Table2[[HomeTeam]:[HomeTeam]],$T32, Table2[[AwayTeam]:[AwayTeam]], AE$31, Table2[[ActualResult]:[ActualResult]], "SO")))</f>
        <v>2</v>
      </c>
      <c r="AF32">
        <f>(2*(SUMIFS(Table2[[AwayWon]:[AwayWon]], Table2[[GameIsOver]:[GameIsOver]],1,Table2[[AwayTeam]:[AwayTeam]],$T32, Table2[[HomeTeam]:[HomeTeam]], AF$31) + SUMIFS(Table2[[HomeWon_]:[HomeWon_]], Table2[[GameIsOver]:[GameIsOver]],1,Table2[[HomeTeam]:[HomeTeam]],$T2, Table2[[AwayTeam]:[AwayTeam]], AF$31))) + (0*(SUMIFS(Table2[[HomeWon_]:[HomeWon_]], Table2[[GameIsOver]:[GameIsOver]],1,Table2[[AwayTeam]:[AwayTeam]],$T32, Table2[[HomeTeam]:[HomeTeam]], AF$31, Table2[[ActualResult]:[ActualResult]], "REG") + SUMIFS(Table2[[AwayWon]:[AwayWon]], Table2[[GameIsOver]:[GameIsOver]],1,Table2[[HomeTeam]:[HomeTeam]],$T32, Table2[[AwayTeam]:[AwayTeam]], AF$31, Table2[[ActualResult]:[ActualResult]], "REG"))) + (1*(SUMIFS(Table2[[HomeWon_]:[HomeWon_]], Table2[[GameIsOver]:[GameIsOver]],1,Table2[[AwayTeam]:[AwayTeam]],$T32, Table2[[HomeTeam]:[HomeTeam]], AF$31, Table2[[ActualResult]:[ActualResult]], "OT") + SUMIFS(Table2[[AwayWon]:[AwayWon]], Table2[[GameIsOver]:[GameIsOver]],1,Table2[[HomeTeam]:[HomeTeam]],$T32, Table2[[AwayTeam]:[AwayTeam]], AF$31, Table2[[ActualResult]:[ActualResult]], "OT") + SUMIFS(Table2[[HomeWon_]:[HomeWon_]], Table2[[GameIsOver]:[GameIsOver]],1,Table2[[AwayTeam]:[AwayTeam]],$T32, Table2[[HomeTeam]:[HomeTeam]], AF$31, Table2[[ActualResult]:[ActualResult]], "SO") + SUMIFS(Table2[[AwayWon]:[AwayWon]], Table2[[GameIsOver]:[GameIsOver]],1,Table2[[HomeTeam]:[HomeTeam]],$T32, Table2[[AwayTeam]:[AwayTeam]], AF$31, Table2[[ActualResult]:[ActualResult]], "SO")))</f>
        <v>4</v>
      </c>
      <c r="AG32">
        <f>(2*(SUMIFS(Table2[[AwayWon]:[AwayWon]], Table2[[GameIsOver]:[GameIsOver]],1,Table2[[AwayTeam]:[AwayTeam]],$T32, Table2[[HomeTeam]:[HomeTeam]], AG$31) + SUMIFS(Table2[[HomeWon_]:[HomeWon_]], Table2[[GameIsOver]:[GameIsOver]],1,Table2[[HomeTeam]:[HomeTeam]],$T2, Table2[[AwayTeam]:[AwayTeam]], AG$31))) + (0*(SUMIFS(Table2[[HomeWon_]:[HomeWon_]], Table2[[GameIsOver]:[GameIsOver]],1,Table2[[AwayTeam]:[AwayTeam]],$T32, Table2[[HomeTeam]:[HomeTeam]], AG$31, Table2[[ActualResult]:[ActualResult]], "REG") + SUMIFS(Table2[[AwayWon]:[AwayWon]], Table2[[GameIsOver]:[GameIsOver]],1,Table2[[HomeTeam]:[HomeTeam]],$T32, Table2[[AwayTeam]:[AwayTeam]], AG$31, Table2[[ActualResult]:[ActualResult]], "REG"))) + (1*(SUMIFS(Table2[[HomeWon_]:[HomeWon_]], Table2[[GameIsOver]:[GameIsOver]],1,Table2[[AwayTeam]:[AwayTeam]],$T32, Table2[[HomeTeam]:[HomeTeam]], AG$31, Table2[[ActualResult]:[ActualResult]], "OT") + SUMIFS(Table2[[AwayWon]:[AwayWon]], Table2[[GameIsOver]:[GameIsOver]],1,Table2[[HomeTeam]:[HomeTeam]],$T32, Table2[[AwayTeam]:[AwayTeam]], AG$31, Table2[[ActualResult]:[ActualResult]], "OT") + SUMIFS(Table2[[HomeWon_]:[HomeWon_]], Table2[[GameIsOver]:[GameIsOver]],1,Table2[[AwayTeam]:[AwayTeam]],$T32, Table2[[HomeTeam]:[HomeTeam]], AG$31, Table2[[ActualResult]:[ActualResult]], "SO") + SUMIFS(Table2[[AwayWon]:[AwayWon]], Table2[[GameIsOver]:[GameIsOver]],1,Table2[[HomeTeam]:[HomeTeam]],$T32, Table2[[AwayTeam]:[AwayTeam]], AG$31, Table2[[ActualResult]:[ActualResult]], "SO")))</f>
        <v>4</v>
      </c>
      <c r="AH32">
        <f>(2*(SUMIFS(Table2[[AwayWon]:[AwayWon]], Table2[[GameIsOver]:[GameIsOver]],1,Table2[[AwayTeam]:[AwayTeam]],$T32, Table2[[HomeTeam]:[HomeTeam]], AH$31) + SUMIFS(Table2[[HomeWon_]:[HomeWon_]], Table2[[GameIsOver]:[GameIsOver]],1,Table2[[HomeTeam]:[HomeTeam]],$T2, Table2[[AwayTeam]:[AwayTeam]], AH$31))) + (0*(SUMIFS(Table2[[HomeWon_]:[HomeWon_]], Table2[[GameIsOver]:[GameIsOver]],1,Table2[[AwayTeam]:[AwayTeam]],$T32, Table2[[HomeTeam]:[HomeTeam]], AH$31, Table2[[ActualResult]:[ActualResult]], "REG") + SUMIFS(Table2[[AwayWon]:[AwayWon]], Table2[[GameIsOver]:[GameIsOver]],1,Table2[[HomeTeam]:[HomeTeam]],$T32, Table2[[AwayTeam]:[AwayTeam]], AH$31, Table2[[ActualResult]:[ActualResult]], "REG"))) + (1*(SUMIFS(Table2[[HomeWon_]:[HomeWon_]], Table2[[GameIsOver]:[GameIsOver]],1,Table2[[AwayTeam]:[AwayTeam]],$T32, Table2[[HomeTeam]:[HomeTeam]], AH$31, Table2[[ActualResult]:[ActualResult]], "OT") + SUMIFS(Table2[[AwayWon]:[AwayWon]], Table2[[GameIsOver]:[GameIsOver]],1,Table2[[HomeTeam]:[HomeTeam]],$T32, Table2[[AwayTeam]:[AwayTeam]], AH$31, Table2[[ActualResult]:[ActualResult]], "OT") + SUMIFS(Table2[[HomeWon_]:[HomeWon_]], Table2[[GameIsOver]:[GameIsOver]],1,Table2[[AwayTeam]:[AwayTeam]],$T32, Table2[[HomeTeam]:[HomeTeam]], AH$31, Table2[[ActualResult]:[ActualResult]], "SO") + SUMIFS(Table2[[AwayWon]:[AwayWon]], Table2[[GameIsOver]:[GameIsOver]],1,Table2[[HomeTeam]:[HomeTeam]],$T32, Table2[[AwayTeam]:[AwayTeam]], AH$31, Table2[[ActualResult]:[ActualResult]], "SO")))</f>
        <v>2</v>
      </c>
      <c r="AI32">
        <f>(2*(SUMIFS(Table2[[AwayWon]:[AwayWon]], Table2[[GameIsOver]:[GameIsOver]],1,Table2[[AwayTeam]:[AwayTeam]],$T32, Table2[[HomeTeam]:[HomeTeam]], AI$31) + SUMIFS(Table2[[HomeWon_]:[HomeWon_]], Table2[[GameIsOver]:[GameIsOver]],1,Table2[[HomeTeam]:[HomeTeam]],$T2, Table2[[AwayTeam]:[AwayTeam]], AI$31))) + (0*(SUMIFS(Table2[[HomeWon_]:[HomeWon_]], Table2[[GameIsOver]:[GameIsOver]],1,Table2[[AwayTeam]:[AwayTeam]],$T32, Table2[[HomeTeam]:[HomeTeam]], AI$31, Table2[[ActualResult]:[ActualResult]], "REG") + SUMIFS(Table2[[AwayWon]:[AwayWon]], Table2[[GameIsOver]:[GameIsOver]],1,Table2[[HomeTeam]:[HomeTeam]],$T32, Table2[[AwayTeam]:[AwayTeam]], AI$31, Table2[[ActualResult]:[ActualResult]], "REG"))) + (1*(SUMIFS(Table2[[HomeWon_]:[HomeWon_]], Table2[[GameIsOver]:[GameIsOver]],1,Table2[[AwayTeam]:[AwayTeam]],$T32, Table2[[HomeTeam]:[HomeTeam]], AI$31, Table2[[ActualResult]:[ActualResult]], "OT") + SUMIFS(Table2[[AwayWon]:[AwayWon]], Table2[[GameIsOver]:[GameIsOver]],1,Table2[[HomeTeam]:[HomeTeam]],$T32, Table2[[AwayTeam]:[AwayTeam]], AI$31, Table2[[ActualResult]:[ActualResult]], "OT") + SUMIFS(Table2[[HomeWon_]:[HomeWon_]], Table2[[GameIsOver]:[GameIsOver]],1,Table2[[AwayTeam]:[AwayTeam]],$T32, Table2[[HomeTeam]:[HomeTeam]], AI$31, Table2[[ActualResult]:[ActualResult]], "SO") + SUMIFS(Table2[[AwayWon]:[AwayWon]], Table2[[GameIsOver]:[GameIsOver]],1,Table2[[HomeTeam]:[HomeTeam]],$T32, Table2[[AwayTeam]:[AwayTeam]], AI$31, Table2[[ActualResult]:[ActualResult]], "SO")))</f>
        <v>4</v>
      </c>
      <c r="AJ32">
        <f>(2*(SUMIFS(Table2[[AwayWon]:[AwayWon]], Table2[[GameIsOver]:[GameIsOver]],1,Table2[[AwayTeam]:[AwayTeam]],$T32, Table2[[HomeTeam]:[HomeTeam]], AJ$31) + SUMIFS(Table2[[HomeWon_]:[HomeWon_]], Table2[[GameIsOver]:[GameIsOver]],1,Table2[[HomeTeam]:[HomeTeam]],$T2, Table2[[AwayTeam]:[AwayTeam]], AJ$31))) + (0*(SUMIFS(Table2[[HomeWon_]:[HomeWon_]], Table2[[GameIsOver]:[GameIsOver]],1,Table2[[AwayTeam]:[AwayTeam]],$T32, Table2[[HomeTeam]:[HomeTeam]], AJ$31, Table2[[ActualResult]:[ActualResult]], "REG") + SUMIFS(Table2[[AwayWon]:[AwayWon]], Table2[[GameIsOver]:[GameIsOver]],1,Table2[[HomeTeam]:[HomeTeam]],$T32, Table2[[AwayTeam]:[AwayTeam]], AJ$31, Table2[[ActualResult]:[ActualResult]], "REG"))) + (1*(SUMIFS(Table2[[HomeWon_]:[HomeWon_]], Table2[[GameIsOver]:[GameIsOver]],1,Table2[[AwayTeam]:[AwayTeam]],$T32, Table2[[HomeTeam]:[HomeTeam]], AJ$31, Table2[[ActualResult]:[ActualResult]], "OT") + SUMIFS(Table2[[AwayWon]:[AwayWon]], Table2[[GameIsOver]:[GameIsOver]],1,Table2[[HomeTeam]:[HomeTeam]],$T32, Table2[[AwayTeam]:[AwayTeam]], AJ$31, Table2[[ActualResult]:[ActualResult]], "OT") + SUMIFS(Table2[[HomeWon_]:[HomeWon_]], Table2[[GameIsOver]:[GameIsOver]],1,Table2[[AwayTeam]:[AwayTeam]],$T32, Table2[[HomeTeam]:[HomeTeam]], AJ$31, Table2[[ActualResult]:[ActualResult]], "SO") + SUMIFS(Table2[[AwayWon]:[AwayWon]], Table2[[GameIsOver]:[GameIsOver]],1,Table2[[HomeTeam]:[HomeTeam]],$T32, Table2[[AwayTeam]:[AwayTeam]], AJ$31, Table2[[ActualResult]:[ActualResult]], "SO")))</f>
        <v>4</v>
      </c>
      <c r="AK32">
        <f>(2*(SUMIFS(Table2[[AwayWon]:[AwayWon]], Table2[[GameIsOver]:[GameIsOver]],1,Table2[[AwayTeam]:[AwayTeam]],$T32, Table2[[HomeTeam]:[HomeTeam]], AK$31) + SUMIFS(Table2[[HomeWon_]:[HomeWon_]], Table2[[GameIsOver]:[GameIsOver]],1,Table2[[HomeTeam]:[HomeTeam]],$T2, Table2[[AwayTeam]:[AwayTeam]], AK$31))) + (0*(SUMIFS(Table2[[HomeWon_]:[HomeWon_]], Table2[[GameIsOver]:[GameIsOver]],1,Table2[[AwayTeam]:[AwayTeam]],$T32, Table2[[HomeTeam]:[HomeTeam]], AK$31, Table2[[ActualResult]:[ActualResult]], "REG") + SUMIFS(Table2[[AwayWon]:[AwayWon]], Table2[[GameIsOver]:[GameIsOver]],1,Table2[[HomeTeam]:[HomeTeam]],$T32, Table2[[AwayTeam]:[AwayTeam]], AK$31, Table2[[ActualResult]:[ActualResult]], "REG"))) + (1*(SUMIFS(Table2[[HomeWon_]:[HomeWon_]], Table2[[GameIsOver]:[GameIsOver]],1,Table2[[AwayTeam]:[AwayTeam]],$T32, Table2[[HomeTeam]:[HomeTeam]], AK$31, Table2[[ActualResult]:[ActualResult]], "OT") + SUMIFS(Table2[[AwayWon]:[AwayWon]], Table2[[GameIsOver]:[GameIsOver]],1,Table2[[HomeTeam]:[HomeTeam]],$T32, Table2[[AwayTeam]:[AwayTeam]], AK$31, Table2[[ActualResult]:[ActualResult]], "OT") + SUMIFS(Table2[[HomeWon_]:[HomeWon_]], Table2[[GameIsOver]:[GameIsOver]],1,Table2[[AwayTeam]:[AwayTeam]],$T32, Table2[[HomeTeam]:[HomeTeam]], AK$31, Table2[[ActualResult]:[ActualResult]], "SO") + SUMIFS(Table2[[AwayWon]:[AwayWon]], Table2[[GameIsOver]:[GameIsOver]],1,Table2[[HomeTeam]:[HomeTeam]],$T32, Table2[[AwayTeam]:[AwayTeam]], AK$31, Table2[[ActualResult]:[ActualResult]], "SO")))</f>
        <v>2</v>
      </c>
      <c r="AL32">
        <f>(2*(SUMIFS(Table2[[AwayWon]:[AwayWon]], Table2[[GameIsOver]:[GameIsOver]],1,Table2[[AwayTeam]:[AwayTeam]],$T32, Table2[[HomeTeam]:[HomeTeam]], AL$31) + SUMIFS(Table2[[HomeWon_]:[HomeWon_]], Table2[[GameIsOver]:[GameIsOver]],1,Table2[[HomeTeam]:[HomeTeam]],$T2, Table2[[AwayTeam]:[AwayTeam]], AL$31))) + (0*(SUMIFS(Table2[[HomeWon_]:[HomeWon_]], Table2[[GameIsOver]:[GameIsOver]],1,Table2[[AwayTeam]:[AwayTeam]],$T32, Table2[[HomeTeam]:[HomeTeam]], AL$31, Table2[[ActualResult]:[ActualResult]], "REG") + SUMIFS(Table2[[AwayWon]:[AwayWon]], Table2[[GameIsOver]:[GameIsOver]],1,Table2[[HomeTeam]:[HomeTeam]],$T32, Table2[[AwayTeam]:[AwayTeam]], AL$31, Table2[[ActualResult]:[ActualResult]], "REG"))) + (1*(SUMIFS(Table2[[HomeWon_]:[HomeWon_]], Table2[[GameIsOver]:[GameIsOver]],1,Table2[[AwayTeam]:[AwayTeam]],$T32, Table2[[HomeTeam]:[HomeTeam]], AL$31, Table2[[ActualResult]:[ActualResult]], "OT") + SUMIFS(Table2[[AwayWon]:[AwayWon]], Table2[[GameIsOver]:[GameIsOver]],1,Table2[[HomeTeam]:[HomeTeam]],$T32, Table2[[AwayTeam]:[AwayTeam]], AL$31, Table2[[ActualResult]:[ActualResult]], "OT") + SUMIFS(Table2[[HomeWon_]:[HomeWon_]], Table2[[GameIsOver]:[GameIsOver]],1,Table2[[AwayTeam]:[AwayTeam]],$T32, Table2[[HomeTeam]:[HomeTeam]], AL$31, Table2[[ActualResult]:[ActualResult]], "SO") + SUMIFS(Table2[[AwayWon]:[AwayWon]], Table2[[GameIsOver]:[GameIsOver]],1,Table2[[HomeTeam]:[HomeTeam]],$T32, Table2[[AwayTeam]:[AwayTeam]], AL$31, Table2[[ActualResult]:[ActualResult]], "SO")))</f>
        <v>2</v>
      </c>
      <c r="AM32">
        <f>(2*(SUMIFS(Table2[[AwayWon]:[AwayWon]], Table2[[GameIsOver]:[GameIsOver]],1,Table2[[AwayTeam]:[AwayTeam]],$T32, Table2[[HomeTeam]:[HomeTeam]], AM$31) + SUMIFS(Table2[[HomeWon_]:[HomeWon_]], Table2[[GameIsOver]:[GameIsOver]],1,Table2[[HomeTeam]:[HomeTeam]],$T2, Table2[[AwayTeam]:[AwayTeam]], AM$31))) + (0*(SUMIFS(Table2[[HomeWon_]:[HomeWon_]], Table2[[GameIsOver]:[GameIsOver]],1,Table2[[AwayTeam]:[AwayTeam]],$T32, Table2[[HomeTeam]:[HomeTeam]], AM$31, Table2[[ActualResult]:[ActualResult]], "REG") + SUMIFS(Table2[[AwayWon]:[AwayWon]], Table2[[GameIsOver]:[GameIsOver]],1,Table2[[HomeTeam]:[HomeTeam]],$T32, Table2[[AwayTeam]:[AwayTeam]], AM$31, Table2[[ActualResult]:[ActualResult]], "REG"))) + (1*(SUMIFS(Table2[[HomeWon_]:[HomeWon_]], Table2[[GameIsOver]:[GameIsOver]],1,Table2[[AwayTeam]:[AwayTeam]],$T32, Table2[[HomeTeam]:[HomeTeam]], AM$31, Table2[[ActualResult]:[ActualResult]], "OT") + SUMIFS(Table2[[AwayWon]:[AwayWon]], Table2[[GameIsOver]:[GameIsOver]],1,Table2[[HomeTeam]:[HomeTeam]],$T32, Table2[[AwayTeam]:[AwayTeam]], AM$31, Table2[[ActualResult]:[ActualResult]], "OT") + SUMIFS(Table2[[HomeWon_]:[HomeWon_]], Table2[[GameIsOver]:[GameIsOver]],1,Table2[[AwayTeam]:[AwayTeam]],$T32, Table2[[HomeTeam]:[HomeTeam]], AM$31, Table2[[ActualResult]:[ActualResult]], "SO") + SUMIFS(Table2[[AwayWon]:[AwayWon]], Table2[[GameIsOver]:[GameIsOver]],1,Table2[[HomeTeam]:[HomeTeam]],$T32, Table2[[AwayTeam]:[AwayTeam]], AM$31, Table2[[ActualResult]:[ActualResult]], "SO")))</f>
        <v>2</v>
      </c>
      <c r="AN32">
        <f>(2*(SUMIFS(Table2[[AwayWon]:[AwayWon]], Table2[[GameIsOver]:[GameIsOver]],1,Table2[[AwayTeam]:[AwayTeam]],$T32, Table2[[HomeTeam]:[HomeTeam]], AN$31) + SUMIFS(Table2[[HomeWon_]:[HomeWon_]], Table2[[GameIsOver]:[GameIsOver]],1,Table2[[HomeTeam]:[HomeTeam]],$T2, Table2[[AwayTeam]:[AwayTeam]], AN$31))) + (0*(SUMIFS(Table2[[HomeWon_]:[HomeWon_]], Table2[[GameIsOver]:[GameIsOver]],1,Table2[[AwayTeam]:[AwayTeam]],$T32, Table2[[HomeTeam]:[HomeTeam]], AN$31, Table2[[ActualResult]:[ActualResult]], "REG") + SUMIFS(Table2[[AwayWon]:[AwayWon]], Table2[[GameIsOver]:[GameIsOver]],1,Table2[[HomeTeam]:[HomeTeam]],$T32, Table2[[AwayTeam]:[AwayTeam]], AN$31, Table2[[ActualResult]:[ActualResult]], "REG"))) + (1*(SUMIFS(Table2[[HomeWon_]:[HomeWon_]], Table2[[GameIsOver]:[GameIsOver]],1,Table2[[AwayTeam]:[AwayTeam]],$T32, Table2[[HomeTeam]:[HomeTeam]], AN$31, Table2[[ActualResult]:[ActualResult]], "OT") + SUMIFS(Table2[[AwayWon]:[AwayWon]], Table2[[GameIsOver]:[GameIsOver]],1,Table2[[HomeTeam]:[HomeTeam]],$T32, Table2[[AwayTeam]:[AwayTeam]], AN$31, Table2[[ActualResult]:[ActualResult]], "OT") + SUMIFS(Table2[[HomeWon_]:[HomeWon_]], Table2[[GameIsOver]:[GameIsOver]],1,Table2[[AwayTeam]:[AwayTeam]],$T32, Table2[[HomeTeam]:[HomeTeam]], AN$31, Table2[[ActualResult]:[ActualResult]], "SO") + SUMIFS(Table2[[AwayWon]:[AwayWon]], Table2[[GameIsOver]:[GameIsOver]],1,Table2[[HomeTeam]:[HomeTeam]],$T32, Table2[[AwayTeam]:[AwayTeam]], AN$31, Table2[[ActualResult]:[ActualResult]], "SO")))</f>
        <v>4</v>
      </c>
      <c r="AO32">
        <f>(2*(SUMIFS(Table2[[AwayWon]:[AwayWon]], Table2[[GameIsOver]:[GameIsOver]],1,Table2[[AwayTeam]:[AwayTeam]],$T32, Table2[[HomeTeam]:[HomeTeam]], AO$31) + SUMIFS(Table2[[HomeWon_]:[HomeWon_]], Table2[[GameIsOver]:[GameIsOver]],1,Table2[[HomeTeam]:[HomeTeam]],$T2, Table2[[AwayTeam]:[AwayTeam]], AO$31))) + (0*(SUMIFS(Table2[[HomeWon_]:[HomeWon_]], Table2[[GameIsOver]:[GameIsOver]],1,Table2[[AwayTeam]:[AwayTeam]],$T32, Table2[[HomeTeam]:[HomeTeam]], AO$31, Table2[[ActualResult]:[ActualResult]], "REG") + SUMIFS(Table2[[AwayWon]:[AwayWon]], Table2[[GameIsOver]:[GameIsOver]],1,Table2[[HomeTeam]:[HomeTeam]],$T32, Table2[[AwayTeam]:[AwayTeam]], AO$31, Table2[[ActualResult]:[ActualResult]], "REG"))) + (1*(SUMIFS(Table2[[HomeWon_]:[HomeWon_]], Table2[[GameIsOver]:[GameIsOver]],1,Table2[[AwayTeam]:[AwayTeam]],$T32, Table2[[HomeTeam]:[HomeTeam]], AO$31, Table2[[ActualResult]:[ActualResult]], "OT") + SUMIFS(Table2[[AwayWon]:[AwayWon]], Table2[[GameIsOver]:[GameIsOver]],1,Table2[[HomeTeam]:[HomeTeam]],$T32, Table2[[AwayTeam]:[AwayTeam]], AO$31, Table2[[ActualResult]:[ActualResult]], "OT") + SUMIFS(Table2[[HomeWon_]:[HomeWon_]], Table2[[GameIsOver]:[GameIsOver]],1,Table2[[AwayTeam]:[AwayTeam]],$T32, Table2[[HomeTeam]:[HomeTeam]], AO$31, Table2[[ActualResult]:[ActualResult]], "SO") + SUMIFS(Table2[[AwayWon]:[AwayWon]], Table2[[GameIsOver]:[GameIsOver]],1,Table2[[HomeTeam]:[HomeTeam]],$T32, Table2[[AwayTeam]:[AwayTeam]], AO$31, Table2[[ActualResult]:[ActualResult]], "SO")))</f>
        <v>2</v>
      </c>
      <c r="AP32">
        <f>(2*(SUMIFS(Table2[[AwayWon]:[AwayWon]], Table2[[GameIsOver]:[GameIsOver]],1,Table2[[AwayTeam]:[AwayTeam]],$T32, Table2[[HomeTeam]:[HomeTeam]], AP$31) + SUMIFS(Table2[[HomeWon_]:[HomeWon_]], Table2[[GameIsOver]:[GameIsOver]],1,Table2[[HomeTeam]:[HomeTeam]],$T2, Table2[[AwayTeam]:[AwayTeam]], AP$31))) + (0*(SUMIFS(Table2[[HomeWon_]:[HomeWon_]], Table2[[GameIsOver]:[GameIsOver]],1,Table2[[AwayTeam]:[AwayTeam]],$T32, Table2[[HomeTeam]:[HomeTeam]], AP$31, Table2[[ActualResult]:[ActualResult]], "REG") + SUMIFS(Table2[[AwayWon]:[AwayWon]], Table2[[GameIsOver]:[GameIsOver]],1,Table2[[HomeTeam]:[HomeTeam]],$T32, Table2[[AwayTeam]:[AwayTeam]], AP$31, Table2[[ActualResult]:[ActualResult]], "REG"))) + (1*(SUMIFS(Table2[[HomeWon_]:[HomeWon_]], Table2[[GameIsOver]:[GameIsOver]],1,Table2[[AwayTeam]:[AwayTeam]],$T32, Table2[[HomeTeam]:[HomeTeam]], AP$31, Table2[[ActualResult]:[ActualResult]], "OT") + SUMIFS(Table2[[AwayWon]:[AwayWon]], Table2[[GameIsOver]:[GameIsOver]],1,Table2[[HomeTeam]:[HomeTeam]],$T32, Table2[[AwayTeam]:[AwayTeam]], AP$31, Table2[[ActualResult]:[ActualResult]], "OT") + SUMIFS(Table2[[HomeWon_]:[HomeWon_]], Table2[[GameIsOver]:[GameIsOver]],1,Table2[[AwayTeam]:[AwayTeam]],$T32, Table2[[HomeTeam]:[HomeTeam]], AP$31, Table2[[ActualResult]:[ActualResult]], "SO") + SUMIFS(Table2[[AwayWon]:[AwayWon]], Table2[[GameIsOver]:[GameIsOver]],1,Table2[[HomeTeam]:[HomeTeam]],$T32, Table2[[AwayTeam]:[AwayTeam]], AP$31, Table2[[ActualResult]:[ActualResult]], "SO")))</f>
        <v>2</v>
      </c>
      <c r="AQ32">
        <f>(2*(SUMIFS(Table2[[AwayWon]:[AwayWon]], Table2[[GameIsOver]:[GameIsOver]],1,Table2[[AwayTeam]:[AwayTeam]],$T32, Table2[[HomeTeam]:[HomeTeam]], AQ$31) + SUMIFS(Table2[[HomeWon_]:[HomeWon_]], Table2[[GameIsOver]:[GameIsOver]],1,Table2[[HomeTeam]:[HomeTeam]],$T2, Table2[[AwayTeam]:[AwayTeam]], AQ$31))) + (0*(SUMIFS(Table2[[HomeWon_]:[HomeWon_]], Table2[[GameIsOver]:[GameIsOver]],1,Table2[[AwayTeam]:[AwayTeam]],$T32, Table2[[HomeTeam]:[HomeTeam]], AQ$31, Table2[[ActualResult]:[ActualResult]], "REG") + SUMIFS(Table2[[AwayWon]:[AwayWon]], Table2[[GameIsOver]:[GameIsOver]],1,Table2[[HomeTeam]:[HomeTeam]],$T32, Table2[[AwayTeam]:[AwayTeam]], AQ$31, Table2[[ActualResult]:[ActualResult]], "REG"))) + (1*(SUMIFS(Table2[[HomeWon_]:[HomeWon_]], Table2[[GameIsOver]:[GameIsOver]],1,Table2[[AwayTeam]:[AwayTeam]],$T32, Table2[[HomeTeam]:[HomeTeam]], AQ$31, Table2[[ActualResult]:[ActualResult]], "OT") + SUMIFS(Table2[[AwayWon]:[AwayWon]], Table2[[GameIsOver]:[GameIsOver]],1,Table2[[HomeTeam]:[HomeTeam]],$T32, Table2[[AwayTeam]:[AwayTeam]], AQ$31, Table2[[ActualResult]:[ActualResult]], "OT") + SUMIFS(Table2[[HomeWon_]:[HomeWon_]], Table2[[GameIsOver]:[GameIsOver]],1,Table2[[AwayTeam]:[AwayTeam]],$T32, Table2[[HomeTeam]:[HomeTeam]], AQ$31, Table2[[ActualResult]:[ActualResult]], "SO") + SUMIFS(Table2[[AwayWon]:[AwayWon]], Table2[[GameIsOver]:[GameIsOver]],1,Table2[[HomeTeam]:[HomeTeam]],$T32, Table2[[AwayTeam]:[AwayTeam]], AQ$31, Table2[[ActualResult]:[ActualResult]], "SO")))</f>
        <v>4</v>
      </c>
      <c r="AR32">
        <f>(2*(SUMIFS(Table2[[AwayWon]:[AwayWon]], Table2[[GameIsOver]:[GameIsOver]],1,Table2[[AwayTeam]:[AwayTeam]],$T32, Table2[[HomeTeam]:[HomeTeam]], AR$31) + SUMIFS(Table2[[HomeWon_]:[HomeWon_]], Table2[[GameIsOver]:[GameIsOver]],1,Table2[[HomeTeam]:[HomeTeam]],$T2, Table2[[AwayTeam]:[AwayTeam]], AR$31))) + (0*(SUMIFS(Table2[[HomeWon_]:[HomeWon_]], Table2[[GameIsOver]:[GameIsOver]],1,Table2[[AwayTeam]:[AwayTeam]],$T32, Table2[[HomeTeam]:[HomeTeam]], AR$31, Table2[[ActualResult]:[ActualResult]], "REG") + SUMIFS(Table2[[AwayWon]:[AwayWon]], Table2[[GameIsOver]:[GameIsOver]],1,Table2[[HomeTeam]:[HomeTeam]],$T32, Table2[[AwayTeam]:[AwayTeam]], AR$31, Table2[[ActualResult]:[ActualResult]], "REG"))) + (1*(SUMIFS(Table2[[HomeWon_]:[HomeWon_]], Table2[[GameIsOver]:[GameIsOver]],1,Table2[[AwayTeam]:[AwayTeam]],$T32, Table2[[HomeTeam]:[HomeTeam]], AR$31, Table2[[ActualResult]:[ActualResult]], "OT") + SUMIFS(Table2[[AwayWon]:[AwayWon]], Table2[[GameIsOver]:[GameIsOver]],1,Table2[[HomeTeam]:[HomeTeam]],$T32, Table2[[AwayTeam]:[AwayTeam]], AR$31, Table2[[ActualResult]:[ActualResult]], "OT") + SUMIFS(Table2[[HomeWon_]:[HomeWon_]], Table2[[GameIsOver]:[GameIsOver]],1,Table2[[AwayTeam]:[AwayTeam]],$T32, Table2[[HomeTeam]:[HomeTeam]], AR$31, Table2[[ActualResult]:[ActualResult]], "SO") + SUMIFS(Table2[[AwayWon]:[AwayWon]], Table2[[GameIsOver]:[GameIsOver]],1,Table2[[HomeTeam]:[HomeTeam]],$T32, Table2[[AwayTeam]:[AwayTeam]], AR$31, Table2[[ActualResult]:[ActualResult]], "SO")))</f>
        <v>3</v>
      </c>
      <c r="AS32">
        <f>(2*(SUMIFS(Table2[[AwayWon]:[AwayWon]], Table2[[GameIsOver]:[GameIsOver]],1,Table2[[AwayTeam]:[AwayTeam]],$T32, Table2[[HomeTeam]:[HomeTeam]], AS$31) + SUMIFS(Table2[[HomeWon_]:[HomeWon_]], Table2[[GameIsOver]:[GameIsOver]],1,Table2[[HomeTeam]:[HomeTeam]],$T2, Table2[[AwayTeam]:[AwayTeam]], AS$31))) + (0*(SUMIFS(Table2[[HomeWon_]:[HomeWon_]], Table2[[GameIsOver]:[GameIsOver]],1,Table2[[AwayTeam]:[AwayTeam]],$T32, Table2[[HomeTeam]:[HomeTeam]], AS$31, Table2[[ActualResult]:[ActualResult]], "REG") + SUMIFS(Table2[[AwayWon]:[AwayWon]], Table2[[GameIsOver]:[GameIsOver]],1,Table2[[HomeTeam]:[HomeTeam]],$T32, Table2[[AwayTeam]:[AwayTeam]], AS$31, Table2[[ActualResult]:[ActualResult]], "REG"))) + (1*(SUMIFS(Table2[[HomeWon_]:[HomeWon_]], Table2[[GameIsOver]:[GameIsOver]],1,Table2[[AwayTeam]:[AwayTeam]],$T32, Table2[[HomeTeam]:[HomeTeam]], AS$31, Table2[[ActualResult]:[ActualResult]], "OT") + SUMIFS(Table2[[AwayWon]:[AwayWon]], Table2[[GameIsOver]:[GameIsOver]],1,Table2[[HomeTeam]:[HomeTeam]],$T32, Table2[[AwayTeam]:[AwayTeam]], AS$31, Table2[[ActualResult]:[ActualResult]], "OT") + SUMIFS(Table2[[HomeWon_]:[HomeWon_]], Table2[[GameIsOver]:[GameIsOver]],1,Table2[[AwayTeam]:[AwayTeam]],$T32, Table2[[HomeTeam]:[HomeTeam]], AS$31, Table2[[ActualResult]:[ActualResult]], "SO") + SUMIFS(Table2[[AwayWon]:[AwayWon]], Table2[[GameIsOver]:[GameIsOver]],1,Table2[[HomeTeam]:[HomeTeam]],$T32, Table2[[AwayTeam]:[AwayTeam]], AS$31, Table2[[ActualResult]:[ActualResult]], "SO")))</f>
        <v>0</v>
      </c>
      <c r="AT32">
        <f>(2*(SUMIFS(Table2[[AwayWon]:[AwayWon]], Table2[[GameIsOver]:[GameIsOver]],1,Table2[[AwayTeam]:[AwayTeam]],$T32, Table2[[HomeTeam]:[HomeTeam]], AT$31) + SUMIFS(Table2[[HomeWon_]:[HomeWon_]], Table2[[GameIsOver]:[GameIsOver]],1,Table2[[HomeTeam]:[HomeTeam]],$T2, Table2[[AwayTeam]:[AwayTeam]], AT$31))) + (0*(SUMIFS(Table2[[HomeWon_]:[HomeWon_]], Table2[[GameIsOver]:[GameIsOver]],1,Table2[[AwayTeam]:[AwayTeam]],$T32, Table2[[HomeTeam]:[HomeTeam]], AT$31, Table2[[ActualResult]:[ActualResult]], "REG") + SUMIFS(Table2[[AwayWon]:[AwayWon]], Table2[[GameIsOver]:[GameIsOver]],1,Table2[[HomeTeam]:[HomeTeam]],$T32, Table2[[AwayTeam]:[AwayTeam]], AT$31, Table2[[ActualResult]:[ActualResult]], "REG"))) + (1*(SUMIFS(Table2[[HomeWon_]:[HomeWon_]], Table2[[GameIsOver]:[GameIsOver]],1,Table2[[AwayTeam]:[AwayTeam]],$T32, Table2[[HomeTeam]:[HomeTeam]], AT$31, Table2[[ActualResult]:[ActualResult]], "OT") + SUMIFS(Table2[[AwayWon]:[AwayWon]], Table2[[GameIsOver]:[GameIsOver]],1,Table2[[HomeTeam]:[HomeTeam]],$T32, Table2[[AwayTeam]:[AwayTeam]], AT$31, Table2[[ActualResult]:[ActualResult]], "OT") + SUMIFS(Table2[[HomeWon_]:[HomeWon_]], Table2[[GameIsOver]:[GameIsOver]],1,Table2[[AwayTeam]:[AwayTeam]],$T32, Table2[[HomeTeam]:[HomeTeam]], AT$31, Table2[[ActualResult]:[ActualResult]], "SO") + SUMIFS(Table2[[AwayWon]:[AwayWon]], Table2[[GameIsOver]:[GameIsOver]],1,Table2[[HomeTeam]:[HomeTeam]],$T32, Table2[[AwayTeam]:[AwayTeam]], AT$31, Table2[[ActualResult]:[ActualResult]], "SO")))</f>
        <v>3</v>
      </c>
      <c r="AU32">
        <f>(2*(SUMIFS(Table2[[AwayWon]:[AwayWon]], Table2[[GameIsOver]:[GameIsOver]],1,Table2[[AwayTeam]:[AwayTeam]],$T32, Table2[[HomeTeam]:[HomeTeam]], AU$31) + SUMIFS(Table2[[HomeWon_]:[HomeWon_]], Table2[[GameIsOver]:[GameIsOver]],1,Table2[[HomeTeam]:[HomeTeam]],$T2, Table2[[AwayTeam]:[AwayTeam]], AU$31))) + (0*(SUMIFS(Table2[[HomeWon_]:[HomeWon_]], Table2[[GameIsOver]:[GameIsOver]],1,Table2[[AwayTeam]:[AwayTeam]],$T32, Table2[[HomeTeam]:[HomeTeam]], AU$31, Table2[[ActualResult]:[ActualResult]], "REG") + SUMIFS(Table2[[AwayWon]:[AwayWon]], Table2[[GameIsOver]:[GameIsOver]],1,Table2[[HomeTeam]:[HomeTeam]],$T32, Table2[[AwayTeam]:[AwayTeam]], AU$31, Table2[[ActualResult]:[ActualResult]], "REG"))) + (1*(SUMIFS(Table2[[HomeWon_]:[HomeWon_]], Table2[[GameIsOver]:[GameIsOver]],1,Table2[[AwayTeam]:[AwayTeam]],$T32, Table2[[HomeTeam]:[HomeTeam]], AU$31, Table2[[ActualResult]:[ActualResult]], "OT") + SUMIFS(Table2[[AwayWon]:[AwayWon]], Table2[[GameIsOver]:[GameIsOver]],1,Table2[[HomeTeam]:[HomeTeam]],$T32, Table2[[AwayTeam]:[AwayTeam]], AU$31, Table2[[ActualResult]:[ActualResult]], "OT") + SUMIFS(Table2[[HomeWon_]:[HomeWon_]], Table2[[GameIsOver]:[GameIsOver]],1,Table2[[AwayTeam]:[AwayTeam]],$T32, Table2[[HomeTeam]:[HomeTeam]], AU$31, Table2[[ActualResult]:[ActualResult]], "SO") + SUMIFS(Table2[[AwayWon]:[AwayWon]], Table2[[GameIsOver]:[GameIsOver]],1,Table2[[HomeTeam]:[HomeTeam]],$T32, Table2[[AwayTeam]:[AwayTeam]], AU$31, Table2[[ActualResult]:[ActualResult]], "SO")))</f>
        <v>4</v>
      </c>
      <c r="AV32">
        <f>(2*(SUMIFS(Table2[[AwayWon]:[AwayWon]], Table2[[GameIsOver]:[GameIsOver]],1,Table2[[AwayTeam]:[AwayTeam]],$T32, Table2[[HomeTeam]:[HomeTeam]], AV$31) + SUMIFS(Table2[[HomeWon_]:[HomeWon_]], Table2[[GameIsOver]:[GameIsOver]],1,Table2[[HomeTeam]:[HomeTeam]],$T2, Table2[[AwayTeam]:[AwayTeam]], AV$31))) + (0*(SUMIFS(Table2[[HomeWon_]:[HomeWon_]], Table2[[GameIsOver]:[GameIsOver]],1,Table2[[AwayTeam]:[AwayTeam]],$T32, Table2[[HomeTeam]:[HomeTeam]], AV$31, Table2[[ActualResult]:[ActualResult]], "REG") + SUMIFS(Table2[[AwayWon]:[AwayWon]], Table2[[GameIsOver]:[GameIsOver]],1,Table2[[HomeTeam]:[HomeTeam]],$T32, Table2[[AwayTeam]:[AwayTeam]], AV$31, Table2[[ActualResult]:[ActualResult]], "REG"))) + (1*(SUMIFS(Table2[[HomeWon_]:[HomeWon_]], Table2[[GameIsOver]:[GameIsOver]],1,Table2[[AwayTeam]:[AwayTeam]],$T32, Table2[[HomeTeam]:[HomeTeam]], AV$31, Table2[[ActualResult]:[ActualResult]], "OT") + SUMIFS(Table2[[AwayWon]:[AwayWon]], Table2[[GameIsOver]:[GameIsOver]],1,Table2[[HomeTeam]:[HomeTeam]],$T32, Table2[[AwayTeam]:[AwayTeam]], AV$31, Table2[[ActualResult]:[ActualResult]], "OT") + SUMIFS(Table2[[HomeWon_]:[HomeWon_]], Table2[[GameIsOver]:[GameIsOver]],1,Table2[[AwayTeam]:[AwayTeam]],$T32, Table2[[HomeTeam]:[HomeTeam]], AV$31, Table2[[ActualResult]:[ActualResult]], "SO") + SUMIFS(Table2[[AwayWon]:[AwayWon]], Table2[[GameIsOver]:[GameIsOver]],1,Table2[[HomeTeam]:[HomeTeam]],$T32, Table2[[AwayTeam]:[AwayTeam]], AV$31, Table2[[ActualResult]:[ActualResult]], "SO")))</f>
        <v>0</v>
      </c>
      <c r="AW32">
        <f>(2*(SUMIFS(Table2[[AwayWon]:[AwayWon]], Table2[[GameIsOver]:[GameIsOver]],1,Table2[[AwayTeam]:[AwayTeam]],$T32, Table2[[HomeTeam]:[HomeTeam]], AW$31) + SUMIFS(Table2[[HomeWon_]:[HomeWon_]], Table2[[GameIsOver]:[GameIsOver]],1,Table2[[HomeTeam]:[HomeTeam]],$T2, Table2[[AwayTeam]:[AwayTeam]], AW$31))) + (0*(SUMIFS(Table2[[HomeWon_]:[HomeWon_]], Table2[[GameIsOver]:[GameIsOver]],1,Table2[[AwayTeam]:[AwayTeam]],$T32, Table2[[HomeTeam]:[HomeTeam]], AW$31, Table2[[ActualResult]:[ActualResult]], "REG") + SUMIFS(Table2[[AwayWon]:[AwayWon]], Table2[[GameIsOver]:[GameIsOver]],1,Table2[[HomeTeam]:[HomeTeam]],$T32, Table2[[AwayTeam]:[AwayTeam]], AW$31, Table2[[ActualResult]:[ActualResult]], "REG"))) + (1*(SUMIFS(Table2[[HomeWon_]:[HomeWon_]], Table2[[GameIsOver]:[GameIsOver]],1,Table2[[AwayTeam]:[AwayTeam]],$T32, Table2[[HomeTeam]:[HomeTeam]], AW$31, Table2[[ActualResult]:[ActualResult]], "OT") + SUMIFS(Table2[[AwayWon]:[AwayWon]], Table2[[GameIsOver]:[GameIsOver]],1,Table2[[HomeTeam]:[HomeTeam]],$T32, Table2[[AwayTeam]:[AwayTeam]], AW$31, Table2[[ActualResult]:[ActualResult]], "OT") + SUMIFS(Table2[[HomeWon_]:[HomeWon_]], Table2[[GameIsOver]:[GameIsOver]],1,Table2[[AwayTeam]:[AwayTeam]],$T32, Table2[[HomeTeam]:[HomeTeam]], AW$31, Table2[[ActualResult]:[ActualResult]], "SO") + SUMIFS(Table2[[AwayWon]:[AwayWon]], Table2[[GameIsOver]:[GameIsOver]],1,Table2[[HomeTeam]:[HomeTeam]],$T32, Table2[[AwayTeam]:[AwayTeam]], AW$31, Table2[[ActualResult]:[ActualResult]], "SO")))</f>
        <v>2</v>
      </c>
      <c r="AX32">
        <f>(2*(SUMIFS(Table2[[AwayWon]:[AwayWon]], Table2[[GameIsOver]:[GameIsOver]],1,Table2[[AwayTeam]:[AwayTeam]],$T32, Table2[[HomeTeam]:[HomeTeam]], AX$31) + SUMIFS(Table2[[HomeWon_]:[HomeWon_]], Table2[[GameIsOver]:[GameIsOver]],1,Table2[[HomeTeam]:[HomeTeam]],$T2, Table2[[AwayTeam]:[AwayTeam]], AX$31))) + (0*(SUMIFS(Table2[[HomeWon_]:[HomeWon_]], Table2[[GameIsOver]:[GameIsOver]],1,Table2[[AwayTeam]:[AwayTeam]],$T32, Table2[[HomeTeam]:[HomeTeam]], AX$31, Table2[[ActualResult]:[ActualResult]], "REG") + SUMIFS(Table2[[AwayWon]:[AwayWon]], Table2[[GameIsOver]:[GameIsOver]],1,Table2[[HomeTeam]:[HomeTeam]],$T32, Table2[[AwayTeam]:[AwayTeam]], AX$31, Table2[[ActualResult]:[ActualResult]], "REG"))) + (1*(SUMIFS(Table2[[HomeWon_]:[HomeWon_]], Table2[[GameIsOver]:[GameIsOver]],1,Table2[[AwayTeam]:[AwayTeam]],$T32, Table2[[HomeTeam]:[HomeTeam]], AX$31, Table2[[ActualResult]:[ActualResult]], "OT") + SUMIFS(Table2[[AwayWon]:[AwayWon]], Table2[[GameIsOver]:[GameIsOver]],1,Table2[[HomeTeam]:[HomeTeam]],$T32, Table2[[AwayTeam]:[AwayTeam]], AX$31, Table2[[ActualResult]:[ActualResult]], "OT") + SUMIFS(Table2[[HomeWon_]:[HomeWon_]], Table2[[GameIsOver]:[GameIsOver]],1,Table2[[AwayTeam]:[AwayTeam]],$T32, Table2[[HomeTeam]:[HomeTeam]], AX$31, Table2[[ActualResult]:[ActualResult]], "SO") + SUMIFS(Table2[[AwayWon]:[AwayWon]], Table2[[GameIsOver]:[GameIsOver]],1,Table2[[HomeTeam]:[HomeTeam]],$T32, Table2[[AwayTeam]:[AwayTeam]], AX$31, Table2[[ActualResult]:[ActualResult]], "SO")))</f>
        <v>0</v>
      </c>
      <c r="AY32">
        <f>(2*(SUMIFS(Table2[[AwayWon]:[AwayWon]], Table2[[GameIsOver]:[GameIsOver]],1,Table2[[AwayTeam]:[AwayTeam]],$T32, Table2[[HomeTeam]:[HomeTeam]], AY$31) + SUMIFS(Table2[[HomeWon_]:[HomeWon_]], Table2[[GameIsOver]:[GameIsOver]],1,Table2[[HomeTeam]:[HomeTeam]],$T2, Table2[[AwayTeam]:[AwayTeam]], AY$31))) + (0*(SUMIFS(Table2[[HomeWon_]:[HomeWon_]], Table2[[GameIsOver]:[GameIsOver]],1,Table2[[AwayTeam]:[AwayTeam]],$T32, Table2[[HomeTeam]:[HomeTeam]], AY$31, Table2[[ActualResult]:[ActualResult]], "REG") + SUMIFS(Table2[[AwayWon]:[AwayWon]], Table2[[GameIsOver]:[GameIsOver]],1,Table2[[HomeTeam]:[HomeTeam]],$T32, Table2[[AwayTeam]:[AwayTeam]], AY$31, Table2[[ActualResult]:[ActualResult]], "REG"))) + (1*(SUMIFS(Table2[[HomeWon_]:[HomeWon_]], Table2[[GameIsOver]:[GameIsOver]],1,Table2[[AwayTeam]:[AwayTeam]],$T32, Table2[[HomeTeam]:[HomeTeam]], AY$31, Table2[[ActualResult]:[ActualResult]], "OT") + SUMIFS(Table2[[AwayWon]:[AwayWon]], Table2[[GameIsOver]:[GameIsOver]],1,Table2[[HomeTeam]:[HomeTeam]],$T32, Table2[[AwayTeam]:[AwayTeam]], AY$31, Table2[[ActualResult]:[ActualResult]], "OT") + SUMIFS(Table2[[HomeWon_]:[HomeWon_]], Table2[[GameIsOver]:[GameIsOver]],1,Table2[[AwayTeam]:[AwayTeam]],$T32, Table2[[HomeTeam]:[HomeTeam]], AY$31, Table2[[ActualResult]:[ActualResult]], "SO") + SUMIFS(Table2[[AwayWon]:[AwayWon]], Table2[[GameIsOver]:[GameIsOver]],1,Table2[[HomeTeam]:[HomeTeam]],$T32, Table2[[AwayTeam]:[AwayTeam]], AY$31, Table2[[ActualResult]:[ActualResult]], "SO")))</f>
        <v>2</v>
      </c>
      <c r="AZ32">
        <f>(2*(SUMIFS(Table2[[AwayWon]:[AwayWon]], Table2[[GameIsOver]:[GameIsOver]],1,Table2[[AwayTeam]:[AwayTeam]],$T32, Table2[[HomeTeam]:[HomeTeam]], AZ$31) + SUMIFS(Table2[[HomeWon_]:[HomeWon_]], Table2[[GameIsOver]:[GameIsOver]],1,Table2[[HomeTeam]:[HomeTeam]],$T2, Table2[[AwayTeam]:[AwayTeam]], AZ$31))) + (0*(SUMIFS(Table2[[HomeWon_]:[HomeWon_]], Table2[[GameIsOver]:[GameIsOver]],1,Table2[[AwayTeam]:[AwayTeam]],$T32, Table2[[HomeTeam]:[HomeTeam]], AZ$31, Table2[[ActualResult]:[ActualResult]], "REG") + SUMIFS(Table2[[AwayWon]:[AwayWon]], Table2[[GameIsOver]:[GameIsOver]],1,Table2[[HomeTeam]:[HomeTeam]],$T32, Table2[[AwayTeam]:[AwayTeam]], AZ$31, Table2[[ActualResult]:[ActualResult]], "REG"))) + (1*(SUMIFS(Table2[[HomeWon_]:[HomeWon_]], Table2[[GameIsOver]:[GameIsOver]],1,Table2[[AwayTeam]:[AwayTeam]],$T32, Table2[[HomeTeam]:[HomeTeam]], AZ$31, Table2[[ActualResult]:[ActualResult]], "OT") + SUMIFS(Table2[[AwayWon]:[AwayWon]], Table2[[GameIsOver]:[GameIsOver]],1,Table2[[HomeTeam]:[HomeTeam]],$T32, Table2[[AwayTeam]:[AwayTeam]], AZ$31, Table2[[ActualResult]:[ActualResult]], "OT") + SUMIFS(Table2[[HomeWon_]:[HomeWon_]], Table2[[GameIsOver]:[GameIsOver]],1,Table2[[AwayTeam]:[AwayTeam]],$T32, Table2[[HomeTeam]:[HomeTeam]], AZ$31, Table2[[ActualResult]:[ActualResult]], "SO") + SUMIFS(Table2[[AwayWon]:[AwayWon]], Table2[[GameIsOver]:[GameIsOver]],1,Table2[[HomeTeam]:[HomeTeam]],$T32, Table2[[AwayTeam]:[AwayTeam]], AZ$31, Table2[[ActualResult]:[ActualResult]], "SO")))</f>
        <v>2</v>
      </c>
      <c r="BA32">
        <f>(2*(SUMIFS(Table2[[AwayWon]:[AwayWon]], Table2[[GameIsOver]:[GameIsOver]],1,Table2[[AwayTeam]:[AwayTeam]],$T32, Table2[[HomeTeam]:[HomeTeam]], BA$31) + SUMIFS(Table2[[HomeWon_]:[HomeWon_]], Table2[[GameIsOver]:[GameIsOver]],1,Table2[[HomeTeam]:[HomeTeam]],$T2, Table2[[AwayTeam]:[AwayTeam]], BA$31))) + (0*(SUMIFS(Table2[[HomeWon_]:[HomeWon_]], Table2[[GameIsOver]:[GameIsOver]],1,Table2[[AwayTeam]:[AwayTeam]],$T32, Table2[[HomeTeam]:[HomeTeam]], BA$31, Table2[[ActualResult]:[ActualResult]], "REG") + SUMIFS(Table2[[AwayWon]:[AwayWon]], Table2[[GameIsOver]:[GameIsOver]],1,Table2[[HomeTeam]:[HomeTeam]],$T32, Table2[[AwayTeam]:[AwayTeam]], BA$31, Table2[[ActualResult]:[ActualResult]], "REG"))) + (1*(SUMIFS(Table2[[HomeWon_]:[HomeWon_]], Table2[[GameIsOver]:[GameIsOver]],1,Table2[[AwayTeam]:[AwayTeam]],$T32, Table2[[HomeTeam]:[HomeTeam]], BA$31, Table2[[ActualResult]:[ActualResult]], "OT") + SUMIFS(Table2[[AwayWon]:[AwayWon]], Table2[[GameIsOver]:[GameIsOver]],1,Table2[[HomeTeam]:[HomeTeam]],$T32, Table2[[AwayTeam]:[AwayTeam]], BA$31, Table2[[ActualResult]:[ActualResult]], "OT") + SUMIFS(Table2[[HomeWon_]:[HomeWon_]], Table2[[GameIsOver]:[GameIsOver]],1,Table2[[AwayTeam]:[AwayTeam]],$T32, Table2[[HomeTeam]:[HomeTeam]], BA$31, Table2[[ActualResult]:[ActualResult]], "SO") + SUMIFS(Table2[[AwayWon]:[AwayWon]], Table2[[GameIsOver]:[GameIsOver]],1,Table2[[HomeTeam]:[HomeTeam]],$T32, Table2[[AwayTeam]:[AwayTeam]], BA$31, Table2[[ActualResult]:[ActualResult]], "SO")))</f>
        <v>2</v>
      </c>
    </row>
    <row r="33" spans="1:53" x14ac:dyDescent="0.25">
      <c r="A33" s="129" t="s">
        <v>45</v>
      </c>
      <c r="B33" s="129" t="s">
        <v>97</v>
      </c>
      <c r="C33" s="129" t="s">
        <v>98</v>
      </c>
      <c r="D33" s="129">
        <f>INDEX(Table3[PTS], MATCH(Table6[[#This Row],[Teams]], Table3[Teams],0))</f>
        <v>92</v>
      </c>
      <c r="E33" s="129">
        <f>INDEX(Table3[PTS], MATCH(Table6[[#This Row],[Teams]], Table3[Teams],0))</f>
        <v>92</v>
      </c>
      <c r="S33">
        <v>8</v>
      </c>
      <c r="T33" t="str" cm="1">
        <f t="array" ref="T33">INDEX(Table6[Teams], SMALL(IF(Table6[D]="A", ROW(Table6[Teams])-ROW(Table6[#Headers])), Table71214[[#This Row],[ATL]]))</f>
        <v>TOR</v>
      </c>
      <c r="U33">
        <f>INDEX(Table6[PTS], MATCH($T33, Table6[Teams], 0))</f>
        <v>83</v>
      </c>
      <c r="V33">
        <f>(2*(SUMIFS(Table2[[AwayWon]:[AwayWon]], Table2[[GameIsOver]:[GameIsOver]],1,Table2[[AwayTeam]:[AwayTeam]],$T33, Table2[[HomeTeam]:[HomeTeam]], V$31) + SUMIFS(Table2[[HomeWon_]:[HomeWon_]], Table2[[GameIsOver]:[GameIsOver]],1,Table2[[HomeTeam]:[HomeTeam]],$T3, Table2[[AwayTeam]:[AwayTeam]], V$31))) + (0*(SUMIFS(Table2[[HomeWon_]:[HomeWon_]], Table2[[GameIsOver]:[GameIsOver]],1,Table2[[AwayTeam]:[AwayTeam]],$T33, Table2[[HomeTeam]:[HomeTeam]], V$31, Table2[[ActualResult]:[ActualResult]], "REG") + SUMIFS(Table2[[AwayWon]:[AwayWon]], Table2[[GameIsOver]:[GameIsOver]],1,Table2[[HomeTeam]:[HomeTeam]],$T33, Table2[[AwayTeam]:[AwayTeam]], V$31, Table2[[ActualResult]:[ActualResult]], "REG"))) + (1*(SUMIFS(Table2[[HomeWon_]:[HomeWon_]], Table2[[GameIsOver]:[GameIsOver]],1,Table2[[AwayTeam]:[AwayTeam]],$T33, Table2[[HomeTeam]:[HomeTeam]], V$31, Table2[[ActualResult]:[ActualResult]], "OT") + SUMIFS(Table2[[AwayWon]:[AwayWon]], Table2[[GameIsOver]:[GameIsOver]],1,Table2[[HomeTeam]:[HomeTeam]],$T33, Table2[[AwayTeam]:[AwayTeam]], V$31, Table2[[ActualResult]:[ActualResult]], "OT") + SUMIFS(Table2[[HomeWon_]:[HomeWon_]], Table2[[GameIsOver]:[GameIsOver]],1,Table2[[AwayTeam]:[AwayTeam]],$T33, Table2[[HomeTeam]:[HomeTeam]], V$31, Table2[[ActualResult]:[ActualResult]], "SO") + SUMIFS(Table2[[AwayWon]:[AwayWon]], Table2[[GameIsOver]:[GameIsOver]],1,Table2[[HomeTeam]:[HomeTeam]],$T33, Table2[[AwayTeam]:[AwayTeam]], V$31, Table2[[ActualResult]:[ActualResult]], "SO")))</f>
        <v>2</v>
      </c>
      <c r="W33">
        <f>(2*(SUMIFS(Table2[[AwayWon]:[AwayWon]], Table2[[GameIsOver]:[GameIsOver]],1,Table2[[AwayTeam]:[AwayTeam]],$T33, Table2[[HomeTeam]:[HomeTeam]], W$31) + SUMIFS(Table2[[HomeWon_]:[HomeWon_]], Table2[[GameIsOver]:[GameIsOver]],1,Table2[[HomeTeam]:[HomeTeam]],$T3, Table2[[AwayTeam]:[AwayTeam]], W$31))) + (0*(SUMIFS(Table2[[HomeWon_]:[HomeWon_]], Table2[[GameIsOver]:[GameIsOver]],1,Table2[[AwayTeam]:[AwayTeam]],$T33, Table2[[HomeTeam]:[HomeTeam]], W$31, Table2[[ActualResult]:[ActualResult]], "REG") + SUMIFS(Table2[[AwayWon]:[AwayWon]], Table2[[GameIsOver]:[GameIsOver]],1,Table2[[HomeTeam]:[HomeTeam]],$T33, Table2[[AwayTeam]:[AwayTeam]], W$31, Table2[[ActualResult]:[ActualResult]], "REG"))) + (1*(SUMIFS(Table2[[HomeWon_]:[HomeWon_]], Table2[[GameIsOver]:[GameIsOver]],1,Table2[[AwayTeam]:[AwayTeam]],$T33, Table2[[HomeTeam]:[HomeTeam]], W$31, Table2[[ActualResult]:[ActualResult]], "OT") + SUMIFS(Table2[[AwayWon]:[AwayWon]], Table2[[GameIsOver]:[GameIsOver]],1,Table2[[HomeTeam]:[HomeTeam]],$T33, Table2[[AwayTeam]:[AwayTeam]], W$31, Table2[[ActualResult]:[ActualResult]], "OT") + SUMIFS(Table2[[HomeWon_]:[HomeWon_]], Table2[[GameIsOver]:[GameIsOver]],1,Table2[[AwayTeam]:[AwayTeam]],$T33, Table2[[HomeTeam]:[HomeTeam]], W$31, Table2[[ActualResult]:[ActualResult]], "SO") + SUMIFS(Table2[[AwayWon]:[AwayWon]], Table2[[GameIsOver]:[GameIsOver]],1,Table2[[HomeTeam]:[HomeTeam]],$T33, Table2[[AwayTeam]:[AwayTeam]], W$31, Table2[[ActualResult]:[ActualResult]], "SO")))</f>
        <v>2</v>
      </c>
      <c r="X33">
        <f>(2*(SUMIFS(Table2[[AwayWon]:[AwayWon]], Table2[[GameIsOver]:[GameIsOver]],1,Table2[[AwayTeam]:[AwayTeam]],$T33, Table2[[HomeTeam]:[HomeTeam]], X$31) + SUMIFS(Table2[[HomeWon_]:[HomeWon_]], Table2[[GameIsOver]:[GameIsOver]],1,Table2[[HomeTeam]:[HomeTeam]],$T3, Table2[[AwayTeam]:[AwayTeam]], X$31))) + (0*(SUMIFS(Table2[[HomeWon_]:[HomeWon_]], Table2[[GameIsOver]:[GameIsOver]],1,Table2[[AwayTeam]:[AwayTeam]],$T33, Table2[[HomeTeam]:[HomeTeam]], X$31, Table2[[ActualResult]:[ActualResult]], "REG") + SUMIFS(Table2[[AwayWon]:[AwayWon]], Table2[[GameIsOver]:[GameIsOver]],1,Table2[[HomeTeam]:[HomeTeam]],$T33, Table2[[AwayTeam]:[AwayTeam]], X$31, Table2[[ActualResult]:[ActualResult]], "REG"))) + (1*(SUMIFS(Table2[[HomeWon_]:[HomeWon_]], Table2[[GameIsOver]:[GameIsOver]],1,Table2[[AwayTeam]:[AwayTeam]],$T33, Table2[[HomeTeam]:[HomeTeam]], X$31, Table2[[ActualResult]:[ActualResult]], "OT") + SUMIFS(Table2[[AwayWon]:[AwayWon]], Table2[[GameIsOver]:[GameIsOver]],1,Table2[[HomeTeam]:[HomeTeam]],$T33, Table2[[AwayTeam]:[AwayTeam]], X$31, Table2[[ActualResult]:[ActualResult]], "OT") + SUMIFS(Table2[[HomeWon_]:[HomeWon_]], Table2[[GameIsOver]:[GameIsOver]],1,Table2[[AwayTeam]:[AwayTeam]],$T33, Table2[[HomeTeam]:[HomeTeam]], X$31, Table2[[ActualResult]:[ActualResult]], "SO") + SUMIFS(Table2[[AwayWon]:[AwayWon]], Table2[[GameIsOver]:[GameIsOver]],1,Table2[[HomeTeam]:[HomeTeam]],$T33, Table2[[AwayTeam]:[AwayTeam]], X$31, Table2[[ActualResult]:[ActualResult]], "SO")))</f>
        <v>2</v>
      </c>
      <c r="Y33">
        <f>(2*(SUMIFS(Table2[[AwayWon]:[AwayWon]], Table2[[GameIsOver]:[GameIsOver]],1,Table2[[AwayTeam]:[AwayTeam]],$T33, Table2[[HomeTeam]:[HomeTeam]], Y$31) + SUMIFS(Table2[[HomeWon_]:[HomeWon_]], Table2[[GameIsOver]:[GameIsOver]],1,Table2[[HomeTeam]:[HomeTeam]],$T3, Table2[[AwayTeam]:[AwayTeam]], Y$31))) + (0*(SUMIFS(Table2[[HomeWon_]:[HomeWon_]], Table2[[GameIsOver]:[GameIsOver]],1,Table2[[AwayTeam]:[AwayTeam]],$T33, Table2[[HomeTeam]:[HomeTeam]], Y$31, Table2[[ActualResult]:[ActualResult]], "REG") + SUMIFS(Table2[[AwayWon]:[AwayWon]], Table2[[GameIsOver]:[GameIsOver]],1,Table2[[HomeTeam]:[HomeTeam]],$T33, Table2[[AwayTeam]:[AwayTeam]], Y$31, Table2[[ActualResult]:[ActualResult]], "REG"))) + (1*(SUMIFS(Table2[[HomeWon_]:[HomeWon_]], Table2[[GameIsOver]:[GameIsOver]],1,Table2[[AwayTeam]:[AwayTeam]],$T33, Table2[[HomeTeam]:[HomeTeam]], Y$31, Table2[[ActualResult]:[ActualResult]], "OT") + SUMIFS(Table2[[AwayWon]:[AwayWon]], Table2[[GameIsOver]:[GameIsOver]],1,Table2[[HomeTeam]:[HomeTeam]],$T33, Table2[[AwayTeam]:[AwayTeam]], Y$31, Table2[[ActualResult]:[ActualResult]], "OT") + SUMIFS(Table2[[HomeWon_]:[HomeWon_]], Table2[[GameIsOver]:[GameIsOver]],1,Table2[[AwayTeam]:[AwayTeam]],$T33, Table2[[HomeTeam]:[HomeTeam]], Y$31, Table2[[ActualResult]:[ActualResult]], "SO") + SUMIFS(Table2[[AwayWon]:[AwayWon]], Table2[[GameIsOver]:[GameIsOver]],1,Table2[[HomeTeam]:[HomeTeam]],$T33, Table2[[AwayTeam]:[AwayTeam]], Y$31, Table2[[ActualResult]:[ActualResult]], "SO")))</f>
        <v>2</v>
      </c>
      <c r="Z33">
        <f>(2*(SUMIFS(Table2[[AwayWon]:[AwayWon]], Table2[[GameIsOver]:[GameIsOver]],1,Table2[[AwayTeam]:[AwayTeam]],$T33, Table2[[HomeTeam]:[HomeTeam]], Z$31) + SUMIFS(Table2[[HomeWon_]:[HomeWon_]], Table2[[GameIsOver]:[GameIsOver]],1,Table2[[HomeTeam]:[HomeTeam]],$T3, Table2[[AwayTeam]:[AwayTeam]], Z$31))) + (0*(SUMIFS(Table2[[HomeWon_]:[HomeWon_]], Table2[[GameIsOver]:[GameIsOver]],1,Table2[[AwayTeam]:[AwayTeam]],$T33, Table2[[HomeTeam]:[HomeTeam]], Z$31, Table2[[ActualResult]:[ActualResult]], "REG") + SUMIFS(Table2[[AwayWon]:[AwayWon]], Table2[[GameIsOver]:[GameIsOver]],1,Table2[[HomeTeam]:[HomeTeam]],$T33, Table2[[AwayTeam]:[AwayTeam]], Z$31, Table2[[ActualResult]:[ActualResult]], "REG"))) + (1*(SUMIFS(Table2[[HomeWon_]:[HomeWon_]], Table2[[GameIsOver]:[GameIsOver]],1,Table2[[AwayTeam]:[AwayTeam]],$T33, Table2[[HomeTeam]:[HomeTeam]], Z$31, Table2[[ActualResult]:[ActualResult]], "OT") + SUMIFS(Table2[[AwayWon]:[AwayWon]], Table2[[GameIsOver]:[GameIsOver]],1,Table2[[HomeTeam]:[HomeTeam]],$T33, Table2[[AwayTeam]:[AwayTeam]], Z$31, Table2[[ActualResult]:[ActualResult]], "OT") + SUMIFS(Table2[[HomeWon_]:[HomeWon_]], Table2[[GameIsOver]:[GameIsOver]],1,Table2[[AwayTeam]:[AwayTeam]],$T33, Table2[[HomeTeam]:[HomeTeam]], Z$31, Table2[[ActualResult]:[ActualResult]], "SO") + SUMIFS(Table2[[AwayWon]:[AwayWon]], Table2[[GameIsOver]:[GameIsOver]],1,Table2[[HomeTeam]:[HomeTeam]],$T33, Table2[[AwayTeam]:[AwayTeam]], Z$31, Table2[[ActualResult]:[ActualResult]], "SO")))</f>
        <v>4</v>
      </c>
      <c r="AA33">
        <f>(2*(SUMIFS(Table2[[AwayWon]:[AwayWon]], Table2[[GameIsOver]:[GameIsOver]],1,Table2[[AwayTeam]:[AwayTeam]],$T33, Table2[[HomeTeam]:[HomeTeam]], AA$31) + SUMIFS(Table2[[HomeWon_]:[HomeWon_]], Table2[[GameIsOver]:[GameIsOver]],1,Table2[[HomeTeam]:[HomeTeam]],$T3, Table2[[AwayTeam]:[AwayTeam]], AA$31))) + (0*(SUMIFS(Table2[[HomeWon_]:[HomeWon_]], Table2[[GameIsOver]:[GameIsOver]],1,Table2[[AwayTeam]:[AwayTeam]],$T33, Table2[[HomeTeam]:[HomeTeam]], AA$31, Table2[[ActualResult]:[ActualResult]], "REG") + SUMIFS(Table2[[AwayWon]:[AwayWon]], Table2[[GameIsOver]:[GameIsOver]],1,Table2[[HomeTeam]:[HomeTeam]],$T33, Table2[[AwayTeam]:[AwayTeam]], AA$31, Table2[[ActualResult]:[ActualResult]], "REG"))) + (1*(SUMIFS(Table2[[HomeWon_]:[HomeWon_]], Table2[[GameIsOver]:[GameIsOver]],1,Table2[[AwayTeam]:[AwayTeam]],$T33, Table2[[HomeTeam]:[HomeTeam]], AA$31, Table2[[ActualResult]:[ActualResult]], "OT") + SUMIFS(Table2[[AwayWon]:[AwayWon]], Table2[[GameIsOver]:[GameIsOver]],1,Table2[[HomeTeam]:[HomeTeam]],$T33, Table2[[AwayTeam]:[AwayTeam]], AA$31, Table2[[ActualResult]:[ActualResult]], "OT") + SUMIFS(Table2[[HomeWon_]:[HomeWon_]], Table2[[GameIsOver]:[GameIsOver]],1,Table2[[AwayTeam]:[AwayTeam]],$T33, Table2[[HomeTeam]:[HomeTeam]], AA$31, Table2[[ActualResult]:[ActualResult]], "SO") + SUMIFS(Table2[[AwayWon]:[AwayWon]], Table2[[GameIsOver]:[GameIsOver]],1,Table2[[HomeTeam]:[HomeTeam]],$T33, Table2[[AwayTeam]:[AwayTeam]], AA$31, Table2[[ActualResult]:[ActualResult]], "SO")))</f>
        <v>3</v>
      </c>
      <c r="AB33">
        <f>(2*(SUMIFS(Table2[[AwayWon]:[AwayWon]], Table2[[GameIsOver]:[GameIsOver]],1,Table2[[AwayTeam]:[AwayTeam]],$T33, Table2[[HomeTeam]:[HomeTeam]], AB$31) + SUMIFS(Table2[[HomeWon_]:[HomeWon_]], Table2[[GameIsOver]:[GameIsOver]],1,Table2[[HomeTeam]:[HomeTeam]],$T3, Table2[[AwayTeam]:[AwayTeam]], AB$31))) + (0*(SUMIFS(Table2[[HomeWon_]:[HomeWon_]], Table2[[GameIsOver]:[GameIsOver]],1,Table2[[AwayTeam]:[AwayTeam]],$T33, Table2[[HomeTeam]:[HomeTeam]], AB$31, Table2[[ActualResult]:[ActualResult]], "REG") + SUMIFS(Table2[[AwayWon]:[AwayWon]], Table2[[GameIsOver]:[GameIsOver]],1,Table2[[HomeTeam]:[HomeTeam]],$T33, Table2[[AwayTeam]:[AwayTeam]], AB$31, Table2[[ActualResult]:[ActualResult]], "REG"))) + (1*(SUMIFS(Table2[[HomeWon_]:[HomeWon_]], Table2[[GameIsOver]:[GameIsOver]],1,Table2[[AwayTeam]:[AwayTeam]],$T33, Table2[[HomeTeam]:[HomeTeam]], AB$31, Table2[[ActualResult]:[ActualResult]], "OT") + SUMIFS(Table2[[AwayWon]:[AwayWon]], Table2[[GameIsOver]:[GameIsOver]],1,Table2[[HomeTeam]:[HomeTeam]],$T33, Table2[[AwayTeam]:[AwayTeam]], AB$31, Table2[[ActualResult]:[ActualResult]], "OT") + SUMIFS(Table2[[HomeWon_]:[HomeWon_]], Table2[[GameIsOver]:[GameIsOver]],1,Table2[[AwayTeam]:[AwayTeam]],$T33, Table2[[HomeTeam]:[HomeTeam]], AB$31, Table2[[ActualResult]:[ActualResult]], "SO") + SUMIFS(Table2[[AwayWon]:[AwayWon]], Table2[[GameIsOver]:[GameIsOver]],1,Table2[[HomeTeam]:[HomeTeam]],$T33, Table2[[AwayTeam]:[AwayTeam]], AB$31, Table2[[ActualResult]:[ActualResult]], "SO")))</f>
        <v>4</v>
      </c>
      <c r="AC33">
        <f>(2*(SUMIFS(Table2[[AwayWon]:[AwayWon]], Table2[[GameIsOver]:[GameIsOver]],1,Table2[[AwayTeam]:[AwayTeam]],$T33, Table2[[HomeTeam]:[HomeTeam]], AC$31) + SUMIFS(Table2[[HomeWon_]:[HomeWon_]], Table2[[GameIsOver]:[GameIsOver]],1,Table2[[HomeTeam]:[HomeTeam]],$T3, Table2[[AwayTeam]:[AwayTeam]], AC$31))) + (0*(SUMIFS(Table2[[HomeWon_]:[HomeWon_]], Table2[[GameIsOver]:[GameIsOver]],1,Table2[[AwayTeam]:[AwayTeam]],$T33, Table2[[HomeTeam]:[HomeTeam]], AC$31, Table2[[ActualResult]:[ActualResult]], "REG") + SUMIFS(Table2[[AwayWon]:[AwayWon]], Table2[[GameIsOver]:[GameIsOver]],1,Table2[[HomeTeam]:[HomeTeam]],$T33, Table2[[AwayTeam]:[AwayTeam]], AC$31, Table2[[ActualResult]:[ActualResult]], "REG"))) + (1*(SUMIFS(Table2[[HomeWon_]:[HomeWon_]], Table2[[GameIsOver]:[GameIsOver]],1,Table2[[AwayTeam]:[AwayTeam]],$T33, Table2[[HomeTeam]:[HomeTeam]], AC$31, Table2[[ActualResult]:[ActualResult]], "OT") + SUMIFS(Table2[[AwayWon]:[AwayWon]], Table2[[GameIsOver]:[GameIsOver]],1,Table2[[HomeTeam]:[HomeTeam]],$T33, Table2[[AwayTeam]:[AwayTeam]], AC$31, Table2[[ActualResult]:[ActualResult]], "OT") + SUMIFS(Table2[[HomeWon_]:[HomeWon_]], Table2[[GameIsOver]:[GameIsOver]],1,Table2[[AwayTeam]:[AwayTeam]],$T33, Table2[[HomeTeam]:[HomeTeam]], AC$31, Table2[[ActualResult]:[ActualResult]], "SO") + SUMIFS(Table2[[AwayWon]:[AwayWon]], Table2[[GameIsOver]:[GameIsOver]],1,Table2[[HomeTeam]:[HomeTeam]],$T33, Table2[[AwayTeam]:[AwayTeam]], AC$31, Table2[[ActualResult]:[ActualResult]], "SO")))</f>
        <v>2</v>
      </c>
      <c r="AD33">
        <f>(2*(SUMIFS(Table2[[AwayWon]:[AwayWon]], Table2[[GameIsOver]:[GameIsOver]],1,Table2[[AwayTeam]:[AwayTeam]],$T33, Table2[[HomeTeam]:[HomeTeam]], AD$31) + SUMIFS(Table2[[HomeWon_]:[HomeWon_]], Table2[[GameIsOver]:[GameIsOver]],1,Table2[[HomeTeam]:[HomeTeam]],$T3, Table2[[AwayTeam]:[AwayTeam]], AD$31))) + (0*(SUMIFS(Table2[[HomeWon_]:[HomeWon_]], Table2[[GameIsOver]:[GameIsOver]],1,Table2[[AwayTeam]:[AwayTeam]],$T33, Table2[[HomeTeam]:[HomeTeam]], AD$31, Table2[[ActualResult]:[ActualResult]], "REG") + SUMIFS(Table2[[AwayWon]:[AwayWon]], Table2[[GameIsOver]:[GameIsOver]],1,Table2[[HomeTeam]:[HomeTeam]],$T33, Table2[[AwayTeam]:[AwayTeam]], AD$31, Table2[[ActualResult]:[ActualResult]], "REG"))) + (1*(SUMIFS(Table2[[HomeWon_]:[HomeWon_]], Table2[[GameIsOver]:[GameIsOver]],1,Table2[[AwayTeam]:[AwayTeam]],$T33, Table2[[HomeTeam]:[HomeTeam]], AD$31, Table2[[ActualResult]:[ActualResult]], "OT") + SUMIFS(Table2[[AwayWon]:[AwayWon]], Table2[[GameIsOver]:[GameIsOver]],1,Table2[[HomeTeam]:[HomeTeam]],$T33, Table2[[AwayTeam]:[AwayTeam]], AD$31, Table2[[ActualResult]:[ActualResult]], "OT") + SUMIFS(Table2[[HomeWon_]:[HomeWon_]], Table2[[GameIsOver]:[GameIsOver]],1,Table2[[AwayTeam]:[AwayTeam]],$T33, Table2[[HomeTeam]:[HomeTeam]], AD$31, Table2[[ActualResult]:[ActualResult]], "SO") + SUMIFS(Table2[[AwayWon]:[AwayWon]], Table2[[GameIsOver]:[GameIsOver]],1,Table2[[HomeTeam]:[HomeTeam]],$T33, Table2[[AwayTeam]:[AwayTeam]], AD$31, Table2[[ActualResult]:[ActualResult]], "SO")))</f>
        <v>2</v>
      </c>
      <c r="AE33">
        <f>(2*(SUMIFS(Table2[[AwayWon]:[AwayWon]], Table2[[GameIsOver]:[GameIsOver]],1,Table2[[AwayTeam]:[AwayTeam]],$T33, Table2[[HomeTeam]:[HomeTeam]], AE$31) + SUMIFS(Table2[[HomeWon_]:[HomeWon_]], Table2[[GameIsOver]:[GameIsOver]],1,Table2[[HomeTeam]:[HomeTeam]],$T3, Table2[[AwayTeam]:[AwayTeam]], AE$31))) + (0*(SUMIFS(Table2[[HomeWon_]:[HomeWon_]], Table2[[GameIsOver]:[GameIsOver]],1,Table2[[AwayTeam]:[AwayTeam]],$T33, Table2[[HomeTeam]:[HomeTeam]], AE$31, Table2[[ActualResult]:[ActualResult]], "REG") + SUMIFS(Table2[[AwayWon]:[AwayWon]], Table2[[GameIsOver]:[GameIsOver]],1,Table2[[HomeTeam]:[HomeTeam]],$T33, Table2[[AwayTeam]:[AwayTeam]], AE$31, Table2[[ActualResult]:[ActualResult]], "REG"))) + (1*(SUMIFS(Table2[[HomeWon_]:[HomeWon_]], Table2[[GameIsOver]:[GameIsOver]],1,Table2[[AwayTeam]:[AwayTeam]],$T33, Table2[[HomeTeam]:[HomeTeam]], AE$31, Table2[[ActualResult]:[ActualResult]], "OT") + SUMIFS(Table2[[AwayWon]:[AwayWon]], Table2[[GameIsOver]:[GameIsOver]],1,Table2[[HomeTeam]:[HomeTeam]],$T33, Table2[[AwayTeam]:[AwayTeam]], AE$31, Table2[[ActualResult]:[ActualResult]], "OT") + SUMIFS(Table2[[HomeWon_]:[HomeWon_]], Table2[[GameIsOver]:[GameIsOver]],1,Table2[[AwayTeam]:[AwayTeam]],$T33, Table2[[HomeTeam]:[HomeTeam]], AE$31, Table2[[ActualResult]:[ActualResult]], "SO") + SUMIFS(Table2[[AwayWon]:[AwayWon]], Table2[[GameIsOver]:[GameIsOver]],1,Table2[[HomeTeam]:[HomeTeam]],$T33, Table2[[AwayTeam]:[AwayTeam]], AE$31, Table2[[ActualResult]:[ActualResult]], "SO")))</f>
        <v>0</v>
      </c>
      <c r="AF33">
        <f>(2*(SUMIFS(Table2[[AwayWon]:[AwayWon]], Table2[[GameIsOver]:[GameIsOver]],1,Table2[[AwayTeam]:[AwayTeam]],$T33, Table2[[HomeTeam]:[HomeTeam]], AF$31) + SUMIFS(Table2[[HomeWon_]:[HomeWon_]], Table2[[GameIsOver]:[GameIsOver]],1,Table2[[HomeTeam]:[HomeTeam]],$T3, Table2[[AwayTeam]:[AwayTeam]], AF$31))) + (0*(SUMIFS(Table2[[HomeWon_]:[HomeWon_]], Table2[[GameIsOver]:[GameIsOver]],1,Table2[[AwayTeam]:[AwayTeam]],$T33, Table2[[HomeTeam]:[HomeTeam]], AF$31, Table2[[ActualResult]:[ActualResult]], "REG") + SUMIFS(Table2[[AwayWon]:[AwayWon]], Table2[[GameIsOver]:[GameIsOver]],1,Table2[[HomeTeam]:[HomeTeam]],$T33, Table2[[AwayTeam]:[AwayTeam]], AF$31, Table2[[ActualResult]:[ActualResult]], "REG"))) + (1*(SUMIFS(Table2[[HomeWon_]:[HomeWon_]], Table2[[GameIsOver]:[GameIsOver]],1,Table2[[AwayTeam]:[AwayTeam]],$T33, Table2[[HomeTeam]:[HomeTeam]], AF$31, Table2[[ActualResult]:[ActualResult]], "OT") + SUMIFS(Table2[[AwayWon]:[AwayWon]], Table2[[GameIsOver]:[GameIsOver]],1,Table2[[HomeTeam]:[HomeTeam]],$T33, Table2[[AwayTeam]:[AwayTeam]], AF$31, Table2[[ActualResult]:[ActualResult]], "OT") + SUMIFS(Table2[[HomeWon_]:[HomeWon_]], Table2[[GameIsOver]:[GameIsOver]],1,Table2[[AwayTeam]:[AwayTeam]],$T33, Table2[[HomeTeam]:[HomeTeam]], AF$31, Table2[[ActualResult]:[ActualResult]], "SO") + SUMIFS(Table2[[AwayWon]:[AwayWon]], Table2[[GameIsOver]:[GameIsOver]],1,Table2[[HomeTeam]:[HomeTeam]],$T33, Table2[[AwayTeam]:[AwayTeam]], AF$31, Table2[[ActualResult]:[ActualResult]], "SO")))</f>
        <v>4</v>
      </c>
      <c r="AG33">
        <f>(2*(SUMIFS(Table2[[AwayWon]:[AwayWon]], Table2[[GameIsOver]:[GameIsOver]],1,Table2[[AwayTeam]:[AwayTeam]],$T33, Table2[[HomeTeam]:[HomeTeam]], AG$31) + SUMIFS(Table2[[HomeWon_]:[HomeWon_]], Table2[[GameIsOver]:[GameIsOver]],1,Table2[[HomeTeam]:[HomeTeam]],$T3, Table2[[AwayTeam]:[AwayTeam]], AG$31))) + (0*(SUMIFS(Table2[[HomeWon_]:[HomeWon_]], Table2[[GameIsOver]:[GameIsOver]],1,Table2[[AwayTeam]:[AwayTeam]],$T33, Table2[[HomeTeam]:[HomeTeam]], AG$31, Table2[[ActualResult]:[ActualResult]], "REG") + SUMIFS(Table2[[AwayWon]:[AwayWon]], Table2[[GameIsOver]:[GameIsOver]],1,Table2[[HomeTeam]:[HomeTeam]],$T33, Table2[[AwayTeam]:[AwayTeam]], AG$31, Table2[[ActualResult]:[ActualResult]], "REG"))) + (1*(SUMIFS(Table2[[HomeWon_]:[HomeWon_]], Table2[[GameIsOver]:[GameIsOver]],1,Table2[[AwayTeam]:[AwayTeam]],$T33, Table2[[HomeTeam]:[HomeTeam]], AG$31, Table2[[ActualResult]:[ActualResult]], "OT") + SUMIFS(Table2[[AwayWon]:[AwayWon]], Table2[[GameIsOver]:[GameIsOver]],1,Table2[[HomeTeam]:[HomeTeam]],$T33, Table2[[AwayTeam]:[AwayTeam]], AG$31, Table2[[ActualResult]:[ActualResult]], "OT") + SUMIFS(Table2[[HomeWon_]:[HomeWon_]], Table2[[GameIsOver]:[GameIsOver]],1,Table2[[AwayTeam]:[AwayTeam]],$T33, Table2[[HomeTeam]:[HomeTeam]], AG$31, Table2[[ActualResult]:[ActualResult]], "SO") + SUMIFS(Table2[[AwayWon]:[AwayWon]], Table2[[GameIsOver]:[GameIsOver]],1,Table2[[HomeTeam]:[HomeTeam]],$T33, Table2[[AwayTeam]:[AwayTeam]], AG$31, Table2[[ActualResult]:[ActualResult]], "SO")))</f>
        <v>1</v>
      </c>
      <c r="AH33">
        <f>(2*(SUMIFS(Table2[[AwayWon]:[AwayWon]], Table2[[GameIsOver]:[GameIsOver]],1,Table2[[AwayTeam]:[AwayTeam]],$T33, Table2[[HomeTeam]:[HomeTeam]], AH$31) + SUMIFS(Table2[[HomeWon_]:[HomeWon_]], Table2[[GameIsOver]:[GameIsOver]],1,Table2[[HomeTeam]:[HomeTeam]],$T3, Table2[[AwayTeam]:[AwayTeam]], AH$31))) + (0*(SUMIFS(Table2[[HomeWon_]:[HomeWon_]], Table2[[GameIsOver]:[GameIsOver]],1,Table2[[AwayTeam]:[AwayTeam]],$T33, Table2[[HomeTeam]:[HomeTeam]], AH$31, Table2[[ActualResult]:[ActualResult]], "REG") + SUMIFS(Table2[[AwayWon]:[AwayWon]], Table2[[GameIsOver]:[GameIsOver]],1,Table2[[HomeTeam]:[HomeTeam]],$T33, Table2[[AwayTeam]:[AwayTeam]], AH$31, Table2[[ActualResult]:[ActualResult]], "REG"))) + (1*(SUMIFS(Table2[[HomeWon_]:[HomeWon_]], Table2[[GameIsOver]:[GameIsOver]],1,Table2[[AwayTeam]:[AwayTeam]],$T33, Table2[[HomeTeam]:[HomeTeam]], AH$31, Table2[[ActualResult]:[ActualResult]], "OT") + SUMIFS(Table2[[AwayWon]:[AwayWon]], Table2[[GameIsOver]:[GameIsOver]],1,Table2[[HomeTeam]:[HomeTeam]],$T33, Table2[[AwayTeam]:[AwayTeam]], AH$31, Table2[[ActualResult]:[ActualResult]], "OT") + SUMIFS(Table2[[HomeWon_]:[HomeWon_]], Table2[[GameIsOver]:[GameIsOver]],1,Table2[[AwayTeam]:[AwayTeam]],$T33, Table2[[HomeTeam]:[HomeTeam]], AH$31, Table2[[ActualResult]:[ActualResult]], "SO") + SUMIFS(Table2[[AwayWon]:[AwayWon]], Table2[[GameIsOver]:[GameIsOver]],1,Table2[[HomeTeam]:[HomeTeam]],$T33, Table2[[AwayTeam]:[AwayTeam]], AH$31, Table2[[ActualResult]:[ActualResult]], "SO")))</f>
        <v>2</v>
      </c>
      <c r="AI33">
        <f>(2*(SUMIFS(Table2[[AwayWon]:[AwayWon]], Table2[[GameIsOver]:[GameIsOver]],1,Table2[[AwayTeam]:[AwayTeam]],$T33, Table2[[HomeTeam]:[HomeTeam]], AI$31) + SUMIFS(Table2[[HomeWon_]:[HomeWon_]], Table2[[GameIsOver]:[GameIsOver]],1,Table2[[HomeTeam]:[HomeTeam]],$T3, Table2[[AwayTeam]:[AwayTeam]], AI$31))) + (0*(SUMIFS(Table2[[HomeWon_]:[HomeWon_]], Table2[[GameIsOver]:[GameIsOver]],1,Table2[[AwayTeam]:[AwayTeam]],$T33, Table2[[HomeTeam]:[HomeTeam]], AI$31, Table2[[ActualResult]:[ActualResult]], "REG") + SUMIFS(Table2[[AwayWon]:[AwayWon]], Table2[[GameIsOver]:[GameIsOver]],1,Table2[[HomeTeam]:[HomeTeam]],$T33, Table2[[AwayTeam]:[AwayTeam]], AI$31, Table2[[ActualResult]:[ActualResult]], "REG"))) + (1*(SUMIFS(Table2[[HomeWon_]:[HomeWon_]], Table2[[GameIsOver]:[GameIsOver]],1,Table2[[AwayTeam]:[AwayTeam]],$T33, Table2[[HomeTeam]:[HomeTeam]], AI$31, Table2[[ActualResult]:[ActualResult]], "OT") + SUMIFS(Table2[[AwayWon]:[AwayWon]], Table2[[GameIsOver]:[GameIsOver]],1,Table2[[HomeTeam]:[HomeTeam]],$T33, Table2[[AwayTeam]:[AwayTeam]], AI$31, Table2[[ActualResult]:[ActualResult]], "OT") + SUMIFS(Table2[[HomeWon_]:[HomeWon_]], Table2[[GameIsOver]:[GameIsOver]],1,Table2[[AwayTeam]:[AwayTeam]],$T33, Table2[[HomeTeam]:[HomeTeam]], AI$31, Table2[[ActualResult]:[ActualResult]], "SO") + SUMIFS(Table2[[AwayWon]:[AwayWon]], Table2[[GameIsOver]:[GameIsOver]],1,Table2[[HomeTeam]:[HomeTeam]],$T33, Table2[[AwayTeam]:[AwayTeam]], AI$31, Table2[[ActualResult]:[ActualResult]], "SO")))</f>
        <v>2</v>
      </c>
      <c r="AJ33">
        <f>(2*(SUMIFS(Table2[[AwayWon]:[AwayWon]], Table2[[GameIsOver]:[GameIsOver]],1,Table2[[AwayTeam]:[AwayTeam]],$T33, Table2[[HomeTeam]:[HomeTeam]], AJ$31) + SUMIFS(Table2[[HomeWon_]:[HomeWon_]], Table2[[GameIsOver]:[GameIsOver]],1,Table2[[HomeTeam]:[HomeTeam]],$T3, Table2[[AwayTeam]:[AwayTeam]], AJ$31))) + (0*(SUMIFS(Table2[[HomeWon_]:[HomeWon_]], Table2[[GameIsOver]:[GameIsOver]],1,Table2[[AwayTeam]:[AwayTeam]],$T33, Table2[[HomeTeam]:[HomeTeam]], AJ$31, Table2[[ActualResult]:[ActualResult]], "REG") + SUMIFS(Table2[[AwayWon]:[AwayWon]], Table2[[GameIsOver]:[GameIsOver]],1,Table2[[HomeTeam]:[HomeTeam]],$T33, Table2[[AwayTeam]:[AwayTeam]], AJ$31, Table2[[ActualResult]:[ActualResult]], "REG"))) + (1*(SUMIFS(Table2[[HomeWon_]:[HomeWon_]], Table2[[GameIsOver]:[GameIsOver]],1,Table2[[AwayTeam]:[AwayTeam]],$T33, Table2[[HomeTeam]:[HomeTeam]], AJ$31, Table2[[ActualResult]:[ActualResult]], "OT") + SUMIFS(Table2[[AwayWon]:[AwayWon]], Table2[[GameIsOver]:[GameIsOver]],1,Table2[[HomeTeam]:[HomeTeam]],$T33, Table2[[AwayTeam]:[AwayTeam]], AJ$31, Table2[[ActualResult]:[ActualResult]], "OT") + SUMIFS(Table2[[HomeWon_]:[HomeWon_]], Table2[[GameIsOver]:[GameIsOver]],1,Table2[[AwayTeam]:[AwayTeam]],$T33, Table2[[HomeTeam]:[HomeTeam]], AJ$31, Table2[[ActualResult]:[ActualResult]], "SO") + SUMIFS(Table2[[AwayWon]:[AwayWon]], Table2[[GameIsOver]:[GameIsOver]],1,Table2[[HomeTeam]:[HomeTeam]],$T33, Table2[[AwayTeam]:[AwayTeam]], AJ$31, Table2[[ActualResult]:[ActualResult]], "SO")))</f>
        <v>4</v>
      </c>
      <c r="AK33">
        <f>(2*(SUMIFS(Table2[[AwayWon]:[AwayWon]], Table2[[GameIsOver]:[GameIsOver]],1,Table2[[AwayTeam]:[AwayTeam]],$T33, Table2[[HomeTeam]:[HomeTeam]], AK$31) + SUMIFS(Table2[[HomeWon_]:[HomeWon_]], Table2[[GameIsOver]:[GameIsOver]],1,Table2[[HomeTeam]:[HomeTeam]],$T3, Table2[[AwayTeam]:[AwayTeam]], AK$31))) + (0*(SUMIFS(Table2[[HomeWon_]:[HomeWon_]], Table2[[GameIsOver]:[GameIsOver]],1,Table2[[AwayTeam]:[AwayTeam]],$T33, Table2[[HomeTeam]:[HomeTeam]], AK$31, Table2[[ActualResult]:[ActualResult]], "REG") + SUMIFS(Table2[[AwayWon]:[AwayWon]], Table2[[GameIsOver]:[GameIsOver]],1,Table2[[HomeTeam]:[HomeTeam]],$T33, Table2[[AwayTeam]:[AwayTeam]], AK$31, Table2[[ActualResult]:[ActualResult]], "REG"))) + (1*(SUMIFS(Table2[[HomeWon_]:[HomeWon_]], Table2[[GameIsOver]:[GameIsOver]],1,Table2[[AwayTeam]:[AwayTeam]],$T33, Table2[[HomeTeam]:[HomeTeam]], AK$31, Table2[[ActualResult]:[ActualResult]], "OT") + SUMIFS(Table2[[AwayWon]:[AwayWon]], Table2[[GameIsOver]:[GameIsOver]],1,Table2[[HomeTeam]:[HomeTeam]],$T33, Table2[[AwayTeam]:[AwayTeam]], AK$31, Table2[[ActualResult]:[ActualResult]], "OT") + SUMIFS(Table2[[HomeWon_]:[HomeWon_]], Table2[[GameIsOver]:[GameIsOver]],1,Table2[[AwayTeam]:[AwayTeam]],$T33, Table2[[HomeTeam]:[HomeTeam]], AK$31, Table2[[ActualResult]:[ActualResult]], "SO") + SUMIFS(Table2[[AwayWon]:[AwayWon]], Table2[[GameIsOver]:[GameIsOver]],1,Table2[[HomeTeam]:[HomeTeam]],$T33, Table2[[AwayTeam]:[AwayTeam]], AK$31, Table2[[ActualResult]:[ActualResult]], "SO")))</f>
        <v>2</v>
      </c>
      <c r="AL33">
        <f>(2*(SUMIFS(Table2[[AwayWon]:[AwayWon]], Table2[[GameIsOver]:[GameIsOver]],1,Table2[[AwayTeam]:[AwayTeam]],$T33, Table2[[HomeTeam]:[HomeTeam]], AL$31) + SUMIFS(Table2[[HomeWon_]:[HomeWon_]], Table2[[GameIsOver]:[GameIsOver]],1,Table2[[HomeTeam]:[HomeTeam]],$T3, Table2[[AwayTeam]:[AwayTeam]], AL$31))) + (0*(SUMIFS(Table2[[HomeWon_]:[HomeWon_]], Table2[[GameIsOver]:[GameIsOver]],1,Table2[[AwayTeam]:[AwayTeam]],$T33, Table2[[HomeTeam]:[HomeTeam]], AL$31, Table2[[ActualResult]:[ActualResult]], "REG") + SUMIFS(Table2[[AwayWon]:[AwayWon]], Table2[[GameIsOver]:[GameIsOver]],1,Table2[[HomeTeam]:[HomeTeam]],$T33, Table2[[AwayTeam]:[AwayTeam]], AL$31, Table2[[ActualResult]:[ActualResult]], "REG"))) + (1*(SUMIFS(Table2[[HomeWon_]:[HomeWon_]], Table2[[GameIsOver]:[GameIsOver]],1,Table2[[AwayTeam]:[AwayTeam]],$T33, Table2[[HomeTeam]:[HomeTeam]], AL$31, Table2[[ActualResult]:[ActualResult]], "OT") + SUMIFS(Table2[[AwayWon]:[AwayWon]], Table2[[GameIsOver]:[GameIsOver]],1,Table2[[HomeTeam]:[HomeTeam]],$T33, Table2[[AwayTeam]:[AwayTeam]], AL$31, Table2[[ActualResult]:[ActualResult]], "OT") + SUMIFS(Table2[[HomeWon_]:[HomeWon_]], Table2[[GameIsOver]:[GameIsOver]],1,Table2[[AwayTeam]:[AwayTeam]],$T33, Table2[[HomeTeam]:[HomeTeam]], AL$31, Table2[[ActualResult]:[ActualResult]], "SO") + SUMIFS(Table2[[AwayWon]:[AwayWon]], Table2[[GameIsOver]:[GameIsOver]],1,Table2[[HomeTeam]:[HomeTeam]],$T33, Table2[[AwayTeam]:[AwayTeam]], AL$31, Table2[[ActualResult]:[ActualResult]], "SO")))</f>
        <v>0</v>
      </c>
      <c r="AM33">
        <f>(2*(SUMIFS(Table2[[AwayWon]:[AwayWon]], Table2[[GameIsOver]:[GameIsOver]],1,Table2[[AwayTeam]:[AwayTeam]],$T33, Table2[[HomeTeam]:[HomeTeam]], AM$31) + SUMIFS(Table2[[HomeWon_]:[HomeWon_]], Table2[[GameIsOver]:[GameIsOver]],1,Table2[[HomeTeam]:[HomeTeam]],$T3, Table2[[AwayTeam]:[AwayTeam]], AM$31))) + (0*(SUMIFS(Table2[[HomeWon_]:[HomeWon_]], Table2[[GameIsOver]:[GameIsOver]],1,Table2[[AwayTeam]:[AwayTeam]],$T33, Table2[[HomeTeam]:[HomeTeam]], AM$31, Table2[[ActualResult]:[ActualResult]], "REG") + SUMIFS(Table2[[AwayWon]:[AwayWon]], Table2[[GameIsOver]:[GameIsOver]],1,Table2[[HomeTeam]:[HomeTeam]],$T33, Table2[[AwayTeam]:[AwayTeam]], AM$31, Table2[[ActualResult]:[ActualResult]], "REG"))) + (1*(SUMIFS(Table2[[HomeWon_]:[HomeWon_]], Table2[[GameIsOver]:[GameIsOver]],1,Table2[[AwayTeam]:[AwayTeam]],$T33, Table2[[HomeTeam]:[HomeTeam]], AM$31, Table2[[ActualResult]:[ActualResult]], "OT") + SUMIFS(Table2[[AwayWon]:[AwayWon]], Table2[[GameIsOver]:[GameIsOver]],1,Table2[[HomeTeam]:[HomeTeam]],$T33, Table2[[AwayTeam]:[AwayTeam]], AM$31, Table2[[ActualResult]:[ActualResult]], "OT") + SUMIFS(Table2[[HomeWon_]:[HomeWon_]], Table2[[GameIsOver]:[GameIsOver]],1,Table2[[AwayTeam]:[AwayTeam]],$T33, Table2[[HomeTeam]:[HomeTeam]], AM$31, Table2[[ActualResult]:[ActualResult]], "SO") + SUMIFS(Table2[[AwayWon]:[AwayWon]], Table2[[GameIsOver]:[GameIsOver]],1,Table2[[HomeTeam]:[HomeTeam]],$T33, Table2[[AwayTeam]:[AwayTeam]], AM$31, Table2[[ActualResult]:[ActualResult]], "SO")))</f>
        <v>2</v>
      </c>
      <c r="AN33">
        <f>(2*(SUMIFS(Table2[[AwayWon]:[AwayWon]], Table2[[GameIsOver]:[GameIsOver]],1,Table2[[AwayTeam]:[AwayTeam]],$T33, Table2[[HomeTeam]:[HomeTeam]], AN$31) + SUMIFS(Table2[[HomeWon_]:[HomeWon_]], Table2[[GameIsOver]:[GameIsOver]],1,Table2[[HomeTeam]:[HomeTeam]],$T3, Table2[[AwayTeam]:[AwayTeam]], AN$31))) + (0*(SUMIFS(Table2[[HomeWon_]:[HomeWon_]], Table2[[GameIsOver]:[GameIsOver]],1,Table2[[AwayTeam]:[AwayTeam]],$T33, Table2[[HomeTeam]:[HomeTeam]], AN$31, Table2[[ActualResult]:[ActualResult]], "REG") + SUMIFS(Table2[[AwayWon]:[AwayWon]], Table2[[GameIsOver]:[GameIsOver]],1,Table2[[HomeTeam]:[HomeTeam]],$T33, Table2[[AwayTeam]:[AwayTeam]], AN$31, Table2[[ActualResult]:[ActualResult]], "REG"))) + (1*(SUMIFS(Table2[[HomeWon_]:[HomeWon_]], Table2[[GameIsOver]:[GameIsOver]],1,Table2[[AwayTeam]:[AwayTeam]],$T33, Table2[[HomeTeam]:[HomeTeam]], AN$31, Table2[[ActualResult]:[ActualResult]], "OT") + SUMIFS(Table2[[AwayWon]:[AwayWon]], Table2[[GameIsOver]:[GameIsOver]],1,Table2[[HomeTeam]:[HomeTeam]],$T33, Table2[[AwayTeam]:[AwayTeam]], AN$31, Table2[[ActualResult]:[ActualResult]], "OT") + SUMIFS(Table2[[HomeWon_]:[HomeWon_]], Table2[[GameIsOver]:[GameIsOver]],1,Table2[[AwayTeam]:[AwayTeam]],$T33, Table2[[HomeTeam]:[HomeTeam]], AN$31, Table2[[ActualResult]:[ActualResult]], "SO") + SUMIFS(Table2[[AwayWon]:[AwayWon]], Table2[[GameIsOver]:[GameIsOver]],1,Table2[[HomeTeam]:[HomeTeam]],$T33, Table2[[AwayTeam]:[AwayTeam]], AN$31, Table2[[ActualResult]:[ActualResult]], "SO")))</f>
        <v>4</v>
      </c>
      <c r="AO33">
        <f>(2*(SUMIFS(Table2[[AwayWon]:[AwayWon]], Table2[[GameIsOver]:[GameIsOver]],1,Table2[[AwayTeam]:[AwayTeam]],$T33, Table2[[HomeTeam]:[HomeTeam]], AO$31) + SUMIFS(Table2[[HomeWon_]:[HomeWon_]], Table2[[GameIsOver]:[GameIsOver]],1,Table2[[HomeTeam]:[HomeTeam]],$T3, Table2[[AwayTeam]:[AwayTeam]], AO$31))) + (0*(SUMIFS(Table2[[HomeWon_]:[HomeWon_]], Table2[[GameIsOver]:[GameIsOver]],1,Table2[[AwayTeam]:[AwayTeam]],$T33, Table2[[HomeTeam]:[HomeTeam]], AO$31, Table2[[ActualResult]:[ActualResult]], "REG") + SUMIFS(Table2[[AwayWon]:[AwayWon]], Table2[[GameIsOver]:[GameIsOver]],1,Table2[[HomeTeam]:[HomeTeam]],$T33, Table2[[AwayTeam]:[AwayTeam]], AO$31, Table2[[ActualResult]:[ActualResult]], "REG"))) + (1*(SUMIFS(Table2[[HomeWon_]:[HomeWon_]], Table2[[GameIsOver]:[GameIsOver]],1,Table2[[AwayTeam]:[AwayTeam]],$T33, Table2[[HomeTeam]:[HomeTeam]], AO$31, Table2[[ActualResult]:[ActualResult]], "OT") + SUMIFS(Table2[[AwayWon]:[AwayWon]], Table2[[GameIsOver]:[GameIsOver]],1,Table2[[HomeTeam]:[HomeTeam]],$T33, Table2[[AwayTeam]:[AwayTeam]], AO$31, Table2[[ActualResult]:[ActualResult]], "OT") + SUMIFS(Table2[[HomeWon_]:[HomeWon_]], Table2[[GameIsOver]:[GameIsOver]],1,Table2[[AwayTeam]:[AwayTeam]],$T33, Table2[[HomeTeam]:[HomeTeam]], AO$31, Table2[[ActualResult]:[ActualResult]], "SO") + SUMIFS(Table2[[AwayWon]:[AwayWon]], Table2[[GameIsOver]:[GameIsOver]],1,Table2[[HomeTeam]:[HomeTeam]],$T33, Table2[[AwayTeam]:[AwayTeam]], AO$31, Table2[[ActualResult]:[ActualResult]], "SO")))</f>
        <v>4</v>
      </c>
      <c r="AP33">
        <f>(2*(SUMIFS(Table2[[AwayWon]:[AwayWon]], Table2[[GameIsOver]:[GameIsOver]],1,Table2[[AwayTeam]:[AwayTeam]],$T33, Table2[[HomeTeam]:[HomeTeam]], AP$31) + SUMIFS(Table2[[HomeWon_]:[HomeWon_]], Table2[[GameIsOver]:[GameIsOver]],1,Table2[[HomeTeam]:[HomeTeam]],$T3, Table2[[AwayTeam]:[AwayTeam]], AP$31))) + (0*(SUMIFS(Table2[[HomeWon_]:[HomeWon_]], Table2[[GameIsOver]:[GameIsOver]],1,Table2[[AwayTeam]:[AwayTeam]],$T33, Table2[[HomeTeam]:[HomeTeam]], AP$31, Table2[[ActualResult]:[ActualResult]], "REG") + SUMIFS(Table2[[AwayWon]:[AwayWon]], Table2[[GameIsOver]:[GameIsOver]],1,Table2[[HomeTeam]:[HomeTeam]],$T33, Table2[[AwayTeam]:[AwayTeam]], AP$31, Table2[[ActualResult]:[ActualResult]], "REG"))) + (1*(SUMIFS(Table2[[HomeWon_]:[HomeWon_]], Table2[[GameIsOver]:[GameIsOver]],1,Table2[[AwayTeam]:[AwayTeam]],$T33, Table2[[HomeTeam]:[HomeTeam]], AP$31, Table2[[ActualResult]:[ActualResult]], "OT") + SUMIFS(Table2[[AwayWon]:[AwayWon]], Table2[[GameIsOver]:[GameIsOver]],1,Table2[[HomeTeam]:[HomeTeam]],$T33, Table2[[AwayTeam]:[AwayTeam]], AP$31, Table2[[ActualResult]:[ActualResult]], "OT") + SUMIFS(Table2[[HomeWon_]:[HomeWon_]], Table2[[GameIsOver]:[GameIsOver]],1,Table2[[AwayTeam]:[AwayTeam]],$T33, Table2[[HomeTeam]:[HomeTeam]], AP$31, Table2[[ActualResult]:[ActualResult]], "SO") + SUMIFS(Table2[[AwayWon]:[AwayWon]], Table2[[GameIsOver]:[GameIsOver]],1,Table2[[HomeTeam]:[HomeTeam]],$T33, Table2[[AwayTeam]:[AwayTeam]], AP$31, Table2[[ActualResult]:[ActualResult]], "SO")))</f>
        <v>4</v>
      </c>
      <c r="AQ33">
        <f>(2*(SUMIFS(Table2[[AwayWon]:[AwayWon]], Table2[[GameIsOver]:[GameIsOver]],1,Table2[[AwayTeam]:[AwayTeam]],$T33, Table2[[HomeTeam]:[HomeTeam]], AQ$31) + SUMIFS(Table2[[HomeWon_]:[HomeWon_]], Table2[[GameIsOver]:[GameIsOver]],1,Table2[[HomeTeam]:[HomeTeam]],$T3, Table2[[AwayTeam]:[AwayTeam]], AQ$31))) + (0*(SUMIFS(Table2[[HomeWon_]:[HomeWon_]], Table2[[GameIsOver]:[GameIsOver]],1,Table2[[AwayTeam]:[AwayTeam]],$T33, Table2[[HomeTeam]:[HomeTeam]], AQ$31, Table2[[ActualResult]:[ActualResult]], "REG") + SUMIFS(Table2[[AwayWon]:[AwayWon]], Table2[[GameIsOver]:[GameIsOver]],1,Table2[[HomeTeam]:[HomeTeam]],$T33, Table2[[AwayTeam]:[AwayTeam]], AQ$31, Table2[[ActualResult]:[ActualResult]], "REG"))) + (1*(SUMIFS(Table2[[HomeWon_]:[HomeWon_]], Table2[[GameIsOver]:[GameIsOver]],1,Table2[[AwayTeam]:[AwayTeam]],$T33, Table2[[HomeTeam]:[HomeTeam]], AQ$31, Table2[[ActualResult]:[ActualResult]], "OT") + SUMIFS(Table2[[AwayWon]:[AwayWon]], Table2[[GameIsOver]:[GameIsOver]],1,Table2[[HomeTeam]:[HomeTeam]],$T33, Table2[[AwayTeam]:[AwayTeam]], AQ$31, Table2[[ActualResult]:[ActualResult]], "OT") + SUMIFS(Table2[[HomeWon_]:[HomeWon_]], Table2[[GameIsOver]:[GameIsOver]],1,Table2[[AwayTeam]:[AwayTeam]],$T33, Table2[[HomeTeam]:[HomeTeam]], AQ$31, Table2[[ActualResult]:[ActualResult]], "SO") + SUMIFS(Table2[[AwayWon]:[AwayWon]], Table2[[GameIsOver]:[GameIsOver]],1,Table2[[HomeTeam]:[HomeTeam]],$T33, Table2[[AwayTeam]:[AwayTeam]], AQ$31, Table2[[ActualResult]:[ActualResult]], "SO")))</f>
        <v>4</v>
      </c>
      <c r="AR33">
        <f>(2*(SUMIFS(Table2[[AwayWon]:[AwayWon]], Table2[[GameIsOver]:[GameIsOver]],1,Table2[[AwayTeam]:[AwayTeam]],$T33, Table2[[HomeTeam]:[HomeTeam]], AR$31) + SUMIFS(Table2[[HomeWon_]:[HomeWon_]], Table2[[GameIsOver]:[GameIsOver]],1,Table2[[HomeTeam]:[HomeTeam]],$T3, Table2[[AwayTeam]:[AwayTeam]], AR$31))) + (0*(SUMIFS(Table2[[HomeWon_]:[HomeWon_]], Table2[[GameIsOver]:[GameIsOver]],1,Table2[[AwayTeam]:[AwayTeam]],$T33, Table2[[HomeTeam]:[HomeTeam]], AR$31, Table2[[ActualResult]:[ActualResult]], "REG") + SUMIFS(Table2[[AwayWon]:[AwayWon]], Table2[[GameIsOver]:[GameIsOver]],1,Table2[[HomeTeam]:[HomeTeam]],$T33, Table2[[AwayTeam]:[AwayTeam]], AR$31, Table2[[ActualResult]:[ActualResult]], "REG"))) + (1*(SUMIFS(Table2[[HomeWon_]:[HomeWon_]], Table2[[GameIsOver]:[GameIsOver]],1,Table2[[AwayTeam]:[AwayTeam]],$T33, Table2[[HomeTeam]:[HomeTeam]], AR$31, Table2[[ActualResult]:[ActualResult]], "OT") + SUMIFS(Table2[[AwayWon]:[AwayWon]], Table2[[GameIsOver]:[GameIsOver]],1,Table2[[HomeTeam]:[HomeTeam]],$T33, Table2[[AwayTeam]:[AwayTeam]], AR$31, Table2[[ActualResult]:[ActualResult]], "OT") + SUMIFS(Table2[[HomeWon_]:[HomeWon_]], Table2[[GameIsOver]:[GameIsOver]],1,Table2[[AwayTeam]:[AwayTeam]],$T33, Table2[[HomeTeam]:[HomeTeam]], AR$31, Table2[[ActualResult]:[ActualResult]], "SO") + SUMIFS(Table2[[AwayWon]:[AwayWon]], Table2[[GameIsOver]:[GameIsOver]],1,Table2[[HomeTeam]:[HomeTeam]],$T33, Table2[[AwayTeam]:[AwayTeam]], AR$31, Table2[[ActualResult]:[ActualResult]], "SO")))</f>
        <v>4</v>
      </c>
      <c r="AS33">
        <f>(2*(SUMIFS(Table2[[AwayWon]:[AwayWon]], Table2[[GameIsOver]:[GameIsOver]],1,Table2[[AwayTeam]:[AwayTeam]],$T33, Table2[[HomeTeam]:[HomeTeam]], AS$31) + SUMIFS(Table2[[HomeWon_]:[HomeWon_]], Table2[[GameIsOver]:[GameIsOver]],1,Table2[[HomeTeam]:[HomeTeam]],$T3, Table2[[AwayTeam]:[AwayTeam]], AS$31))) + (0*(SUMIFS(Table2[[HomeWon_]:[HomeWon_]], Table2[[GameIsOver]:[GameIsOver]],1,Table2[[AwayTeam]:[AwayTeam]],$T33, Table2[[HomeTeam]:[HomeTeam]], AS$31, Table2[[ActualResult]:[ActualResult]], "REG") + SUMIFS(Table2[[AwayWon]:[AwayWon]], Table2[[GameIsOver]:[GameIsOver]],1,Table2[[HomeTeam]:[HomeTeam]],$T33, Table2[[AwayTeam]:[AwayTeam]], AS$31, Table2[[ActualResult]:[ActualResult]], "REG"))) + (1*(SUMIFS(Table2[[HomeWon_]:[HomeWon_]], Table2[[GameIsOver]:[GameIsOver]],1,Table2[[AwayTeam]:[AwayTeam]],$T33, Table2[[HomeTeam]:[HomeTeam]], AS$31, Table2[[ActualResult]:[ActualResult]], "OT") + SUMIFS(Table2[[AwayWon]:[AwayWon]], Table2[[GameIsOver]:[GameIsOver]],1,Table2[[HomeTeam]:[HomeTeam]],$T33, Table2[[AwayTeam]:[AwayTeam]], AS$31, Table2[[ActualResult]:[ActualResult]], "OT") + SUMIFS(Table2[[HomeWon_]:[HomeWon_]], Table2[[GameIsOver]:[GameIsOver]],1,Table2[[AwayTeam]:[AwayTeam]],$T33, Table2[[HomeTeam]:[HomeTeam]], AS$31, Table2[[ActualResult]:[ActualResult]], "SO") + SUMIFS(Table2[[AwayWon]:[AwayWon]], Table2[[GameIsOver]:[GameIsOver]],1,Table2[[HomeTeam]:[HomeTeam]],$T33, Table2[[AwayTeam]:[AwayTeam]], AS$31, Table2[[ActualResult]:[ActualResult]], "SO")))</f>
        <v>2</v>
      </c>
      <c r="AT33">
        <f>(2*(SUMIFS(Table2[[AwayWon]:[AwayWon]], Table2[[GameIsOver]:[GameIsOver]],1,Table2[[AwayTeam]:[AwayTeam]],$T33, Table2[[HomeTeam]:[HomeTeam]], AT$31) + SUMIFS(Table2[[HomeWon_]:[HomeWon_]], Table2[[GameIsOver]:[GameIsOver]],1,Table2[[HomeTeam]:[HomeTeam]],$T3, Table2[[AwayTeam]:[AwayTeam]], AT$31))) + (0*(SUMIFS(Table2[[HomeWon_]:[HomeWon_]], Table2[[GameIsOver]:[GameIsOver]],1,Table2[[AwayTeam]:[AwayTeam]],$T33, Table2[[HomeTeam]:[HomeTeam]], AT$31, Table2[[ActualResult]:[ActualResult]], "REG") + SUMIFS(Table2[[AwayWon]:[AwayWon]], Table2[[GameIsOver]:[GameIsOver]],1,Table2[[HomeTeam]:[HomeTeam]],$T33, Table2[[AwayTeam]:[AwayTeam]], AT$31, Table2[[ActualResult]:[ActualResult]], "REG"))) + (1*(SUMIFS(Table2[[HomeWon_]:[HomeWon_]], Table2[[GameIsOver]:[GameIsOver]],1,Table2[[AwayTeam]:[AwayTeam]],$T33, Table2[[HomeTeam]:[HomeTeam]], AT$31, Table2[[ActualResult]:[ActualResult]], "OT") + SUMIFS(Table2[[AwayWon]:[AwayWon]], Table2[[GameIsOver]:[GameIsOver]],1,Table2[[HomeTeam]:[HomeTeam]],$T33, Table2[[AwayTeam]:[AwayTeam]], AT$31, Table2[[ActualResult]:[ActualResult]], "OT") + SUMIFS(Table2[[HomeWon_]:[HomeWon_]], Table2[[GameIsOver]:[GameIsOver]],1,Table2[[AwayTeam]:[AwayTeam]],$T33, Table2[[HomeTeam]:[HomeTeam]], AT$31, Table2[[ActualResult]:[ActualResult]], "SO") + SUMIFS(Table2[[AwayWon]:[AwayWon]], Table2[[GameIsOver]:[GameIsOver]],1,Table2[[HomeTeam]:[HomeTeam]],$T33, Table2[[AwayTeam]:[AwayTeam]], AT$31, Table2[[ActualResult]:[ActualResult]], "SO")))</f>
        <v>5</v>
      </c>
      <c r="AU33">
        <f>(2*(SUMIFS(Table2[[AwayWon]:[AwayWon]], Table2[[GameIsOver]:[GameIsOver]],1,Table2[[AwayTeam]:[AwayTeam]],$T33, Table2[[HomeTeam]:[HomeTeam]], AU$31) + SUMIFS(Table2[[HomeWon_]:[HomeWon_]], Table2[[GameIsOver]:[GameIsOver]],1,Table2[[HomeTeam]:[HomeTeam]],$T3, Table2[[AwayTeam]:[AwayTeam]], AU$31))) + (0*(SUMIFS(Table2[[HomeWon_]:[HomeWon_]], Table2[[GameIsOver]:[GameIsOver]],1,Table2[[AwayTeam]:[AwayTeam]],$T33, Table2[[HomeTeam]:[HomeTeam]], AU$31, Table2[[ActualResult]:[ActualResult]], "REG") + SUMIFS(Table2[[AwayWon]:[AwayWon]], Table2[[GameIsOver]:[GameIsOver]],1,Table2[[HomeTeam]:[HomeTeam]],$T33, Table2[[AwayTeam]:[AwayTeam]], AU$31, Table2[[ActualResult]:[ActualResult]], "REG"))) + (1*(SUMIFS(Table2[[HomeWon_]:[HomeWon_]], Table2[[GameIsOver]:[GameIsOver]],1,Table2[[AwayTeam]:[AwayTeam]],$T33, Table2[[HomeTeam]:[HomeTeam]], AU$31, Table2[[ActualResult]:[ActualResult]], "OT") + SUMIFS(Table2[[AwayWon]:[AwayWon]], Table2[[GameIsOver]:[GameIsOver]],1,Table2[[HomeTeam]:[HomeTeam]],$T33, Table2[[AwayTeam]:[AwayTeam]], AU$31, Table2[[ActualResult]:[ActualResult]], "OT") + SUMIFS(Table2[[HomeWon_]:[HomeWon_]], Table2[[GameIsOver]:[GameIsOver]],1,Table2[[AwayTeam]:[AwayTeam]],$T33, Table2[[HomeTeam]:[HomeTeam]], AU$31, Table2[[ActualResult]:[ActualResult]], "SO") + SUMIFS(Table2[[AwayWon]:[AwayWon]], Table2[[GameIsOver]:[GameIsOver]],1,Table2[[HomeTeam]:[HomeTeam]],$T33, Table2[[AwayTeam]:[AwayTeam]], AU$31, Table2[[ActualResult]:[ActualResult]], "SO")))</f>
        <v>4</v>
      </c>
      <c r="AV33">
        <f>(2*(SUMIFS(Table2[[AwayWon]:[AwayWon]], Table2[[GameIsOver]:[GameIsOver]],1,Table2[[AwayTeam]:[AwayTeam]],$T33, Table2[[HomeTeam]:[HomeTeam]], AV$31) + SUMIFS(Table2[[HomeWon_]:[HomeWon_]], Table2[[GameIsOver]:[GameIsOver]],1,Table2[[HomeTeam]:[HomeTeam]],$T3, Table2[[AwayTeam]:[AwayTeam]], AV$31))) + (0*(SUMIFS(Table2[[HomeWon_]:[HomeWon_]], Table2[[GameIsOver]:[GameIsOver]],1,Table2[[AwayTeam]:[AwayTeam]],$T33, Table2[[HomeTeam]:[HomeTeam]], AV$31, Table2[[ActualResult]:[ActualResult]], "REG") + SUMIFS(Table2[[AwayWon]:[AwayWon]], Table2[[GameIsOver]:[GameIsOver]],1,Table2[[HomeTeam]:[HomeTeam]],$T33, Table2[[AwayTeam]:[AwayTeam]], AV$31, Table2[[ActualResult]:[ActualResult]], "REG"))) + (1*(SUMIFS(Table2[[HomeWon_]:[HomeWon_]], Table2[[GameIsOver]:[GameIsOver]],1,Table2[[AwayTeam]:[AwayTeam]],$T33, Table2[[HomeTeam]:[HomeTeam]], AV$31, Table2[[ActualResult]:[ActualResult]], "OT") + SUMIFS(Table2[[AwayWon]:[AwayWon]], Table2[[GameIsOver]:[GameIsOver]],1,Table2[[HomeTeam]:[HomeTeam]],$T33, Table2[[AwayTeam]:[AwayTeam]], AV$31, Table2[[ActualResult]:[ActualResult]], "OT") + SUMIFS(Table2[[HomeWon_]:[HomeWon_]], Table2[[GameIsOver]:[GameIsOver]],1,Table2[[AwayTeam]:[AwayTeam]],$T33, Table2[[HomeTeam]:[HomeTeam]], AV$31, Table2[[ActualResult]:[ActualResult]], "SO") + SUMIFS(Table2[[AwayWon]:[AwayWon]], Table2[[GameIsOver]:[GameIsOver]],1,Table2[[HomeTeam]:[HomeTeam]],$T33, Table2[[AwayTeam]:[AwayTeam]], AV$31, Table2[[ActualResult]:[ActualResult]], "SO")))</f>
        <v>2</v>
      </c>
      <c r="AW33">
        <f>(2*(SUMIFS(Table2[[AwayWon]:[AwayWon]], Table2[[GameIsOver]:[GameIsOver]],1,Table2[[AwayTeam]:[AwayTeam]],$T33, Table2[[HomeTeam]:[HomeTeam]], AW$31) + SUMIFS(Table2[[HomeWon_]:[HomeWon_]], Table2[[GameIsOver]:[GameIsOver]],1,Table2[[HomeTeam]:[HomeTeam]],$T3, Table2[[AwayTeam]:[AwayTeam]], AW$31))) + (0*(SUMIFS(Table2[[HomeWon_]:[HomeWon_]], Table2[[GameIsOver]:[GameIsOver]],1,Table2[[AwayTeam]:[AwayTeam]],$T33, Table2[[HomeTeam]:[HomeTeam]], AW$31, Table2[[ActualResult]:[ActualResult]], "REG") + SUMIFS(Table2[[AwayWon]:[AwayWon]], Table2[[GameIsOver]:[GameIsOver]],1,Table2[[HomeTeam]:[HomeTeam]],$T33, Table2[[AwayTeam]:[AwayTeam]], AW$31, Table2[[ActualResult]:[ActualResult]], "REG"))) + (1*(SUMIFS(Table2[[HomeWon_]:[HomeWon_]], Table2[[GameIsOver]:[GameIsOver]],1,Table2[[AwayTeam]:[AwayTeam]],$T33, Table2[[HomeTeam]:[HomeTeam]], AW$31, Table2[[ActualResult]:[ActualResult]], "OT") + SUMIFS(Table2[[AwayWon]:[AwayWon]], Table2[[GameIsOver]:[GameIsOver]],1,Table2[[HomeTeam]:[HomeTeam]],$T33, Table2[[AwayTeam]:[AwayTeam]], AW$31, Table2[[ActualResult]:[ActualResult]], "OT") + SUMIFS(Table2[[HomeWon_]:[HomeWon_]], Table2[[GameIsOver]:[GameIsOver]],1,Table2[[AwayTeam]:[AwayTeam]],$T33, Table2[[HomeTeam]:[HomeTeam]], AW$31, Table2[[ActualResult]:[ActualResult]], "SO") + SUMIFS(Table2[[AwayWon]:[AwayWon]], Table2[[GameIsOver]:[GameIsOver]],1,Table2[[HomeTeam]:[HomeTeam]],$T33, Table2[[AwayTeam]:[AwayTeam]], AW$31, Table2[[ActualResult]:[ActualResult]], "SO")))</f>
        <v>0</v>
      </c>
      <c r="AX33">
        <f>(2*(SUMIFS(Table2[[AwayWon]:[AwayWon]], Table2[[GameIsOver]:[GameIsOver]],1,Table2[[AwayTeam]:[AwayTeam]],$T33, Table2[[HomeTeam]:[HomeTeam]], AX$31) + SUMIFS(Table2[[HomeWon_]:[HomeWon_]], Table2[[GameIsOver]:[GameIsOver]],1,Table2[[HomeTeam]:[HomeTeam]],$T3, Table2[[AwayTeam]:[AwayTeam]], AX$31))) + (0*(SUMIFS(Table2[[HomeWon_]:[HomeWon_]], Table2[[GameIsOver]:[GameIsOver]],1,Table2[[AwayTeam]:[AwayTeam]],$T33, Table2[[HomeTeam]:[HomeTeam]], AX$31, Table2[[ActualResult]:[ActualResult]], "REG") + SUMIFS(Table2[[AwayWon]:[AwayWon]], Table2[[GameIsOver]:[GameIsOver]],1,Table2[[HomeTeam]:[HomeTeam]],$T33, Table2[[AwayTeam]:[AwayTeam]], AX$31, Table2[[ActualResult]:[ActualResult]], "REG"))) + (1*(SUMIFS(Table2[[HomeWon_]:[HomeWon_]], Table2[[GameIsOver]:[GameIsOver]],1,Table2[[AwayTeam]:[AwayTeam]],$T33, Table2[[HomeTeam]:[HomeTeam]], AX$31, Table2[[ActualResult]:[ActualResult]], "OT") + SUMIFS(Table2[[AwayWon]:[AwayWon]], Table2[[GameIsOver]:[GameIsOver]],1,Table2[[HomeTeam]:[HomeTeam]],$T33, Table2[[AwayTeam]:[AwayTeam]], AX$31, Table2[[ActualResult]:[ActualResult]], "OT") + SUMIFS(Table2[[HomeWon_]:[HomeWon_]], Table2[[GameIsOver]:[GameIsOver]],1,Table2[[AwayTeam]:[AwayTeam]],$T33, Table2[[HomeTeam]:[HomeTeam]], AX$31, Table2[[ActualResult]:[ActualResult]], "SO") + SUMIFS(Table2[[AwayWon]:[AwayWon]], Table2[[GameIsOver]:[GameIsOver]],1,Table2[[HomeTeam]:[HomeTeam]],$T33, Table2[[AwayTeam]:[AwayTeam]], AX$31, Table2[[ActualResult]:[ActualResult]], "SO")))</f>
        <v>4</v>
      </c>
      <c r="AY33">
        <f>(2*(SUMIFS(Table2[[AwayWon]:[AwayWon]], Table2[[GameIsOver]:[GameIsOver]],1,Table2[[AwayTeam]:[AwayTeam]],$T33, Table2[[HomeTeam]:[HomeTeam]], AY$31) + SUMIFS(Table2[[HomeWon_]:[HomeWon_]], Table2[[GameIsOver]:[GameIsOver]],1,Table2[[HomeTeam]:[HomeTeam]],$T3, Table2[[AwayTeam]:[AwayTeam]], AY$31))) + (0*(SUMIFS(Table2[[HomeWon_]:[HomeWon_]], Table2[[GameIsOver]:[GameIsOver]],1,Table2[[AwayTeam]:[AwayTeam]],$T33, Table2[[HomeTeam]:[HomeTeam]], AY$31, Table2[[ActualResult]:[ActualResult]], "REG") + SUMIFS(Table2[[AwayWon]:[AwayWon]], Table2[[GameIsOver]:[GameIsOver]],1,Table2[[HomeTeam]:[HomeTeam]],$T33, Table2[[AwayTeam]:[AwayTeam]], AY$31, Table2[[ActualResult]:[ActualResult]], "REG"))) + (1*(SUMIFS(Table2[[HomeWon_]:[HomeWon_]], Table2[[GameIsOver]:[GameIsOver]],1,Table2[[AwayTeam]:[AwayTeam]],$T33, Table2[[HomeTeam]:[HomeTeam]], AY$31, Table2[[ActualResult]:[ActualResult]], "OT") + SUMIFS(Table2[[AwayWon]:[AwayWon]], Table2[[GameIsOver]:[GameIsOver]],1,Table2[[HomeTeam]:[HomeTeam]],$T33, Table2[[AwayTeam]:[AwayTeam]], AY$31, Table2[[ActualResult]:[ActualResult]], "OT") + SUMIFS(Table2[[HomeWon_]:[HomeWon_]], Table2[[GameIsOver]:[GameIsOver]],1,Table2[[AwayTeam]:[AwayTeam]],$T33, Table2[[HomeTeam]:[HomeTeam]], AY$31, Table2[[ActualResult]:[ActualResult]], "SO") + SUMIFS(Table2[[AwayWon]:[AwayWon]], Table2[[GameIsOver]:[GameIsOver]],1,Table2[[HomeTeam]:[HomeTeam]],$T33, Table2[[AwayTeam]:[AwayTeam]], AY$31, Table2[[ActualResult]:[ActualResult]], "SO")))</f>
        <v>2</v>
      </c>
      <c r="AZ33">
        <f>(2*(SUMIFS(Table2[[AwayWon]:[AwayWon]], Table2[[GameIsOver]:[GameIsOver]],1,Table2[[AwayTeam]:[AwayTeam]],$T33, Table2[[HomeTeam]:[HomeTeam]], AZ$31) + SUMIFS(Table2[[HomeWon_]:[HomeWon_]], Table2[[GameIsOver]:[GameIsOver]],1,Table2[[HomeTeam]:[HomeTeam]],$T3, Table2[[AwayTeam]:[AwayTeam]], AZ$31))) + (0*(SUMIFS(Table2[[HomeWon_]:[HomeWon_]], Table2[[GameIsOver]:[GameIsOver]],1,Table2[[AwayTeam]:[AwayTeam]],$T33, Table2[[HomeTeam]:[HomeTeam]], AZ$31, Table2[[ActualResult]:[ActualResult]], "REG") + SUMIFS(Table2[[AwayWon]:[AwayWon]], Table2[[GameIsOver]:[GameIsOver]],1,Table2[[HomeTeam]:[HomeTeam]],$T33, Table2[[AwayTeam]:[AwayTeam]], AZ$31, Table2[[ActualResult]:[ActualResult]], "REG"))) + (1*(SUMIFS(Table2[[HomeWon_]:[HomeWon_]], Table2[[GameIsOver]:[GameIsOver]],1,Table2[[AwayTeam]:[AwayTeam]],$T33, Table2[[HomeTeam]:[HomeTeam]], AZ$31, Table2[[ActualResult]:[ActualResult]], "OT") + SUMIFS(Table2[[AwayWon]:[AwayWon]], Table2[[GameIsOver]:[GameIsOver]],1,Table2[[HomeTeam]:[HomeTeam]],$T33, Table2[[AwayTeam]:[AwayTeam]], AZ$31, Table2[[ActualResult]:[ActualResult]], "OT") + SUMIFS(Table2[[HomeWon_]:[HomeWon_]], Table2[[GameIsOver]:[GameIsOver]],1,Table2[[AwayTeam]:[AwayTeam]],$T33, Table2[[HomeTeam]:[HomeTeam]], AZ$31, Table2[[ActualResult]:[ActualResult]], "SO") + SUMIFS(Table2[[AwayWon]:[AwayWon]], Table2[[GameIsOver]:[GameIsOver]],1,Table2[[HomeTeam]:[HomeTeam]],$T33, Table2[[AwayTeam]:[AwayTeam]], AZ$31, Table2[[ActualResult]:[ActualResult]], "SO")))</f>
        <v>4</v>
      </c>
      <c r="BA33">
        <f>(2*(SUMIFS(Table2[[AwayWon]:[AwayWon]], Table2[[GameIsOver]:[GameIsOver]],1,Table2[[AwayTeam]:[AwayTeam]],$T33, Table2[[HomeTeam]:[HomeTeam]], BA$31) + SUMIFS(Table2[[HomeWon_]:[HomeWon_]], Table2[[GameIsOver]:[GameIsOver]],1,Table2[[HomeTeam]:[HomeTeam]],$T3, Table2[[AwayTeam]:[AwayTeam]], BA$31))) + (0*(SUMIFS(Table2[[HomeWon_]:[HomeWon_]], Table2[[GameIsOver]:[GameIsOver]],1,Table2[[AwayTeam]:[AwayTeam]],$T33, Table2[[HomeTeam]:[HomeTeam]], BA$31, Table2[[ActualResult]:[ActualResult]], "REG") + SUMIFS(Table2[[AwayWon]:[AwayWon]], Table2[[GameIsOver]:[GameIsOver]],1,Table2[[HomeTeam]:[HomeTeam]],$T33, Table2[[AwayTeam]:[AwayTeam]], BA$31, Table2[[ActualResult]:[ActualResult]], "REG"))) + (1*(SUMIFS(Table2[[HomeWon_]:[HomeWon_]], Table2[[GameIsOver]:[GameIsOver]],1,Table2[[AwayTeam]:[AwayTeam]],$T33, Table2[[HomeTeam]:[HomeTeam]], BA$31, Table2[[ActualResult]:[ActualResult]], "OT") + SUMIFS(Table2[[AwayWon]:[AwayWon]], Table2[[GameIsOver]:[GameIsOver]],1,Table2[[HomeTeam]:[HomeTeam]],$T33, Table2[[AwayTeam]:[AwayTeam]], BA$31, Table2[[ActualResult]:[ActualResult]], "OT") + SUMIFS(Table2[[HomeWon_]:[HomeWon_]], Table2[[GameIsOver]:[GameIsOver]],1,Table2[[AwayTeam]:[AwayTeam]],$T33, Table2[[HomeTeam]:[HomeTeam]], BA$31, Table2[[ActualResult]:[ActualResult]], "SO") + SUMIFS(Table2[[AwayWon]:[AwayWon]], Table2[[GameIsOver]:[GameIsOver]],1,Table2[[HomeTeam]:[HomeTeam]],$T33, Table2[[AwayTeam]:[AwayTeam]], BA$31, Table2[[ActualResult]:[ActualResult]], "SO")))</f>
        <v>0</v>
      </c>
    </row>
    <row r="34" spans="1:53" x14ac:dyDescent="0.25">
      <c r="S34">
        <v>7</v>
      </c>
      <c r="T34" t="str" cm="1">
        <f t="array" ref="T34">INDEX(Table6[Teams], SMALL(IF(Table6[D]="A", ROW(Table6[Teams])-ROW(Table6[#Headers])), Table71214[[#This Row],[ATL]]))</f>
        <v>TBL</v>
      </c>
      <c r="U34">
        <f>INDEX(Table6[PTS], MATCH($T34, Table6[Teams], 0))</f>
        <v>78</v>
      </c>
      <c r="V34">
        <f>(2*(SUMIFS(Table2[[AwayWon]:[AwayWon]], Table2[[GameIsOver]:[GameIsOver]],1,Table2[[AwayTeam]:[AwayTeam]],$T34, Table2[[HomeTeam]:[HomeTeam]], V$31) + SUMIFS(Table2[[HomeWon_]:[HomeWon_]], Table2[[GameIsOver]:[GameIsOver]],1,Table2[[HomeTeam]:[HomeTeam]],$T4, Table2[[AwayTeam]:[AwayTeam]], V$31))) + (0*(SUMIFS(Table2[[HomeWon_]:[HomeWon_]], Table2[[GameIsOver]:[GameIsOver]],1,Table2[[AwayTeam]:[AwayTeam]],$T34, Table2[[HomeTeam]:[HomeTeam]], V$31, Table2[[ActualResult]:[ActualResult]], "REG") + SUMIFS(Table2[[AwayWon]:[AwayWon]], Table2[[GameIsOver]:[GameIsOver]],1,Table2[[HomeTeam]:[HomeTeam]],$T34, Table2[[AwayTeam]:[AwayTeam]], V$31, Table2[[ActualResult]:[ActualResult]], "REG"))) + (1*(SUMIFS(Table2[[HomeWon_]:[HomeWon_]], Table2[[GameIsOver]:[GameIsOver]],1,Table2[[AwayTeam]:[AwayTeam]],$T34, Table2[[HomeTeam]:[HomeTeam]], V$31, Table2[[ActualResult]:[ActualResult]], "OT") + SUMIFS(Table2[[AwayWon]:[AwayWon]], Table2[[GameIsOver]:[GameIsOver]],1,Table2[[HomeTeam]:[HomeTeam]],$T34, Table2[[AwayTeam]:[AwayTeam]], V$31, Table2[[ActualResult]:[ActualResult]], "OT") + SUMIFS(Table2[[HomeWon_]:[HomeWon_]], Table2[[GameIsOver]:[GameIsOver]],1,Table2[[AwayTeam]:[AwayTeam]],$T34, Table2[[HomeTeam]:[HomeTeam]], V$31, Table2[[ActualResult]:[ActualResult]], "SO") + SUMIFS(Table2[[AwayWon]:[AwayWon]], Table2[[GameIsOver]:[GameIsOver]],1,Table2[[HomeTeam]:[HomeTeam]],$T34, Table2[[AwayTeam]:[AwayTeam]], V$31, Table2[[ActualResult]:[ActualResult]], "SO")))</f>
        <v>0</v>
      </c>
      <c r="W34">
        <f>(2*(SUMIFS(Table2[[AwayWon]:[AwayWon]], Table2[[GameIsOver]:[GameIsOver]],1,Table2[[AwayTeam]:[AwayTeam]],$T34, Table2[[HomeTeam]:[HomeTeam]], W$31) + SUMIFS(Table2[[HomeWon_]:[HomeWon_]], Table2[[GameIsOver]:[GameIsOver]],1,Table2[[HomeTeam]:[HomeTeam]],$T4, Table2[[AwayTeam]:[AwayTeam]], W$31))) + (0*(SUMIFS(Table2[[HomeWon_]:[HomeWon_]], Table2[[GameIsOver]:[GameIsOver]],1,Table2[[AwayTeam]:[AwayTeam]],$T34, Table2[[HomeTeam]:[HomeTeam]], W$31, Table2[[ActualResult]:[ActualResult]], "REG") + SUMIFS(Table2[[AwayWon]:[AwayWon]], Table2[[GameIsOver]:[GameIsOver]],1,Table2[[HomeTeam]:[HomeTeam]],$T34, Table2[[AwayTeam]:[AwayTeam]], W$31, Table2[[ActualResult]:[ActualResult]], "REG"))) + (1*(SUMIFS(Table2[[HomeWon_]:[HomeWon_]], Table2[[GameIsOver]:[GameIsOver]],1,Table2[[AwayTeam]:[AwayTeam]],$T34, Table2[[HomeTeam]:[HomeTeam]], W$31, Table2[[ActualResult]:[ActualResult]], "OT") + SUMIFS(Table2[[AwayWon]:[AwayWon]], Table2[[GameIsOver]:[GameIsOver]],1,Table2[[HomeTeam]:[HomeTeam]],$T34, Table2[[AwayTeam]:[AwayTeam]], W$31, Table2[[ActualResult]:[ActualResult]], "OT") + SUMIFS(Table2[[HomeWon_]:[HomeWon_]], Table2[[GameIsOver]:[GameIsOver]],1,Table2[[AwayTeam]:[AwayTeam]],$T34, Table2[[HomeTeam]:[HomeTeam]], W$31, Table2[[ActualResult]:[ActualResult]], "SO") + SUMIFS(Table2[[AwayWon]:[AwayWon]], Table2[[GameIsOver]:[GameIsOver]],1,Table2[[HomeTeam]:[HomeTeam]],$T34, Table2[[AwayTeam]:[AwayTeam]], W$31, Table2[[ActualResult]:[ActualResult]], "SO")))</f>
        <v>2</v>
      </c>
      <c r="X34">
        <f>(2*(SUMIFS(Table2[[AwayWon]:[AwayWon]], Table2[[GameIsOver]:[GameIsOver]],1,Table2[[AwayTeam]:[AwayTeam]],$T34, Table2[[HomeTeam]:[HomeTeam]], X$31) + SUMIFS(Table2[[HomeWon_]:[HomeWon_]], Table2[[GameIsOver]:[GameIsOver]],1,Table2[[HomeTeam]:[HomeTeam]],$T4, Table2[[AwayTeam]:[AwayTeam]], X$31))) + (0*(SUMIFS(Table2[[HomeWon_]:[HomeWon_]], Table2[[GameIsOver]:[GameIsOver]],1,Table2[[AwayTeam]:[AwayTeam]],$T34, Table2[[HomeTeam]:[HomeTeam]], X$31, Table2[[ActualResult]:[ActualResult]], "REG") + SUMIFS(Table2[[AwayWon]:[AwayWon]], Table2[[GameIsOver]:[GameIsOver]],1,Table2[[HomeTeam]:[HomeTeam]],$T34, Table2[[AwayTeam]:[AwayTeam]], X$31, Table2[[ActualResult]:[ActualResult]], "REG"))) + (1*(SUMIFS(Table2[[HomeWon_]:[HomeWon_]], Table2[[GameIsOver]:[GameIsOver]],1,Table2[[AwayTeam]:[AwayTeam]],$T34, Table2[[HomeTeam]:[HomeTeam]], X$31, Table2[[ActualResult]:[ActualResult]], "OT") + SUMIFS(Table2[[AwayWon]:[AwayWon]], Table2[[GameIsOver]:[GameIsOver]],1,Table2[[HomeTeam]:[HomeTeam]],$T34, Table2[[AwayTeam]:[AwayTeam]], X$31, Table2[[ActualResult]:[ActualResult]], "OT") + SUMIFS(Table2[[HomeWon_]:[HomeWon_]], Table2[[GameIsOver]:[GameIsOver]],1,Table2[[AwayTeam]:[AwayTeam]],$T34, Table2[[HomeTeam]:[HomeTeam]], X$31, Table2[[ActualResult]:[ActualResult]], "SO") + SUMIFS(Table2[[AwayWon]:[AwayWon]], Table2[[GameIsOver]:[GameIsOver]],1,Table2[[HomeTeam]:[HomeTeam]],$T34, Table2[[AwayTeam]:[AwayTeam]], X$31, Table2[[ActualResult]:[ActualResult]], "SO")))</f>
        <v>2</v>
      </c>
      <c r="Y34">
        <f>(2*(SUMIFS(Table2[[AwayWon]:[AwayWon]], Table2[[GameIsOver]:[GameIsOver]],1,Table2[[AwayTeam]:[AwayTeam]],$T34, Table2[[HomeTeam]:[HomeTeam]], Y$31) + SUMIFS(Table2[[HomeWon_]:[HomeWon_]], Table2[[GameIsOver]:[GameIsOver]],1,Table2[[HomeTeam]:[HomeTeam]],$T4, Table2[[AwayTeam]:[AwayTeam]], Y$31))) + (0*(SUMIFS(Table2[[HomeWon_]:[HomeWon_]], Table2[[GameIsOver]:[GameIsOver]],1,Table2[[AwayTeam]:[AwayTeam]],$T34, Table2[[HomeTeam]:[HomeTeam]], Y$31, Table2[[ActualResult]:[ActualResult]], "REG") + SUMIFS(Table2[[AwayWon]:[AwayWon]], Table2[[GameIsOver]:[GameIsOver]],1,Table2[[HomeTeam]:[HomeTeam]],$T34, Table2[[AwayTeam]:[AwayTeam]], Y$31, Table2[[ActualResult]:[ActualResult]], "REG"))) + (1*(SUMIFS(Table2[[HomeWon_]:[HomeWon_]], Table2[[GameIsOver]:[GameIsOver]],1,Table2[[AwayTeam]:[AwayTeam]],$T34, Table2[[HomeTeam]:[HomeTeam]], Y$31, Table2[[ActualResult]:[ActualResult]], "OT") + SUMIFS(Table2[[AwayWon]:[AwayWon]], Table2[[GameIsOver]:[GameIsOver]],1,Table2[[HomeTeam]:[HomeTeam]],$T34, Table2[[AwayTeam]:[AwayTeam]], Y$31, Table2[[ActualResult]:[ActualResult]], "OT") + SUMIFS(Table2[[HomeWon_]:[HomeWon_]], Table2[[GameIsOver]:[GameIsOver]],1,Table2[[AwayTeam]:[AwayTeam]],$T34, Table2[[HomeTeam]:[HomeTeam]], Y$31, Table2[[ActualResult]:[ActualResult]], "SO") + SUMIFS(Table2[[AwayWon]:[AwayWon]], Table2[[GameIsOver]:[GameIsOver]],1,Table2[[HomeTeam]:[HomeTeam]],$T34, Table2[[AwayTeam]:[AwayTeam]], Y$31, Table2[[ActualResult]:[ActualResult]], "SO")))</f>
        <v>0</v>
      </c>
      <c r="Z34">
        <f>(2*(SUMIFS(Table2[[AwayWon]:[AwayWon]], Table2[[GameIsOver]:[GameIsOver]],1,Table2[[AwayTeam]:[AwayTeam]],$T34, Table2[[HomeTeam]:[HomeTeam]], Z$31) + SUMIFS(Table2[[HomeWon_]:[HomeWon_]], Table2[[GameIsOver]:[GameIsOver]],1,Table2[[HomeTeam]:[HomeTeam]],$T4, Table2[[AwayTeam]:[AwayTeam]], Z$31))) + (0*(SUMIFS(Table2[[HomeWon_]:[HomeWon_]], Table2[[GameIsOver]:[GameIsOver]],1,Table2[[AwayTeam]:[AwayTeam]],$T34, Table2[[HomeTeam]:[HomeTeam]], Z$31, Table2[[ActualResult]:[ActualResult]], "REG") + SUMIFS(Table2[[AwayWon]:[AwayWon]], Table2[[GameIsOver]:[GameIsOver]],1,Table2[[HomeTeam]:[HomeTeam]],$T34, Table2[[AwayTeam]:[AwayTeam]], Z$31, Table2[[ActualResult]:[ActualResult]], "REG"))) + (1*(SUMIFS(Table2[[HomeWon_]:[HomeWon_]], Table2[[GameIsOver]:[GameIsOver]],1,Table2[[AwayTeam]:[AwayTeam]],$T34, Table2[[HomeTeam]:[HomeTeam]], Z$31, Table2[[ActualResult]:[ActualResult]], "OT") + SUMIFS(Table2[[AwayWon]:[AwayWon]], Table2[[GameIsOver]:[GameIsOver]],1,Table2[[HomeTeam]:[HomeTeam]],$T34, Table2[[AwayTeam]:[AwayTeam]], Z$31, Table2[[ActualResult]:[ActualResult]], "OT") + SUMIFS(Table2[[HomeWon_]:[HomeWon_]], Table2[[GameIsOver]:[GameIsOver]],1,Table2[[AwayTeam]:[AwayTeam]],$T34, Table2[[HomeTeam]:[HomeTeam]], Z$31, Table2[[ActualResult]:[ActualResult]], "SO") + SUMIFS(Table2[[AwayWon]:[AwayWon]], Table2[[GameIsOver]:[GameIsOver]],1,Table2[[HomeTeam]:[HomeTeam]],$T34, Table2[[AwayTeam]:[AwayTeam]], Z$31, Table2[[ActualResult]:[ActualResult]], "SO")))</f>
        <v>4</v>
      </c>
      <c r="AA34">
        <f>(2*(SUMIFS(Table2[[AwayWon]:[AwayWon]], Table2[[GameIsOver]:[GameIsOver]],1,Table2[[AwayTeam]:[AwayTeam]],$T34, Table2[[HomeTeam]:[HomeTeam]], AA$31) + SUMIFS(Table2[[HomeWon_]:[HomeWon_]], Table2[[GameIsOver]:[GameIsOver]],1,Table2[[HomeTeam]:[HomeTeam]],$T4, Table2[[AwayTeam]:[AwayTeam]], AA$31))) + (0*(SUMIFS(Table2[[HomeWon_]:[HomeWon_]], Table2[[GameIsOver]:[GameIsOver]],1,Table2[[AwayTeam]:[AwayTeam]],$T34, Table2[[HomeTeam]:[HomeTeam]], AA$31, Table2[[ActualResult]:[ActualResult]], "REG") + SUMIFS(Table2[[AwayWon]:[AwayWon]], Table2[[GameIsOver]:[GameIsOver]],1,Table2[[HomeTeam]:[HomeTeam]],$T34, Table2[[AwayTeam]:[AwayTeam]], AA$31, Table2[[ActualResult]:[ActualResult]], "REG"))) + (1*(SUMIFS(Table2[[HomeWon_]:[HomeWon_]], Table2[[GameIsOver]:[GameIsOver]],1,Table2[[AwayTeam]:[AwayTeam]],$T34, Table2[[HomeTeam]:[HomeTeam]], AA$31, Table2[[ActualResult]:[ActualResult]], "OT") + SUMIFS(Table2[[AwayWon]:[AwayWon]], Table2[[GameIsOver]:[GameIsOver]],1,Table2[[HomeTeam]:[HomeTeam]],$T34, Table2[[AwayTeam]:[AwayTeam]], AA$31, Table2[[ActualResult]:[ActualResult]], "OT") + SUMIFS(Table2[[HomeWon_]:[HomeWon_]], Table2[[GameIsOver]:[GameIsOver]],1,Table2[[AwayTeam]:[AwayTeam]],$T34, Table2[[HomeTeam]:[HomeTeam]], AA$31, Table2[[ActualResult]:[ActualResult]], "SO") + SUMIFS(Table2[[AwayWon]:[AwayWon]], Table2[[GameIsOver]:[GameIsOver]],1,Table2[[HomeTeam]:[HomeTeam]],$T34, Table2[[AwayTeam]:[AwayTeam]], AA$31, Table2[[ActualResult]:[ActualResult]], "SO")))</f>
        <v>2</v>
      </c>
      <c r="AB34">
        <f>(2*(SUMIFS(Table2[[AwayWon]:[AwayWon]], Table2[[GameIsOver]:[GameIsOver]],1,Table2[[AwayTeam]:[AwayTeam]],$T34, Table2[[HomeTeam]:[HomeTeam]], AB$31) + SUMIFS(Table2[[HomeWon_]:[HomeWon_]], Table2[[GameIsOver]:[GameIsOver]],1,Table2[[HomeTeam]:[HomeTeam]],$T4, Table2[[AwayTeam]:[AwayTeam]], AB$31))) + (0*(SUMIFS(Table2[[HomeWon_]:[HomeWon_]], Table2[[GameIsOver]:[GameIsOver]],1,Table2[[AwayTeam]:[AwayTeam]],$T34, Table2[[HomeTeam]:[HomeTeam]], AB$31, Table2[[ActualResult]:[ActualResult]], "REG") + SUMIFS(Table2[[AwayWon]:[AwayWon]], Table2[[GameIsOver]:[GameIsOver]],1,Table2[[HomeTeam]:[HomeTeam]],$T34, Table2[[AwayTeam]:[AwayTeam]], AB$31, Table2[[ActualResult]:[ActualResult]], "REG"))) + (1*(SUMIFS(Table2[[HomeWon_]:[HomeWon_]], Table2[[GameIsOver]:[GameIsOver]],1,Table2[[AwayTeam]:[AwayTeam]],$T34, Table2[[HomeTeam]:[HomeTeam]], AB$31, Table2[[ActualResult]:[ActualResult]], "OT") + SUMIFS(Table2[[AwayWon]:[AwayWon]], Table2[[GameIsOver]:[GameIsOver]],1,Table2[[HomeTeam]:[HomeTeam]],$T34, Table2[[AwayTeam]:[AwayTeam]], AB$31, Table2[[ActualResult]:[ActualResult]], "OT") + SUMIFS(Table2[[HomeWon_]:[HomeWon_]], Table2[[GameIsOver]:[GameIsOver]],1,Table2[[AwayTeam]:[AwayTeam]],$T34, Table2[[HomeTeam]:[HomeTeam]], AB$31, Table2[[ActualResult]:[ActualResult]], "SO") + SUMIFS(Table2[[AwayWon]:[AwayWon]], Table2[[GameIsOver]:[GameIsOver]],1,Table2[[HomeTeam]:[HomeTeam]],$T34, Table2[[AwayTeam]:[AwayTeam]], AB$31, Table2[[ActualResult]:[ActualResult]], "SO")))</f>
        <v>2</v>
      </c>
      <c r="AC34">
        <f>(2*(SUMIFS(Table2[[AwayWon]:[AwayWon]], Table2[[GameIsOver]:[GameIsOver]],1,Table2[[AwayTeam]:[AwayTeam]],$T34, Table2[[HomeTeam]:[HomeTeam]], AC$31) + SUMIFS(Table2[[HomeWon_]:[HomeWon_]], Table2[[GameIsOver]:[GameIsOver]],1,Table2[[HomeTeam]:[HomeTeam]],$T4, Table2[[AwayTeam]:[AwayTeam]], AC$31))) + (0*(SUMIFS(Table2[[HomeWon_]:[HomeWon_]], Table2[[GameIsOver]:[GameIsOver]],1,Table2[[AwayTeam]:[AwayTeam]],$T34, Table2[[HomeTeam]:[HomeTeam]], AC$31, Table2[[ActualResult]:[ActualResult]], "REG") + SUMIFS(Table2[[AwayWon]:[AwayWon]], Table2[[GameIsOver]:[GameIsOver]],1,Table2[[HomeTeam]:[HomeTeam]],$T34, Table2[[AwayTeam]:[AwayTeam]], AC$31, Table2[[ActualResult]:[ActualResult]], "REG"))) + (1*(SUMIFS(Table2[[HomeWon_]:[HomeWon_]], Table2[[GameIsOver]:[GameIsOver]],1,Table2[[AwayTeam]:[AwayTeam]],$T34, Table2[[HomeTeam]:[HomeTeam]], AC$31, Table2[[ActualResult]:[ActualResult]], "OT") + SUMIFS(Table2[[AwayWon]:[AwayWon]], Table2[[GameIsOver]:[GameIsOver]],1,Table2[[HomeTeam]:[HomeTeam]],$T34, Table2[[AwayTeam]:[AwayTeam]], AC$31, Table2[[ActualResult]:[ActualResult]], "OT") + SUMIFS(Table2[[HomeWon_]:[HomeWon_]], Table2[[GameIsOver]:[GameIsOver]],1,Table2[[AwayTeam]:[AwayTeam]],$T34, Table2[[HomeTeam]:[HomeTeam]], AC$31, Table2[[ActualResult]:[ActualResult]], "SO") + SUMIFS(Table2[[AwayWon]:[AwayWon]], Table2[[GameIsOver]:[GameIsOver]],1,Table2[[HomeTeam]:[HomeTeam]],$T34, Table2[[AwayTeam]:[AwayTeam]], AC$31, Table2[[ActualResult]:[ActualResult]], "SO")))</f>
        <v>4</v>
      </c>
      <c r="AD34">
        <f>(2*(SUMIFS(Table2[[AwayWon]:[AwayWon]], Table2[[GameIsOver]:[GameIsOver]],1,Table2[[AwayTeam]:[AwayTeam]],$T34, Table2[[HomeTeam]:[HomeTeam]], AD$31) + SUMIFS(Table2[[HomeWon_]:[HomeWon_]], Table2[[GameIsOver]:[GameIsOver]],1,Table2[[HomeTeam]:[HomeTeam]],$T4, Table2[[AwayTeam]:[AwayTeam]], AD$31))) + (0*(SUMIFS(Table2[[HomeWon_]:[HomeWon_]], Table2[[GameIsOver]:[GameIsOver]],1,Table2[[AwayTeam]:[AwayTeam]],$T34, Table2[[HomeTeam]:[HomeTeam]], AD$31, Table2[[ActualResult]:[ActualResult]], "REG") + SUMIFS(Table2[[AwayWon]:[AwayWon]], Table2[[GameIsOver]:[GameIsOver]],1,Table2[[HomeTeam]:[HomeTeam]],$T34, Table2[[AwayTeam]:[AwayTeam]], AD$31, Table2[[ActualResult]:[ActualResult]], "REG"))) + (1*(SUMIFS(Table2[[HomeWon_]:[HomeWon_]], Table2[[GameIsOver]:[GameIsOver]],1,Table2[[AwayTeam]:[AwayTeam]],$T34, Table2[[HomeTeam]:[HomeTeam]], AD$31, Table2[[ActualResult]:[ActualResult]], "OT") + SUMIFS(Table2[[AwayWon]:[AwayWon]], Table2[[GameIsOver]:[GameIsOver]],1,Table2[[HomeTeam]:[HomeTeam]],$T34, Table2[[AwayTeam]:[AwayTeam]], AD$31, Table2[[ActualResult]:[ActualResult]], "OT") + SUMIFS(Table2[[HomeWon_]:[HomeWon_]], Table2[[GameIsOver]:[GameIsOver]],1,Table2[[AwayTeam]:[AwayTeam]],$T34, Table2[[HomeTeam]:[HomeTeam]], AD$31, Table2[[ActualResult]:[ActualResult]], "SO") + SUMIFS(Table2[[AwayWon]:[AwayWon]], Table2[[GameIsOver]:[GameIsOver]],1,Table2[[HomeTeam]:[HomeTeam]],$T34, Table2[[AwayTeam]:[AwayTeam]], AD$31, Table2[[ActualResult]:[ActualResult]], "SO")))</f>
        <v>2</v>
      </c>
      <c r="AE34">
        <f>(2*(SUMIFS(Table2[[AwayWon]:[AwayWon]], Table2[[GameIsOver]:[GameIsOver]],1,Table2[[AwayTeam]:[AwayTeam]],$T34, Table2[[HomeTeam]:[HomeTeam]], AE$31) + SUMIFS(Table2[[HomeWon_]:[HomeWon_]], Table2[[GameIsOver]:[GameIsOver]],1,Table2[[HomeTeam]:[HomeTeam]],$T4, Table2[[AwayTeam]:[AwayTeam]], AE$31))) + (0*(SUMIFS(Table2[[HomeWon_]:[HomeWon_]], Table2[[GameIsOver]:[GameIsOver]],1,Table2[[AwayTeam]:[AwayTeam]],$T34, Table2[[HomeTeam]:[HomeTeam]], AE$31, Table2[[ActualResult]:[ActualResult]], "REG") + SUMIFS(Table2[[AwayWon]:[AwayWon]], Table2[[GameIsOver]:[GameIsOver]],1,Table2[[HomeTeam]:[HomeTeam]],$T34, Table2[[AwayTeam]:[AwayTeam]], AE$31, Table2[[ActualResult]:[ActualResult]], "REG"))) + (1*(SUMIFS(Table2[[HomeWon_]:[HomeWon_]], Table2[[GameIsOver]:[GameIsOver]],1,Table2[[AwayTeam]:[AwayTeam]],$T34, Table2[[HomeTeam]:[HomeTeam]], AE$31, Table2[[ActualResult]:[ActualResult]], "OT") + SUMIFS(Table2[[AwayWon]:[AwayWon]], Table2[[GameIsOver]:[GameIsOver]],1,Table2[[HomeTeam]:[HomeTeam]],$T34, Table2[[AwayTeam]:[AwayTeam]], AE$31, Table2[[ActualResult]:[ActualResult]], "OT") + SUMIFS(Table2[[HomeWon_]:[HomeWon_]], Table2[[GameIsOver]:[GameIsOver]],1,Table2[[AwayTeam]:[AwayTeam]],$T34, Table2[[HomeTeam]:[HomeTeam]], AE$31, Table2[[ActualResult]:[ActualResult]], "SO") + SUMIFS(Table2[[AwayWon]:[AwayWon]], Table2[[GameIsOver]:[GameIsOver]],1,Table2[[HomeTeam]:[HomeTeam]],$T34, Table2[[AwayTeam]:[AwayTeam]], AE$31, Table2[[ActualResult]:[ActualResult]], "SO")))</f>
        <v>2</v>
      </c>
      <c r="AF34">
        <f>(2*(SUMIFS(Table2[[AwayWon]:[AwayWon]], Table2[[GameIsOver]:[GameIsOver]],1,Table2[[AwayTeam]:[AwayTeam]],$T34, Table2[[HomeTeam]:[HomeTeam]], AF$31) + SUMIFS(Table2[[HomeWon_]:[HomeWon_]], Table2[[GameIsOver]:[GameIsOver]],1,Table2[[HomeTeam]:[HomeTeam]],$T4, Table2[[AwayTeam]:[AwayTeam]], AF$31))) + (0*(SUMIFS(Table2[[HomeWon_]:[HomeWon_]], Table2[[GameIsOver]:[GameIsOver]],1,Table2[[AwayTeam]:[AwayTeam]],$T34, Table2[[HomeTeam]:[HomeTeam]], AF$31, Table2[[ActualResult]:[ActualResult]], "REG") + SUMIFS(Table2[[AwayWon]:[AwayWon]], Table2[[GameIsOver]:[GameIsOver]],1,Table2[[HomeTeam]:[HomeTeam]],$T34, Table2[[AwayTeam]:[AwayTeam]], AF$31, Table2[[ActualResult]:[ActualResult]], "REG"))) + (1*(SUMIFS(Table2[[HomeWon_]:[HomeWon_]], Table2[[GameIsOver]:[GameIsOver]],1,Table2[[AwayTeam]:[AwayTeam]],$T34, Table2[[HomeTeam]:[HomeTeam]], AF$31, Table2[[ActualResult]:[ActualResult]], "OT") + SUMIFS(Table2[[AwayWon]:[AwayWon]], Table2[[GameIsOver]:[GameIsOver]],1,Table2[[HomeTeam]:[HomeTeam]],$T34, Table2[[AwayTeam]:[AwayTeam]], AF$31, Table2[[ActualResult]:[ActualResult]], "OT") + SUMIFS(Table2[[HomeWon_]:[HomeWon_]], Table2[[GameIsOver]:[GameIsOver]],1,Table2[[AwayTeam]:[AwayTeam]],$T34, Table2[[HomeTeam]:[HomeTeam]], AF$31, Table2[[ActualResult]:[ActualResult]], "SO") + SUMIFS(Table2[[AwayWon]:[AwayWon]], Table2[[GameIsOver]:[GameIsOver]],1,Table2[[HomeTeam]:[HomeTeam]],$T34, Table2[[AwayTeam]:[AwayTeam]], AF$31, Table2[[ActualResult]:[ActualResult]], "SO")))</f>
        <v>4</v>
      </c>
      <c r="AG34">
        <f>(2*(SUMIFS(Table2[[AwayWon]:[AwayWon]], Table2[[GameIsOver]:[GameIsOver]],1,Table2[[AwayTeam]:[AwayTeam]],$T34, Table2[[HomeTeam]:[HomeTeam]], AG$31) + SUMIFS(Table2[[HomeWon_]:[HomeWon_]], Table2[[GameIsOver]:[GameIsOver]],1,Table2[[HomeTeam]:[HomeTeam]],$T4, Table2[[AwayTeam]:[AwayTeam]], AG$31))) + (0*(SUMIFS(Table2[[HomeWon_]:[HomeWon_]], Table2[[GameIsOver]:[GameIsOver]],1,Table2[[AwayTeam]:[AwayTeam]],$T34, Table2[[HomeTeam]:[HomeTeam]], AG$31, Table2[[ActualResult]:[ActualResult]], "REG") + SUMIFS(Table2[[AwayWon]:[AwayWon]], Table2[[GameIsOver]:[GameIsOver]],1,Table2[[HomeTeam]:[HomeTeam]],$T34, Table2[[AwayTeam]:[AwayTeam]], AG$31, Table2[[ActualResult]:[ActualResult]], "REG"))) + (1*(SUMIFS(Table2[[HomeWon_]:[HomeWon_]], Table2[[GameIsOver]:[GameIsOver]],1,Table2[[AwayTeam]:[AwayTeam]],$T34, Table2[[HomeTeam]:[HomeTeam]], AG$31, Table2[[ActualResult]:[ActualResult]], "OT") + SUMIFS(Table2[[AwayWon]:[AwayWon]], Table2[[GameIsOver]:[GameIsOver]],1,Table2[[HomeTeam]:[HomeTeam]],$T34, Table2[[AwayTeam]:[AwayTeam]], AG$31, Table2[[ActualResult]:[ActualResult]], "OT") + SUMIFS(Table2[[HomeWon_]:[HomeWon_]], Table2[[GameIsOver]:[GameIsOver]],1,Table2[[AwayTeam]:[AwayTeam]],$T34, Table2[[HomeTeam]:[HomeTeam]], AG$31, Table2[[ActualResult]:[ActualResult]], "SO") + SUMIFS(Table2[[AwayWon]:[AwayWon]], Table2[[GameIsOver]:[GameIsOver]],1,Table2[[HomeTeam]:[HomeTeam]],$T34, Table2[[AwayTeam]:[AwayTeam]], AG$31, Table2[[ActualResult]:[ActualResult]], "SO")))</f>
        <v>2</v>
      </c>
      <c r="AH34">
        <f>(2*(SUMIFS(Table2[[AwayWon]:[AwayWon]], Table2[[GameIsOver]:[GameIsOver]],1,Table2[[AwayTeam]:[AwayTeam]],$T34, Table2[[HomeTeam]:[HomeTeam]], AH$31) + SUMIFS(Table2[[HomeWon_]:[HomeWon_]], Table2[[GameIsOver]:[GameIsOver]],1,Table2[[HomeTeam]:[HomeTeam]],$T4, Table2[[AwayTeam]:[AwayTeam]], AH$31))) + (0*(SUMIFS(Table2[[HomeWon_]:[HomeWon_]], Table2[[GameIsOver]:[GameIsOver]],1,Table2[[AwayTeam]:[AwayTeam]],$T34, Table2[[HomeTeam]:[HomeTeam]], AH$31, Table2[[ActualResult]:[ActualResult]], "REG") + SUMIFS(Table2[[AwayWon]:[AwayWon]], Table2[[GameIsOver]:[GameIsOver]],1,Table2[[HomeTeam]:[HomeTeam]],$T34, Table2[[AwayTeam]:[AwayTeam]], AH$31, Table2[[ActualResult]:[ActualResult]], "REG"))) + (1*(SUMIFS(Table2[[HomeWon_]:[HomeWon_]], Table2[[GameIsOver]:[GameIsOver]],1,Table2[[AwayTeam]:[AwayTeam]],$T34, Table2[[HomeTeam]:[HomeTeam]], AH$31, Table2[[ActualResult]:[ActualResult]], "OT") + SUMIFS(Table2[[AwayWon]:[AwayWon]], Table2[[GameIsOver]:[GameIsOver]],1,Table2[[HomeTeam]:[HomeTeam]],$T34, Table2[[AwayTeam]:[AwayTeam]], AH$31, Table2[[ActualResult]:[ActualResult]], "OT") + SUMIFS(Table2[[HomeWon_]:[HomeWon_]], Table2[[GameIsOver]:[GameIsOver]],1,Table2[[AwayTeam]:[AwayTeam]],$T34, Table2[[HomeTeam]:[HomeTeam]], AH$31, Table2[[ActualResult]:[ActualResult]], "SO") + SUMIFS(Table2[[AwayWon]:[AwayWon]], Table2[[GameIsOver]:[GameIsOver]],1,Table2[[HomeTeam]:[HomeTeam]],$T34, Table2[[AwayTeam]:[AwayTeam]], AH$31, Table2[[ActualResult]:[ActualResult]], "SO")))</f>
        <v>2</v>
      </c>
      <c r="AI34">
        <f>(2*(SUMIFS(Table2[[AwayWon]:[AwayWon]], Table2[[GameIsOver]:[GameIsOver]],1,Table2[[AwayTeam]:[AwayTeam]],$T34, Table2[[HomeTeam]:[HomeTeam]], AI$31) + SUMIFS(Table2[[HomeWon_]:[HomeWon_]], Table2[[GameIsOver]:[GameIsOver]],1,Table2[[HomeTeam]:[HomeTeam]],$T4, Table2[[AwayTeam]:[AwayTeam]], AI$31))) + (0*(SUMIFS(Table2[[HomeWon_]:[HomeWon_]], Table2[[GameIsOver]:[GameIsOver]],1,Table2[[AwayTeam]:[AwayTeam]],$T34, Table2[[HomeTeam]:[HomeTeam]], AI$31, Table2[[ActualResult]:[ActualResult]], "REG") + SUMIFS(Table2[[AwayWon]:[AwayWon]], Table2[[GameIsOver]:[GameIsOver]],1,Table2[[HomeTeam]:[HomeTeam]],$T34, Table2[[AwayTeam]:[AwayTeam]], AI$31, Table2[[ActualResult]:[ActualResult]], "REG"))) + (1*(SUMIFS(Table2[[HomeWon_]:[HomeWon_]], Table2[[GameIsOver]:[GameIsOver]],1,Table2[[AwayTeam]:[AwayTeam]],$T34, Table2[[HomeTeam]:[HomeTeam]], AI$31, Table2[[ActualResult]:[ActualResult]], "OT") + SUMIFS(Table2[[AwayWon]:[AwayWon]], Table2[[GameIsOver]:[GameIsOver]],1,Table2[[HomeTeam]:[HomeTeam]],$T34, Table2[[AwayTeam]:[AwayTeam]], AI$31, Table2[[ActualResult]:[ActualResult]], "OT") + SUMIFS(Table2[[HomeWon_]:[HomeWon_]], Table2[[GameIsOver]:[GameIsOver]],1,Table2[[AwayTeam]:[AwayTeam]],$T34, Table2[[HomeTeam]:[HomeTeam]], AI$31, Table2[[ActualResult]:[ActualResult]], "SO") + SUMIFS(Table2[[AwayWon]:[AwayWon]], Table2[[GameIsOver]:[GameIsOver]],1,Table2[[HomeTeam]:[HomeTeam]],$T34, Table2[[AwayTeam]:[AwayTeam]], AI$31, Table2[[ActualResult]:[ActualResult]], "SO")))</f>
        <v>2</v>
      </c>
      <c r="AJ34">
        <f>(2*(SUMIFS(Table2[[AwayWon]:[AwayWon]], Table2[[GameIsOver]:[GameIsOver]],1,Table2[[AwayTeam]:[AwayTeam]],$T34, Table2[[HomeTeam]:[HomeTeam]], AJ$31) + SUMIFS(Table2[[HomeWon_]:[HomeWon_]], Table2[[GameIsOver]:[GameIsOver]],1,Table2[[HomeTeam]:[HomeTeam]],$T4, Table2[[AwayTeam]:[AwayTeam]], AJ$31))) + (0*(SUMIFS(Table2[[HomeWon_]:[HomeWon_]], Table2[[GameIsOver]:[GameIsOver]],1,Table2[[AwayTeam]:[AwayTeam]],$T34, Table2[[HomeTeam]:[HomeTeam]], AJ$31, Table2[[ActualResult]:[ActualResult]], "REG") + SUMIFS(Table2[[AwayWon]:[AwayWon]], Table2[[GameIsOver]:[GameIsOver]],1,Table2[[HomeTeam]:[HomeTeam]],$T34, Table2[[AwayTeam]:[AwayTeam]], AJ$31, Table2[[ActualResult]:[ActualResult]], "REG"))) + (1*(SUMIFS(Table2[[HomeWon_]:[HomeWon_]], Table2[[GameIsOver]:[GameIsOver]],1,Table2[[AwayTeam]:[AwayTeam]],$T34, Table2[[HomeTeam]:[HomeTeam]], AJ$31, Table2[[ActualResult]:[ActualResult]], "OT") + SUMIFS(Table2[[AwayWon]:[AwayWon]], Table2[[GameIsOver]:[GameIsOver]],1,Table2[[HomeTeam]:[HomeTeam]],$T34, Table2[[AwayTeam]:[AwayTeam]], AJ$31, Table2[[ActualResult]:[ActualResult]], "OT") + SUMIFS(Table2[[HomeWon_]:[HomeWon_]], Table2[[GameIsOver]:[GameIsOver]],1,Table2[[AwayTeam]:[AwayTeam]],$T34, Table2[[HomeTeam]:[HomeTeam]], AJ$31, Table2[[ActualResult]:[ActualResult]], "SO") + SUMIFS(Table2[[AwayWon]:[AwayWon]], Table2[[GameIsOver]:[GameIsOver]],1,Table2[[HomeTeam]:[HomeTeam]],$T34, Table2[[AwayTeam]:[AwayTeam]], AJ$31, Table2[[ActualResult]:[ActualResult]], "SO")))</f>
        <v>4</v>
      </c>
      <c r="AK34">
        <f>(2*(SUMIFS(Table2[[AwayWon]:[AwayWon]], Table2[[GameIsOver]:[GameIsOver]],1,Table2[[AwayTeam]:[AwayTeam]],$T34, Table2[[HomeTeam]:[HomeTeam]], AK$31) + SUMIFS(Table2[[HomeWon_]:[HomeWon_]], Table2[[GameIsOver]:[GameIsOver]],1,Table2[[HomeTeam]:[HomeTeam]],$T4, Table2[[AwayTeam]:[AwayTeam]], AK$31))) + (0*(SUMIFS(Table2[[HomeWon_]:[HomeWon_]], Table2[[GameIsOver]:[GameIsOver]],1,Table2[[AwayTeam]:[AwayTeam]],$T34, Table2[[HomeTeam]:[HomeTeam]], AK$31, Table2[[ActualResult]:[ActualResult]], "REG") + SUMIFS(Table2[[AwayWon]:[AwayWon]], Table2[[GameIsOver]:[GameIsOver]],1,Table2[[HomeTeam]:[HomeTeam]],$T34, Table2[[AwayTeam]:[AwayTeam]], AK$31, Table2[[ActualResult]:[ActualResult]], "REG"))) + (1*(SUMIFS(Table2[[HomeWon_]:[HomeWon_]], Table2[[GameIsOver]:[GameIsOver]],1,Table2[[AwayTeam]:[AwayTeam]],$T34, Table2[[HomeTeam]:[HomeTeam]], AK$31, Table2[[ActualResult]:[ActualResult]], "OT") + SUMIFS(Table2[[AwayWon]:[AwayWon]], Table2[[GameIsOver]:[GameIsOver]],1,Table2[[HomeTeam]:[HomeTeam]],$T34, Table2[[AwayTeam]:[AwayTeam]], AK$31, Table2[[ActualResult]:[ActualResult]], "OT") + SUMIFS(Table2[[HomeWon_]:[HomeWon_]], Table2[[GameIsOver]:[GameIsOver]],1,Table2[[AwayTeam]:[AwayTeam]],$T34, Table2[[HomeTeam]:[HomeTeam]], AK$31, Table2[[ActualResult]:[ActualResult]], "SO") + SUMIFS(Table2[[AwayWon]:[AwayWon]], Table2[[GameIsOver]:[GameIsOver]],1,Table2[[HomeTeam]:[HomeTeam]],$T34, Table2[[AwayTeam]:[AwayTeam]], AK$31, Table2[[ActualResult]:[ActualResult]], "SO")))</f>
        <v>2</v>
      </c>
      <c r="AL34">
        <f>(2*(SUMIFS(Table2[[AwayWon]:[AwayWon]], Table2[[GameIsOver]:[GameIsOver]],1,Table2[[AwayTeam]:[AwayTeam]],$T34, Table2[[HomeTeam]:[HomeTeam]], AL$31) + SUMIFS(Table2[[HomeWon_]:[HomeWon_]], Table2[[GameIsOver]:[GameIsOver]],1,Table2[[HomeTeam]:[HomeTeam]],$T4, Table2[[AwayTeam]:[AwayTeam]], AL$31))) + (0*(SUMIFS(Table2[[HomeWon_]:[HomeWon_]], Table2[[GameIsOver]:[GameIsOver]],1,Table2[[AwayTeam]:[AwayTeam]],$T34, Table2[[HomeTeam]:[HomeTeam]], AL$31, Table2[[ActualResult]:[ActualResult]], "REG") + SUMIFS(Table2[[AwayWon]:[AwayWon]], Table2[[GameIsOver]:[GameIsOver]],1,Table2[[HomeTeam]:[HomeTeam]],$T34, Table2[[AwayTeam]:[AwayTeam]], AL$31, Table2[[ActualResult]:[ActualResult]], "REG"))) + (1*(SUMIFS(Table2[[HomeWon_]:[HomeWon_]], Table2[[GameIsOver]:[GameIsOver]],1,Table2[[AwayTeam]:[AwayTeam]],$T34, Table2[[HomeTeam]:[HomeTeam]], AL$31, Table2[[ActualResult]:[ActualResult]], "OT") + SUMIFS(Table2[[AwayWon]:[AwayWon]], Table2[[GameIsOver]:[GameIsOver]],1,Table2[[HomeTeam]:[HomeTeam]],$T34, Table2[[AwayTeam]:[AwayTeam]], AL$31, Table2[[ActualResult]:[ActualResult]], "OT") + SUMIFS(Table2[[HomeWon_]:[HomeWon_]], Table2[[GameIsOver]:[GameIsOver]],1,Table2[[AwayTeam]:[AwayTeam]],$T34, Table2[[HomeTeam]:[HomeTeam]], AL$31, Table2[[ActualResult]:[ActualResult]], "SO") + SUMIFS(Table2[[AwayWon]:[AwayWon]], Table2[[GameIsOver]:[GameIsOver]],1,Table2[[HomeTeam]:[HomeTeam]],$T34, Table2[[AwayTeam]:[AwayTeam]], AL$31, Table2[[ActualResult]:[ActualResult]], "SO")))</f>
        <v>2</v>
      </c>
      <c r="AM34">
        <f>(2*(SUMIFS(Table2[[AwayWon]:[AwayWon]], Table2[[GameIsOver]:[GameIsOver]],1,Table2[[AwayTeam]:[AwayTeam]],$T34, Table2[[HomeTeam]:[HomeTeam]], AM$31) + SUMIFS(Table2[[HomeWon_]:[HomeWon_]], Table2[[GameIsOver]:[GameIsOver]],1,Table2[[HomeTeam]:[HomeTeam]],$T4, Table2[[AwayTeam]:[AwayTeam]], AM$31))) + (0*(SUMIFS(Table2[[HomeWon_]:[HomeWon_]], Table2[[GameIsOver]:[GameIsOver]],1,Table2[[AwayTeam]:[AwayTeam]],$T34, Table2[[HomeTeam]:[HomeTeam]], AM$31, Table2[[ActualResult]:[ActualResult]], "REG") + SUMIFS(Table2[[AwayWon]:[AwayWon]], Table2[[GameIsOver]:[GameIsOver]],1,Table2[[HomeTeam]:[HomeTeam]],$T34, Table2[[AwayTeam]:[AwayTeam]], AM$31, Table2[[ActualResult]:[ActualResult]], "REG"))) + (1*(SUMIFS(Table2[[HomeWon_]:[HomeWon_]], Table2[[GameIsOver]:[GameIsOver]],1,Table2[[AwayTeam]:[AwayTeam]],$T34, Table2[[HomeTeam]:[HomeTeam]], AM$31, Table2[[ActualResult]:[ActualResult]], "OT") + SUMIFS(Table2[[AwayWon]:[AwayWon]], Table2[[GameIsOver]:[GameIsOver]],1,Table2[[HomeTeam]:[HomeTeam]],$T34, Table2[[AwayTeam]:[AwayTeam]], AM$31, Table2[[ActualResult]:[ActualResult]], "OT") + SUMIFS(Table2[[HomeWon_]:[HomeWon_]], Table2[[GameIsOver]:[GameIsOver]],1,Table2[[AwayTeam]:[AwayTeam]],$T34, Table2[[HomeTeam]:[HomeTeam]], AM$31, Table2[[ActualResult]:[ActualResult]], "SO") + SUMIFS(Table2[[AwayWon]:[AwayWon]], Table2[[GameIsOver]:[GameIsOver]],1,Table2[[HomeTeam]:[HomeTeam]],$T34, Table2[[AwayTeam]:[AwayTeam]], AM$31, Table2[[ActualResult]:[ActualResult]], "SO")))</f>
        <v>3</v>
      </c>
      <c r="AN34">
        <f>(2*(SUMIFS(Table2[[AwayWon]:[AwayWon]], Table2[[GameIsOver]:[GameIsOver]],1,Table2[[AwayTeam]:[AwayTeam]],$T34, Table2[[HomeTeam]:[HomeTeam]], AN$31) + SUMIFS(Table2[[HomeWon_]:[HomeWon_]], Table2[[GameIsOver]:[GameIsOver]],1,Table2[[HomeTeam]:[HomeTeam]],$T4, Table2[[AwayTeam]:[AwayTeam]], AN$31))) + (0*(SUMIFS(Table2[[HomeWon_]:[HomeWon_]], Table2[[GameIsOver]:[GameIsOver]],1,Table2[[AwayTeam]:[AwayTeam]],$T34, Table2[[HomeTeam]:[HomeTeam]], AN$31, Table2[[ActualResult]:[ActualResult]], "REG") + SUMIFS(Table2[[AwayWon]:[AwayWon]], Table2[[GameIsOver]:[GameIsOver]],1,Table2[[HomeTeam]:[HomeTeam]],$T34, Table2[[AwayTeam]:[AwayTeam]], AN$31, Table2[[ActualResult]:[ActualResult]], "REG"))) + (1*(SUMIFS(Table2[[HomeWon_]:[HomeWon_]], Table2[[GameIsOver]:[GameIsOver]],1,Table2[[AwayTeam]:[AwayTeam]],$T34, Table2[[HomeTeam]:[HomeTeam]], AN$31, Table2[[ActualResult]:[ActualResult]], "OT") + SUMIFS(Table2[[AwayWon]:[AwayWon]], Table2[[GameIsOver]:[GameIsOver]],1,Table2[[HomeTeam]:[HomeTeam]],$T34, Table2[[AwayTeam]:[AwayTeam]], AN$31, Table2[[ActualResult]:[ActualResult]], "OT") + SUMIFS(Table2[[HomeWon_]:[HomeWon_]], Table2[[GameIsOver]:[GameIsOver]],1,Table2[[AwayTeam]:[AwayTeam]],$T34, Table2[[HomeTeam]:[HomeTeam]], AN$31, Table2[[ActualResult]:[ActualResult]], "SO") + SUMIFS(Table2[[AwayWon]:[AwayWon]], Table2[[GameIsOver]:[GameIsOver]],1,Table2[[HomeTeam]:[HomeTeam]],$T34, Table2[[AwayTeam]:[AwayTeam]], AN$31, Table2[[ActualResult]:[ActualResult]], "SO")))</f>
        <v>5</v>
      </c>
      <c r="AO34">
        <f>(2*(SUMIFS(Table2[[AwayWon]:[AwayWon]], Table2[[GameIsOver]:[GameIsOver]],1,Table2[[AwayTeam]:[AwayTeam]],$T34, Table2[[HomeTeam]:[HomeTeam]], AO$31) + SUMIFS(Table2[[HomeWon_]:[HomeWon_]], Table2[[GameIsOver]:[GameIsOver]],1,Table2[[HomeTeam]:[HomeTeam]],$T4, Table2[[AwayTeam]:[AwayTeam]], AO$31))) + (0*(SUMIFS(Table2[[HomeWon_]:[HomeWon_]], Table2[[GameIsOver]:[GameIsOver]],1,Table2[[AwayTeam]:[AwayTeam]],$T34, Table2[[HomeTeam]:[HomeTeam]], AO$31, Table2[[ActualResult]:[ActualResult]], "REG") + SUMIFS(Table2[[AwayWon]:[AwayWon]], Table2[[GameIsOver]:[GameIsOver]],1,Table2[[HomeTeam]:[HomeTeam]],$T34, Table2[[AwayTeam]:[AwayTeam]], AO$31, Table2[[ActualResult]:[ActualResult]], "REG"))) + (1*(SUMIFS(Table2[[HomeWon_]:[HomeWon_]], Table2[[GameIsOver]:[GameIsOver]],1,Table2[[AwayTeam]:[AwayTeam]],$T34, Table2[[HomeTeam]:[HomeTeam]], AO$31, Table2[[ActualResult]:[ActualResult]], "OT") + SUMIFS(Table2[[AwayWon]:[AwayWon]], Table2[[GameIsOver]:[GameIsOver]],1,Table2[[HomeTeam]:[HomeTeam]],$T34, Table2[[AwayTeam]:[AwayTeam]], AO$31, Table2[[ActualResult]:[ActualResult]], "OT") + SUMIFS(Table2[[HomeWon_]:[HomeWon_]], Table2[[GameIsOver]:[GameIsOver]],1,Table2[[AwayTeam]:[AwayTeam]],$T34, Table2[[HomeTeam]:[HomeTeam]], AO$31, Table2[[ActualResult]:[ActualResult]], "SO") + SUMIFS(Table2[[AwayWon]:[AwayWon]], Table2[[GameIsOver]:[GameIsOver]],1,Table2[[HomeTeam]:[HomeTeam]],$T34, Table2[[AwayTeam]:[AwayTeam]], AO$31, Table2[[ActualResult]:[ActualResult]], "SO")))</f>
        <v>3</v>
      </c>
      <c r="AP34">
        <f>(2*(SUMIFS(Table2[[AwayWon]:[AwayWon]], Table2[[GameIsOver]:[GameIsOver]],1,Table2[[AwayTeam]:[AwayTeam]],$T34, Table2[[HomeTeam]:[HomeTeam]], AP$31) + SUMIFS(Table2[[HomeWon_]:[HomeWon_]], Table2[[GameIsOver]:[GameIsOver]],1,Table2[[HomeTeam]:[HomeTeam]],$T4, Table2[[AwayTeam]:[AwayTeam]], AP$31))) + (0*(SUMIFS(Table2[[HomeWon_]:[HomeWon_]], Table2[[GameIsOver]:[GameIsOver]],1,Table2[[AwayTeam]:[AwayTeam]],$T34, Table2[[HomeTeam]:[HomeTeam]], AP$31, Table2[[ActualResult]:[ActualResult]], "REG") + SUMIFS(Table2[[AwayWon]:[AwayWon]], Table2[[GameIsOver]:[GameIsOver]],1,Table2[[HomeTeam]:[HomeTeam]],$T34, Table2[[AwayTeam]:[AwayTeam]], AP$31, Table2[[ActualResult]:[ActualResult]], "REG"))) + (1*(SUMIFS(Table2[[HomeWon_]:[HomeWon_]], Table2[[GameIsOver]:[GameIsOver]],1,Table2[[AwayTeam]:[AwayTeam]],$T34, Table2[[HomeTeam]:[HomeTeam]], AP$31, Table2[[ActualResult]:[ActualResult]], "OT") + SUMIFS(Table2[[AwayWon]:[AwayWon]], Table2[[GameIsOver]:[GameIsOver]],1,Table2[[HomeTeam]:[HomeTeam]],$T34, Table2[[AwayTeam]:[AwayTeam]], AP$31, Table2[[ActualResult]:[ActualResult]], "OT") + SUMIFS(Table2[[HomeWon_]:[HomeWon_]], Table2[[GameIsOver]:[GameIsOver]],1,Table2[[AwayTeam]:[AwayTeam]],$T34, Table2[[HomeTeam]:[HomeTeam]], AP$31, Table2[[ActualResult]:[ActualResult]], "SO") + SUMIFS(Table2[[AwayWon]:[AwayWon]], Table2[[GameIsOver]:[GameIsOver]],1,Table2[[HomeTeam]:[HomeTeam]],$T34, Table2[[AwayTeam]:[AwayTeam]], AP$31, Table2[[ActualResult]:[ActualResult]], "SO")))</f>
        <v>0</v>
      </c>
      <c r="AQ34">
        <f>(2*(SUMIFS(Table2[[AwayWon]:[AwayWon]], Table2[[GameIsOver]:[GameIsOver]],1,Table2[[AwayTeam]:[AwayTeam]],$T34, Table2[[HomeTeam]:[HomeTeam]], AQ$31) + SUMIFS(Table2[[HomeWon_]:[HomeWon_]], Table2[[GameIsOver]:[GameIsOver]],1,Table2[[HomeTeam]:[HomeTeam]],$T4, Table2[[AwayTeam]:[AwayTeam]], AQ$31))) + (0*(SUMIFS(Table2[[HomeWon_]:[HomeWon_]], Table2[[GameIsOver]:[GameIsOver]],1,Table2[[AwayTeam]:[AwayTeam]],$T34, Table2[[HomeTeam]:[HomeTeam]], AQ$31, Table2[[ActualResult]:[ActualResult]], "REG") + SUMIFS(Table2[[AwayWon]:[AwayWon]], Table2[[GameIsOver]:[GameIsOver]],1,Table2[[HomeTeam]:[HomeTeam]],$T34, Table2[[AwayTeam]:[AwayTeam]], AQ$31, Table2[[ActualResult]:[ActualResult]], "REG"))) + (1*(SUMIFS(Table2[[HomeWon_]:[HomeWon_]], Table2[[GameIsOver]:[GameIsOver]],1,Table2[[AwayTeam]:[AwayTeam]],$T34, Table2[[HomeTeam]:[HomeTeam]], AQ$31, Table2[[ActualResult]:[ActualResult]], "OT") + SUMIFS(Table2[[AwayWon]:[AwayWon]], Table2[[GameIsOver]:[GameIsOver]],1,Table2[[HomeTeam]:[HomeTeam]],$T34, Table2[[AwayTeam]:[AwayTeam]], AQ$31, Table2[[ActualResult]:[ActualResult]], "OT") + SUMIFS(Table2[[HomeWon_]:[HomeWon_]], Table2[[GameIsOver]:[GameIsOver]],1,Table2[[AwayTeam]:[AwayTeam]],$T34, Table2[[HomeTeam]:[HomeTeam]], AQ$31, Table2[[ActualResult]:[ActualResult]], "SO") + SUMIFS(Table2[[AwayWon]:[AwayWon]], Table2[[GameIsOver]:[GameIsOver]],1,Table2[[HomeTeam]:[HomeTeam]],$T34, Table2[[AwayTeam]:[AwayTeam]], AQ$31, Table2[[ActualResult]:[ActualResult]], "SO")))</f>
        <v>3</v>
      </c>
      <c r="AR34">
        <f>(2*(SUMIFS(Table2[[AwayWon]:[AwayWon]], Table2[[GameIsOver]:[GameIsOver]],1,Table2[[AwayTeam]:[AwayTeam]],$T34, Table2[[HomeTeam]:[HomeTeam]], AR$31) + SUMIFS(Table2[[HomeWon_]:[HomeWon_]], Table2[[GameIsOver]:[GameIsOver]],1,Table2[[HomeTeam]:[HomeTeam]],$T4, Table2[[AwayTeam]:[AwayTeam]], AR$31))) + (0*(SUMIFS(Table2[[HomeWon_]:[HomeWon_]], Table2[[GameIsOver]:[GameIsOver]],1,Table2[[AwayTeam]:[AwayTeam]],$T34, Table2[[HomeTeam]:[HomeTeam]], AR$31, Table2[[ActualResult]:[ActualResult]], "REG") + SUMIFS(Table2[[AwayWon]:[AwayWon]], Table2[[GameIsOver]:[GameIsOver]],1,Table2[[HomeTeam]:[HomeTeam]],$T34, Table2[[AwayTeam]:[AwayTeam]], AR$31, Table2[[ActualResult]:[ActualResult]], "REG"))) + (1*(SUMIFS(Table2[[HomeWon_]:[HomeWon_]], Table2[[GameIsOver]:[GameIsOver]],1,Table2[[AwayTeam]:[AwayTeam]],$T34, Table2[[HomeTeam]:[HomeTeam]], AR$31, Table2[[ActualResult]:[ActualResult]], "OT") + SUMIFS(Table2[[AwayWon]:[AwayWon]], Table2[[GameIsOver]:[GameIsOver]],1,Table2[[HomeTeam]:[HomeTeam]],$T34, Table2[[AwayTeam]:[AwayTeam]], AR$31, Table2[[ActualResult]:[ActualResult]], "OT") + SUMIFS(Table2[[HomeWon_]:[HomeWon_]], Table2[[GameIsOver]:[GameIsOver]],1,Table2[[AwayTeam]:[AwayTeam]],$T34, Table2[[HomeTeam]:[HomeTeam]], AR$31, Table2[[ActualResult]:[ActualResult]], "SO") + SUMIFS(Table2[[AwayWon]:[AwayWon]], Table2[[GameIsOver]:[GameIsOver]],1,Table2[[HomeTeam]:[HomeTeam]],$T34, Table2[[AwayTeam]:[AwayTeam]], AR$31, Table2[[ActualResult]:[ActualResult]], "SO")))</f>
        <v>4</v>
      </c>
      <c r="AS34">
        <f>(2*(SUMIFS(Table2[[AwayWon]:[AwayWon]], Table2[[GameIsOver]:[GameIsOver]],1,Table2[[AwayTeam]:[AwayTeam]],$T34, Table2[[HomeTeam]:[HomeTeam]], AS$31) + SUMIFS(Table2[[HomeWon_]:[HomeWon_]], Table2[[GameIsOver]:[GameIsOver]],1,Table2[[HomeTeam]:[HomeTeam]],$T4, Table2[[AwayTeam]:[AwayTeam]], AS$31))) + (0*(SUMIFS(Table2[[HomeWon_]:[HomeWon_]], Table2[[GameIsOver]:[GameIsOver]],1,Table2[[AwayTeam]:[AwayTeam]],$T34, Table2[[HomeTeam]:[HomeTeam]], AS$31, Table2[[ActualResult]:[ActualResult]], "REG") + SUMIFS(Table2[[AwayWon]:[AwayWon]], Table2[[GameIsOver]:[GameIsOver]],1,Table2[[HomeTeam]:[HomeTeam]],$T34, Table2[[AwayTeam]:[AwayTeam]], AS$31, Table2[[ActualResult]:[ActualResult]], "REG"))) + (1*(SUMIFS(Table2[[HomeWon_]:[HomeWon_]], Table2[[GameIsOver]:[GameIsOver]],1,Table2[[AwayTeam]:[AwayTeam]],$T34, Table2[[HomeTeam]:[HomeTeam]], AS$31, Table2[[ActualResult]:[ActualResult]], "OT") + SUMIFS(Table2[[AwayWon]:[AwayWon]], Table2[[GameIsOver]:[GameIsOver]],1,Table2[[HomeTeam]:[HomeTeam]],$T34, Table2[[AwayTeam]:[AwayTeam]], AS$31, Table2[[ActualResult]:[ActualResult]], "OT") + SUMIFS(Table2[[HomeWon_]:[HomeWon_]], Table2[[GameIsOver]:[GameIsOver]],1,Table2[[AwayTeam]:[AwayTeam]],$T34, Table2[[HomeTeam]:[HomeTeam]], AS$31, Table2[[ActualResult]:[ActualResult]], "SO") + SUMIFS(Table2[[AwayWon]:[AwayWon]], Table2[[GameIsOver]:[GameIsOver]],1,Table2[[HomeTeam]:[HomeTeam]],$T34, Table2[[AwayTeam]:[AwayTeam]], AS$31, Table2[[ActualResult]:[ActualResult]], "SO")))</f>
        <v>2</v>
      </c>
      <c r="AT34">
        <f>(2*(SUMIFS(Table2[[AwayWon]:[AwayWon]], Table2[[GameIsOver]:[GameIsOver]],1,Table2[[AwayTeam]:[AwayTeam]],$T34, Table2[[HomeTeam]:[HomeTeam]], AT$31) + SUMIFS(Table2[[HomeWon_]:[HomeWon_]], Table2[[GameIsOver]:[GameIsOver]],1,Table2[[HomeTeam]:[HomeTeam]],$T4, Table2[[AwayTeam]:[AwayTeam]], AT$31))) + (0*(SUMIFS(Table2[[HomeWon_]:[HomeWon_]], Table2[[GameIsOver]:[GameIsOver]],1,Table2[[AwayTeam]:[AwayTeam]],$T34, Table2[[HomeTeam]:[HomeTeam]], AT$31, Table2[[ActualResult]:[ActualResult]], "REG") + SUMIFS(Table2[[AwayWon]:[AwayWon]], Table2[[GameIsOver]:[GameIsOver]],1,Table2[[HomeTeam]:[HomeTeam]],$T34, Table2[[AwayTeam]:[AwayTeam]], AT$31, Table2[[ActualResult]:[ActualResult]], "REG"))) + (1*(SUMIFS(Table2[[HomeWon_]:[HomeWon_]], Table2[[GameIsOver]:[GameIsOver]],1,Table2[[AwayTeam]:[AwayTeam]],$T34, Table2[[HomeTeam]:[HomeTeam]], AT$31, Table2[[ActualResult]:[ActualResult]], "OT") + SUMIFS(Table2[[AwayWon]:[AwayWon]], Table2[[GameIsOver]:[GameIsOver]],1,Table2[[HomeTeam]:[HomeTeam]],$T34, Table2[[AwayTeam]:[AwayTeam]], AT$31, Table2[[ActualResult]:[ActualResult]], "OT") + SUMIFS(Table2[[HomeWon_]:[HomeWon_]], Table2[[GameIsOver]:[GameIsOver]],1,Table2[[AwayTeam]:[AwayTeam]],$T34, Table2[[HomeTeam]:[HomeTeam]], AT$31, Table2[[ActualResult]:[ActualResult]], "SO") + SUMIFS(Table2[[AwayWon]:[AwayWon]], Table2[[GameIsOver]:[GameIsOver]],1,Table2[[HomeTeam]:[HomeTeam]],$T34, Table2[[AwayTeam]:[AwayTeam]], AT$31, Table2[[ActualResult]:[ActualResult]], "SO")))</f>
        <v>0</v>
      </c>
      <c r="AU34">
        <f>(2*(SUMIFS(Table2[[AwayWon]:[AwayWon]], Table2[[GameIsOver]:[GameIsOver]],1,Table2[[AwayTeam]:[AwayTeam]],$T34, Table2[[HomeTeam]:[HomeTeam]], AU$31) + SUMIFS(Table2[[HomeWon_]:[HomeWon_]], Table2[[GameIsOver]:[GameIsOver]],1,Table2[[HomeTeam]:[HomeTeam]],$T4, Table2[[AwayTeam]:[AwayTeam]], AU$31))) + (0*(SUMIFS(Table2[[HomeWon_]:[HomeWon_]], Table2[[GameIsOver]:[GameIsOver]],1,Table2[[AwayTeam]:[AwayTeam]],$T34, Table2[[HomeTeam]:[HomeTeam]], AU$31, Table2[[ActualResult]:[ActualResult]], "REG") + SUMIFS(Table2[[AwayWon]:[AwayWon]], Table2[[GameIsOver]:[GameIsOver]],1,Table2[[HomeTeam]:[HomeTeam]],$T34, Table2[[AwayTeam]:[AwayTeam]], AU$31, Table2[[ActualResult]:[ActualResult]], "REG"))) + (1*(SUMIFS(Table2[[HomeWon_]:[HomeWon_]], Table2[[GameIsOver]:[GameIsOver]],1,Table2[[AwayTeam]:[AwayTeam]],$T34, Table2[[HomeTeam]:[HomeTeam]], AU$31, Table2[[ActualResult]:[ActualResult]], "OT") + SUMIFS(Table2[[AwayWon]:[AwayWon]], Table2[[GameIsOver]:[GameIsOver]],1,Table2[[HomeTeam]:[HomeTeam]],$T34, Table2[[AwayTeam]:[AwayTeam]], AU$31, Table2[[ActualResult]:[ActualResult]], "OT") + SUMIFS(Table2[[HomeWon_]:[HomeWon_]], Table2[[GameIsOver]:[GameIsOver]],1,Table2[[AwayTeam]:[AwayTeam]],$T34, Table2[[HomeTeam]:[HomeTeam]], AU$31, Table2[[ActualResult]:[ActualResult]], "SO") + SUMIFS(Table2[[AwayWon]:[AwayWon]], Table2[[GameIsOver]:[GameIsOver]],1,Table2[[HomeTeam]:[HomeTeam]],$T34, Table2[[AwayTeam]:[AwayTeam]], AU$31, Table2[[ActualResult]:[ActualResult]], "SO")))</f>
        <v>0</v>
      </c>
      <c r="AV34">
        <f>(2*(SUMIFS(Table2[[AwayWon]:[AwayWon]], Table2[[GameIsOver]:[GameIsOver]],1,Table2[[AwayTeam]:[AwayTeam]],$T34, Table2[[HomeTeam]:[HomeTeam]], AV$31) + SUMIFS(Table2[[HomeWon_]:[HomeWon_]], Table2[[GameIsOver]:[GameIsOver]],1,Table2[[HomeTeam]:[HomeTeam]],$T4, Table2[[AwayTeam]:[AwayTeam]], AV$31))) + (0*(SUMIFS(Table2[[HomeWon_]:[HomeWon_]], Table2[[GameIsOver]:[GameIsOver]],1,Table2[[AwayTeam]:[AwayTeam]],$T34, Table2[[HomeTeam]:[HomeTeam]], AV$31, Table2[[ActualResult]:[ActualResult]], "REG") + SUMIFS(Table2[[AwayWon]:[AwayWon]], Table2[[GameIsOver]:[GameIsOver]],1,Table2[[HomeTeam]:[HomeTeam]],$T34, Table2[[AwayTeam]:[AwayTeam]], AV$31, Table2[[ActualResult]:[ActualResult]], "REG"))) + (1*(SUMIFS(Table2[[HomeWon_]:[HomeWon_]], Table2[[GameIsOver]:[GameIsOver]],1,Table2[[AwayTeam]:[AwayTeam]],$T34, Table2[[HomeTeam]:[HomeTeam]], AV$31, Table2[[ActualResult]:[ActualResult]], "OT") + SUMIFS(Table2[[AwayWon]:[AwayWon]], Table2[[GameIsOver]:[GameIsOver]],1,Table2[[HomeTeam]:[HomeTeam]],$T34, Table2[[AwayTeam]:[AwayTeam]], AV$31, Table2[[ActualResult]:[ActualResult]], "OT") + SUMIFS(Table2[[HomeWon_]:[HomeWon_]], Table2[[GameIsOver]:[GameIsOver]],1,Table2[[AwayTeam]:[AwayTeam]],$T34, Table2[[HomeTeam]:[HomeTeam]], AV$31, Table2[[ActualResult]:[ActualResult]], "SO") + SUMIFS(Table2[[AwayWon]:[AwayWon]], Table2[[GameIsOver]:[GameIsOver]],1,Table2[[HomeTeam]:[HomeTeam]],$T34, Table2[[AwayTeam]:[AwayTeam]], AV$31, Table2[[ActualResult]:[ActualResult]], "SO")))</f>
        <v>4</v>
      </c>
      <c r="AW34">
        <f>(2*(SUMIFS(Table2[[AwayWon]:[AwayWon]], Table2[[GameIsOver]:[GameIsOver]],1,Table2[[AwayTeam]:[AwayTeam]],$T34, Table2[[HomeTeam]:[HomeTeam]], AW$31) + SUMIFS(Table2[[HomeWon_]:[HomeWon_]], Table2[[GameIsOver]:[GameIsOver]],1,Table2[[HomeTeam]:[HomeTeam]],$T4, Table2[[AwayTeam]:[AwayTeam]], AW$31))) + (0*(SUMIFS(Table2[[HomeWon_]:[HomeWon_]], Table2[[GameIsOver]:[GameIsOver]],1,Table2[[AwayTeam]:[AwayTeam]],$T34, Table2[[HomeTeam]:[HomeTeam]], AW$31, Table2[[ActualResult]:[ActualResult]], "REG") + SUMIFS(Table2[[AwayWon]:[AwayWon]], Table2[[GameIsOver]:[GameIsOver]],1,Table2[[HomeTeam]:[HomeTeam]],$T34, Table2[[AwayTeam]:[AwayTeam]], AW$31, Table2[[ActualResult]:[ActualResult]], "REG"))) + (1*(SUMIFS(Table2[[HomeWon_]:[HomeWon_]], Table2[[GameIsOver]:[GameIsOver]],1,Table2[[AwayTeam]:[AwayTeam]],$T34, Table2[[HomeTeam]:[HomeTeam]], AW$31, Table2[[ActualResult]:[ActualResult]], "OT") + SUMIFS(Table2[[AwayWon]:[AwayWon]], Table2[[GameIsOver]:[GameIsOver]],1,Table2[[HomeTeam]:[HomeTeam]],$T34, Table2[[AwayTeam]:[AwayTeam]], AW$31, Table2[[ActualResult]:[ActualResult]], "OT") + SUMIFS(Table2[[HomeWon_]:[HomeWon_]], Table2[[GameIsOver]:[GameIsOver]],1,Table2[[AwayTeam]:[AwayTeam]],$T34, Table2[[HomeTeam]:[HomeTeam]], AW$31, Table2[[ActualResult]:[ActualResult]], "SO") + SUMIFS(Table2[[AwayWon]:[AwayWon]], Table2[[GameIsOver]:[GameIsOver]],1,Table2[[HomeTeam]:[HomeTeam]],$T34, Table2[[AwayTeam]:[AwayTeam]], AW$31, Table2[[ActualResult]:[ActualResult]], "SO")))</f>
        <v>4</v>
      </c>
      <c r="AX34">
        <f>(2*(SUMIFS(Table2[[AwayWon]:[AwayWon]], Table2[[GameIsOver]:[GameIsOver]],1,Table2[[AwayTeam]:[AwayTeam]],$T34, Table2[[HomeTeam]:[HomeTeam]], AX$31) + SUMIFS(Table2[[HomeWon_]:[HomeWon_]], Table2[[GameIsOver]:[GameIsOver]],1,Table2[[HomeTeam]:[HomeTeam]],$T4, Table2[[AwayTeam]:[AwayTeam]], AX$31))) + (0*(SUMIFS(Table2[[HomeWon_]:[HomeWon_]], Table2[[GameIsOver]:[GameIsOver]],1,Table2[[AwayTeam]:[AwayTeam]],$T34, Table2[[HomeTeam]:[HomeTeam]], AX$31, Table2[[ActualResult]:[ActualResult]], "REG") + SUMIFS(Table2[[AwayWon]:[AwayWon]], Table2[[GameIsOver]:[GameIsOver]],1,Table2[[HomeTeam]:[HomeTeam]],$T34, Table2[[AwayTeam]:[AwayTeam]], AX$31, Table2[[ActualResult]:[ActualResult]], "REG"))) + (1*(SUMIFS(Table2[[HomeWon_]:[HomeWon_]], Table2[[GameIsOver]:[GameIsOver]],1,Table2[[AwayTeam]:[AwayTeam]],$T34, Table2[[HomeTeam]:[HomeTeam]], AX$31, Table2[[ActualResult]:[ActualResult]], "OT") + SUMIFS(Table2[[AwayWon]:[AwayWon]], Table2[[GameIsOver]:[GameIsOver]],1,Table2[[HomeTeam]:[HomeTeam]],$T34, Table2[[AwayTeam]:[AwayTeam]], AX$31, Table2[[ActualResult]:[ActualResult]], "OT") + SUMIFS(Table2[[HomeWon_]:[HomeWon_]], Table2[[GameIsOver]:[GameIsOver]],1,Table2[[AwayTeam]:[AwayTeam]],$T34, Table2[[HomeTeam]:[HomeTeam]], AX$31, Table2[[ActualResult]:[ActualResult]], "SO") + SUMIFS(Table2[[AwayWon]:[AwayWon]], Table2[[GameIsOver]:[GameIsOver]],1,Table2[[HomeTeam]:[HomeTeam]],$T34, Table2[[AwayTeam]:[AwayTeam]], AX$31, Table2[[ActualResult]:[ActualResult]], "SO")))</f>
        <v>4</v>
      </c>
      <c r="AY34">
        <f>(2*(SUMIFS(Table2[[AwayWon]:[AwayWon]], Table2[[GameIsOver]:[GameIsOver]],1,Table2[[AwayTeam]:[AwayTeam]],$T34, Table2[[HomeTeam]:[HomeTeam]], AY$31) + SUMIFS(Table2[[HomeWon_]:[HomeWon_]], Table2[[GameIsOver]:[GameIsOver]],1,Table2[[HomeTeam]:[HomeTeam]],$T4, Table2[[AwayTeam]:[AwayTeam]], AY$31))) + (0*(SUMIFS(Table2[[HomeWon_]:[HomeWon_]], Table2[[GameIsOver]:[GameIsOver]],1,Table2[[AwayTeam]:[AwayTeam]],$T34, Table2[[HomeTeam]:[HomeTeam]], AY$31, Table2[[ActualResult]:[ActualResult]], "REG") + SUMIFS(Table2[[AwayWon]:[AwayWon]], Table2[[GameIsOver]:[GameIsOver]],1,Table2[[HomeTeam]:[HomeTeam]],$T34, Table2[[AwayTeam]:[AwayTeam]], AY$31, Table2[[ActualResult]:[ActualResult]], "REG"))) + (1*(SUMIFS(Table2[[HomeWon_]:[HomeWon_]], Table2[[GameIsOver]:[GameIsOver]],1,Table2[[AwayTeam]:[AwayTeam]],$T34, Table2[[HomeTeam]:[HomeTeam]], AY$31, Table2[[ActualResult]:[ActualResult]], "OT") + SUMIFS(Table2[[AwayWon]:[AwayWon]], Table2[[GameIsOver]:[GameIsOver]],1,Table2[[HomeTeam]:[HomeTeam]],$T34, Table2[[AwayTeam]:[AwayTeam]], AY$31, Table2[[ActualResult]:[ActualResult]], "OT") + SUMIFS(Table2[[HomeWon_]:[HomeWon_]], Table2[[GameIsOver]:[GameIsOver]],1,Table2[[AwayTeam]:[AwayTeam]],$T34, Table2[[HomeTeam]:[HomeTeam]], AY$31, Table2[[ActualResult]:[ActualResult]], "SO") + SUMIFS(Table2[[AwayWon]:[AwayWon]], Table2[[GameIsOver]:[GameIsOver]],1,Table2[[HomeTeam]:[HomeTeam]],$T34, Table2[[AwayTeam]:[AwayTeam]], AY$31, Table2[[ActualResult]:[ActualResult]], "SO")))</f>
        <v>2</v>
      </c>
      <c r="AZ34">
        <f>(2*(SUMIFS(Table2[[AwayWon]:[AwayWon]], Table2[[GameIsOver]:[GameIsOver]],1,Table2[[AwayTeam]:[AwayTeam]],$T34, Table2[[HomeTeam]:[HomeTeam]], AZ$31) + SUMIFS(Table2[[HomeWon_]:[HomeWon_]], Table2[[GameIsOver]:[GameIsOver]],1,Table2[[HomeTeam]:[HomeTeam]],$T4, Table2[[AwayTeam]:[AwayTeam]], AZ$31))) + (0*(SUMIFS(Table2[[HomeWon_]:[HomeWon_]], Table2[[GameIsOver]:[GameIsOver]],1,Table2[[AwayTeam]:[AwayTeam]],$T34, Table2[[HomeTeam]:[HomeTeam]], AZ$31, Table2[[ActualResult]:[ActualResult]], "REG") + SUMIFS(Table2[[AwayWon]:[AwayWon]], Table2[[GameIsOver]:[GameIsOver]],1,Table2[[HomeTeam]:[HomeTeam]],$T34, Table2[[AwayTeam]:[AwayTeam]], AZ$31, Table2[[ActualResult]:[ActualResult]], "REG"))) + (1*(SUMIFS(Table2[[HomeWon_]:[HomeWon_]], Table2[[GameIsOver]:[GameIsOver]],1,Table2[[AwayTeam]:[AwayTeam]],$T34, Table2[[HomeTeam]:[HomeTeam]], AZ$31, Table2[[ActualResult]:[ActualResult]], "OT") + SUMIFS(Table2[[AwayWon]:[AwayWon]], Table2[[GameIsOver]:[GameIsOver]],1,Table2[[HomeTeam]:[HomeTeam]],$T34, Table2[[AwayTeam]:[AwayTeam]], AZ$31, Table2[[ActualResult]:[ActualResult]], "OT") + SUMIFS(Table2[[HomeWon_]:[HomeWon_]], Table2[[GameIsOver]:[GameIsOver]],1,Table2[[AwayTeam]:[AwayTeam]],$T34, Table2[[HomeTeam]:[HomeTeam]], AZ$31, Table2[[ActualResult]:[ActualResult]], "SO") + SUMIFS(Table2[[AwayWon]:[AwayWon]], Table2[[GameIsOver]:[GameIsOver]],1,Table2[[HomeTeam]:[HomeTeam]],$T34, Table2[[AwayTeam]:[AwayTeam]], AZ$31, Table2[[ActualResult]:[ActualResult]], "SO")))</f>
        <v>2</v>
      </c>
      <c r="BA34">
        <f>(2*(SUMIFS(Table2[[AwayWon]:[AwayWon]], Table2[[GameIsOver]:[GameIsOver]],1,Table2[[AwayTeam]:[AwayTeam]],$T34, Table2[[HomeTeam]:[HomeTeam]], BA$31) + SUMIFS(Table2[[HomeWon_]:[HomeWon_]], Table2[[GameIsOver]:[GameIsOver]],1,Table2[[HomeTeam]:[HomeTeam]],$T4, Table2[[AwayTeam]:[AwayTeam]], BA$31))) + (0*(SUMIFS(Table2[[HomeWon_]:[HomeWon_]], Table2[[GameIsOver]:[GameIsOver]],1,Table2[[AwayTeam]:[AwayTeam]],$T34, Table2[[HomeTeam]:[HomeTeam]], BA$31, Table2[[ActualResult]:[ActualResult]], "REG") + SUMIFS(Table2[[AwayWon]:[AwayWon]], Table2[[GameIsOver]:[GameIsOver]],1,Table2[[HomeTeam]:[HomeTeam]],$T34, Table2[[AwayTeam]:[AwayTeam]], BA$31, Table2[[ActualResult]:[ActualResult]], "REG"))) + (1*(SUMIFS(Table2[[HomeWon_]:[HomeWon_]], Table2[[GameIsOver]:[GameIsOver]],1,Table2[[AwayTeam]:[AwayTeam]],$T34, Table2[[HomeTeam]:[HomeTeam]], BA$31, Table2[[ActualResult]:[ActualResult]], "OT") + SUMIFS(Table2[[AwayWon]:[AwayWon]], Table2[[GameIsOver]:[GameIsOver]],1,Table2[[HomeTeam]:[HomeTeam]],$T34, Table2[[AwayTeam]:[AwayTeam]], BA$31, Table2[[ActualResult]:[ActualResult]], "OT") + SUMIFS(Table2[[HomeWon_]:[HomeWon_]], Table2[[GameIsOver]:[GameIsOver]],1,Table2[[AwayTeam]:[AwayTeam]],$T34, Table2[[HomeTeam]:[HomeTeam]], BA$31, Table2[[ActualResult]:[ActualResult]], "SO") + SUMIFS(Table2[[AwayWon]:[AwayWon]], Table2[[GameIsOver]:[GameIsOver]],1,Table2[[HomeTeam]:[HomeTeam]],$T34, Table2[[AwayTeam]:[AwayTeam]], BA$31, Table2[[ActualResult]:[ActualResult]], "SO")))</f>
        <v>0</v>
      </c>
    </row>
    <row r="35" spans="1:53" x14ac:dyDescent="0.25">
      <c r="S35">
        <v>6</v>
      </c>
      <c r="T35" t="str" cm="1">
        <f t="array" ref="T35">INDEX(Table6[Teams], SMALL(IF(Table6[D]="A", ROW(Table6[Teams])-ROW(Table6[#Headers])), Table71214[[#This Row],[ATL]]))</f>
        <v>OTT</v>
      </c>
      <c r="U35">
        <f>INDEX(Table6[PTS], MATCH($T35, Table6[Teams], 0))</f>
        <v>75</v>
      </c>
      <c r="V35">
        <f>(2*(SUMIFS(Table2[[AwayWon]:[AwayWon]], Table2[[GameIsOver]:[GameIsOver]],1,Table2[[AwayTeam]:[AwayTeam]],$T35, Table2[[HomeTeam]:[HomeTeam]], V$31) + SUMIFS(Table2[[HomeWon_]:[HomeWon_]], Table2[[GameIsOver]:[GameIsOver]],1,Table2[[HomeTeam]:[HomeTeam]],$T5, Table2[[AwayTeam]:[AwayTeam]], V$31))) + (0*(SUMIFS(Table2[[HomeWon_]:[HomeWon_]], Table2[[GameIsOver]:[GameIsOver]],1,Table2[[AwayTeam]:[AwayTeam]],$T35, Table2[[HomeTeam]:[HomeTeam]], V$31, Table2[[ActualResult]:[ActualResult]], "REG") + SUMIFS(Table2[[AwayWon]:[AwayWon]], Table2[[GameIsOver]:[GameIsOver]],1,Table2[[HomeTeam]:[HomeTeam]],$T35, Table2[[AwayTeam]:[AwayTeam]], V$31, Table2[[ActualResult]:[ActualResult]], "REG"))) + (1*(SUMIFS(Table2[[HomeWon_]:[HomeWon_]], Table2[[GameIsOver]:[GameIsOver]],1,Table2[[AwayTeam]:[AwayTeam]],$T35, Table2[[HomeTeam]:[HomeTeam]], V$31, Table2[[ActualResult]:[ActualResult]], "OT") + SUMIFS(Table2[[AwayWon]:[AwayWon]], Table2[[GameIsOver]:[GameIsOver]],1,Table2[[HomeTeam]:[HomeTeam]],$T35, Table2[[AwayTeam]:[AwayTeam]], V$31, Table2[[ActualResult]:[ActualResult]], "OT") + SUMIFS(Table2[[HomeWon_]:[HomeWon_]], Table2[[GameIsOver]:[GameIsOver]],1,Table2[[AwayTeam]:[AwayTeam]],$T35, Table2[[HomeTeam]:[HomeTeam]], V$31, Table2[[ActualResult]:[ActualResult]], "SO") + SUMIFS(Table2[[AwayWon]:[AwayWon]], Table2[[GameIsOver]:[GameIsOver]],1,Table2[[HomeTeam]:[HomeTeam]],$T35, Table2[[AwayTeam]:[AwayTeam]], V$31, Table2[[ActualResult]:[ActualResult]], "SO")))</f>
        <v>3</v>
      </c>
      <c r="W35">
        <f>(2*(SUMIFS(Table2[[AwayWon]:[AwayWon]], Table2[[GameIsOver]:[GameIsOver]],1,Table2[[AwayTeam]:[AwayTeam]],$T35, Table2[[HomeTeam]:[HomeTeam]], W$31) + SUMIFS(Table2[[HomeWon_]:[HomeWon_]], Table2[[GameIsOver]:[GameIsOver]],1,Table2[[HomeTeam]:[HomeTeam]],$T5, Table2[[AwayTeam]:[AwayTeam]], W$31))) + (0*(SUMIFS(Table2[[HomeWon_]:[HomeWon_]], Table2[[GameIsOver]:[GameIsOver]],1,Table2[[AwayTeam]:[AwayTeam]],$T35, Table2[[HomeTeam]:[HomeTeam]], W$31, Table2[[ActualResult]:[ActualResult]], "REG") + SUMIFS(Table2[[AwayWon]:[AwayWon]], Table2[[GameIsOver]:[GameIsOver]],1,Table2[[HomeTeam]:[HomeTeam]],$T35, Table2[[AwayTeam]:[AwayTeam]], W$31, Table2[[ActualResult]:[ActualResult]], "REG"))) + (1*(SUMIFS(Table2[[HomeWon_]:[HomeWon_]], Table2[[GameIsOver]:[GameIsOver]],1,Table2[[AwayTeam]:[AwayTeam]],$T35, Table2[[HomeTeam]:[HomeTeam]], W$31, Table2[[ActualResult]:[ActualResult]], "OT") + SUMIFS(Table2[[AwayWon]:[AwayWon]], Table2[[GameIsOver]:[GameIsOver]],1,Table2[[HomeTeam]:[HomeTeam]],$T35, Table2[[AwayTeam]:[AwayTeam]], W$31, Table2[[ActualResult]:[ActualResult]], "OT") + SUMIFS(Table2[[HomeWon_]:[HomeWon_]], Table2[[GameIsOver]:[GameIsOver]],1,Table2[[AwayTeam]:[AwayTeam]],$T35, Table2[[HomeTeam]:[HomeTeam]], W$31, Table2[[ActualResult]:[ActualResult]], "SO") + SUMIFS(Table2[[AwayWon]:[AwayWon]], Table2[[GameIsOver]:[GameIsOver]],1,Table2[[HomeTeam]:[HomeTeam]],$T35, Table2[[AwayTeam]:[AwayTeam]], W$31, Table2[[ActualResult]:[ActualResult]], "SO")))</f>
        <v>2</v>
      </c>
      <c r="X35">
        <f>(2*(SUMIFS(Table2[[AwayWon]:[AwayWon]], Table2[[GameIsOver]:[GameIsOver]],1,Table2[[AwayTeam]:[AwayTeam]],$T35, Table2[[HomeTeam]:[HomeTeam]], X$31) + SUMIFS(Table2[[HomeWon_]:[HomeWon_]], Table2[[GameIsOver]:[GameIsOver]],1,Table2[[HomeTeam]:[HomeTeam]],$T5, Table2[[AwayTeam]:[AwayTeam]], X$31))) + (0*(SUMIFS(Table2[[HomeWon_]:[HomeWon_]], Table2[[GameIsOver]:[GameIsOver]],1,Table2[[AwayTeam]:[AwayTeam]],$T35, Table2[[HomeTeam]:[HomeTeam]], X$31, Table2[[ActualResult]:[ActualResult]], "REG") + SUMIFS(Table2[[AwayWon]:[AwayWon]], Table2[[GameIsOver]:[GameIsOver]],1,Table2[[HomeTeam]:[HomeTeam]],$T35, Table2[[AwayTeam]:[AwayTeam]], X$31, Table2[[ActualResult]:[ActualResult]], "REG"))) + (1*(SUMIFS(Table2[[HomeWon_]:[HomeWon_]], Table2[[GameIsOver]:[GameIsOver]],1,Table2[[AwayTeam]:[AwayTeam]],$T35, Table2[[HomeTeam]:[HomeTeam]], X$31, Table2[[ActualResult]:[ActualResult]], "OT") + SUMIFS(Table2[[AwayWon]:[AwayWon]], Table2[[GameIsOver]:[GameIsOver]],1,Table2[[HomeTeam]:[HomeTeam]],$T35, Table2[[AwayTeam]:[AwayTeam]], X$31, Table2[[ActualResult]:[ActualResult]], "OT") + SUMIFS(Table2[[HomeWon_]:[HomeWon_]], Table2[[GameIsOver]:[GameIsOver]],1,Table2[[AwayTeam]:[AwayTeam]],$T35, Table2[[HomeTeam]:[HomeTeam]], X$31, Table2[[ActualResult]:[ActualResult]], "SO") + SUMIFS(Table2[[AwayWon]:[AwayWon]], Table2[[GameIsOver]:[GameIsOver]],1,Table2[[HomeTeam]:[HomeTeam]],$T35, Table2[[AwayTeam]:[AwayTeam]], X$31, Table2[[ActualResult]:[ActualResult]], "SO")))</f>
        <v>0</v>
      </c>
      <c r="Y35">
        <f>(2*(SUMIFS(Table2[[AwayWon]:[AwayWon]], Table2[[GameIsOver]:[GameIsOver]],1,Table2[[AwayTeam]:[AwayTeam]],$T35, Table2[[HomeTeam]:[HomeTeam]], Y$31) + SUMIFS(Table2[[HomeWon_]:[HomeWon_]], Table2[[GameIsOver]:[GameIsOver]],1,Table2[[HomeTeam]:[HomeTeam]],$T5, Table2[[AwayTeam]:[AwayTeam]], Y$31))) + (0*(SUMIFS(Table2[[HomeWon_]:[HomeWon_]], Table2[[GameIsOver]:[GameIsOver]],1,Table2[[AwayTeam]:[AwayTeam]],$T35, Table2[[HomeTeam]:[HomeTeam]], Y$31, Table2[[ActualResult]:[ActualResult]], "REG") + SUMIFS(Table2[[AwayWon]:[AwayWon]], Table2[[GameIsOver]:[GameIsOver]],1,Table2[[HomeTeam]:[HomeTeam]],$T35, Table2[[AwayTeam]:[AwayTeam]], Y$31, Table2[[ActualResult]:[ActualResult]], "REG"))) + (1*(SUMIFS(Table2[[HomeWon_]:[HomeWon_]], Table2[[GameIsOver]:[GameIsOver]],1,Table2[[AwayTeam]:[AwayTeam]],$T35, Table2[[HomeTeam]:[HomeTeam]], Y$31, Table2[[ActualResult]:[ActualResult]], "OT") + SUMIFS(Table2[[AwayWon]:[AwayWon]], Table2[[GameIsOver]:[GameIsOver]],1,Table2[[HomeTeam]:[HomeTeam]],$T35, Table2[[AwayTeam]:[AwayTeam]], Y$31, Table2[[ActualResult]:[ActualResult]], "OT") + SUMIFS(Table2[[HomeWon_]:[HomeWon_]], Table2[[GameIsOver]:[GameIsOver]],1,Table2[[AwayTeam]:[AwayTeam]],$T35, Table2[[HomeTeam]:[HomeTeam]], Y$31, Table2[[ActualResult]:[ActualResult]], "SO") + SUMIFS(Table2[[AwayWon]:[AwayWon]], Table2[[GameIsOver]:[GameIsOver]],1,Table2[[HomeTeam]:[HomeTeam]],$T35, Table2[[AwayTeam]:[AwayTeam]], Y$31, Table2[[ActualResult]:[ActualResult]], "SO")))</f>
        <v>4</v>
      </c>
      <c r="Z35">
        <f>(2*(SUMIFS(Table2[[AwayWon]:[AwayWon]], Table2[[GameIsOver]:[GameIsOver]],1,Table2[[AwayTeam]:[AwayTeam]],$T35, Table2[[HomeTeam]:[HomeTeam]], Z$31) + SUMIFS(Table2[[HomeWon_]:[HomeWon_]], Table2[[GameIsOver]:[GameIsOver]],1,Table2[[HomeTeam]:[HomeTeam]],$T5, Table2[[AwayTeam]:[AwayTeam]], Z$31))) + (0*(SUMIFS(Table2[[HomeWon_]:[HomeWon_]], Table2[[GameIsOver]:[GameIsOver]],1,Table2[[AwayTeam]:[AwayTeam]],$T35, Table2[[HomeTeam]:[HomeTeam]], Z$31, Table2[[ActualResult]:[ActualResult]], "REG") + SUMIFS(Table2[[AwayWon]:[AwayWon]], Table2[[GameIsOver]:[GameIsOver]],1,Table2[[HomeTeam]:[HomeTeam]],$T35, Table2[[AwayTeam]:[AwayTeam]], Z$31, Table2[[ActualResult]:[ActualResult]], "REG"))) + (1*(SUMIFS(Table2[[HomeWon_]:[HomeWon_]], Table2[[GameIsOver]:[GameIsOver]],1,Table2[[AwayTeam]:[AwayTeam]],$T35, Table2[[HomeTeam]:[HomeTeam]], Z$31, Table2[[ActualResult]:[ActualResult]], "OT") + SUMIFS(Table2[[AwayWon]:[AwayWon]], Table2[[GameIsOver]:[GameIsOver]],1,Table2[[HomeTeam]:[HomeTeam]],$T35, Table2[[AwayTeam]:[AwayTeam]], Z$31, Table2[[ActualResult]:[ActualResult]], "OT") + SUMIFS(Table2[[HomeWon_]:[HomeWon_]], Table2[[GameIsOver]:[GameIsOver]],1,Table2[[AwayTeam]:[AwayTeam]],$T35, Table2[[HomeTeam]:[HomeTeam]], Z$31, Table2[[ActualResult]:[ActualResult]], "SO") + SUMIFS(Table2[[AwayWon]:[AwayWon]], Table2[[GameIsOver]:[GameIsOver]],1,Table2[[HomeTeam]:[HomeTeam]],$T35, Table2[[AwayTeam]:[AwayTeam]], Z$31, Table2[[ActualResult]:[ActualResult]], "SO")))</f>
        <v>2</v>
      </c>
      <c r="AA35">
        <f>(2*(SUMIFS(Table2[[AwayWon]:[AwayWon]], Table2[[GameIsOver]:[GameIsOver]],1,Table2[[AwayTeam]:[AwayTeam]],$T35, Table2[[HomeTeam]:[HomeTeam]], AA$31) + SUMIFS(Table2[[HomeWon_]:[HomeWon_]], Table2[[GameIsOver]:[GameIsOver]],1,Table2[[HomeTeam]:[HomeTeam]],$T5, Table2[[AwayTeam]:[AwayTeam]], AA$31))) + (0*(SUMIFS(Table2[[HomeWon_]:[HomeWon_]], Table2[[GameIsOver]:[GameIsOver]],1,Table2[[AwayTeam]:[AwayTeam]],$T35, Table2[[HomeTeam]:[HomeTeam]], AA$31, Table2[[ActualResult]:[ActualResult]], "REG") + SUMIFS(Table2[[AwayWon]:[AwayWon]], Table2[[GameIsOver]:[GameIsOver]],1,Table2[[HomeTeam]:[HomeTeam]],$T35, Table2[[AwayTeam]:[AwayTeam]], AA$31, Table2[[ActualResult]:[ActualResult]], "REG"))) + (1*(SUMIFS(Table2[[HomeWon_]:[HomeWon_]], Table2[[GameIsOver]:[GameIsOver]],1,Table2[[AwayTeam]:[AwayTeam]],$T35, Table2[[HomeTeam]:[HomeTeam]], AA$31, Table2[[ActualResult]:[ActualResult]], "OT") + SUMIFS(Table2[[AwayWon]:[AwayWon]], Table2[[GameIsOver]:[GameIsOver]],1,Table2[[HomeTeam]:[HomeTeam]],$T35, Table2[[AwayTeam]:[AwayTeam]], AA$31, Table2[[ActualResult]:[ActualResult]], "OT") + SUMIFS(Table2[[HomeWon_]:[HomeWon_]], Table2[[GameIsOver]:[GameIsOver]],1,Table2[[AwayTeam]:[AwayTeam]],$T35, Table2[[HomeTeam]:[HomeTeam]], AA$31, Table2[[ActualResult]:[ActualResult]], "SO") + SUMIFS(Table2[[AwayWon]:[AwayWon]], Table2[[GameIsOver]:[GameIsOver]],1,Table2[[HomeTeam]:[HomeTeam]],$T35, Table2[[AwayTeam]:[AwayTeam]], AA$31, Table2[[ActualResult]:[ActualResult]], "SO")))</f>
        <v>4</v>
      </c>
      <c r="AB35">
        <f>(2*(SUMIFS(Table2[[AwayWon]:[AwayWon]], Table2[[GameIsOver]:[GameIsOver]],1,Table2[[AwayTeam]:[AwayTeam]],$T35, Table2[[HomeTeam]:[HomeTeam]], AB$31) + SUMIFS(Table2[[HomeWon_]:[HomeWon_]], Table2[[GameIsOver]:[GameIsOver]],1,Table2[[HomeTeam]:[HomeTeam]],$T5, Table2[[AwayTeam]:[AwayTeam]], AB$31))) + (0*(SUMIFS(Table2[[HomeWon_]:[HomeWon_]], Table2[[GameIsOver]:[GameIsOver]],1,Table2[[AwayTeam]:[AwayTeam]],$T35, Table2[[HomeTeam]:[HomeTeam]], AB$31, Table2[[ActualResult]:[ActualResult]], "REG") + SUMIFS(Table2[[AwayWon]:[AwayWon]], Table2[[GameIsOver]:[GameIsOver]],1,Table2[[HomeTeam]:[HomeTeam]],$T35, Table2[[AwayTeam]:[AwayTeam]], AB$31, Table2[[ActualResult]:[ActualResult]], "REG"))) + (1*(SUMIFS(Table2[[HomeWon_]:[HomeWon_]], Table2[[GameIsOver]:[GameIsOver]],1,Table2[[AwayTeam]:[AwayTeam]],$T35, Table2[[HomeTeam]:[HomeTeam]], AB$31, Table2[[ActualResult]:[ActualResult]], "OT") + SUMIFS(Table2[[AwayWon]:[AwayWon]], Table2[[GameIsOver]:[GameIsOver]],1,Table2[[HomeTeam]:[HomeTeam]],$T35, Table2[[AwayTeam]:[AwayTeam]], AB$31, Table2[[ActualResult]:[ActualResult]], "OT") + SUMIFS(Table2[[HomeWon_]:[HomeWon_]], Table2[[GameIsOver]:[GameIsOver]],1,Table2[[AwayTeam]:[AwayTeam]],$T35, Table2[[HomeTeam]:[HomeTeam]], AB$31, Table2[[ActualResult]:[ActualResult]], "SO") + SUMIFS(Table2[[AwayWon]:[AwayWon]], Table2[[GameIsOver]:[GameIsOver]],1,Table2[[HomeTeam]:[HomeTeam]],$T35, Table2[[AwayTeam]:[AwayTeam]], AB$31, Table2[[ActualResult]:[ActualResult]], "SO")))</f>
        <v>4</v>
      </c>
      <c r="AC35">
        <f>(2*(SUMIFS(Table2[[AwayWon]:[AwayWon]], Table2[[GameIsOver]:[GameIsOver]],1,Table2[[AwayTeam]:[AwayTeam]],$T35, Table2[[HomeTeam]:[HomeTeam]], AC$31) + SUMIFS(Table2[[HomeWon_]:[HomeWon_]], Table2[[GameIsOver]:[GameIsOver]],1,Table2[[HomeTeam]:[HomeTeam]],$T5, Table2[[AwayTeam]:[AwayTeam]], AC$31))) + (0*(SUMIFS(Table2[[HomeWon_]:[HomeWon_]], Table2[[GameIsOver]:[GameIsOver]],1,Table2[[AwayTeam]:[AwayTeam]],$T35, Table2[[HomeTeam]:[HomeTeam]], AC$31, Table2[[ActualResult]:[ActualResult]], "REG") + SUMIFS(Table2[[AwayWon]:[AwayWon]], Table2[[GameIsOver]:[GameIsOver]],1,Table2[[HomeTeam]:[HomeTeam]],$T35, Table2[[AwayTeam]:[AwayTeam]], AC$31, Table2[[ActualResult]:[ActualResult]], "REG"))) + (1*(SUMIFS(Table2[[HomeWon_]:[HomeWon_]], Table2[[GameIsOver]:[GameIsOver]],1,Table2[[AwayTeam]:[AwayTeam]],$T35, Table2[[HomeTeam]:[HomeTeam]], AC$31, Table2[[ActualResult]:[ActualResult]], "OT") + SUMIFS(Table2[[AwayWon]:[AwayWon]], Table2[[GameIsOver]:[GameIsOver]],1,Table2[[HomeTeam]:[HomeTeam]],$T35, Table2[[AwayTeam]:[AwayTeam]], AC$31, Table2[[ActualResult]:[ActualResult]], "OT") + SUMIFS(Table2[[HomeWon_]:[HomeWon_]], Table2[[GameIsOver]:[GameIsOver]],1,Table2[[AwayTeam]:[AwayTeam]],$T35, Table2[[HomeTeam]:[HomeTeam]], AC$31, Table2[[ActualResult]:[ActualResult]], "SO") + SUMIFS(Table2[[AwayWon]:[AwayWon]], Table2[[GameIsOver]:[GameIsOver]],1,Table2[[HomeTeam]:[HomeTeam]],$T35, Table2[[AwayTeam]:[AwayTeam]], AC$31, Table2[[ActualResult]:[ActualResult]], "SO")))</f>
        <v>0</v>
      </c>
      <c r="AD35">
        <f>(2*(SUMIFS(Table2[[AwayWon]:[AwayWon]], Table2[[GameIsOver]:[GameIsOver]],1,Table2[[AwayTeam]:[AwayTeam]],$T35, Table2[[HomeTeam]:[HomeTeam]], AD$31) + SUMIFS(Table2[[HomeWon_]:[HomeWon_]], Table2[[GameIsOver]:[GameIsOver]],1,Table2[[HomeTeam]:[HomeTeam]],$T5, Table2[[AwayTeam]:[AwayTeam]], AD$31))) + (0*(SUMIFS(Table2[[HomeWon_]:[HomeWon_]], Table2[[GameIsOver]:[GameIsOver]],1,Table2[[AwayTeam]:[AwayTeam]],$T35, Table2[[HomeTeam]:[HomeTeam]], AD$31, Table2[[ActualResult]:[ActualResult]], "REG") + SUMIFS(Table2[[AwayWon]:[AwayWon]], Table2[[GameIsOver]:[GameIsOver]],1,Table2[[HomeTeam]:[HomeTeam]],$T35, Table2[[AwayTeam]:[AwayTeam]], AD$31, Table2[[ActualResult]:[ActualResult]], "REG"))) + (1*(SUMIFS(Table2[[HomeWon_]:[HomeWon_]], Table2[[GameIsOver]:[GameIsOver]],1,Table2[[AwayTeam]:[AwayTeam]],$T35, Table2[[HomeTeam]:[HomeTeam]], AD$31, Table2[[ActualResult]:[ActualResult]], "OT") + SUMIFS(Table2[[AwayWon]:[AwayWon]], Table2[[GameIsOver]:[GameIsOver]],1,Table2[[HomeTeam]:[HomeTeam]],$T35, Table2[[AwayTeam]:[AwayTeam]], AD$31, Table2[[ActualResult]:[ActualResult]], "OT") + SUMIFS(Table2[[HomeWon_]:[HomeWon_]], Table2[[GameIsOver]:[GameIsOver]],1,Table2[[AwayTeam]:[AwayTeam]],$T35, Table2[[HomeTeam]:[HomeTeam]], AD$31, Table2[[ActualResult]:[ActualResult]], "SO") + SUMIFS(Table2[[AwayWon]:[AwayWon]], Table2[[GameIsOver]:[GameIsOver]],1,Table2[[HomeTeam]:[HomeTeam]],$T35, Table2[[AwayTeam]:[AwayTeam]], AD$31, Table2[[ActualResult]:[ActualResult]], "SO")))</f>
        <v>6</v>
      </c>
      <c r="AE35">
        <f>(2*(SUMIFS(Table2[[AwayWon]:[AwayWon]], Table2[[GameIsOver]:[GameIsOver]],1,Table2[[AwayTeam]:[AwayTeam]],$T35, Table2[[HomeTeam]:[HomeTeam]], AE$31) + SUMIFS(Table2[[HomeWon_]:[HomeWon_]], Table2[[GameIsOver]:[GameIsOver]],1,Table2[[HomeTeam]:[HomeTeam]],$T5, Table2[[AwayTeam]:[AwayTeam]], AE$31))) + (0*(SUMIFS(Table2[[HomeWon_]:[HomeWon_]], Table2[[GameIsOver]:[GameIsOver]],1,Table2[[AwayTeam]:[AwayTeam]],$T35, Table2[[HomeTeam]:[HomeTeam]], AE$31, Table2[[ActualResult]:[ActualResult]], "REG") + SUMIFS(Table2[[AwayWon]:[AwayWon]], Table2[[GameIsOver]:[GameIsOver]],1,Table2[[HomeTeam]:[HomeTeam]],$T35, Table2[[AwayTeam]:[AwayTeam]], AE$31, Table2[[ActualResult]:[ActualResult]], "REG"))) + (1*(SUMIFS(Table2[[HomeWon_]:[HomeWon_]], Table2[[GameIsOver]:[GameIsOver]],1,Table2[[AwayTeam]:[AwayTeam]],$T35, Table2[[HomeTeam]:[HomeTeam]], AE$31, Table2[[ActualResult]:[ActualResult]], "OT") + SUMIFS(Table2[[AwayWon]:[AwayWon]], Table2[[GameIsOver]:[GameIsOver]],1,Table2[[HomeTeam]:[HomeTeam]],$T35, Table2[[AwayTeam]:[AwayTeam]], AE$31, Table2[[ActualResult]:[ActualResult]], "OT") + SUMIFS(Table2[[HomeWon_]:[HomeWon_]], Table2[[GameIsOver]:[GameIsOver]],1,Table2[[AwayTeam]:[AwayTeam]],$T35, Table2[[HomeTeam]:[HomeTeam]], AE$31, Table2[[ActualResult]:[ActualResult]], "SO") + SUMIFS(Table2[[AwayWon]:[AwayWon]], Table2[[GameIsOver]:[GameIsOver]],1,Table2[[HomeTeam]:[HomeTeam]],$T35, Table2[[AwayTeam]:[AwayTeam]], AE$31, Table2[[ActualResult]:[ActualResult]], "SO")))</f>
        <v>0</v>
      </c>
      <c r="AF35">
        <f>(2*(SUMIFS(Table2[[AwayWon]:[AwayWon]], Table2[[GameIsOver]:[GameIsOver]],1,Table2[[AwayTeam]:[AwayTeam]],$T35, Table2[[HomeTeam]:[HomeTeam]], AF$31) + SUMIFS(Table2[[HomeWon_]:[HomeWon_]], Table2[[GameIsOver]:[GameIsOver]],1,Table2[[HomeTeam]:[HomeTeam]],$T5, Table2[[AwayTeam]:[AwayTeam]], AF$31))) + (0*(SUMIFS(Table2[[HomeWon_]:[HomeWon_]], Table2[[GameIsOver]:[GameIsOver]],1,Table2[[AwayTeam]:[AwayTeam]],$T35, Table2[[HomeTeam]:[HomeTeam]], AF$31, Table2[[ActualResult]:[ActualResult]], "REG") + SUMIFS(Table2[[AwayWon]:[AwayWon]], Table2[[GameIsOver]:[GameIsOver]],1,Table2[[HomeTeam]:[HomeTeam]],$T35, Table2[[AwayTeam]:[AwayTeam]], AF$31, Table2[[ActualResult]:[ActualResult]], "REG"))) + (1*(SUMIFS(Table2[[HomeWon_]:[HomeWon_]], Table2[[GameIsOver]:[GameIsOver]],1,Table2[[AwayTeam]:[AwayTeam]],$T35, Table2[[HomeTeam]:[HomeTeam]], AF$31, Table2[[ActualResult]:[ActualResult]], "OT") + SUMIFS(Table2[[AwayWon]:[AwayWon]], Table2[[GameIsOver]:[GameIsOver]],1,Table2[[HomeTeam]:[HomeTeam]],$T35, Table2[[AwayTeam]:[AwayTeam]], AF$31, Table2[[ActualResult]:[ActualResult]], "OT") + SUMIFS(Table2[[HomeWon_]:[HomeWon_]], Table2[[GameIsOver]:[GameIsOver]],1,Table2[[AwayTeam]:[AwayTeam]],$T35, Table2[[HomeTeam]:[HomeTeam]], AF$31, Table2[[ActualResult]:[ActualResult]], "SO") + SUMIFS(Table2[[AwayWon]:[AwayWon]], Table2[[GameIsOver]:[GameIsOver]],1,Table2[[HomeTeam]:[HomeTeam]],$T35, Table2[[AwayTeam]:[AwayTeam]], AF$31, Table2[[ActualResult]:[ActualResult]], "SO")))</f>
        <v>0</v>
      </c>
      <c r="AG35">
        <f>(2*(SUMIFS(Table2[[AwayWon]:[AwayWon]], Table2[[GameIsOver]:[GameIsOver]],1,Table2[[AwayTeam]:[AwayTeam]],$T35, Table2[[HomeTeam]:[HomeTeam]], AG$31) + SUMIFS(Table2[[HomeWon_]:[HomeWon_]], Table2[[GameIsOver]:[GameIsOver]],1,Table2[[HomeTeam]:[HomeTeam]],$T5, Table2[[AwayTeam]:[AwayTeam]], AG$31))) + (0*(SUMIFS(Table2[[HomeWon_]:[HomeWon_]], Table2[[GameIsOver]:[GameIsOver]],1,Table2[[AwayTeam]:[AwayTeam]],$T35, Table2[[HomeTeam]:[HomeTeam]], AG$31, Table2[[ActualResult]:[ActualResult]], "REG") + SUMIFS(Table2[[AwayWon]:[AwayWon]], Table2[[GameIsOver]:[GameIsOver]],1,Table2[[HomeTeam]:[HomeTeam]],$T35, Table2[[AwayTeam]:[AwayTeam]], AG$31, Table2[[ActualResult]:[ActualResult]], "REG"))) + (1*(SUMIFS(Table2[[HomeWon_]:[HomeWon_]], Table2[[GameIsOver]:[GameIsOver]],1,Table2[[AwayTeam]:[AwayTeam]],$T35, Table2[[HomeTeam]:[HomeTeam]], AG$31, Table2[[ActualResult]:[ActualResult]], "OT") + SUMIFS(Table2[[AwayWon]:[AwayWon]], Table2[[GameIsOver]:[GameIsOver]],1,Table2[[HomeTeam]:[HomeTeam]],$T35, Table2[[AwayTeam]:[AwayTeam]], AG$31, Table2[[ActualResult]:[ActualResult]], "OT") + SUMIFS(Table2[[HomeWon_]:[HomeWon_]], Table2[[GameIsOver]:[GameIsOver]],1,Table2[[AwayTeam]:[AwayTeam]],$T35, Table2[[HomeTeam]:[HomeTeam]], AG$31, Table2[[ActualResult]:[ActualResult]], "SO") + SUMIFS(Table2[[AwayWon]:[AwayWon]], Table2[[GameIsOver]:[GameIsOver]],1,Table2[[HomeTeam]:[HomeTeam]],$T35, Table2[[AwayTeam]:[AwayTeam]], AG$31, Table2[[ActualResult]:[ActualResult]], "SO")))</f>
        <v>4</v>
      </c>
      <c r="AH35">
        <f>(2*(SUMIFS(Table2[[AwayWon]:[AwayWon]], Table2[[GameIsOver]:[GameIsOver]],1,Table2[[AwayTeam]:[AwayTeam]],$T35, Table2[[HomeTeam]:[HomeTeam]], AH$31) + SUMIFS(Table2[[HomeWon_]:[HomeWon_]], Table2[[GameIsOver]:[GameIsOver]],1,Table2[[HomeTeam]:[HomeTeam]],$T5, Table2[[AwayTeam]:[AwayTeam]], AH$31))) + (0*(SUMIFS(Table2[[HomeWon_]:[HomeWon_]], Table2[[GameIsOver]:[GameIsOver]],1,Table2[[AwayTeam]:[AwayTeam]],$T35, Table2[[HomeTeam]:[HomeTeam]], AH$31, Table2[[ActualResult]:[ActualResult]], "REG") + SUMIFS(Table2[[AwayWon]:[AwayWon]], Table2[[GameIsOver]:[GameIsOver]],1,Table2[[HomeTeam]:[HomeTeam]],$T35, Table2[[AwayTeam]:[AwayTeam]], AH$31, Table2[[ActualResult]:[ActualResult]], "REG"))) + (1*(SUMIFS(Table2[[HomeWon_]:[HomeWon_]], Table2[[GameIsOver]:[GameIsOver]],1,Table2[[AwayTeam]:[AwayTeam]],$T35, Table2[[HomeTeam]:[HomeTeam]], AH$31, Table2[[ActualResult]:[ActualResult]], "OT") + SUMIFS(Table2[[AwayWon]:[AwayWon]], Table2[[GameIsOver]:[GameIsOver]],1,Table2[[HomeTeam]:[HomeTeam]],$T35, Table2[[AwayTeam]:[AwayTeam]], AH$31, Table2[[ActualResult]:[ActualResult]], "OT") + SUMIFS(Table2[[HomeWon_]:[HomeWon_]], Table2[[GameIsOver]:[GameIsOver]],1,Table2[[AwayTeam]:[AwayTeam]],$T35, Table2[[HomeTeam]:[HomeTeam]], AH$31, Table2[[ActualResult]:[ActualResult]], "SO") + SUMIFS(Table2[[AwayWon]:[AwayWon]], Table2[[GameIsOver]:[GameIsOver]],1,Table2[[HomeTeam]:[HomeTeam]],$T35, Table2[[AwayTeam]:[AwayTeam]], AH$31, Table2[[ActualResult]:[ActualResult]], "SO")))</f>
        <v>4</v>
      </c>
      <c r="AI35">
        <f>(2*(SUMIFS(Table2[[AwayWon]:[AwayWon]], Table2[[GameIsOver]:[GameIsOver]],1,Table2[[AwayTeam]:[AwayTeam]],$T35, Table2[[HomeTeam]:[HomeTeam]], AI$31) + SUMIFS(Table2[[HomeWon_]:[HomeWon_]], Table2[[GameIsOver]:[GameIsOver]],1,Table2[[HomeTeam]:[HomeTeam]],$T5, Table2[[AwayTeam]:[AwayTeam]], AI$31))) + (0*(SUMIFS(Table2[[HomeWon_]:[HomeWon_]], Table2[[GameIsOver]:[GameIsOver]],1,Table2[[AwayTeam]:[AwayTeam]],$T35, Table2[[HomeTeam]:[HomeTeam]], AI$31, Table2[[ActualResult]:[ActualResult]], "REG") + SUMIFS(Table2[[AwayWon]:[AwayWon]], Table2[[GameIsOver]:[GameIsOver]],1,Table2[[HomeTeam]:[HomeTeam]],$T35, Table2[[AwayTeam]:[AwayTeam]], AI$31, Table2[[ActualResult]:[ActualResult]], "REG"))) + (1*(SUMIFS(Table2[[HomeWon_]:[HomeWon_]], Table2[[GameIsOver]:[GameIsOver]],1,Table2[[AwayTeam]:[AwayTeam]],$T35, Table2[[HomeTeam]:[HomeTeam]], AI$31, Table2[[ActualResult]:[ActualResult]], "OT") + SUMIFS(Table2[[AwayWon]:[AwayWon]], Table2[[GameIsOver]:[GameIsOver]],1,Table2[[HomeTeam]:[HomeTeam]],$T35, Table2[[AwayTeam]:[AwayTeam]], AI$31, Table2[[ActualResult]:[ActualResult]], "OT") + SUMIFS(Table2[[HomeWon_]:[HomeWon_]], Table2[[GameIsOver]:[GameIsOver]],1,Table2[[AwayTeam]:[AwayTeam]],$T35, Table2[[HomeTeam]:[HomeTeam]], AI$31, Table2[[ActualResult]:[ActualResult]], "SO") + SUMIFS(Table2[[AwayWon]:[AwayWon]], Table2[[GameIsOver]:[GameIsOver]],1,Table2[[HomeTeam]:[HomeTeam]],$T35, Table2[[AwayTeam]:[AwayTeam]], AI$31, Table2[[ActualResult]:[ActualResult]], "SO")))</f>
        <v>0</v>
      </c>
      <c r="AJ35">
        <f>(2*(SUMIFS(Table2[[AwayWon]:[AwayWon]], Table2[[GameIsOver]:[GameIsOver]],1,Table2[[AwayTeam]:[AwayTeam]],$T35, Table2[[HomeTeam]:[HomeTeam]], AJ$31) + SUMIFS(Table2[[HomeWon_]:[HomeWon_]], Table2[[GameIsOver]:[GameIsOver]],1,Table2[[HomeTeam]:[HomeTeam]],$T5, Table2[[AwayTeam]:[AwayTeam]], AJ$31))) + (0*(SUMIFS(Table2[[HomeWon_]:[HomeWon_]], Table2[[GameIsOver]:[GameIsOver]],1,Table2[[AwayTeam]:[AwayTeam]],$T35, Table2[[HomeTeam]:[HomeTeam]], AJ$31, Table2[[ActualResult]:[ActualResult]], "REG") + SUMIFS(Table2[[AwayWon]:[AwayWon]], Table2[[GameIsOver]:[GameIsOver]],1,Table2[[HomeTeam]:[HomeTeam]],$T35, Table2[[AwayTeam]:[AwayTeam]], AJ$31, Table2[[ActualResult]:[ActualResult]], "REG"))) + (1*(SUMIFS(Table2[[HomeWon_]:[HomeWon_]], Table2[[GameIsOver]:[GameIsOver]],1,Table2[[AwayTeam]:[AwayTeam]],$T35, Table2[[HomeTeam]:[HomeTeam]], AJ$31, Table2[[ActualResult]:[ActualResult]], "OT") + SUMIFS(Table2[[AwayWon]:[AwayWon]], Table2[[GameIsOver]:[GameIsOver]],1,Table2[[HomeTeam]:[HomeTeam]],$T35, Table2[[AwayTeam]:[AwayTeam]], AJ$31, Table2[[ActualResult]:[ActualResult]], "OT") + SUMIFS(Table2[[HomeWon_]:[HomeWon_]], Table2[[GameIsOver]:[GameIsOver]],1,Table2[[AwayTeam]:[AwayTeam]],$T35, Table2[[HomeTeam]:[HomeTeam]], AJ$31, Table2[[ActualResult]:[ActualResult]], "SO") + SUMIFS(Table2[[AwayWon]:[AwayWon]], Table2[[GameIsOver]:[GameIsOver]],1,Table2[[HomeTeam]:[HomeTeam]],$T35, Table2[[AwayTeam]:[AwayTeam]], AJ$31, Table2[[ActualResult]:[ActualResult]], "SO")))</f>
        <v>2</v>
      </c>
      <c r="AK35">
        <f>(2*(SUMIFS(Table2[[AwayWon]:[AwayWon]], Table2[[GameIsOver]:[GameIsOver]],1,Table2[[AwayTeam]:[AwayTeam]],$T35, Table2[[HomeTeam]:[HomeTeam]], AK$31) + SUMIFS(Table2[[HomeWon_]:[HomeWon_]], Table2[[GameIsOver]:[GameIsOver]],1,Table2[[HomeTeam]:[HomeTeam]],$T5, Table2[[AwayTeam]:[AwayTeam]], AK$31))) + (0*(SUMIFS(Table2[[HomeWon_]:[HomeWon_]], Table2[[GameIsOver]:[GameIsOver]],1,Table2[[AwayTeam]:[AwayTeam]],$T35, Table2[[HomeTeam]:[HomeTeam]], AK$31, Table2[[ActualResult]:[ActualResult]], "REG") + SUMIFS(Table2[[AwayWon]:[AwayWon]], Table2[[GameIsOver]:[GameIsOver]],1,Table2[[HomeTeam]:[HomeTeam]],$T35, Table2[[AwayTeam]:[AwayTeam]], AK$31, Table2[[ActualResult]:[ActualResult]], "REG"))) + (1*(SUMIFS(Table2[[HomeWon_]:[HomeWon_]], Table2[[GameIsOver]:[GameIsOver]],1,Table2[[AwayTeam]:[AwayTeam]],$T35, Table2[[HomeTeam]:[HomeTeam]], AK$31, Table2[[ActualResult]:[ActualResult]], "OT") + SUMIFS(Table2[[AwayWon]:[AwayWon]], Table2[[GameIsOver]:[GameIsOver]],1,Table2[[HomeTeam]:[HomeTeam]],$T35, Table2[[AwayTeam]:[AwayTeam]], AK$31, Table2[[ActualResult]:[ActualResult]], "OT") + SUMIFS(Table2[[HomeWon_]:[HomeWon_]], Table2[[GameIsOver]:[GameIsOver]],1,Table2[[AwayTeam]:[AwayTeam]],$T35, Table2[[HomeTeam]:[HomeTeam]], AK$31, Table2[[ActualResult]:[ActualResult]], "SO") + SUMIFS(Table2[[AwayWon]:[AwayWon]], Table2[[GameIsOver]:[GameIsOver]],1,Table2[[HomeTeam]:[HomeTeam]],$T35, Table2[[AwayTeam]:[AwayTeam]], AK$31, Table2[[ActualResult]:[ActualResult]], "SO")))</f>
        <v>0</v>
      </c>
      <c r="AL35">
        <f>(2*(SUMIFS(Table2[[AwayWon]:[AwayWon]], Table2[[GameIsOver]:[GameIsOver]],1,Table2[[AwayTeam]:[AwayTeam]],$T35, Table2[[HomeTeam]:[HomeTeam]], AL$31) + SUMIFS(Table2[[HomeWon_]:[HomeWon_]], Table2[[GameIsOver]:[GameIsOver]],1,Table2[[HomeTeam]:[HomeTeam]],$T5, Table2[[AwayTeam]:[AwayTeam]], AL$31))) + (0*(SUMIFS(Table2[[HomeWon_]:[HomeWon_]], Table2[[GameIsOver]:[GameIsOver]],1,Table2[[AwayTeam]:[AwayTeam]],$T35, Table2[[HomeTeam]:[HomeTeam]], AL$31, Table2[[ActualResult]:[ActualResult]], "REG") + SUMIFS(Table2[[AwayWon]:[AwayWon]], Table2[[GameIsOver]:[GameIsOver]],1,Table2[[HomeTeam]:[HomeTeam]],$T35, Table2[[AwayTeam]:[AwayTeam]], AL$31, Table2[[ActualResult]:[ActualResult]], "REG"))) + (1*(SUMIFS(Table2[[HomeWon_]:[HomeWon_]], Table2[[GameIsOver]:[GameIsOver]],1,Table2[[AwayTeam]:[AwayTeam]],$T35, Table2[[HomeTeam]:[HomeTeam]], AL$31, Table2[[ActualResult]:[ActualResult]], "OT") + SUMIFS(Table2[[AwayWon]:[AwayWon]], Table2[[GameIsOver]:[GameIsOver]],1,Table2[[HomeTeam]:[HomeTeam]],$T35, Table2[[AwayTeam]:[AwayTeam]], AL$31, Table2[[ActualResult]:[ActualResult]], "OT") + SUMIFS(Table2[[HomeWon_]:[HomeWon_]], Table2[[GameIsOver]:[GameIsOver]],1,Table2[[AwayTeam]:[AwayTeam]],$T35, Table2[[HomeTeam]:[HomeTeam]], AL$31, Table2[[ActualResult]:[ActualResult]], "SO") + SUMIFS(Table2[[AwayWon]:[AwayWon]], Table2[[GameIsOver]:[GameIsOver]],1,Table2[[HomeTeam]:[HomeTeam]],$T35, Table2[[AwayTeam]:[AwayTeam]], AL$31, Table2[[ActualResult]:[ActualResult]], "SO")))</f>
        <v>2</v>
      </c>
      <c r="AM35">
        <f>(2*(SUMIFS(Table2[[AwayWon]:[AwayWon]], Table2[[GameIsOver]:[GameIsOver]],1,Table2[[AwayTeam]:[AwayTeam]],$T35, Table2[[HomeTeam]:[HomeTeam]], AM$31) + SUMIFS(Table2[[HomeWon_]:[HomeWon_]], Table2[[GameIsOver]:[GameIsOver]],1,Table2[[HomeTeam]:[HomeTeam]],$T5, Table2[[AwayTeam]:[AwayTeam]], AM$31))) + (0*(SUMIFS(Table2[[HomeWon_]:[HomeWon_]], Table2[[GameIsOver]:[GameIsOver]],1,Table2[[AwayTeam]:[AwayTeam]],$T35, Table2[[HomeTeam]:[HomeTeam]], AM$31, Table2[[ActualResult]:[ActualResult]], "REG") + SUMIFS(Table2[[AwayWon]:[AwayWon]], Table2[[GameIsOver]:[GameIsOver]],1,Table2[[HomeTeam]:[HomeTeam]],$T35, Table2[[AwayTeam]:[AwayTeam]], AM$31, Table2[[ActualResult]:[ActualResult]], "REG"))) + (1*(SUMIFS(Table2[[HomeWon_]:[HomeWon_]], Table2[[GameIsOver]:[GameIsOver]],1,Table2[[AwayTeam]:[AwayTeam]],$T35, Table2[[HomeTeam]:[HomeTeam]], AM$31, Table2[[ActualResult]:[ActualResult]], "OT") + SUMIFS(Table2[[AwayWon]:[AwayWon]], Table2[[GameIsOver]:[GameIsOver]],1,Table2[[HomeTeam]:[HomeTeam]],$T35, Table2[[AwayTeam]:[AwayTeam]], AM$31, Table2[[ActualResult]:[ActualResult]], "OT") + SUMIFS(Table2[[HomeWon_]:[HomeWon_]], Table2[[GameIsOver]:[GameIsOver]],1,Table2[[AwayTeam]:[AwayTeam]],$T35, Table2[[HomeTeam]:[HomeTeam]], AM$31, Table2[[ActualResult]:[ActualResult]], "SO") + SUMIFS(Table2[[AwayWon]:[AwayWon]], Table2[[GameIsOver]:[GameIsOver]],1,Table2[[HomeTeam]:[HomeTeam]],$T35, Table2[[AwayTeam]:[AwayTeam]], AM$31, Table2[[ActualResult]:[ActualResult]], "SO")))</f>
        <v>2</v>
      </c>
      <c r="AN35">
        <f>(2*(SUMIFS(Table2[[AwayWon]:[AwayWon]], Table2[[GameIsOver]:[GameIsOver]],1,Table2[[AwayTeam]:[AwayTeam]],$T35, Table2[[HomeTeam]:[HomeTeam]], AN$31) + SUMIFS(Table2[[HomeWon_]:[HomeWon_]], Table2[[GameIsOver]:[GameIsOver]],1,Table2[[HomeTeam]:[HomeTeam]],$T5, Table2[[AwayTeam]:[AwayTeam]], AN$31))) + (0*(SUMIFS(Table2[[HomeWon_]:[HomeWon_]], Table2[[GameIsOver]:[GameIsOver]],1,Table2[[AwayTeam]:[AwayTeam]],$T35, Table2[[HomeTeam]:[HomeTeam]], AN$31, Table2[[ActualResult]:[ActualResult]], "REG") + SUMIFS(Table2[[AwayWon]:[AwayWon]], Table2[[GameIsOver]:[GameIsOver]],1,Table2[[HomeTeam]:[HomeTeam]],$T35, Table2[[AwayTeam]:[AwayTeam]], AN$31, Table2[[ActualResult]:[ActualResult]], "REG"))) + (1*(SUMIFS(Table2[[HomeWon_]:[HomeWon_]], Table2[[GameIsOver]:[GameIsOver]],1,Table2[[AwayTeam]:[AwayTeam]],$T35, Table2[[HomeTeam]:[HomeTeam]], AN$31, Table2[[ActualResult]:[ActualResult]], "OT") + SUMIFS(Table2[[AwayWon]:[AwayWon]], Table2[[GameIsOver]:[GameIsOver]],1,Table2[[HomeTeam]:[HomeTeam]],$T35, Table2[[AwayTeam]:[AwayTeam]], AN$31, Table2[[ActualResult]:[ActualResult]], "OT") + SUMIFS(Table2[[HomeWon_]:[HomeWon_]], Table2[[GameIsOver]:[GameIsOver]],1,Table2[[AwayTeam]:[AwayTeam]],$T35, Table2[[HomeTeam]:[HomeTeam]], AN$31, Table2[[ActualResult]:[ActualResult]], "SO") + SUMIFS(Table2[[AwayWon]:[AwayWon]], Table2[[GameIsOver]:[GameIsOver]],1,Table2[[HomeTeam]:[HomeTeam]],$T35, Table2[[AwayTeam]:[AwayTeam]], AN$31, Table2[[ActualResult]:[ActualResult]], "SO")))</f>
        <v>4</v>
      </c>
      <c r="AO35">
        <f>(2*(SUMIFS(Table2[[AwayWon]:[AwayWon]], Table2[[GameIsOver]:[GameIsOver]],1,Table2[[AwayTeam]:[AwayTeam]],$T35, Table2[[HomeTeam]:[HomeTeam]], AO$31) + SUMIFS(Table2[[HomeWon_]:[HomeWon_]], Table2[[GameIsOver]:[GameIsOver]],1,Table2[[HomeTeam]:[HomeTeam]],$T5, Table2[[AwayTeam]:[AwayTeam]], AO$31))) + (0*(SUMIFS(Table2[[HomeWon_]:[HomeWon_]], Table2[[GameIsOver]:[GameIsOver]],1,Table2[[AwayTeam]:[AwayTeam]],$T35, Table2[[HomeTeam]:[HomeTeam]], AO$31, Table2[[ActualResult]:[ActualResult]], "REG") + SUMIFS(Table2[[AwayWon]:[AwayWon]], Table2[[GameIsOver]:[GameIsOver]],1,Table2[[HomeTeam]:[HomeTeam]],$T35, Table2[[AwayTeam]:[AwayTeam]], AO$31, Table2[[ActualResult]:[ActualResult]], "REG"))) + (1*(SUMIFS(Table2[[HomeWon_]:[HomeWon_]], Table2[[GameIsOver]:[GameIsOver]],1,Table2[[AwayTeam]:[AwayTeam]],$T35, Table2[[HomeTeam]:[HomeTeam]], AO$31, Table2[[ActualResult]:[ActualResult]], "OT") + SUMIFS(Table2[[AwayWon]:[AwayWon]], Table2[[GameIsOver]:[GameIsOver]],1,Table2[[HomeTeam]:[HomeTeam]],$T35, Table2[[AwayTeam]:[AwayTeam]], AO$31, Table2[[ActualResult]:[ActualResult]], "OT") + SUMIFS(Table2[[HomeWon_]:[HomeWon_]], Table2[[GameIsOver]:[GameIsOver]],1,Table2[[AwayTeam]:[AwayTeam]],$T35, Table2[[HomeTeam]:[HomeTeam]], AO$31, Table2[[ActualResult]:[ActualResult]], "SO") + SUMIFS(Table2[[AwayWon]:[AwayWon]], Table2[[GameIsOver]:[GameIsOver]],1,Table2[[HomeTeam]:[HomeTeam]],$T35, Table2[[AwayTeam]:[AwayTeam]], AO$31, Table2[[ActualResult]:[ActualResult]], "SO")))</f>
        <v>4</v>
      </c>
      <c r="AP35">
        <f>(2*(SUMIFS(Table2[[AwayWon]:[AwayWon]], Table2[[GameIsOver]:[GameIsOver]],1,Table2[[AwayTeam]:[AwayTeam]],$T35, Table2[[HomeTeam]:[HomeTeam]], AP$31) + SUMIFS(Table2[[HomeWon_]:[HomeWon_]], Table2[[GameIsOver]:[GameIsOver]],1,Table2[[HomeTeam]:[HomeTeam]],$T5, Table2[[AwayTeam]:[AwayTeam]], AP$31))) + (0*(SUMIFS(Table2[[HomeWon_]:[HomeWon_]], Table2[[GameIsOver]:[GameIsOver]],1,Table2[[AwayTeam]:[AwayTeam]],$T35, Table2[[HomeTeam]:[HomeTeam]], AP$31, Table2[[ActualResult]:[ActualResult]], "REG") + SUMIFS(Table2[[AwayWon]:[AwayWon]], Table2[[GameIsOver]:[GameIsOver]],1,Table2[[HomeTeam]:[HomeTeam]],$T35, Table2[[AwayTeam]:[AwayTeam]], AP$31, Table2[[ActualResult]:[ActualResult]], "REG"))) + (1*(SUMIFS(Table2[[HomeWon_]:[HomeWon_]], Table2[[GameIsOver]:[GameIsOver]],1,Table2[[AwayTeam]:[AwayTeam]],$T35, Table2[[HomeTeam]:[HomeTeam]], AP$31, Table2[[ActualResult]:[ActualResult]], "OT") + SUMIFS(Table2[[AwayWon]:[AwayWon]], Table2[[GameIsOver]:[GameIsOver]],1,Table2[[HomeTeam]:[HomeTeam]],$T35, Table2[[AwayTeam]:[AwayTeam]], AP$31, Table2[[ActualResult]:[ActualResult]], "OT") + SUMIFS(Table2[[HomeWon_]:[HomeWon_]], Table2[[GameIsOver]:[GameIsOver]],1,Table2[[AwayTeam]:[AwayTeam]],$T35, Table2[[HomeTeam]:[HomeTeam]], AP$31, Table2[[ActualResult]:[ActualResult]], "SO") + SUMIFS(Table2[[AwayWon]:[AwayWon]], Table2[[GameIsOver]:[GameIsOver]],1,Table2[[HomeTeam]:[HomeTeam]],$T35, Table2[[AwayTeam]:[AwayTeam]], AP$31, Table2[[ActualResult]:[ActualResult]], "SO")))</f>
        <v>2</v>
      </c>
      <c r="AQ35">
        <f>(2*(SUMIFS(Table2[[AwayWon]:[AwayWon]], Table2[[GameIsOver]:[GameIsOver]],1,Table2[[AwayTeam]:[AwayTeam]],$T35, Table2[[HomeTeam]:[HomeTeam]], AQ$31) + SUMIFS(Table2[[HomeWon_]:[HomeWon_]], Table2[[GameIsOver]:[GameIsOver]],1,Table2[[HomeTeam]:[HomeTeam]],$T5, Table2[[AwayTeam]:[AwayTeam]], AQ$31))) + (0*(SUMIFS(Table2[[HomeWon_]:[HomeWon_]], Table2[[GameIsOver]:[GameIsOver]],1,Table2[[AwayTeam]:[AwayTeam]],$T35, Table2[[HomeTeam]:[HomeTeam]], AQ$31, Table2[[ActualResult]:[ActualResult]], "REG") + SUMIFS(Table2[[AwayWon]:[AwayWon]], Table2[[GameIsOver]:[GameIsOver]],1,Table2[[HomeTeam]:[HomeTeam]],$T35, Table2[[AwayTeam]:[AwayTeam]], AQ$31, Table2[[ActualResult]:[ActualResult]], "REG"))) + (1*(SUMIFS(Table2[[HomeWon_]:[HomeWon_]], Table2[[GameIsOver]:[GameIsOver]],1,Table2[[AwayTeam]:[AwayTeam]],$T35, Table2[[HomeTeam]:[HomeTeam]], AQ$31, Table2[[ActualResult]:[ActualResult]], "OT") + SUMIFS(Table2[[AwayWon]:[AwayWon]], Table2[[GameIsOver]:[GameIsOver]],1,Table2[[HomeTeam]:[HomeTeam]],$T35, Table2[[AwayTeam]:[AwayTeam]], AQ$31, Table2[[ActualResult]:[ActualResult]], "OT") + SUMIFS(Table2[[HomeWon_]:[HomeWon_]], Table2[[GameIsOver]:[GameIsOver]],1,Table2[[AwayTeam]:[AwayTeam]],$T35, Table2[[HomeTeam]:[HomeTeam]], AQ$31, Table2[[ActualResult]:[ActualResult]], "SO") + SUMIFS(Table2[[AwayWon]:[AwayWon]], Table2[[GameIsOver]:[GameIsOver]],1,Table2[[HomeTeam]:[HomeTeam]],$T35, Table2[[AwayTeam]:[AwayTeam]], AQ$31, Table2[[ActualResult]:[ActualResult]], "SO")))</f>
        <v>5</v>
      </c>
      <c r="AR35">
        <f>(2*(SUMIFS(Table2[[AwayWon]:[AwayWon]], Table2[[GameIsOver]:[GameIsOver]],1,Table2[[AwayTeam]:[AwayTeam]],$T35, Table2[[HomeTeam]:[HomeTeam]], AR$31) + SUMIFS(Table2[[HomeWon_]:[HomeWon_]], Table2[[GameIsOver]:[GameIsOver]],1,Table2[[HomeTeam]:[HomeTeam]],$T5, Table2[[AwayTeam]:[AwayTeam]], AR$31))) + (0*(SUMIFS(Table2[[HomeWon_]:[HomeWon_]], Table2[[GameIsOver]:[GameIsOver]],1,Table2[[AwayTeam]:[AwayTeam]],$T35, Table2[[HomeTeam]:[HomeTeam]], AR$31, Table2[[ActualResult]:[ActualResult]], "REG") + SUMIFS(Table2[[AwayWon]:[AwayWon]], Table2[[GameIsOver]:[GameIsOver]],1,Table2[[HomeTeam]:[HomeTeam]],$T35, Table2[[AwayTeam]:[AwayTeam]], AR$31, Table2[[ActualResult]:[ActualResult]], "REG"))) + (1*(SUMIFS(Table2[[HomeWon_]:[HomeWon_]], Table2[[GameIsOver]:[GameIsOver]],1,Table2[[AwayTeam]:[AwayTeam]],$T35, Table2[[HomeTeam]:[HomeTeam]], AR$31, Table2[[ActualResult]:[ActualResult]], "OT") + SUMIFS(Table2[[AwayWon]:[AwayWon]], Table2[[GameIsOver]:[GameIsOver]],1,Table2[[HomeTeam]:[HomeTeam]],$T35, Table2[[AwayTeam]:[AwayTeam]], AR$31, Table2[[ActualResult]:[ActualResult]], "OT") + SUMIFS(Table2[[HomeWon_]:[HomeWon_]], Table2[[GameIsOver]:[GameIsOver]],1,Table2[[AwayTeam]:[AwayTeam]],$T35, Table2[[HomeTeam]:[HomeTeam]], AR$31, Table2[[ActualResult]:[ActualResult]], "SO") + SUMIFS(Table2[[AwayWon]:[AwayWon]], Table2[[GameIsOver]:[GameIsOver]],1,Table2[[HomeTeam]:[HomeTeam]],$T35, Table2[[AwayTeam]:[AwayTeam]], AR$31, Table2[[ActualResult]:[ActualResult]], "SO")))</f>
        <v>4</v>
      </c>
      <c r="AS35">
        <f>(2*(SUMIFS(Table2[[AwayWon]:[AwayWon]], Table2[[GameIsOver]:[GameIsOver]],1,Table2[[AwayTeam]:[AwayTeam]],$T35, Table2[[HomeTeam]:[HomeTeam]], AS$31) + SUMIFS(Table2[[HomeWon_]:[HomeWon_]], Table2[[GameIsOver]:[GameIsOver]],1,Table2[[HomeTeam]:[HomeTeam]],$T5, Table2[[AwayTeam]:[AwayTeam]], AS$31))) + (0*(SUMIFS(Table2[[HomeWon_]:[HomeWon_]], Table2[[GameIsOver]:[GameIsOver]],1,Table2[[AwayTeam]:[AwayTeam]],$T35, Table2[[HomeTeam]:[HomeTeam]], AS$31, Table2[[ActualResult]:[ActualResult]], "REG") + SUMIFS(Table2[[AwayWon]:[AwayWon]], Table2[[GameIsOver]:[GameIsOver]],1,Table2[[HomeTeam]:[HomeTeam]],$T35, Table2[[AwayTeam]:[AwayTeam]], AS$31, Table2[[ActualResult]:[ActualResult]], "REG"))) + (1*(SUMIFS(Table2[[HomeWon_]:[HomeWon_]], Table2[[GameIsOver]:[GameIsOver]],1,Table2[[AwayTeam]:[AwayTeam]],$T35, Table2[[HomeTeam]:[HomeTeam]], AS$31, Table2[[ActualResult]:[ActualResult]], "OT") + SUMIFS(Table2[[AwayWon]:[AwayWon]], Table2[[GameIsOver]:[GameIsOver]],1,Table2[[HomeTeam]:[HomeTeam]],$T35, Table2[[AwayTeam]:[AwayTeam]], AS$31, Table2[[ActualResult]:[ActualResult]], "OT") + SUMIFS(Table2[[HomeWon_]:[HomeWon_]], Table2[[GameIsOver]:[GameIsOver]],1,Table2[[AwayTeam]:[AwayTeam]],$T35, Table2[[HomeTeam]:[HomeTeam]], AS$31, Table2[[ActualResult]:[ActualResult]], "SO") + SUMIFS(Table2[[AwayWon]:[AwayWon]], Table2[[GameIsOver]:[GameIsOver]],1,Table2[[HomeTeam]:[HomeTeam]],$T35, Table2[[AwayTeam]:[AwayTeam]], AS$31, Table2[[ActualResult]:[ActualResult]], "SO")))</f>
        <v>2</v>
      </c>
      <c r="AT35">
        <f>(2*(SUMIFS(Table2[[AwayWon]:[AwayWon]], Table2[[GameIsOver]:[GameIsOver]],1,Table2[[AwayTeam]:[AwayTeam]],$T35, Table2[[HomeTeam]:[HomeTeam]], AT$31) + SUMIFS(Table2[[HomeWon_]:[HomeWon_]], Table2[[GameIsOver]:[GameIsOver]],1,Table2[[HomeTeam]:[HomeTeam]],$T5, Table2[[AwayTeam]:[AwayTeam]], AT$31))) + (0*(SUMIFS(Table2[[HomeWon_]:[HomeWon_]], Table2[[GameIsOver]:[GameIsOver]],1,Table2[[AwayTeam]:[AwayTeam]],$T35, Table2[[HomeTeam]:[HomeTeam]], AT$31, Table2[[ActualResult]:[ActualResult]], "REG") + SUMIFS(Table2[[AwayWon]:[AwayWon]], Table2[[GameIsOver]:[GameIsOver]],1,Table2[[HomeTeam]:[HomeTeam]],$T35, Table2[[AwayTeam]:[AwayTeam]], AT$31, Table2[[ActualResult]:[ActualResult]], "REG"))) + (1*(SUMIFS(Table2[[HomeWon_]:[HomeWon_]], Table2[[GameIsOver]:[GameIsOver]],1,Table2[[AwayTeam]:[AwayTeam]],$T35, Table2[[HomeTeam]:[HomeTeam]], AT$31, Table2[[ActualResult]:[ActualResult]], "OT") + SUMIFS(Table2[[AwayWon]:[AwayWon]], Table2[[GameIsOver]:[GameIsOver]],1,Table2[[HomeTeam]:[HomeTeam]],$T35, Table2[[AwayTeam]:[AwayTeam]], AT$31, Table2[[ActualResult]:[ActualResult]], "OT") + SUMIFS(Table2[[HomeWon_]:[HomeWon_]], Table2[[GameIsOver]:[GameIsOver]],1,Table2[[AwayTeam]:[AwayTeam]],$T35, Table2[[HomeTeam]:[HomeTeam]], AT$31, Table2[[ActualResult]:[ActualResult]], "SO") + SUMIFS(Table2[[AwayWon]:[AwayWon]], Table2[[GameIsOver]:[GameIsOver]],1,Table2[[HomeTeam]:[HomeTeam]],$T35, Table2[[AwayTeam]:[AwayTeam]], AT$31, Table2[[ActualResult]:[ActualResult]], "SO")))</f>
        <v>2</v>
      </c>
      <c r="AU35">
        <f>(2*(SUMIFS(Table2[[AwayWon]:[AwayWon]], Table2[[GameIsOver]:[GameIsOver]],1,Table2[[AwayTeam]:[AwayTeam]],$T35, Table2[[HomeTeam]:[HomeTeam]], AU$31) + SUMIFS(Table2[[HomeWon_]:[HomeWon_]], Table2[[GameIsOver]:[GameIsOver]],1,Table2[[HomeTeam]:[HomeTeam]],$T5, Table2[[AwayTeam]:[AwayTeam]], AU$31))) + (0*(SUMIFS(Table2[[HomeWon_]:[HomeWon_]], Table2[[GameIsOver]:[GameIsOver]],1,Table2[[AwayTeam]:[AwayTeam]],$T35, Table2[[HomeTeam]:[HomeTeam]], AU$31, Table2[[ActualResult]:[ActualResult]], "REG") + SUMIFS(Table2[[AwayWon]:[AwayWon]], Table2[[GameIsOver]:[GameIsOver]],1,Table2[[HomeTeam]:[HomeTeam]],$T35, Table2[[AwayTeam]:[AwayTeam]], AU$31, Table2[[ActualResult]:[ActualResult]], "REG"))) + (1*(SUMIFS(Table2[[HomeWon_]:[HomeWon_]], Table2[[GameIsOver]:[GameIsOver]],1,Table2[[AwayTeam]:[AwayTeam]],$T35, Table2[[HomeTeam]:[HomeTeam]], AU$31, Table2[[ActualResult]:[ActualResult]], "OT") + SUMIFS(Table2[[AwayWon]:[AwayWon]], Table2[[GameIsOver]:[GameIsOver]],1,Table2[[HomeTeam]:[HomeTeam]],$T35, Table2[[AwayTeam]:[AwayTeam]], AU$31, Table2[[ActualResult]:[ActualResult]], "OT") + SUMIFS(Table2[[HomeWon_]:[HomeWon_]], Table2[[GameIsOver]:[GameIsOver]],1,Table2[[AwayTeam]:[AwayTeam]],$T35, Table2[[HomeTeam]:[HomeTeam]], AU$31, Table2[[ActualResult]:[ActualResult]], "SO") + SUMIFS(Table2[[AwayWon]:[AwayWon]], Table2[[GameIsOver]:[GameIsOver]],1,Table2[[HomeTeam]:[HomeTeam]],$T35, Table2[[AwayTeam]:[AwayTeam]], AU$31, Table2[[ActualResult]:[ActualResult]], "SO")))</f>
        <v>2</v>
      </c>
      <c r="AV35">
        <f>(2*(SUMIFS(Table2[[AwayWon]:[AwayWon]], Table2[[GameIsOver]:[GameIsOver]],1,Table2[[AwayTeam]:[AwayTeam]],$T35, Table2[[HomeTeam]:[HomeTeam]], AV$31) + SUMIFS(Table2[[HomeWon_]:[HomeWon_]], Table2[[GameIsOver]:[GameIsOver]],1,Table2[[HomeTeam]:[HomeTeam]],$T5, Table2[[AwayTeam]:[AwayTeam]], AV$31))) + (0*(SUMIFS(Table2[[HomeWon_]:[HomeWon_]], Table2[[GameIsOver]:[GameIsOver]],1,Table2[[AwayTeam]:[AwayTeam]],$T35, Table2[[HomeTeam]:[HomeTeam]], AV$31, Table2[[ActualResult]:[ActualResult]], "REG") + SUMIFS(Table2[[AwayWon]:[AwayWon]], Table2[[GameIsOver]:[GameIsOver]],1,Table2[[HomeTeam]:[HomeTeam]],$T35, Table2[[AwayTeam]:[AwayTeam]], AV$31, Table2[[ActualResult]:[ActualResult]], "REG"))) + (1*(SUMIFS(Table2[[HomeWon_]:[HomeWon_]], Table2[[GameIsOver]:[GameIsOver]],1,Table2[[AwayTeam]:[AwayTeam]],$T35, Table2[[HomeTeam]:[HomeTeam]], AV$31, Table2[[ActualResult]:[ActualResult]], "OT") + SUMIFS(Table2[[AwayWon]:[AwayWon]], Table2[[GameIsOver]:[GameIsOver]],1,Table2[[HomeTeam]:[HomeTeam]],$T35, Table2[[AwayTeam]:[AwayTeam]], AV$31, Table2[[ActualResult]:[ActualResult]], "OT") + SUMIFS(Table2[[HomeWon_]:[HomeWon_]], Table2[[GameIsOver]:[GameIsOver]],1,Table2[[AwayTeam]:[AwayTeam]],$T35, Table2[[HomeTeam]:[HomeTeam]], AV$31, Table2[[ActualResult]:[ActualResult]], "SO") + SUMIFS(Table2[[AwayWon]:[AwayWon]], Table2[[GameIsOver]:[GameIsOver]],1,Table2[[HomeTeam]:[HomeTeam]],$T35, Table2[[AwayTeam]:[AwayTeam]], AV$31, Table2[[ActualResult]:[ActualResult]], "SO")))</f>
        <v>1</v>
      </c>
      <c r="AW35">
        <f>(2*(SUMIFS(Table2[[AwayWon]:[AwayWon]], Table2[[GameIsOver]:[GameIsOver]],1,Table2[[AwayTeam]:[AwayTeam]],$T35, Table2[[HomeTeam]:[HomeTeam]], AW$31) + SUMIFS(Table2[[HomeWon_]:[HomeWon_]], Table2[[GameIsOver]:[GameIsOver]],1,Table2[[HomeTeam]:[HomeTeam]],$T5, Table2[[AwayTeam]:[AwayTeam]], AW$31))) + (0*(SUMIFS(Table2[[HomeWon_]:[HomeWon_]], Table2[[GameIsOver]:[GameIsOver]],1,Table2[[AwayTeam]:[AwayTeam]],$T35, Table2[[HomeTeam]:[HomeTeam]], AW$31, Table2[[ActualResult]:[ActualResult]], "REG") + SUMIFS(Table2[[AwayWon]:[AwayWon]], Table2[[GameIsOver]:[GameIsOver]],1,Table2[[HomeTeam]:[HomeTeam]],$T35, Table2[[AwayTeam]:[AwayTeam]], AW$31, Table2[[ActualResult]:[ActualResult]], "REG"))) + (1*(SUMIFS(Table2[[HomeWon_]:[HomeWon_]], Table2[[GameIsOver]:[GameIsOver]],1,Table2[[AwayTeam]:[AwayTeam]],$T35, Table2[[HomeTeam]:[HomeTeam]], AW$31, Table2[[ActualResult]:[ActualResult]], "OT") + SUMIFS(Table2[[AwayWon]:[AwayWon]], Table2[[GameIsOver]:[GameIsOver]],1,Table2[[HomeTeam]:[HomeTeam]],$T35, Table2[[AwayTeam]:[AwayTeam]], AW$31, Table2[[ActualResult]:[ActualResult]], "OT") + SUMIFS(Table2[[HomeWon_]:[HomeWon_]], Table2[[GameIsOver]:[GameIsOver]],1,Table2[[AwayTeam]:[AwayTeam]],$T35, Table2[[HomeTeam]:[HomeTeam]], AW$31, Table2[[ActualResult]:[ActualResult]], "SO") + SUMIFS(Table2[[AwayWon]:[AwayWon]], Table2[[GameIsOver]:[GameIsOver]],1,Table2[[HomeTeam]:[HomeTeam]],$T35, Table2[[AwayTeam]:[AwayTeam]], AW$31, Table2[[ActualResult]:[ActualResult]], "SO")))</f>
        <v>2</v>
      </c>
      <c r="AX35">
        <f>(2*(SUMIFS(Table2[[AwayWon]:[AwayWon]], Table2[[GameIsOver]:[GameIsOver]],1,Table2[[AwayTeam]:[AwayTeam]],$T35, Table2[[HomeTeam]:[HomeTeam]], AX$31) + SUMIFS(Table2[[HomeWon_]:[HomeWon_]], Table2[[GameIsOver]:[GameIsOver]],1,Table2[[HomeTeam]:[HomeTeam]],$T5, Table2[[AwayTeam]:[AwayTeam]], AX$31))) + (0*(SUMIFS(Table2[[HomeWon_]:[HomeWon_]], Table2[[GameIsOver]:[GameIsOver]],1,Table2[[AwayTeam]:[AwayTeam]],$T35, Table2[[HomeTeam]:[HomeTeam]], AX$31, Table2[[ActualResult]:[ActualResult]], "REG") + SUMIFS(Table2[[AwayWon]:[AwayWon]], Table2[[GameIsOver]:[GameIsOver]],1,Table2[[HomeTeam]:[HomeTeam]],$T35, Table2[[AwayTeam]:[AwayTeam]], AX$31, Table2[[ActualResult]:[ActualResult]], "REG"))) + (1*(SUMIFS(Table2[[HomeWon_]:[HomeWon_]], Table2[[GameIsOver]:[GameIsOver]],1,Table2[[AwayTeam]:[AwayTeam]],$T35, Table2[[HomeTeam]:[HomeTeam]], AX$31, Table2[[ActualResult]:[ActualResult]], "OT") + SUMIFS(Table2[[AwayWon]:[AwayWon]], Table2[[GameIsOver]:[GameIsOver]],1,Table2[[HomeTeam]:[HomeTeam]],$T35, Table2[[AwayTeam]:[AwayTeam]], AX$31, Table2[[ActualResult]:[ActualResult]], "OT") + SUMIFS(Table2[[HomeWon_]:[HomeWon_]], Table2[[GameIsOver]:[GameIsOver]],1,Table2[[AwayTeam]:[AwayTeam]],$T35, Table2[[HomeTeam]:[HomeTeam]], AX$31, Table2[[ActualResult]:[ActualResult]], "SO") + SUMIFS(Table2[[AwayWon]:[AwayWon]], Table2[[GameIsOver]:[GameIsOver]],1,Table2[[HomeTeam]:[HomeTeam]],$T35, Table2[[AwayTeam]:[AwayTeam]], AX$31, Table2[[ActualResult]:[ActualResult]], "SO")))</f>
        <v>2</v>
      </c>
      <c r="AY35">
        <f>(2*(SUMIFS(Table2[[AwayWon]:[AwayWon]], Table2[[GameIsOver]:[GameIsOver]],1,Table2[[AwayTeam]:[AwayTeam]],$T35, Table2[[HomeTeam]:[HomeTeam]], AY$31) + SUMIFS(Table2[[HomeWon_]:[HomeWon_]], Table2[[GameIsOver]:[GameIsOver]],1,Table2[[HomeTeam]:[HomeTeam]],$T5, Table2[[AwayTeam]:[AwayTeam]], AY$31))) + (0*(SUMIFS(Table2[[HomeWon_]:[HomeWon_]], Table2[[GameIsOver]:[GameIsOver]],1,Table2[[AwayTeam]:[AwayTeam]],$T35, Table2[[HomeTeam]:[HomeTeam]], AY$31, Table2[[ActualResult]:[ActualResult]], "REG") + SUMIFS(Table2[[AwayWon]:[AwayWon]], Table2[[GameIsOver]:[GameIsOver]],1,Table2[[HomeTeam]:[HomeTeam]],$T35, Table2[[AwayTeam]:[AwayTeam]], AY$31, Table2[[ActualResult]:[ActualResult]], "REG"))) + (1*(SUMIFS(Table2[[HomeWon_]:[HomeWon_]], Table2[[GameIsOver]:[GameIsOver]],1,Table2[[AwayTeam]:[AwayTeam]],$T35, Table2[[HomeTeam]:[HomeTeam]], AY$31, Table2[[ActualResult]:[ActualResult]], "OT") + SUMIFS(Table2[[AwayWon]:[AwayWon]], Table2[[GameIsOver]:[GameIsOver]],1,Table2[[HomeTeam]:[HomeTeam]],$T35, Table2[[AwayTeam]:[AwayTeam]], AY$31, Table2[[ActualResult]:[ActualResult]], "OT") + SUMIFS(Table2[[HomeWon_]:[HomeWon_]], Table2[[GameIsOver]:[GameIsOver]],1,Table2[[AwayTeam]:[AwayTeam]],$T35, Table2[[HomeTeam]:[HomeTeam]], AY$31, Table2[[ActualResult]:[ActualResult]], "SO") + SUMIFS(Table2[[AwayWon]:[AwayWon]], Table2[[GameIsOver]:[GameIsOver]],1,Table2[[HomeTeam]:[HomeTeam]],$T35, Table2[[AwayTeam]:[AwayTeam]], AY$31, Table2[[ActualResult]:[ActualResult]], "SO")))</f>
        <v>0</v>
      </c>
      <c r="AZ35">
        <f>(2*(SUMIFS(Table2[[AwayWon]:[AwayWon]], Table2[[GameIsOver]:[GameIsOver]],1,Table2[[AwayTeam]:[AwayTeam]],$T35, Table2[[HomeTeam]:[HomeTeam]], AZ$31) + SUMIFS(Table2[[HomeWon_]:[HomeWon_]], Table2[[GameIsOver]:[GameIsOver]],1,Table2[[HomeTeam]:[HomeTeam]],$T5, Table2[[AwayTeam]:[AwayTeam]], AZ$31))) + (0*(SUMIFS(Table2[[HomeWon_]:[HomeWon_]], Table2[[GameIsOver]:[GameIsOver]],1,Table2[[AwayTeam]:[AwayTeam]],$T35, Table2[[HomeTeam]:[HomeTeam]], AZ$31, Table2[[ActualResult]:[ActualResult]], "REG") + SUMIFS(Table2[[AwayWon]:[AwayWon]], Table2[[GameIsOver]:[GameIsOver]],1,Table2[[HomeTeam]:[HomeTeam]],$T35, Table2[[AwayTeam]:[AwayTeam]], AZ$31, Table2[[ActualResult]:[ActualResult]], "REG"))) + (1*(SUMIFS(Table2[[HomeWon_]:[HomeWon_]], Table2[[GameIsOver]:[GameIsOver]],1,Table2[[AwayTeam]:[AwayTeam]],$T35, Table2[[HomeTeam]:[HomeTeam]], AZ$31, Table2[[ActualResult]:[ActualResult]], "OT") + SUMIFS(Table2[[AwayWon]:[AwayWon]], Table2[[GameIsOver]:[GameIsOver]],1,Table2[[HomeTeam]:[HomeTeam]],$T35, Table2[[AwayTeam]:[AwayTeam]], AZ$31, Table2[[ActualResult]:[ActualResult]], "OT") + SUMIFS(Table2[[HomeWon_]:[HomeWon_]], Table2[[GameIsOver]:[GameIsOver]],1,Table2[[AwayTeam]:[AwayTeam]],$T35, Table2[[HomeTeam]:[HomeTeam]], AZ$31, Table2[[ActualResult]:[ActualResult]], "SO") + SUMIFS(Table2[[AwayWon]:[AwayWon]], Table2[[GameIsOver]:[GameIsOver]],1,Table2[[HomeTeam]:[HomeTeam]],$T35, Table2[[AwayTeam]:[AwayTeam]], AZ$31, Table2[[ActualResult]:[ActualResult]], "SO")))</f>
        <v>0</v>
      </c>
      <c r="BA35">
        <f>(2*(SUMIFS(Table2[[AwayWon]:[AwayWon]], Table2[[GameIsOver]:[GameIsOver]],1,Table2[[AwayTeam]:[AwayTeam]],$T35, Table2[[HomeTeam]:[HomeTeam]], BA$31) + SUMIFS(Table2[[HomeWon_]:[HomeWon_]], Table2[[GameIsOver]:[GameIsOver]],1,Table2[[HomeTeam]:[HomeTeam]],$T5, Table2[[AwayTeam]:[AwayTeam]], BA$31))) + (0*(SUMIFS(Table2[[HomeWon_]:[HomeWon_]], Table2[[GameIsOver]:[GameIsOver]],1,Table2[[AwayTeam]:[AwayTeam]],$T35, Table2[[HomeTeam]:[HomeTeam]], BA$31, Table2[[ActualResult]:[ActualResult]], "REG") + SUMIFS(Table2[[AwayWon]:[AwayWon]], Table2[[GameIsOver]:[GameIsOver]],1,Table2[[HomeTeam]:[HomeTeam]],$T35, Table2[[AwayTeam]:[AwayTeam]], BA$31, Table2[[ActualResult]:[ActualResult]], "REG"))) + (1*(SUMIFS(Table2[[HomeWon_]:[HomeWon_]], Table2[[GameIsOver]:[GameIsOver]],1,Table2[[AwayTeam]:[AwayTeam]],$T35, Table2[[HomeTeam]:[HomeTeam]], BA$31, Table2[[ActualResult]:[ActualResult]], "OT") + SUMIFS(Table2[[AwayWon]:[AwayWon]], Table2[[GameIsOver]:[GameIsOver]],1,Table2[[HomeTeam]:[HomeTeam]],$T35, Table2[[AwayTeam]:[AwayTeam]], BA$31, Table2[[ActualResult]:[ActualResult]], "OT") + SUMIFS(Table2[[HomeWon_]:[HomeWon_]], Table2[[GameIsOver]:[GameIsOver]],1,Table2[[AwayTeam]:[AwayTeam]],$T35, Table2[[HomeTeam]:[HomeTeam]], BA$31, Table2[[ActualResult]:[ActualResult]], "SO") + SUMIFS(Table2[[AwayWon]:[AwayWon]], Table2[[GameIsOver]:[GameIsOver]],1,Table2[[HomeTeam]:[HomeTeam]],$T35, Table2[[AwayTeam]:[AwayTeam]], BA$31, Table2[[ActualResult]:[ActualResult]], "SO")))</f>
        <v>2</v>
      </c>
    </row>
    <row r="36" spans="1:53" x14ac:dyDescent="0.25">
      <c r="S36">
        <v>3</v>
      </c>
      <c r="T36" t="str" cm="1">
        <f t="array" ref="T36">INDEX(Table6[Teams], SMALL(IF(Table6[D]="A", ROW(Table6[Teams])-ROW(Table6[#Headers])), Table71214[[#This Row],[ATL]]))</f>
        <v>DET</v>
      </c>
      <c r="U36">
        <f>INDEX(Table6[PTS], MATCH($T36, Table6[Teams], 0))</f>
        <v>70</v>
      </c>
      <c r="V36">
        <f>(2*(SUMIFS(Table2[[AwayWon]:[AwayWon]], Table2[[GameIsOver]:[GameIsOver]],1,Table2[[AwayTeam]:[AwayTeam]],$T36, Table2[[HomeTeam]:[HomeTeam]], V$31) + SUMIFS(Table2[[HomeWon_]:[HomeWon_]], Table2[[GameIsOver]:[GameIsOver]],1,Table2[[HomeTeam]:[HomeTeam]],$T6, Table2[[AwayTeam]:[AwayTeam]], V$31))) + (0*(SUMIFS(Table2[[HomeWon_]:[HomeWon_]], Table2[[GameIsOver]:[GameIsOver]],1,Table2[[AwayTeam]:[AwayTeam]],$T36, Table2[[HomeTeam]:[HomeTeam]], V$31, Table2[[ActualResult]:[ActualResult]], "REG") + SUMIFS(Table2[[AwayWon]:[AwayWon]], Table2[[GameIsOver]:[GameIsOver]],1,Table2[[HomeTeam]:[HomeTeam]],$T36, Table2[[AwayTeam]:[AwayTeam]], V$31, Table2[[ActualResult]:[ActualResult]], "REG"))) + (1*(SUMIFS(Table2[[HomeWon_]:[HomeWon_]], Table2[[GameIsOver]:[GameIsOver]],1,Table2[[AwayTeam]:[AwayTeam]],$T36, Table2[[HomeTeam]:[HomeTeam]], V$31, Table2[[ActualResult]:[ActualResult]], "OT") + SUMIFS(Table2[[AwayWon]:[AwayWon]], Table2[[GameIsOver]:[GameIsOver]],1,Table2[[HomeTeam]:[HomeTeam]],$T36, Table2[[AwayTeam]:[AwayTeam]], V$31, Table2[[ActualResult]:[ActualResult]], "OT") + SUMIFS(Table2[[HomeWon_]:[HomeWon_]], Table2[[GameIsOver]:[GameIsOver]],1,Table2[[AwayTeam]:[AwayTeam]],$T36, Table2[[HomeTeam]:[HomeTeam]], V$31, Table2[[ActualResult]:[ActualResult]], "SO") + SUMIFS(Table2[[AwayWon]:[AwayWon]], Table2[[GameIsOver]:[GameIsOver]],1,Table2[[HomeTeam]:[HomeTeam]],$T36, Table2[[AwayTeam]:[AwayTeam]], V$31, Table2[[ActualResult]:[ActualResult]], "SO")))</f>
        <v>2</v>
      </c>
      <c r="W36">
        <f>(2*(SUMIFS(Table2[[AwayWon]:[AwayWon]], Table2[[GameIsOver]:[GameIsOver]],1,Table2[[AwayTeam]:[AwayTeam]],$T36, Table2[[HomeTeam]:[HomeTeam]], W$31) + SUMIFS(Table2[[HomeWon_]:[HomeWon_]], Table2[[GameIsOver]:[GameIsOver]],1,Table2[[HomeTeam]:[HomeTeam]],$T6, Table2[[AwayTeam]:[AwayTeam]], W$31))) + (0*(SUMIFS(Table2[[HomeWon_]:[HomeWon_]], Table2[[GameIsOver]:[GameIsOver]],1,Table2[[AwayTeam]:[AwayTeam]],$T36, Table2[[HomeTeam]:[HomeTeam]], W$31, Table2[[ActualResult]:[ActualResult]], "REG") + SUMIFS(Table2[[AwayWon]:[AwayWon]], Table2[[GameIsOver]:[GameIsOver]],1,Table2[[HomeTeam]:[HomeTeam]],$T36, Table2[[AwayTeam]:[AwayTeam]], W$31, Table2[[ActualResult]:[ActualResult]], "REG"))) + (1*(SUMIFS(Table2[[HomeWon_]:[HomeWon_]], Table2[[GameIsOver]:[GameIsOver]],1,Table2[[AwayTeam]:[AwayTeam]],$T36, Table2[[HomeTeam]:[HomeTeam]], W$31, Table2[[ActualResult]:[ActualResult]], "OT") + SUMIFS(Table2[[AwayWon]:[AwayWon]], Table2[[GameIsOver]:[GameIsOver]],1,Table2[[HomeTeam]:[HomeTeam]],$T36, Table2[[AwayTeam]:[AwayTeam]], W$31, Table2[[ActualResult]:[ActualResult]], "OT") + SUMIFS(Table2[[HomeWon_]:[HomeWon_]], Table2[[GameIsOver]:[GameIsOver]],1,Table2[[AwayTeam]:[AwayTeam]],$T36, Table2[[HomeTeam]:[HomeTeam]], W$31, Table2[[ActualResult]:[ActualResult]], "SO") + SUMIFS(Table2[[AwayWon]:[AwayWon]], Table2[[GameIsOver]:[GameIsOver]],1,Table2[[HomeTeam]:[HomeTeam]],$T36, Table2[[AwayTeam]:[AwayTeam]], W$31, Table2[[ActualResult]:[ActualResult]], "SO")))</f>
        <v>4</v>
      </c>
      <c r="X36">
        <f>(2*(SUMIFS(Table2[[AwayWon]:[AwayWon]], Table2[[GameIsOver]:[GameIsOver]],1,Table2[[AwayTeam]:[AwayTeam]],$T36, Table2[[HomeTeam]:[HomeTeam]], X$31) + SUMIFS(Table2[[HomeWon_]:[HomeWon_]], Table2[[GameIsOver]:[GameIsOver]],1,Table2[[HomeTeam]:[HomeTeam]],$T6, Table2[[AwayTeam]:[AwayTeam]], X$31))) + (0*(SUMIFS(Table2[[HomeWon_]:[HomeWon_]], Table2[[GameIsOver]:[GameIsOver]],1,Table2[[AwayTeam]:[AwayTeam]],$T36, Table2[[HomeTeam]:[HomeTeam]], X$31, Table2[[ActualResult]:[ActualResult]], "REG") + SUMIFS(Table2[[AwayWon]:[AwayWon]], Table2[[GameIsOver]:[GameIsOver]],1,Table2[[HomeTeam]:[HomeTeam]],$T36, Table2[[AwayTeam]:[AwayTeam]], X$31, Table2[[ActualResult]:[ActualResult]], "REG"))) + (1*(SUMIFS(Table2[[HomeWon_]:[HomeWon_]], Table2[[GameIsOver]:[GameIsOver]],1,Table2[[AwayTeam]:[AwayTeam]],$T36, Table2[[HomeTeam]:[HomeTeam]], X$31, Table2[[ActualResult]:[ActualResult]], "OT") + SUMIFS(Table2[[AwayWon]:[AwayWon]], Table2[[GameIsOver]:[GameIsOver]],1,Table2[[HomeTeam]:[HomeTeam]],$T36, Table2[[AwayTeam]:[AwayTeam]], X$31, Table2[[ActualResult]:[ActualResult]], "OT") + SUMIFS(Table2[[HomeWon_]:[HomeWon_]], Table2[[GameIsOver]:[GameIsOver]],1,Table2[[AwayTeam]:[AwayTeam]],$T36, Table2[[HomeTeam]:[HomeTeam]], X$31, Table2[[ActualResult]:[ActualResult]], "SO") + SUMIFS(Table2[[AwayWon]:[AwayWon]], Table2[[GameIsOver]:[GameIsOver]],1,Table2[[HomeTeam]:[HomeTeam]],$T36, Table2[[AwayTeam]:[AwayTeam]], X$31, Table2[[ActualResult]:[ActualResult]], "SO")))</f>
        <v>5</v>
      </c>
      <c r="Y36">
        <f>(2*(SUMIFS(Table2[[AwayWon]:[AwayWon]], Table2[[GameIsOver]:[GameIsOver]],1,Table2[[AwayTeam]:[AwayTeam]],$T36, Table2[[HomeTeam]:[HomeTeam]], Y$31) + SUMIFS(Table2[[HomeWon_]:[HomeWon_]], Table2[[GameIsOver]:[GameIsOver]],1,Table2[[HomeTeam]:[HomeTeam]],$T6, Table2[[AwayTeam]:[AwayTeam]], Y$31))) + (0*(SUMIFS(Table2[[HomeWon_]:[HomeWon_]], Table2[[GameIsOver]:[GameIsOver]],1,Table2[[AwayTeam]:[AwayTeam]],$T36, Table2[[HomeTeam]:[HomeTeam]], Y$31, Table2[[ActualResult]:[ActualResult]], "REG") + SUMIFS(Table2[[AwayWon]:[AwayWon]], Table2[[GameIsOver]:[GameIsOver]],1,Table2[[HomeTeam]:[HomeTeam]],$T36, Table2[[AwayTeam]:[AwayTeam]], Y$31, Table2[[ActualResult]:[ActualResult]], "REG"))) + (1*(SUMIFS(Table2[[HomeWon_]:[HomeWon_]], Table2[[GameIsOver]:[GameIsOver]],1,Table2[[AwayTeam]:[AwayTeam]],$T36, Table2[[HomeTeam]:[HomeTeam]], Y$31, Table2[[ActualResult]:[ActualResult]], "OT") + SUMIFS(Table2[[AwayWon]:[AwayWon]], Table2[[GameIsOver]:[GameIsOver]],1,Table2[[HomeTeam]:[HomeTeam]],$T36, Table2[[AwayTeam]:[AwayTeam]], Y$31, Table2[[ActualResult]:[ActualResult]], "OT") + SUMIFS(Table2[[HomeWon_]:[HomeWon_]], Table2[[GameIsOver]:[GameIsOver]],1,Table2[[AwayTeam]:[AwayTeam]],$T36, Table2[[HomeTeam]:[HomeTeam]], Y$31, Table2[[ActualResult]:[ActualResult]], "SO") + SUMIFS(Table2[[AwayWon]:[AwayWon]], Table2[[GameIsOver]:[GameIsOver]],1,Table2[[HomeTeam]:[HomeTeam]],$T36, Table2[[AwayTeam]:[AwayTeam]], Y$31, Table2[[ActualResult]:[ActualResult]], "SO")))</f>
        <v>0</v>
      </c>
      <c r="Z36">
        <f>(2*(SUMIFS(Table2[[AwayWon]:[AwayWon]], Table2[[GameIsOver]:[GameIsOver]],1,Table2[[AwayTeam]:[AwayTeam]],$T36, Table2[[HomeTeam]:[HomeTeam]], Z$31) + SUMIFS(Table2[[HomeWon_]:[HomeWon_]], Table2[[GameIsOver]:[GameIsOver]],1,Table2[[HomeTeam]:[HomeTeam]],$T6, Table2[[AwayTeam]:[AwayTeam]], Z$31))) + (0*(SUMIFS(Table2[[HomeWon_]:[HomeWon_]], Table2[[GameIsOver]:[GameIsOver]],1,Table2[[AwayTeam]:[AwayTeam]],$T36, Table2[[HomeTeam]:[HomeTeam]], Z$31, Table2[[ActualResult]:[ActualResult]], "REG") + SUMIFS(Table2[[AwayWon]:[AwayWon]], Table2[[GameIsOver]:[GameIsOver]],1,Table2[[HomeTeam]:[HomeTeam]],$T36, Table2[[AwayTeam]:[AwayTeam]], Z$31, Table2[[ActualResult]:[ActualResult]], "REG"))) + (1*(SUMIFS(Table2[[HomeWon_]:[HomeWon_]], Table2[[GameIsOver]:[GameIsOver]],1,Table2[[AwayTeam]:[AwayTeam]],$T36, Table2[[HomeTeam]:[HomeTeam]], Z$31, Table2[[ActualResult]:[ActualResult]], "OT") + SUMIFS(Table2[[AwayWon]:[AwayWon]], Table2[[GameIsOver]:[GameIsOver]],1,Table2[[HomeTeam]:[HomeTeam]],$T36, Table2[[AwayTeam]:[AwayTeam]], Z$31, Table2[[ActualResult]:[ActualResult]], "OT") + SUMIFS(Table2[[HomeWon_]:[HomeWon_]], Table2[[GameIsOver]:[GameIsOver]],1,Table2[[AwayTeam]:[AwayTeam]],$T36, Table2[[HomeTeam]:[HomeTeam]], Z$31, Table2[[ActualResult]:[ActualResult]], "SO") + SUMIFS(Table2[[AwayWon]:[AwayWon]], Table2[[GameIsOver]:[GameIsOver]],1,Table2[[HomeTeam]:[HomeTeam]],$T36, Table2[[AwayTeam]:[AwayTeam]], Z$31, Table2[[ActualResult]:[ActualResult]], "SO")))</f>
        <v>2</v>
      </c>
      <c r="AA36">
        <f>(2*(SUMIFS(Table2[[AwayWon]:[AwayWon]], Table2[[GameIsOver]:[GameIsOver]],1,Table2[[AwayTeam]:[AwayTeam]],$T36, Table2[[HomeTeam]:[HomeTeam]], AA$31) + SUMIFS(Table2[[HomeWon_]:[HomeWon_]], Table2[[GameIsOver]:[GameIsOver]],1,Table2[[HomeTeam]:[HomeTeam]],$T6, Table2[[AwayTeam]:[AwayTeam]], AA$31))) + (0*(SUMIFS(Table2[[HomeWon_]:[HomeWon_]], Table2[[GameIsOver]:[GameIsOver]],1,Table2[[AwayTeam]:[AwayTeam]],$T36, Table2[[HomeTeam]:[HomeTeam]], AA$31, Table2[[ActualResult]:[ActualResult]], "REG") + SUMIFS(Table2[[AwayWon]:[AwayWon]], Table2[[GameIsOver]:[GameIsOver]],1,Table2[[HomeTeam]:[HomeTeam]],$T36, Table2[[AwayTeam]:[AwayTeam]], AA$31, Table2[[ActualResult]:[ActualResult]], "REG"))) + (1*(SUMIFS(Table2[[HomeWon_]:[HomeWon_]], Table2[[GameIsOver]:[GameIsOver]],1,Table2[[AwayTeam]:[AwayTeam]],$T36, Table2[[HomeTeam]:[HomeTeam]], AA$31, Table2[[ActualResult]:[ActualResult]], "OT") + SUMIFS(Table2[[AwayWon]:[AwayWon]], Table2[[GameIsOver]:[GameIsOver]],1,Table2[[HomeTeam]:[HomeTeam]],$T36, Table2[[AwayTeam]:[AwayTeam]], AA$31, Table2[[ActualResult]:[ActualResult]], "OT") + SUMIFS(Table2[[HomeWon_]:[HomeWon_]], Table2[[GameIsOver]:[GameIsOver]],1,Table2[[AwayTeam]:[AwayTeam]],$T36, Table2[[HomeTeam]:[HomeTeam]], AA$31, Table2[[ActualResult]:[ActualResult]], "SO") + SUMIFS(Table2[[AwayWon]:[AwayWon]], Table2[[GameIsOver]:[GameIsOver]],1,Table2[[HomeTeam]:[HomeTeam]],$T36, Table2[[AwayTeam]:[AwayTeam]], AA$31, Table2[[ActualResult]:[ActualResult]], "SO")))</f>
        <v>3</v>
      </c>
      <c r="AB36">
        <f>(2*(SUMIFS(Table2[[AwayWon]:[AwayWon]], Table2[[GameIsOver]:[GameIsOver]],1,Table2[[AwayTeam]:[AwayTeam]],$T36, Table2[[HomeTeam]:[HomeTeam]], AB$31) + SUMIFS(Table2[[HomeWon_]:[HomeWon_]], Table2[[GameIsOver]:[GameIsOver]],1,Table2[[HomeTeam]:[HomeTeam]],$T6, Table2[[AwayTeam]:[AwayTeam]], AB$31))) + (0*(SUMIFS(Table2[[HomeWon_]:[HomeWon_]], Table2[[GameIsOver]:[GameIsOver]],1,Table2[[AwayTeam]:[AwayTeam]],$T36, Table2[[HomeTeam]:[HomeTeam]], AB$31, Table2[[ActualResult]:[ActualResult]], "REG") + SUMIFS(Table2[[AwayWon]:[AwayWon]], Table2[[GameIsOver]:[GameIsOver]],1,Table2[[HomeTeam]:[HomeTeam]],$T36, Table2[[AwayTeam]:[AwayTeam]], AB$31, Table2[[ActualResult]:[ActualResult]], "REG"))) + (1*(SUMIFS(Table2[[HomeWon_]:[HomeWon_]], Table2[[GameIsOver]:[GameIsOver]],1,Table2[[AwayTeam]:[AwayTeam]],$T36, Table2[[HomeTeam]:[HomeTeam]], AB$31, Table2[[ActualResult]:[ActualResult]], "OT") + SUMIFS(Table2[[AwayWon]:[AwayWon]], Table2[[GameIsOver]:[GameIsOver]],1,Table2[[HomeTeam]:[HomeTeam]],$T36, Table2[[AwayTeam]:[AwayTeam]], AB$31, Table2[[ActualResult]:[ActualResult]], "OT") + SUMIFS(Table2[[HomeWon_]:[HomeWon_]], Table2[[GameIsOver]:[GameIsOver]],1,Table2[[AwayTeam]:[AwayTeam]],$T36, Table2[[HomeTeam]:[HomeTeam]], AB$31, Table2[[ActualResult]:[ActualResult]], "SO") + SUMIFS(Table2[[AwayWon]:[AwayWon]], Table2[[GameIsOver]:[GameIsOver]],1,Table2[[HomeTeam]:[HomeTeam]],$T36, Table2[[AwayTeam]:[AwayTeam]], AB$31, Table2[[ActualResult]:[ActualResult]], "SO")))</f>
        <v>3</v>
      </c>
      <c r="AC36">
        <f>(2*(SUMIFS(Table2[[AwayWon]:[AwayWon]], Table2[[GameIsOver]:[GameIsOver]],1,Table2[[AwayTeam]:[AwayTeam]],$T36, Table2[[HomeTeam]:[HomeTeam]], AC$31) + SUMIFS(Table2[[HomeWon_]:[HomeWon_]], Table2[[GameIsOver]:[GameIsOver]],1,Table2[[HomeTeam]:[HomeTeam]],$T6, Table2[[AwayTeam]:[AwayTeam]], AC$31))) + (0*(SUMIFS(Table2[[HomeWon_]:[HomeWon_]], Table2[[GameIsOver]:[GameIsOver]],1,Table2[[AwayTeam]:[AwayTeam]],$T36, Table2[[HomeTeam]:[HomeTeam]], AC$31, Table2[[ActualResult]:[ActualResult]], "REG") + SUMIFS(Table2[[AwayWon]:[AwayWon]], Table2[[GameIsOver]:[GameIsOver]],1,Table2[[HomeTeam]:[HomeTeam]],$T36, Table2[[AwayTeam]:[AwayTeam]], AC$31, Table2[[ActualResult]:[ActualResult]], "REG"))) + (1*(SUMIFS(Table2[[HomeWon_]:[HomeWon_]], Table2[[GameIsOver]:[GameIsOver]],1,Table2[[AwayTeam]:[AwayTeam]],$T36, Table2[[HomeTeam]:[HomeTeam]], AC$31, Table2[[ActualResult]:[ActualResult]], "OT") + SUMIFS(Table2[[AwayWon]:[AwayWon]], Table2[[GameIsOver]:[GameIsOver]],1,Table2[[HomeTeam]:[HomeTeam]],$T36, Table2[[AwayTeam]:[AwayTeam]], AC$31, Table2[[ActualResult]:[ActualResult]], "OT") + SUMIFS(Table2[[HomeWon_]:[HomeWon_]], Table2[[GameIsOver]:[GameIsOver]],1,Table2[[AwayTeam]:[AwayTeam]],$T36, Table2[[HomeTeam]:[HomeTeam]], AC$31, Table2[[ActualResult]:[ActualResult]], "SO") + SUMIFS(Table2[[AwayWon]:[AwayWon]], Table2[[GameIsOver]:[GameIsOver]],1,Table2[[HomeTeam]:[HomeTeam]],$T36, Table2[[AwayTeam]:[AwayTeam]], AC$31, Table2[[ActualResult]:[ActualResult]], "SO")))</f>
        <v>0</v>
      </c>
      <c r="AD36">
        <f>(2*(SUMIFS(Table2[[AwayWon]:[AwayWon]], Table2[[GameIsOver]:[GameIsOver]],1,Table2[[AwayTeam]:[AwayTeam]],$T36, Table2[[HomeTeam]:[HomeTeam]], AD$31) + SUMIFS(Table2[[HomeWon_]:[HomeWon_]], Table2[[GameIsOver]:[GameIsOver]],1,Table2[[HomeTeam]:[HomeTeam]],$T6, Table2[[AwayTeam]:[AwayTeam]], AD$31))) + (0*(SUMIFS(Table2[[HomeWon_]:[HomeWon_]], Table2[[GameIsOver]:[GameIsOver]],1,Table2[[AwayTeam]:[AwayTeam]],$T36, Table2[[HomeTeam]:[HomeTeam]], AD$31, Table2[[ActualResult]:[ActualResult]], "REG") + SUMIFS(Table2[[AwayWon]:[AwayWon]], Table2[[GameIsOver]:[GameIsOver]],1,Table2[[HomeTeam]:[HomeTeam]],$T36, Table2[[AwayTeam]:[AwayTeam]], AD$31, Table2[[ActualResult]:[ActualResult]], "REG"))) + (1*(SUMIFS(Table2[[HomeWon_]:[HomeWon_]], Table2[[GameIsOver]:[GameIsOver]],1,Table2[[AwayTeam]:[AwayTeam]],$T36, Table2[[HomeTeam]:[HomeTeam]], AD$31, Table2[[ActualResult]:[ActualResult]], "OT") + SUMIFS(Table2[[AwayWon]:[AwayWon]], Table2[[GameIsOver]:[GameIsOver]],1,Table2[[HomeTeam]:[HomeTeam]],$T36, Table2[[AwayTeam]:[AwayTeam]], AD$31, Table2[[ActualResult]:[ActualResult]], "OT") + SUMIFS(Table2[[HomeWon_]:[HomeWon_]], Table2[[GameIsOver]:[GameIsOver]],1,Table2[[AwayTeam]:[AwayTeam]],$T36, Table2[[HomeTeam]:[HomeTeam]], AD$31, Table2[[ActualResult]:[ActualResult]], "SO") + SUMIFS(Table2[[AwayWon]:[AwayWon]], Table2[[GameIsOver]:[GameIsOver]],1,Table2[[HomeTeam]:[HomeTeam]],$T36, Table2[[AwayTeam]:[AwayTeam]], AD$31, Table2[[ActualResult]:[ActualResult]], "SO")))</f>
        <v>4</v>
      </c>
      <c r="AE36">
        <f>(2*(SUMIFS(Table2[[AwayWon]:[AwayWon]], Table2[[GameIsOver]:[GameIsOver]],1,Table2[[AwayTeam]:[AwayTeam]],$T36, Table2[[HomeTeam]:[HomeTeam]], AE$31) + SUMIFS(Table2[[HomeWon_]:[HomeWon_]], Table2[[GameIsOver]:[GameIsOver]],1,Table2[[HomeTeam]:[HomeTeam]],$T6, Table2[[AwayTeam]:[AwayTeam]], AE$31))) + (0*(SUMIFS(Table2[[HomeWon_]:[HomeWon_]], Table2[[GameIsOver]:[GameIsOver]],1,Table2[[AwayTeam]:[AwayTeam]],$T36, Table2[[HomeTeam]:[HomeTeam]], AE$31, Table2[[ActualResult]:[ActualResult]], "REG") + SUMIFS(Table2[[AwayWon]:[AwayWon]], Table2[[GameIsOver]:[GameIsOver]],1,Table2[[HomeTeam]:[HomeTeam]],$T36, Table2[[AwayTeam]:[AwayTeam]], AE$31, Table2[[ActualResult]:[ActualResult]], "REG"))) + (1*(SUMIFS(Table2[[HomeWon_]:[HomeWon_]], Table2[[GameIsOver]:[GameIsOver]],1,Table2[[AwayTeam]:[AwayTeam]],$T36, Table2[[HomeTeam]:[HomeTeam]], AE$31, Table2[[ActualResult]:[ActualResult]], "OT") + SUMIFS(Table2[[AwayWon]:[AwayWon]], Table2[[GameIsOver]:[GameIsOver]],1,Table2[[HomeTeam]:[HomeTeam]],$T36, Table2[[AwayTeam]:[AwayTeam]], AE$31, Table2[[ActualResult]:[ActualResult]], "OT") + SUMIFS(Table2[[HomeWon_]:[HomeWon_]], Table2[[GameIsOver]:[GameIsOver]],1,Table2[[AwayTeam]:[AwayTeam]],$T36, Table2[[HomeTeam]:[HomeTeam]], AE$31, Table2[[ActualResult]:[ActualResult]], "SO") + SUMIFS(Table2[[AwayWon]:[AwayWon]], Table2[[GameIsOver]:[GameIsOver]],1,Table2[[HomeTeam]:[HomeTeam]],$T36, Table2[[AwayTeam]:[AwayTeam]], AE$31, Table2[[ActualResult]:[ActualResult]], "SO")))</f>
        <v>4</v>
      </c>
      <c r="AF36">
        <f>(2*(SUMIFS(Table2[[AwayWon]:[AwayWon]], Table2[[GameIsOver]:[GameIsOver]],1,Table2[[AwayTeam]:[AwayTeam]],$T36, Table2[[HomeTeam]:[HomeTeam]], AF$31) + SUMIFS(Table2[[HomeWon_]:[HomeWon_]], Table2[[GameIsOver]:[GameIsOver]],1,Table2[[HomeTeam]:[HomeTeam]],$T6, Table2[[AwayTeam]:[AwayTeam]], AF$31))) + (0*(SUMIFS(Table2[[HomeWon_]:[HomeWon_]], Table2[[GameIsOver]:[GameIsOver]],1,Table2[[AwayTeam]:[AwayTeam]],$T36, Table2[[HomeTeam]:[HomeTeam]], AF$31, Table2[[ActualResult]:[ActualResult]], "REG") + SUMIFS(Table2[[AwayWon]:[AwayWon]], Table2[[GameIsOver]:[GameIsOver]],1,Table2[[HomeTeam]:[HomeTeam]],$T36, Table2[[AwayTeam]:[AwayTeam]], AF$31, Table2[[ActualResult]:[ActualResult]], "REG"))) + (1*(SUMIFS(Table2[[HomeWon_]:[HomeWon_]], Table2[[GameIsOver]:[GameIsOver]],1,Table2[[AwayTeam]:[AwayTeam]],$T36, Table2[[HomeTeam]:[HomeTeam]], AF$31, Table2[[ActualResult]:[ActualResult]], "OT") + SUMIFS(Table2[[AwayWon]:[AwayWon]], Table2[[GameIsOver]:[GameIsOver]],1,Table2[[HomeTeam]:[HomeTeam]],$T36, Table2[[AwayTeam]:[AwayTeam]], AF$31, Table2[[ActualResult]:[ActualResult]], "OT") + SUMIFS(Table2[[HomeWon_]:[HomeWon_]], Table2[[GameIsOver]:[GameIsOver]],1,Table2[[AwayTeam]:[AwayTeam]],$T36, Table2[[HomeTeam]:[HomeTeam]], AF$31, Table2[[ActualResult]:[ActualResult]], "SO") + SUMIFS(Table2[[AwayWon]:[AwayWon]], Table2[[GameIsOver]:[GameIsOver]],1,Table2[[HomeTeam]:[HomeTeam]],$T36, Table2[[AwayTeam]:[AwayTeam]], AF$31, Table2[[ActualResult]:[ActualResult]], "SO")))</f>
        <v>0</v>
      </c>
      <c r="AG36">
        <f>(2*(SUMIFS(Table2[[AwayWon]:[AwayWon]], Table2[[GameIsOver]:[GameIsOver]],1,Table2[[AwayTeam]:[AwayTeam]],$T36, Table2[[HomeTeam]:[HomeTeam]], AG$31) + SUMIFS(Table2[[HomeWon_]:[HomeWon_]], Table2[[GameIsOver]:[GameIsOver]],1,Table2[[HomeTeam]:[HomeTeam]],$T6, Table2[[AwayTeam]:[AwayTeam]], AG$31))) + (0*(SUMIFS(Table2[[HomeWon_]:[HomeWon_]], Table2[[GameIsOver]:[GameIsOver]],1,Table2[[AwayTeam]:[AwayTeam]],$T36, Table2[[HomeTeam]:[HomeTeam]], AG$31, Table2[[ActualResult]:[ActualResult]], "REG") + SUMIFS(Table2[[AwayWon]:[AwayWon]], Table2[[GameIsOver]:[GameIsOver]],1,Table2[[HomeTeam]:[HomeTeam]],$T36, Table2[[AwayTeam]:[AwayTeam]], AG$31, Table2[[ActualResult]:[ActualResult]], "REG"))) + (1*(SUMIFS(Table2[[HomeWon_]:[HomeWon_]], Table2[[GameIsOver]:[GameIsOver]],1,Table2[[AwayTeam]:[AwayTeam]],$T36, Table2[[HomeTeam]:[HomeTeam]], AG$31, Table2[[ActualResult]:[ActualResult]], "OT") + SUMIFS(Table2[[AwayWon]:[AwayWon]], Table2[[GameIsOver]:[GameIsOver]],1,Table2[[HomeTeam]:[HomeTeam]],$T36, Table2[[AwayTeam]:[AwayTeam]], AG$31, Table2[[ActualResult]:[ActualResult]], "OT") + SUMIFS(Table2[[HomeWon_]:[HomeWon_]], Table2[[GameIsOver]:[GameIsOver]],1,Table2[[AwayTeam]:[AwayTeam]],$T36, Table2[[HomeTeam]:[HomeTeam]], AG$31, Table2[[ActualResult]:[ActualResult]], "SO") + SUMIFS(Table2[[AwayWon]:[AwayWon]], Table2[[GameIsOver]:[GameIsOver]],1,Table2[[HomeTeam]:[HomeTeam]],$T36, Table2[[AwayTeam]:[AwayTeam]], AG$31, Table2[[ActualResult]:[ActualResult]], "SO")))</f>
        <v>5</v>
      </c>
      <c r="AH36">
        <f>(2*(SUMIFS(Table2[[AwayWon]:[AwayWon]], Table2[[GameIsOver]:[GameIsOver]],1,Table2[[AwayTeam]:[AwayTeam]],$T36, Table2[[HomeTeam]:[HomeTeam]], AH$31) + SUMIFS(Table2[[HomeWon_]:[HomeWon_]], Table2[[GameIsOver]:[GameIsOver]],1,Table2[[HomeTeam]:[HomeTeam]],$T6, Table2[[AwayTeam]:[AwayTeam]], AH$31))) + (0*(SUMIFS(Table2[[HomeWon_]:[HomeWon_]], Table2[[GameIsOver]:[GameIsOver]],1,Table2[[AwayTeam]:[AwayTeam]],$T36, Table2[[HomeTeam]:[HomeTeam]], AH$31, Table2[[ActualResult]:[ActualResult]], "REG") + SUMIFS(Table2[[AwayWon]:[AwayWon]], Table2[[GameIsOver]:[GameIsOver]],1,Table2[[HomeTeam]:[HomeTeam]],$T36, Table2[[AwayTeam]:[AwayTeam]], AH$31, Table2[[ActualResult]:[ActualResult]], "REG"))) + (1*(SUMIFS(Table2[[HomeWon_]:[HomeWon_]], Table2[[GameIsOver]:[GameIsOver]],1,Table2[[AwayTeam]:[AwayTeam]],$T36, Table2[[HomeTeam]:[HomeTeam]], AH$31, Table2[[ActualResult]:[ActualResult]], "OT") + SUMIFS(Table2[[AwayWon]:[AwayWon]], Table2[[GameIsOver]:[GameIsOver]],1,Table2[[HomeTeam]:[HomeTeam]],$T36, Table2[[AwayTeam]:[AwayTeam]], AH$31, Table2[[ActualResult]:[ActualResult]], "OT") + SUMIFS(Table2[[HomeWon_]:[HomeWon_]], Table2[[GameIsOver]:[GameIsOver]],1,Table2[[AwayTeam]:[AwayTeam]],$T36, Table2[[HomeTeam]:[HomeTeam]], AH$31, Table2[[ActualResult]:[ActualResult]], "SO") + SUMIFS(Table2[[AwayWon]:[AwayWon]], Table2[[GameIsOver]:[GameIsOver]],1,Table2[[HomeTeam]:[HomeTeam]],$T36, Table2[[AwayTeam]:[AwayTeam]], AH$31, Table2[[ActualResult]:[ActualResult]], "SO")))</f>
        <v>2</v>
      </c>
      <c r="AI36">
        <f>(2*(SUMIFS(Table2[[AwayWon]:[AwayWon]], Table2[[GameIsOver]:[GameIsOver]],1,Table2[[AwayTeam]:[AwayTeam]],$T36, Table2[[HomeTeam]:[HomeTeam]], AI$31) + SUMIFS(Table2[[HomeWon_]:[HomeWon_]], Table2[[GameIsOver]:[GameIsOver]],1,Table2[[HomeTeam]:[HomeTeam]],$T6, Table2[[AwayTeam]:[AwayTeam]], AI$31))) + (0*(SUMIFS(Table2[[HomeWon_]:[HomeWon_]], Table2[[GameIsOver]:[GameIsOver]],1,Table2[[AwayTeam]:[AwayTeam]],$T36, Table2[[HomeTeam]:[HomeTeam]], AI$31, Table2[[ActualResult]:[ActualResult]], "REG") + SUMIFS(Table2[[AwayWon]:[AwayWon]], Table2[[GameIsOver]:[GameIsOver]],1,Table2[[HomeTeam]:[HomeTeam]],$T36, Table2[[AwayTeam]:[AwayTeam]], AI$31, Table2[[ActualResult]:[ActualResult]], "REG"))) + (1*(SUMIFS(Table2[[HomeWon_]:[HomeWon_]], Table2[[GameIsOver]:[GameIsOver]],1,Table2[[AwayTeam]:[AwayTeam]],$T36, Table2[[HomeTeam]:[HomeTeam]], AI$31, Table2[[ActualResult]:[ActualResult]], "OT") + SUMIFS(Table2[[AwayWon]:[AwayWon]], Table2[[GameIsOver]:[GameIsOver]],1,Table2[[HomeTeam]:[HomeTeam]],$T36, Table2[[AwayTeam]:[AwayTeam]], AI$31, Table2[[ActualResult]:[ActualResult]], "OT") + SUMIFS(Table2[[HomeWon_]:[HomeWon_]], Table2[[GameIsOver]:[GameIsOver]],1,Table2[[AwayTeam]:[AwayTeam]],$T36, Table2[[HomeTeam]:[HomeTeam]], AI$31, Table2[[ActualResult]:[ActualResult]], "SO") + SUMIFS(Table2[[AwayWon]:[AwayWon]], Table2[[GameIsOver]:[GameIsOver]],1,Table2[[HomeTeam]:[HomeTeam]],$T36, Table2[[AwayTeam]:[AwayTeam]], AI$31, Table2[[ActualResult]:[ActualResult]], "SO")))</f>
        <v>0</v>
      </c>
      <c r="AJ36">
        <f>(2*(SUMIFS(Table2[[AwayWon]:[AwayWon]], Table2[[GameIsOver]:[GameIsOver]],1,Table2[[AwayTeam]:[AwayTeam]],$T36, Table2[[HomeTeam]:[HomeTeam]], AJ$31) + SUMIFS(Table2[[HomeWon_]:[HomeWon_]], Table2[[GameIsOver]:[GameIsOver]],1,Table2[[HomeTeam]:[HomeTeam]],$T6, Table2[[AwayTeam]:[AwayTeam]], AJ$31))) + (0*(SUMIFS(Table2[[HomeWon_]:[HomeWon_]], Table2[[GameIsOver]:[GameIsOver]],1,Table2[[AwayTeam]:[AwayTeam]],$T36, Table2[[HomeTeam]:[HomeTeam]], AJ$31, Table2[[ActualResult]:[ActualResult]], "REG") + SUMIFS(Table2[[AwayWon]:[AwayWon]], Table2[[GameIsOver]:[GameIsOver]],1,Table2[[HomeTeam]:[HomeTeam]],$T36, Table2[[AwayTeam]:[AwayTeam]], AJ$31, Table2[[ActualResult]:[ActualResult]], "REG"))) + (1*(SUMIFS(Table2[[HomeWon_]:[HomeWon_]], Table2[[GameIsOver]:[GameIsOver]],1,Table2[[AwayTeam]:[AwayTeam]],$T36, Table2[[HomeTeam]:[HomeTeam]], AJ$31, Table2[[ActualResult]:[ActualResult]], "OT") + SUMIFS(Table2[[AwayWon]:[AwayWon]], Table2[[GameIsOver]:[GameIsOver]],1,Table2[[HomeTeam]:[HomeTeam]],$T36, Table2[[AwayTeam]:[AwayTeam]], AJ$31, Table2[[ActualResult]:[ActualResult]], "OT") + SUMIFS(Table2[[HomeWon_]:[HomeWon_]], Table2[[GameIsOver]:[GameIsOver]],1,Table2[[AwayTeam]:[AwayTeam]],$T36, Table2[[HomeTeam]:[HomeTeam]], AJ$31, Table2[[ActualResult]:[ActualResult]], "SO") + SUMIFS(Table2[[AwayWon]:[AwayWon]], Table2[[GameIsOver]:[GameIsOver]],1,Table2[[HomeTeam]:[HomeTeam]],$T36, Table2[[AwayTeam]:[AwayTeam]], AJ$31, Table2[[ActualResult]:[ActualResult]], "SO")))</f>
        <v>0</v>
      </c>
      <c r="AK36">
        <f>(2*(SUMIFS(Table2[[AwayWon]:[AwayWon]], Table2[[GameIsOver]:[GameIsOver]],1,Table2[[AwayTeam]:[AwayTeam]],$T36, Table2[[HomeTeam]:[HomeTeam]], AK$31) + SUMIFS(Table2[[HomeWon_]:[HomeWon_]], Table2[[GameIsOver]:[GameIsOver]],1,Table2[[HomeTeam]:[HomeTeam]],$T6, Table2[[AwayTeam]:[AwayTeam]], AK$31))) + (0*(SUMIFS(Table2[[HomeWon_]:[HomeWon_]], Table2[[GameIsOver]:[GameIsOver]],1,Table2[[AwayTeam]:[AwayTeam]],$T36, Table2[[HomeTeam]:[HomeTeam]], AK$31, Table2[[ActualResult]:[ActualResult]], "REG") + SUMIFS(Table2[[AwayWon]:[AwayWon]], Table2[[GameIsOver]:[GameIsOver]],1,Table2[[HomeTeam]:[HomeTeam]],$T36, Table2[[AwayTeam]:[AwayTeam]], AK$31, Table2[[ActualResult]:[ActualResult]], "REG"))) + (1*(SUMIFS(Table2[[HomeWon_]:[HomeWon_]], Table2[[GameIsOver]:[GameIsOver]],1,Table2[[AwayTeam]:[AwayTeam]],$T36, Table2[[HomeTeam]:[HomeTeam]], AK$31, Table2[[ActualResult]:[ActualResult]], "OT") + SUMIFS(Table2[[AwayWon]:[AwayWon]], Table2[[GameIsOver]:[GameIsOver]],1,Table2[[HomeTeam]:[HomeTeam]],$T36, Table2[[AwayTeam]:[AwayTeam]], AK$31, Table2[[ActualResult]:[ActualResult]], "OT") + SUMIFS(Table2[[HomeWon_]:[HomeWon_]], Table2[[GameIsOver]:[GameIsOver]],1,Table2[[AwayTeam]:[AwayTeam]],$T36, Table2[[HomeTeam]:[HomeTeam]], AK$31, Table2[[ActualResult]:[ActualResult]], "SO") + SUMIFS(Table2[[AwayWon]:[AwayWon]], Table2[[GameIsOver]:[GameIsOver]],1,Table2[[HomeTeam]:[HomeTeam]],$T36, Table2[[AwayTeam]:[AwayTeam]], AK$31, Table2[[ActualResult]:[ActualResult]], "SO")))</f>
        <v>2</v>
      </c>
      <c r="AL36">
        <f>(2*(SUMIFS(Table2[[AwayWon]:[AwayWon]], Table2[[GameIsOver]:[GameIsOver]],1,Table2[[AwayTeam]:[AwayTeam]],$T36, Table2[[HomeTeam]:[HomeTeam]], AL$31) + SUMIFS(Table2[[HomeWon_]:[HomeWon_]], Table2[[GameIsOver]:[GameIsOver]],1,Table2[[HomeTeam]:[HomeTeam]],$T6, Table2[[AwayTeam]:[AwayTeam]], AL$31))) + (0*(SUMIFS(Table2[[HomeWon_]:[HomeWon_]], Table2[[GameIsOver]:[GameIsOver]],1,Table2[[AwayTeam]:[AwayTeam]],$T36, Table2[[HomeTeam]:[HomeTeam]], AL$31, Table2[[ActualResult]:[ActualResult]], "REG") + SUMIFS(Table2[[AwayWon]:[AwayWon]], Table2[[GameIsOver]:[GameIsOver]],1,Table2[[HomeTeam]:[HomeTeam]],$T36, Table2[[AwayTeam]:[AwayTeam]], AL$31, Table2[[ActualResult]:[ActualResult]], "REG"))) + (1*(SUMIFS(Table2[[HomeWon_]:[HomeWon_]], Table2[[GameIsOver]:[GameIsOver]],1,Table2[[AwayTeam]:[AwayTeam]],$T36, Table2[[HomeTeam]:[HomeTeam]], AL$31, Table2[[ActualResult]:[ActualResult]], "OT") + SUMIFS(Table2[[AwayWon]:[AwayWon]], Table2[[GameIsOver]:[GameIsOver]],1,Table2[[HomeTeam]:[HomeTeam]],$T36, Table2[[AwayTeam]:[AwayTeam]], AL$31, Table2[[ActualResult]:[ActualResult]], "OT") + SUMIFS(Table2[[HomeWon_]:[HomeWon_]], Table2[[GameIsOver]:[GameIsOver]],1,Table2[[AwayTeam]:[AwayTeam]],$T36, Table2[[HomeTeam]:[HomeTeam]], AL$31, Table2[[ActualResult]:[ActualResult]], "SO") + SUMIFS(Table2[[AwayWon]:[AwayWon]], Table2[[GameIsOver]:[GameIsOver]],1,Table2[[HomeTeam]:[HomeTeam]],$T36, Table2[[AwayTeam]:[AwayTeam]], AL$31, Table2[[ActualResult]:[ActualResult]], "SO")))</f>
        <v>0</v>
      </c>
      <c r="AM36">
        <f>(2*(SUMIFS(Table2[[AwayWon]:[AwayWon]], Table2[[GameIsOver]:[GameIsOver]],1,Table2[[AwayTeam]:[AwayTeam]],$T36, Table2[[HomeTeam]:[HomeTeam]], AM$31) + SUMIFS(Table2[[HomeWon_]:[HomeWon_]], Table2[[GameIsOver]:[GameIsOver]],1,Table2[[HomeTeam]:[HomeTeam]],$T6, Table2[[AwayTeam]:[AwayTeam]], AM$31))) + (0*(SUMIFS(Table2[[HomeWon_]:[HomeWon_]], Table2[[GameIsOver]:[GameIsOver]],1,Table2[[AwayTeam]:[AwayTeam]],$T36, Table2[[HomeTeam]:[HomeTeam]], AM$31, Table2[[ActualResult]:[ActualResult]], "REG") + SUMIFS(Table2[[AwayWon]:[AwayWon]], Table2[[GameIsOver]:[GameIsOver]],1,Table2[[HomeTeam]:[HomeTeam]],$T36, Table2[[AwayTeam]:[AwayTeam]], AM$31, Table2[[ActualResult]:[ActualResult]], "REG"))) + (1*(SUMIFS(Table2[[HomeWon_]:[HomeWon_]], Table2[[GameIsOver]:[GameIsOver]],1,Table2[[AwayTeam]:[AwayTeam]],$T36, Table2[[HomeTeam]:[HomeTeam]], AM$31, Table2[[ActualResult]:[ActualResult]], "OT") + SUMIFS(Table2[[AwayWon]:[AwayWon]], Table2[[GameIsOver]:[GameIsOver]],1,Table2[[HomeTeam]:[HomeTeam]],$T36, Table2[[AwayTeam]:[AwayTeam]], AM$31, Table2[[ActualResult]:[ActualResult]], "OT") + SUMIFS(Table2[[HomeWon_]:[HomeWon_]], Table2[[GameIsOver]:[GameIsOver]],1,Table2[[AwayTeam]:[AwayTeam]],$T36, Table2[[HomeTeam]:[HomeTeam]], AM$31, Table2[[ActualResult]:[ActualResult]], "SO") + SUMIFS(Table2[[AwayWon]:[AwayWon]], Table2[[GameIsOver]:[GameIsOver]],1,Table2[[HomeTeam]:[HomeTeam]],$T36, Table2[[AwayTeam]:[AwayTeam]], AM$31, Table2[[ActualResult]:[ActualResult]], "SO")))</f>
        <v>4</v>
      </c>
      <c r="AN36">
        <f>(2*(SUMIFS(Table2[[AwayWon]:[AwayWon]], Table2[[GameIsOver]:[GameIsOver]],1,Table2[[AwayTeam]:[AwayTeam]],$T36, Table2[[HomeTeam]:[HomeTeam]], AN$31) + SUMIFS(Table2[[HomeWon_]:[HomeWon_]], Table2[[GameIsOver]:[GameIsOver]],1,Table2[[HomeTeam]:[HomeTeam]],$T6, Table2[[AwayTeam]:[AwayTeam]], AN$31))) + (0*(SUMIFS(Table2[[HomeWon_]:[HomeWon_]], Table2[[GameIsOver]:[GameIsOver]],1,Table2[[AwayTeam]:[AwayTeam]],$T36, Table2[[HomeTeam]:[HomeTeam]], AN$31, Table2[[ActualResult]:[ActualResult]], "REG") + SUMIFS(Table2[[AwayWon]:[AwayWon]], Table2[[GameIsOver]:[GameIsOver]],1,Table2[[HomeTeam]:[HomeTeam]],$T36, Table2[[AwayTeam]:[AwayTeam]], AN$31, Table2[[ActualResult]:[ActualResult]], "REG"))) + (1*(SUMIFS(Table2[[HomeWon_]:[HomeWon_]], Table2[[GameIsOver]:[GameIsOver]],1,Table2[[AwayTeam]:[AwayTeam]],$T36, Table2[[HomeTeam]:[HomeTeam]], AN$31, Table2[[ActualResult]:[ActualResult]], "OT") + SUMIFS(Table2[[AwayWon]:[AwayWon]], Table2[[GameIsOver]:[GameIsOver]],1,Table2[[HomeTeam]:[HomeTeam]],$T36, Table2[[AwayTeam]:[AwayTeam]], AN$31, Table2[[ActualResult]:[ActualResult]], "OT") + SUMIFS(Table2[[HomeWon_]:[HomeWon_]], Table2[[GameIsOver]:[GameIsOver]],1,Table2[[AwayTeam]:[AwayTeam]],$T36, Table2[[HomeTeam]:[HomeTeam]], AN$31, Table2[[ActualResult]:[ActualResult]], "SO") + SUMIFS(Table2[[AwayWon]:[AwayWon]], Table2[[GameIsOver]:[GameIsOver]],1,Table2[[HomeTeam]:[HomeTeam]],$T36, Table2[[AwayTeam]:[AwayTeam]], AN$31, Table2[[ActualResult]:[ActualResult]], "SO")))</f>
        <v>0</v>
      </c>
      <c r="AO36">
        <f>(2*(SUMIFS(Table2[[AwayWon]:[AwayWon]], Table2[[GameIsOver]:[GameIsOver]],1,Table2[[AwayTeam]:[AwayTeam]],$T36, Table2[[HomeTeam]:[HomeTeam]], AO$31) + SUMIFS(Table2[[HomeWon_]:[HomeWon_]], Table2[[GameIsOver]:[GameIsOver]],1,Table2[[HomeTeam]:[HomeTeam]],$T6, Table2[[AwayTeam]:[AwayTeam]], AO$31))) + (0*(SUMIFS(Table2[[HomeWon_]:[HomeWon_]], Table2[[GameIsOver]:[GameIsOver]],1,Table2[[AwayTeam]:[AwayTeam]],$T36, Table2[[HomeTeam]:[HomeTeam]], AO$31, Table2[[ActualResult]:[ActualResult]], "REG") + SUMIFS(Table2[[AwayWon]:[AwayWon]], Table2[[GameIsOver]:[GameIsOver]],1,Table2[[HomeTeam]:[HomeTeam]],$T36, Table2[[AwayTeam]:[AwayTeam]], AO$31, Table2[[ActualResult]:[ActualResult]], "REG"))) + (1*(SUMIFS(Table2[[HomeWon_]:[HomeWon_]], Table2[[GameIsOver]:[GameIsOver]],1,Table2[[AwayTeam]:[AwayTeam]],$T36, Table2[[HomeTeam]:[HomeTeam]], AO$31, Table2[[ActualResult]:[ActualResult]], "OT") + SUMIFS(Table2[[AwayWon]:[AwayWon]], Table2[[GameIsOver]:[GameIsOver]],1,Table2[[HomeTeam]:[HomeTeam]],$T36, Table2[[AwayTeam]:[AwayTeam]], AO$31, Table2[[ActualResult]:[ActualResult]], "OT") + SUMIFS(Table2[[HomeWon_]:[HomeWon_]], Table2[[GameIsOver]:[GameIsOver]],1,Table2[[AwayTeam]:[AwayTeam]],$T36, Table2[[HomeTeam]:[HomeTeam]], AO$31, Table2[[ActualResult]:[ActualResult]], "SO") + SUMIFS(Table2[[AwayWon]:[AwayWon]], Table2[[GameIsOver]:[GameIsOver]],1,Table2[[HomeTeam]:[HomeTeam]],$T36, Table2[[AwayTeam]:[AwayTeam]], AO$31, Table2[[ActualResult]:[ActualResult]], "SO")))</f>
        <v>4</v>
      </c>
      <c r="AP36">
        <f>(2*(SUMIFS(Table2[[AwayWon]:[AwayWon]], Table2[[GameIsOver]:[GameIsOver]],1,Table2[[AwayTeam]:[AwayTeam]],$T36, Table2[[HomeTeam]:[HomeTeam]], AP$31) + SUMIFS(Table2[[HomeWon_]:[HomeWon_]], Table2[[GameIsOver]:[GameIsOver]],1,Table2[[HomeTeam]:[HomeTeam]],$T6, Table2[[AwayTeam]:[AwayTeam]], AP$31))) + (0*(SUMIFS(Table2[[HomeWon_]:[HomeWon_]], Table2[[GameIsOver]:[GameIsOver]],1,Table2[[AwayTeam]:[AwayTeam]],$T36, Table2[[HomeTeam]:[HomeTeam]], AP$31, Table2[[ActualResult]:[ActualResult]], "REG") + SUMIFS(Table2[[AwayWon]:[AwayWon]], Table2[[GameIsOver]:[GameIsOver]],1,Table2[[HomeTeam]:[HomeTeam]],$T36, Table2[[AwayTeam]:[AwayTeam]], AP$31, Table2[[ActualResult]:[ActualResult]], "REG"))) + (1*(SUMIFS(Table2[[HomeWon_]:[HomeWon_]], Table2[[GameIsOver]:[GameIsOver]],1,Table2[[AwayTeam]:[AwayTeam]],$T36, Table2[[HomeTeam]:[HomeTeam]], AP$31, Table2[[ActualResult]:[ActualResult]], "OT") + SUMIFS(Table2[[AwayWon]:[AwayWon]], Table2[[GameIsOver]:[GameIsOver]],1,Table2[[HomeTeam]:[HomeTeam]],$T36, Table2[[AwayTeam]:[AwayTeam]], AP$31, Table2[[ActualResult]:[ActualResult]], "OT") + SUMIFS(Table2[[HomeWon_]:[HomeWon_]], Table2[[GameIsOver]:[GameIsOver]],1,Table2[[AwayTeam]:[AwayTeam]],$T36, Table2[[HomeTeam]:[HomeTeam]], AP$31, Table2[[ActualResult]:[ActualResult]], "SO") + SUMIFS(Table2[[AwayWon]:[AwayWon]], Table2[[GameIsOver]:[GameIsOver]],1,Table2[[HomeTeam]:[HomeTeam]],$T36, Table2[[AwayTeam]:[AwayTeam]], AP$31, Table2[[ActualResult]:[ActualResult]], "SO")))</f>
        <v>0</v>
      </c>
      <c r="AQ36">
        <f>(2*(SUMIFS(Table2[[AwayWon]:[AwayWon]], Table2[[GameIsOver]:[GameIsOver]],1,Table2[[AwayTeam]:[AwayTeam]],$T36, Table2[[HomeTeam]:[HomeTeam]], AQ$31) + SUMIFS(Table2[[HomeWon_]:[HomeWon_]], Table2[[GameIsOver]:[GameIsOver]],1,Table2[[HomeTeam]:[HomeTeam]],$T6, Table2[[AwayTeam]:[AwayTeam]], AQ$31))) + (0*(SUMIFS(Table2[[HomeWon_]:[HomeWon_]], Table2[[GameIsOver]:[GameIsOver]],1,Table2[[AwayTeam]:[AwayTeam]],$T36, Table2[[HomeTeam]:[HomeTeam]], AQ$31, Table2[[ActualResult]:[ActualResult]], "REG") + SUMIFS(Table2[[AwayWon]:[AwayWon]], Table2[[GameIsOver]:[GameIsOver]],1,Table2[[HomeTeam]:[HomeTeam]],$T36, Table2[[AwayTeam]:[AwayTeam]], AQ$31, Table2[[ActualResult]:[ActualResult]], "REG"))) + (1*(SUMIFS(Table2[[HomeWon_]:[HomeWon_]], Table2[[GameIsOver]:[GameIsOver]],1,Table2[[AwayTeam]:[AwayTeam]],$T36, Table2[[HomeTeam]:[HomeTeam]], AQ$31, Table2[[ActualResult]:[ActualResult]], "OT") + SUMIFS(Table2[[AwayWon]:[AwayWon]], Table2[[GameIsOver]:[GameIsOver]],1,Table2[[HomeTeam]:[HomeTeam]],$T36, Table2[[AwayTeam]:[AwayTeam]], AQ$31, Table2[[ActualResult]:[ActualResult]], "OT") + SUMIFS(Table2[[HomeWon_]:[HomeWon_]], Table2[[GameIsOver]:[GameIsOver]],1,Table2[[AwayTeam]:[AwayTeam]],$T36, Table2[[HomeTeam]:[HomeTeam]], AQ$31, Table2[[ActualResult]:[ActualResult]], "SO") + SUMIFS(Table2[[AwayWon]:[AwayWon]], Table2[[GameIsOver]:[GameIsOver]],1,Table2[[HomeTeam]:[HomeTeam]],$T36, Table2[[AwayTeam]:[AwayTeam]], AQ$31, Table2[[ActualResult]:[ActualResult]], "SO")))</f>
        <v>1</v>
      </c>
      <c r="AR36">
        <f>(2*(SUMIFS(Table2[[AwayWon]:[AwayWon]], Table2[[GameIsOver]:[GameIsOver]],1,Table2[[AwayTeam]:[AwayTeam]],$T36, Table2[[HomeTeam]:[HomeTeam]], AR$31) + SUMIFS(Table2[[HomeWon_]:[HomeWon_]], Table2[[GameIsOver]:[GameIsOver]],1,Table2[[HomeTeam]:[HomeTeam]],$T6, Table2[[AwayTeam]:[AwayTeam]], AR$31))) + (0*(SUMIFS(Table2[[HomeWon_]:[HomeWon_]], Table2[[GameIsOver]:[GameIsOver]],1,Table2[[AwayTeam]:[AwayTeam]],$T36, Table2[[HomeTeam]:[HomeTeam]], AR$31, Table2[[ActualResult]:[ActualResult]], "REG") + SUMIFS(Table2[[AwayWon]:[AwayWon]], Table2[[GameIsOver]:[GameIsOver]],1,Table2[[HomeTeam]:[HomeTeam]],$T36, Table2[[AwayTeam]:[AwayTeam]], AR$31, Table2[[ActualResult]:[ActualResult]], "REG"))) + (1*(SUMIFS(Table2[[HomeWon_]:[HomeWon_]], Table2[[GameIsOver]:[GameIsOver]],1,Table2[[AwayTeam]:[AwayTeam]],$T36, Table2[[HomeTeam]:[HomeTeam]], AR$31, Table2[[ActualResult]:[ActualResult]], "OT") + SUMIFS(Table2[[AwayWon]:[AwayWon]], Table2[[GameIsOver]:[GameIsOver]],1,Table2[[HomeTeam]:[HomeTeam]],$T36, Table2[[AwayTeam]:[AwayTeam]], AR$31, Table2[[ActualResult]:[ActualResult]], "OT") + SUMIFS(Table2[[HomeWon_]:[HomeWon_]], Table2[[GameIsOver]:[GameIsOver]],1,Table2[[AwayTeam]:[AwayTeam]],$T36, Table2[[HomeTeam]:[HomeTeam]], AR$31, Table2[[ActualResult]:[ActualResult]], "SO") + SUMIFS(Table2[[AwayWon]:[AwayWon]], Table2[[GameIsOver]:[GameIsOver]],1,Table2[[HomeTeam]:[HomeTeam]],$T36, Table2[[AwayTeam]:[AwayTeam]], AR$31, Table2[[ActualResult]:[ActualResult]], "SO")))</f>
        <v>4</v>
      </c>
      <c r="AS36">
        <f>(2*(SUMIFS(Table2[[AwayWon]:[AwayWon]], Table2[[GameIsOver]:[GameIsOver]],1,Table2[[AwayTeam]:[AwayTeam]],$T36, Table2[[HomeTeam]:[HomeTeam]], AS$31) + SUMIFS(Table2[[HomeWon_]:[HomeWon_]], Table2[[GameIsOver]:[GameIsOver]],1,Table2[[HomeTeam]:[HomeTeam]],$T6, Table2[[AwayTeam]:[AwayTeam]], AS$31))) + (0*(SUMIFS(Table2[[HomeWon_]:[HomeWon_]], Table2[[GameIsOver]:[GameIsOver]],1,Table2[[AwayTeam]:[AwayTeam]],$T36, Table2[[HomeTeam]:[HomeTeam]], AS$31, Table2[[ActualResult]:[ActualResult]], "REG") + SUMIFS(Table2[[AwayWon]:[AwayWon]], Table2[[GameIsOver]:[GameIsOver]],1,Table2[[HomeTeam]:[HomeTeam]],$T36, Table2[[AwayTeam]:[AwayTeam]], AS$31, Table2[[ActualResult]:[ActualResult]], "REG"))) + (1*(SUMIFS(Table2[[HomeWon_]:[HomeWon_]], Table2[[GameIsOver]:[GameIsOver]],1,Table2[[AwayTeam]:[AwayTeam]],$T36, Table2[[HomeTeam]:[HomeTeam]], AS$31, Table2[[ActualResult]:[ActualResult]], "OT") + SUMIFS(Table2[[AwayWon]:[AwayWon]], Table2[[GameIsOver]:[GameIsOver]],1,Table2[[HomeTeam]:[HomeTeam]],$T36, Table2[[AwayTeam]:[AwayTeam]], AS$31, Table2[[ActualResult]:[ActualResult]], "OT") + SUMIFS(Table2[[HomeWon_]:[HomeWon_]], Table2[[GameIsOver]:[GameIsOver]],1,Table2[[AwayTeam]:[AwayTeam]],$T36, Table2[[HomeTeam]:[HomeTeam]], AS$31, Table2[[ActualResult]:[ActualResult]], "SO") + SUMIFS(Table2[[AwayWon]:[AwayWon]], Table2[[GameIsOver]:[GameIsOver]],1,Table2[[HomeTeam]:[HomeTeam]],$T36, Table2[[AwayTeam]:[AwayTeam]], AS$31, Table2[[ActualResult]:[ActualResult]], "SO")))</f>
        <v>4</v>
      </c>
      <c r="AT36">
        <f>(2*(SUMIFS(Table2[[AwayWon]:[AwayWon]], Table2[[GameIsOver]:[GameIsOver]],1,Table2[[AwayTeam]:[AwayTeam]],$T36, Table2[[HomeTeam]:[HomeTeam]], AT$31) + SUMIFS(Table2[[HomeWon_]:[HomeWon_]], Table2[[GameIsOver]:[GameIsOver]],1,Table2[[HomeTeam]:[HomeTeam]],$T6, Table2[[AwayTeam]:[AwayTeam]], AT$31))) + (0*(SUMIFS(Table2[[HomeWon_]:[HomeWon_]], Table2[[GameIsOver]:[GameIsOver]],1,Table2[[AwayTeam]:[AwayTeam]],$T36, Table2[[HomeTeam]:[HomeTeam]], AT$31, Table2[[ActualResult]:[ActualResult]], "REG") + SUMIFS(Table2[[AwayWon]:[AwayWon]], Table2[[GameIsOver]:[GameIsOver]],1,Table2[[HomeTeam]:[HomeTeam]],$T36, Table2[[AwayTeam]:[AwayTeam]], AT$31, Table2[[ActualResult]:[ActualResult]], "REG"))) + (1*(SUMIFS(Table2[[HomeWon_]:[HomeWon_]], Table2[[GameIsOver]:[GameIsOver]],1,Table2[[AwayTeam]:[AwayTeam]],$T36, Table2[[HomeTeam]:[HomeTeam]], AT$31, Table2[[ActualResult]:[ActualResult]], "OT") + SUMIFS(Table2[[AwayWon]:[AwayWon]], Table2[[GameIsOver]:[GameIsOver]],1,Table2[[HomeTeam]:[HomeTeam]],$T36, Table2[[AwayTeam]:[AwayTeam]], AT$31, Table2[[ActualResult]:[ActualResult]], "OT") + SUMIFS(Table2[[HomeWon_]:[HomeWon_]], Table2[[GameIsOver]:[GameIsOver]],1,Table2[[AwayTeam]:[AwayTeam]],$T36, Table2[[HomeTeam]:[HomeTeam]], AT$31, Table2[[ActualResult]:[ActualResult]], "SO") + SUMIFS(Table2[[AwayWon]:[AwayWon]], Table2[[GameIsOver]:[GameIsOver]],1,Table2[[HomeTeam]:[HomeTeam]],$T36, Table2[[AwayTeam]:[AwayTeam]], AT$31, Table2[[ActualResult]:[ActualResult]], "SO")))</f>
        <v>1</v>
      </c>
      <c r="AU36">
        <f>(2*(SUMIFS(Table2[[AwayWon]:[AwayWon]], Table2[[GameIsOver]:[GameIsOver]],1,Table2[[AwayTeam]:[AwayTeam]],$T36, Table2[[HomeTeam]:[HomeTeam]], AU$31) + SUMIFS(Table2[[HomeWon_]:[HomeWon_]], Table2[[GameIsOver]:[GameIsOver]],1,Table2[[HomeTeam]:[HomeTeam]],$T6, Table2[[AwayTeam]:[AwayTeam]], AU$31))) + (0*(SUMIFS(Table2[[HomeWon_]:[HomeWon_]], Table2[[GameIsOver]:[GameIsOver]],1,Table2[[AwayTeam]:[AwayTeam]],$T36, Table2[[HomeTeam]:[HomeTeam]], AU$31, Table2[[ActualResult]:[ActualResult]], "REG") + SUMIFS(Table2[[AwayWon]:[AwayWon]], Table2[[GameIsOver]:[GameIsOver]],1,Table2[[HomeTeam]:[HomeTeam]],$T36, Table2[[AwayTeam]:[AwayTeam]], AU$31, Table2[[ActualResult]:[ActualResult]], "REG"))) + (1*(SUMIFS(Table2[[HomeWon_]:[HomeWon_]], Table2[[GameIsOver]:[GameIsOver]],1,Table2[[AwayTeam]:[AwayTeam]],$T36, Table2[[HomeTeam]:[HomeTeam]], AU$31, Table2[[ActualResult]:[ActualResult]], "OT") + SUMIFS(Table2[[AwayWon]:[AwayWon]], Table2[[GameIsOver]:[GameIsOver]],1,Table2[[HomeTeam]:[HomeTeam]],$T36, Table2[[AwayTeam]:[AwayTeam]], AU$31, Table2[[ActualResult]:[ActualResult]], "OT") + SUMIFS(Table2[[HomeWon_]:[HomeWon_]], Table2[[GameIsOver]:[GameIsOver]],1,Table2[[AwayTeam]:[AwayTeam]],$T36, Table2[[HomeTeam]:[HomeTeam]], AU$31, Table2[[ActualResult]:[ActualResult]], "SO") + SUMIFS(Table2[[AwayWon]:[AwayWon]], Table2[[GameIsOver]:[GameIsOver]],1,Table2[[HomeTeam]:[HomeTeam]],$T36, Table2[[AwayTeam]:[AwayTeam]], AU$31, Table2[[ActualResult]:[ActualResult]], "SO")))</f>
        <v>2</v>
      </c>
      <c r="AV36">
        <f>(2*(SUMIFS(Table2[[AwayWon]:[AwayWon]], Table2[[GameIsOver]:[GameIsOver]],1,Table2[[AwayTeam]:[AwayTeam]],$T36, Table2[[HomeTeam]:[HomeTeam]], AV$31) + SUMIFS(Table2[[HomeWon_]:[HomeWon_]], Table2[[GameIsOver]:[GameIsOver]],1,Table2[[HomeTeam]:[HomeTeam]],$T6, Table2[[AwayTeam]:[AwayTeam]], AV$31))) + (0*(SUMIFS(Table2[[HomeWon_]:[HomeWon_]], Table2[[GameIsOver]:[GameIsOver]],1,Table2[[AwayTeam]:[AwayTeam]],$T36, Table2[[HomeTeam]:[HomeTeam]], AV$31, Table2[[ActualResult]:[ActualResult]], "REG") + SUMIFS(Table2[[AwayWon]:[AwayWon]], Table2[[GameIsOver]:[GameIsOver]],1,Table2[[HomeTeam]:[HomeTeam]],$T36, Table2[[AwayTeam]:[AwayTeam]], AV$31, Table2[[ActualResult]:[ActualResult]], "REG"))) + (1*(SUMIFS(Table2[[HomeWon_]:[HomeWon_]], Table2[[GameIsOver]:[GameIsOver]],1,Table2[[AwayTeam]:[AwayTeam]],$T36, Table2[[HomeTeam]:[HomeTeam]], AV$31, Table2[[ActualResult]:[ActualResult]], "OT") + SUMIFS(Table2[[AwayWon]:[AwayWon]], Table2[[GameIsOver]:[GameIsOver]],1,Table2[[HomeTeam]:[HomeTeam]],$T36, Table2[[AwayTeam]:[AwayTeam]], AV$31, Table2[[ActualResult]:[ActualResult]], "OT") + SUMIFS(Table2[[HomeWon_]:[HomeWon_]], Table2[[GameIsOver]:[GameIsOver]],1,Table2[[AwayTeam]:[AwayTeam]],$T36, Table2[[HomeTeam]:[HomeTeam]], AV$31, Table2[[ActualResult]:[ActualResult]], "SO") + SUMIFS(Table2[[AwayWon]:[AwayWon]], Table2[[GameIsOver]:[GameIsOver]],1,Table2[[HomeTeam]:[HomeTeam]],$T36, Table2[[AwayTeam]:[AwayTeam]], AV$31, Table2[[ActualResult]:[ActualResult]], "SO")))</f>
        <v>0</v>
      </c>
      <c r="AW36">
        <f>(2*(SUMIFS(Table2[[AwayWon]:[AwayWon]], Table2[[GameIsOver]:[GameIsOver]],1,Table2[[AwayTeam]:[AwayTeam]],$T36, Table2[[HomeTeam]:[HomeTeam]], AW$31) + SUMIFS(Table2[[HomeWon_]:[HomeWon_]], Table2[[GameIsOver]:[GameIsOver]],1,Table2[[HomeTeam]:[HomeTeam]],$T6, Table2[[AwayTeam]:[AwayTeam]], AW$31))) + (0*(SUMIFS(Table2[[HomeWon_]:[HomeWon_]], Table2[[GameIsOver]:[GameIsOver]],1,Table2[[AwayTeam]:[AwayTeam]],$T36, Table2[[HomeTeam]:[HomeTeam]], AW$31, Table2[[ActualResult]:[ActualResult]], "REG") + SUMIFS(Table2[[AwayWon]:[AwayWon]], Table2[[GameIsOver]:[GameIsOver]],1,Table2[[HomeTeam]:[HomeTeam]],$T36, Table2[[AwayTeam]:[AwayTeam]], AW$31, Table2[[ActualResult]:[ActualResult]], "REG"))) + (1*(SUMIFS(Table2[[HomeWon_]:[HomeWon_]], Table2[[GameIsOver]:[GameIsOver]],1,Table2[[AwayTeam]:[AwayTeam]],$T36, Table2[[HomeTeam]:[HomeTeam]], AW$31, Table2[[ActualResult]:[ActualResult]], "OT") + SUMIFS(Table2[[AwayWon]:[AwayWon]], Table2[[GameIsOver]:[GameIsOver]],1,Table2[[HomeTeam]:[HomeTeam]],$T36, Table2[[AwayTeam]:[AwayTeam]], AW$31, Table2[[ActualResult]:[ActualResult]], "OT") + SUMIFS(Table2[[HomeWon_]:[HomeWon_]], Table2[[GameIsOver]:[GameIsOver]],1,Table2[[AwayTeam]:[AwayTeam]],$T36, Table2[[HomeTeam]:[HomeTeam]], AW$31, Table2[[ActualResult]:[ActualResult]], "SO") + SUMIFS(Table2[[AwayWon]:[AwayWon]], Table2[[GameIsOver]:[GameIsOver]],1,Table2[[HomeTeam]:[HomeTeam]],$T36, Table2[[AwayTeam]:[AwayTeam]], AW$31, Table2[[ActualResult]:[ActualResult]], "SO")))</f>
        <v>4</v>
      </c>
      <c r="AX36">
        <f>(2*(SUMIFS(Table2[[AwayWon]:[AwayWon]], Table2[[GameIsOver]:[GameIsOver]],1,Table2[[AwayTeam]:[AwayTeam]],$T36, Table2[[HomeTeam]:[HomeTeam]], AX$31) + SUMIFS(Table2[[HomeWon_]:[HomeWon_]], Table2[[GameIsOver]:[GameIsOver]],1,Table2[[HomeTeam]:[HomeTeam]],$T6, Table2[[AwayTeam]:[AwayTeam]], AX$31))) + (0*(SUMIFS(Table2[[HomeWon_]:[HomeWon_]], Table2[[GameIsOver]:[GameIsOver]],1,Table2[[AwayTeam]:[AwayTeam]],$T36, Table2[[HomeTeam]:[HomeTeam]], AX$31, Table2[[ActualResult]:[ActualResult]], "REG") + SUMIFS(Table2[[AwayWon]:[AwayWon]], Table2[[GameIsOver]:[GameIsOver]],1,Table2[[HomeTeam]:[HomeTeam]],$T36, Table2[[AwayTeam]:[AwayTeam]], AX$31, Table2[[ActualResult]:[ActualResult]], "REG"))) + (1*(SUMIFS(Table2[[HomeWon_]:[HomeWon_]], Table2[[GameIsOver]:[GameIsOver]],1,Table2[[AwayTeam]:[AwayTeam]],$T36, Table2[[HomeTeam]:[HomeTeam]], AX$31, Table2[[ActualResult]:[ActualResult]], "OT") + SUMIFS(Table2[[AwayWon]:[AwayWon]], Table2[[GameIsOver]:[GameIsOver]],1,Table2[[HomeTeam]:[HomeTeam]],$T36, Table2[[AwayTeam]:[AwayTeam]], AX$31, Table2[[ActualResult]:[ActualResult]], "OT") + SUMIFS(Table2[[HomeWon_]:[HomeWon_]], Table2[[GameIsOver]:[GameIsOver]],1,Table2[[AwayTeam]:[AwayTeam]],$T36, Table2[[HomeTeam]:[HomeTeam]], AX$31, Table2[[ActualResult]:[ActualResult]], "SO") + SUMIFS(Table2[[AwayWon]:[AwayWon]], Table2[[GameIsOver]:[GameIsOver]],1,Table2[[HomeTeam]:[HomeTeam]],$T36, Table2[[AwayTeam]:[AwayTeam]], AX$31, Table2[[ActualResult]:[ActualResult]], "SO")))</f>
        <v>0</v>
      </c>
      <c r="AY36">
        <f>(2*(SUMIFS(Table2[[AwayWon]:[AwayWon]], Table2[[GameIsOver]:[GameIsOver]],1,Table2[[AwayTeam]:[AwayTeam]],$T36, Table2[[HomeTeam]:[HomeTeam]], AY$31) + SUMIFS(Table2[[HomeWon_]:[HomeWon_]], Table2[[GameIsOver]:[GameIsOver]],1,Table2[[HomeTeam]:[HomeTeam]],$T6, Table2[[AwayTeam]:[AwayTeam]], AY$31))) + (0*(SUMIFS(Table2[[HomeWon_]:[HomeWon_]], Table2[[GameIsOver]:[GameIsOver]],1,Table2[[AwayTeam]:[AwayTeam]],$T36, Table2[[HomeTeam]:[HomeTeam]], AY$31, Table2[[ActualResult]:[ActualResult]], "REG") + SUMIFS(Table2[[AwayWon]:[AwayWon]], Table2[[GameIsOver]:[GameIsOver]],1,Table2[[HomeTeam]:[HomeTeam]],$T36, Table2[[AwayTeam]:[AwayTeam]], AY$31, Table2[[ActualResult]:[ActualResult]], "REG"))) + (1*(SUMIFS(Table2[[HomeWon_]:[HomeWon_]], Table2[[GameIsOver]:[GameIsOver]],1,Table2[[AwayTeam]:[AwayTeam]],$T36, Table2[[HomeTeam]:[HomeTeam]], AY$31, Table2[[ActualResult]:[ActualResult]], "OT") + SUMIFS(Table2[[AwayWon]:[AwayWon]], Table2[[GameIsOver]:[GameIsOver]],1,Table2[[HomeTeam]:[HomeTeam]],$T36, Table2[[AwayTeam]:[AwayTeam]], AY$31, Table2[[ActualResult]:[ActualResult]], "OT") + SUMIFS(Table2[[HomeWon_]:[HomeWon_]], Table2[[GameIsOver]:[GameIsOver]],1,Table2[[AwayTeam]:[AwayTeam]],$T36, Table2[[HomeTeam]:[HomeTeam]], AY$31, Table2[[ActualResult]:[ActualResult]], "SO") + SUMIFS(Table2[[AwayWon]:[AwayWon]], Table2[[GameIsOver]:[GameIsOver]],1,Table2[[HomeTeam]:[HomeTeam]],$T36, Table2[[AwayTeam]:[AwayTeam]], AY$31, Table2[[ActualResult]:[ActualResult]], "SO")))</f>
        <v>0</v>
      </c>
      <c r="AZ36">
        <f>(2*(SUMIFS(Table2[[AwayWon]:[AwayWon]], Table2[[GameIsOver]:[GameIsOver]],1,Table2[[AwayTeam]:[AwayTeam]],$T36, Table2[[HomeTeam]:[HomeTeam]], AZ$31) + SUMIFS(Table2[[HomeWon_]:[HomeWon_]], Table2[[GameIsOver]:[GameIsOver]],1,Table2[[HomeTeam]:[HomeTeam]],$T6, Table2[[AwayTeam]:[AwayTeam]], AZ$31))) + (0*(SUMIFS(Table2[[HomeWon_]:[HomeWon_]], Table2[[GameIsOver]:[GameIsOver]],1,Table2[[AwayTeam]:[AwayTeam]],$T36, Table2[[HomeTeam]:[HomeTeam]], AZ$31, Table2[[ActualResult]:[ActualResult]], "REG") + SUMIFS(Table2[[AwayWon]:[AwayWon]], Table2[[GameIsOver]:[GameIsOver]],1,Table2[[HomeTeam]:[HomeTeam]],$T36, Table2[[AwayTeam]:[AwayTeam]], AZ$31, Table2[[ActualResult]:[ActualResult]], "REG"))) + (1*(SUMIFS(Table2[[HomeWon_]:[HomeWon_]], Table2[[GameIsOver]:[GameIsOver]],1,Table2[[AwayTeam]:[AwayTeam]],$T36, Table2[[HomeTeam]:[HomeTeam]], AZ$31, Table2[[ActualResult]:[ActualResult]], "OT") + SUMIFS(Table2[[AwayWon]:[AwayWon]], Table2[[GameIsOver]:[GameIsOver]],1,Table2[[HomeTeam]:[HomeTeam]],$T36, Table2[[AwayTeam]:[AwayTeam]], AZ$31, Table2[[ActualResult]:[ActualResult]], "OT") + SUMIFS(Table2[[HomeWon_]:[HomeWon_]], Table2[[GameIsOver]:[GameIsOver]],1,Table2[[AwayTeam]:[AwayTeam]],$T36, Table2[[HomeTeam]:[HomeTeam]], AZ$31, Table2[[ActualResult]:[ActualResult]], "SO") + SUMIFS(Table2[[AwayWon]:[AwayWon]], Table2[[GameIsOver]:[GameIsOver]],1,Table2[[HomeTeam]:[HomeTeam]],$T36, Table2[[AwayTeam]:[AwayTeam]], AZ$31, Table2[[ActualResult]:[ActualResult]], "SO")))</f>
        <v>0</v>
      </c>
      <c r="BA36">
        <f>(2*(SUMIFS(Table2[[AwayWon]:[AwayWon]], Table2[[GameIsOver]:[GameIsOver]],1,Table2[[AwayTeam]:[AwayTeam]],$T36, Table2[[HomeTeam]:[HomeTeam]], BA$31) + SUMIFS(Table2[[HomeWon_]:[HomeWon_]], Table2[[GameIsOver]:[GameIsOver]],1,Table2[[HomeTeam]:[HomeTeam]],$T6, Table2[[AwayTeam]:[AwayTeam]], BA$31))) + (0*(SUMIFS(Table2[[HomeWon_]:[HomeWon_]], Table2[[GameIsOver]:[GameIsOver]],1,Table2[[AwayTeam]:[AwayTeam]],$T36, Table2[[HomeTeam]:[HomeTeam]], BA$31, Table2[[ActualResult]:[ActualResult]], "REG") + SUMIFS(Table2[[AwayWon]:[AwayWon]], Table2[[GameIsOver]:[GameIsOver]],1,Table2[[HomeTeam]:[HomeTeam]],$T36, Table2[[AwayTeam]:[AwayTeam]], BA$31, Table2[[ActualResult]:[ActualResult]], "REG"))) + (1*(SUMIFS(Table2[[HomeWon_]:[HomeWon_]], Table2[[GameIsOver]:[GameIsOver]],1,Table2[[AwayTeam]:[AwayTeam]],$T36, Table2[[HomeTeam]:[HomeTeam]], BA$31, Table2[[ActualResult]:[ActualResult]], "OT") + SUMIFS(Table2[[AwayWon]:[AwayWon]], Table2[[GameIsOver]:[GameIsOver]],1,Table2[[HomeTeam]:[HomeTeam]],$T36, Table2[[AwayTeam]:[AwayTeam]], BA$31, Table2[[ActualResult]:[ActualResult]], "OT") + SUMIFS(Table2[[HomeWon_]:[HomeWon_]], Table2[[GameIsOver]:[GameIsOver]],1,Table2[[AwayTeam]:[AwayTeam]],$T36, Table2[[HomeTeam]:[HomeTeam]], BA$31, Table2[[ActualResult]:[ActualResult]], "SO") + SUMIFS(Table2[[AwayWon]:[AwayWon]], Table2[[GameIsOver]:[GameIsOver]],1,Table2[[HomeTeam]:[HomeTeam]],$T36, Table2[[AwayTeam]:[AwayTeam]], BA$31, Table2[[ActualResult]:[ActualResult]], "SO")))</f>
        <v>0</v>
      </c>
    </row>
    <row r="37" spans="1:53" x14ac:dyDescent="0.25">
      <c r="S37">
        <v>1</v>
      </c>
      <c r="T37" t="str" cm="1">
        <f t="array" ref="T37">INDEX(Table6[Teams], SMALL(IF(Table6[D]="A", ROW(Table6[Teams])-ROW(Table6[#Headers])), Table71214[[#This Row],[ATL]]))</f>
        <v>BOS</v>
      </c>
      <c r="U37">
        <f>INDEX(Table6[PTS], MATCH($T37, Table6[Teams], 0))</f>
        <v>68</v>
      </c>
      <c r="V37">
        <f>(2*(SUMIFS(Table2[[AwayWon]:[AwayWon]], Table2[[GameIsOver]:[GameIsOver]],1,Table2[[AwayTeam]:[AwayTeam]],$T37, Table2[[HomeTeam]:[HomeTeam]], V$31) + SUMIFS(Table2[[HomeWon_]:[HomeWon_]], Table2[[GameIsOver]:[GameIsOver]],1,Table2[[HomeTeam]:[HomeTeam]],$T7, Table2[[AwayTeam]:[AwayTeam]], V$31))) + (0*(SUMIFS(Table2[[HomeWon_]:[HomeWon_]], Table2[[GameIsOver]:[GameIsOver]],1,Table2[[AwayTeam]:[AwayTeam]],$T37, Table2[[HomeTeam]:[HomeTeam]], V$31, Table2[[ActualResult]:[ActualResult]], "REG") + SUMIFS(Table2[[AwayWon]:[AwayWon]], Table2[[GameIsOver]:[GameIsOver]],1,Table2[[HomeTeam]:[HomeTeam]],$T37, Table2[[AwayTeam]:[AwayTeam]], V$31, Table2[[ActualResult]:[ActualResult]], "REG"))) + (1*(SUMIFS(Table2[[HomeWon_]:[HomeWon_]], Table2[[GameIsOver]:[GameIsOver]],1,Table2[[AwayTeam]:[AwayTeam]],$T37, Table2[[HomeTeam]:[HomeTeam]], V$31, Table2[[ActualResult]:[ActualResult]], "OT") + SUMIFS(Table2[[AwayWon]:[AwayWon]], Table2[[GameIsOver]:[GameIsOver]],1,Table2[[HomeTeam]:[HomeTeam]],$T37, Table2[[AwayTeam]:[AwayTeam]], V$31, Table2[[ActualResult]:[ActualResult]], "OT") + SUMIFS(Table2[[HomeWon_]:[HomeWon_]], Table2[[GameIsOver]:[GameIsOver]],1,Table2[[AwayTeam]:[AwayTeam]],$T37, Table2[[HomeTeam]:[HomeTeam]], V$31, Table2[[ActualResult]:[ActualResult]], "SO") + SUMIFS(Table2[[AwayWon]:[AwayWon]], Table2[[GameIsOver]:[GameIsOver]],1,Table2[[HomeTeam]:[HomeTeam]],$T37, Table2[[AwayTeam]:[AwayTeam]], V$31, Table2[[ActualResult]:[ActualResult]], "SO")))</f>
        <v>1</v>
      </c>
      <c r="W37">
        <f>(2*(SUMIFS(Table2[[AwayWon]:[AwayWon]], Table2[[GameIsOver]:[GameIsOver]],1,Table2[[AwayTeam]:[AwayTeam]],$T37, Table2[[HomeTeam]:[HomeTeam]], W$31) + SUMIFS(Table2[[HomeWon_]:[HomeWon_]], Table2[[GameIsOver]:[GameIsOver]],1,Table2[[HomeTeam]:[HomeTeam]],$T7, Table2[[AwayTeam]:[AwayTeam]], W$31))) + (0*(SUMIFS(Table2[[HomeWon_]:[HomeWon_]], Table2[[GameIsOver]:[GameIsOver]],1,Table2[[AwayTeam]:[AwayTeam]],$T37, Table2[[HomeTeam]:[HomeTeam]], W$31, Table2[[ActualResult]:[ActualResult]], "REG") + SUMIFS(Table2[[AwayWon]:[AwayWon]], Table2[[GameIsOver]:[GameIsOver]],1,Table2[[HomeTeam]:[HomeTeam]],$T37, Table2[[AwayTeam]:[AwayTeam]], W$31, Table2[[ActualResult]:[ActualResult]], "REG"))) + (1*(SUMIFS(Table2[[HomeWon_]:[HomeWon_]], Table2[[GameIsOver]:[GameIsOver]],1,Table2[[AwayTeam]:[AwayTeam]],$T37, Table2[[HomeTeam]:[HomeTeam]], W$31, Table2[[ActualResult]:[ActualResult]], "OT") + SUMIFS(Table2[[AwayWon]:[AwayWon]], Table2[[GameIsOver]:[GameIsOver]],1,Table2[[HomeTeam]:[HomeTeam]],$T37, Table2[[AwayTeam]:[AwayTeam]], W$31, Table2[[ActualResult]:[ActualResult]], "OT") + SUMIFS(Table2[[HomeWon_]:[HomeWon_]], Table2[[GameIsOver]:[GameIsOver]],1,Table2[[AwayTeam]:[AwayTeam]],$T37, Table2[[HomeTeam]:[HomeTeam]], W$31, Table2[[ActualResult]:[ActualResult]], "SO") + SUMIFS(Table2[[AwayWon]:[AwayWon]], Table2[[GameIsOver]:[GameIsOver]],1,Table2[[HomeTeam]:[HomeTeam]],$T37, Table2[[AwayTeam]:[AwayTeam]], W$31, Table2[[ActualResult]:[ActualResult]], "SO")))</f>
        <v>2</v>
      </c>
      <c r="X37">
        <f>(2*(SUMIFS(Table2[[AwayWon]:[AwayWon]], Table2[[GameIsOver]:[GameIsOver]],1,Table2[[AwayTeam]:[AwayTeam]],$T37, Table2[[HomeTeam]:[HomeTeam]], X$31) + SUMIFS(Table2[[HomeWon_]:[HomeWon_]], Table2[[GameIsOver]:[GameIsOver]],1,Table2[[HomeTeam]:[HomeTeam]],$T7, Table2[[AwayTeam]:[AwayTeam]], X$31))) + (0*(SUMIFS(Table2[[HomeWon_]:[HomeWon_]], Table2[[GameIsOver]:[GameIsOver]],1,Table2[[AwayTeam]:[AwayTeam]],$T37, Table2[[HomeTeam]:[HomeTeam]], X$31, Table2[[ActualResult]:[ActualResult]], "REG") + SUMIFS(Table2[[AwayWon]:[AwayWon]], Table2[[GameIsOver]:[GameIsOver]],1,Table2[[HomeTeam]:[HomeTeam]],$T37, Table2[[AwayTeam]:[AwayTeam]], X$31, Table2[[ActualResult]:[ActualResult]], "REG"))) + (1*(SUMIFS(Table2[[HomeWon_]:[HomeWon_]], Table2[[GameIsOver]:[GameIsOver]],1,Table2[[AwayTeam]:[AwayTeam]],$T37, Table2[[HomeTeam]:[HomeTeam]], X$31, Table2[[ActualResult]:[ActualResult]], "OT") + SUMIFS(Table2[[AwayWon]:[AwayWon]], Table2[[GameIsOver]:[GameIsOver]],1,Table2[[HomeTeam]:[HomeTeam]],$T37, Table2[[AwayTeam]:[AwayTeam]], X$31, Table2[[ActualResult]:[ActualResult]], "OT") + SUMIFS(Table2[[HomeWon_]:[HomeWon_]], Table2[[GameIsOver]:[GameIsOver]],1,Table2[[AwayTeam]:[AwayTeam]],$T37, Table2[[HomeTeam]:[HomeTeam]], X$31, Table2[[ActualResult]:[ActualResult]], "SO") + SUMIFS(Table2[[AwayWon]:[AwayWon]], Table2[[GameIsOver]:[GameIsOver]],1,Table2[[HomeTeam]:[HomeTeam]],$T37, Table2[[AwayTeam]:[AwayTeam]], X$31, Table2[[ActualResult]:[ActualResult]], "SO")))</f>
        <v>3</v>
      </c>
      <c r="Y37">
        <f>(2*(SUMIFS(Table2[[AwayWon]:[AwayWon]], Table2[[GameIsOver]:[GameIsOver]],1,Table2[[AwayTeam]:[AwayTeam]],$T37, Table2[[HomeTeam]:[HomeTeam]], Y$31) + SUMIFS(Table2[[HomeWon_]:[HomeWon_]], Table2[[GameIsOver]:[GameIsOver]],1,Table2[[HomeTeam]:[HomeTeam]],$T7, Table2[[AwayTeam]:[AwayTeam]], Y$31))) + (0*(SUMIFS(Table2[[HomeWon_]:[HomeWon_]], Table2[[GameIsOver]:[GameIsOver]],1,Table2[[AwayTeam]:[AwayTeam]],$T37, Table2[[HomeTeam]:[HomeTeam]], Y$31, Table2[[ActualResult]:[ActualResult]], "REG") + SUMIFS(Table2[[AwayWon]:[AwayWon]], Table2[[GameIsOver]:[GameIsOver]],1,Table2[[HomeTeam]:[HomeTeam]],$T37, Table2[[AwayTeam]:[AwayTeam]], Y$31, Table2[[ActualResult]:[ActualResult]], "REG"))) + (1*(SUMIFS(Table2[[HomeWon_]:[HomeWon_]], Table2[[GameIsOver]:[GameIsOver]],1,Table2[[AwayTeam]:[AwayTeam]],$T37, Table2[[HomeTeam]:[HomeTeam]], Y$31, Table2[[ActualResult]:[ActualResult]], "OT") + SUMIFS(Table2[[AwayWon]:[AwayWon]], Table2[[GameIsOver]:[GameIsOver]],1,Table2[[HomeTeam]:[HomeTeam]],$T37, Table2[[AwayTeam]:[AwayTeam]], Y$31, Table2[[ActualResult]:[ActualResult]], "OT") + SUMIFS(Table2[[HomeWon_]:[HomeWon_]], Table2[[GameIsOver]:[GameIsOver]],1,Table2[[AwayTeam]:[AwayTeam]],$T37, Table2[[HomeTeam]:[HomeTeam]], Y$31, Table2[[ActualResult]:[ActualResult]], "SO") + SUMIFS(Table2[[AwayWon]:[AwayWon]], Table2[[GameIsOver]:[GameIsOver]],1,Table2[[HomeTeam]:[HomeTeam]],$T37, Table2[[AwayTeam]:[AwayTeam]], Y$31, Table2[[ActualResult]:[ActualResult]], "SO")))</f>
        <v>0</v>
      </c>
      <c r="Z37">
        <f>(2*(SUMIFS(Table2[[AwayWon]:[AwayWon]], Table2[[GameIsOver]:[GameIsOver]],1,Table2[[AwayTeam]:[AwayTeam]],$T37, Table2[[HomeTeam]:[HomeTeam]], Z$31) + SUMIFS(Table2[[HomeWon_]:[HomeWon_]], Table2[[GameIsOver]:[GameIsOver]],1,Table2[[HomeTeam]:[HomeTeam]],$T7, Table2[[AwayTeam]:[AwayTeam]], Z$31))) + (0*(SUMIFS(Table2[[HomeWon_]:[HomeWon_]], Table2[[GameIsOver]:[GameIsOver]],1,Table2[[AwayTeam]:[AwayTeam]],$T37, Table2[[HomeTeam]:[HomeTeam]], Z$31, Table2[[ActualResult]:[ActualResult]], "REG") + SUMIFS(Table2[[AwayWon]:[AwayWon]], Table2[[GameIsOver]:[GameIsOver]],1,Table2[[HomeTeam]:[HomeTeam]],$T37, Table2[[AwayTeam]:[AwayTeam]], Z$31, Table2[[ActualResult]:[ActualResult]], "REG"))) + (1*(SUMIFS(Table2[[HomeWon_]:[HomeWon_]], Table2[[GameIsOver]:[GameIsOver]],1,Table2[[AwayTeam]:[AwayTeam]],$T37, Table2[[HomeTeam]:[HomeTeam]], Z$31, Table2[[ActualResult]:[ActualResult]], "OT") + SUMIFS(Table2[[AwayWon]:[AwayWon]], Table2[[GameIsOver]:[GameIsOver]],1,Table2[[HomeTeam]:[HomeTeam]],$T37, Table2[[AwayTeam]:[AwayTeam]], Z$31, Table2[[ActualResult]:[ActualResult]], "OT") + SUMIFS(Table2[[HomeWon_]:[HomeWon_]], Table2[[GameIsOver]:[GameIsOver]],1,Table2[[AwayTeam]:[AwayTeam]],$T37, Table2[[HomeTeam]:[HomeTeam]], Z$31, Table2[[ActualResult]:[ActualResult]], "SO") + SUMIFS(Table2[[AwayWon]:[AwayWon]], Table2[[GameIsOver]:[GameIsOver]],1,Table2[[HomeTeam]:[HomeTeam]],$T37, Table2[[AwayTeam]:[AwayTeam]], Z$31, Table2[[ActualResult]:[ActualResult]], "SO")))</f>
        <v>0</v>
      </c>
      <c r="AA37">
        <f>(2*(SUMIFS(Table2[[AwayWon]:[AwayWon]], Table2[[GameIsOver]:[GameIsOver]],1,Table2[[AwayTeam]:[AwayTeam]],$T37, Table2[[HomeTeam]:[HomeTeam]], AA$31) + SUMIFS(Table2[[HomeWon_]:[HomeWon_]], Table2[[GameIsOver]:[GameIsOver]],1,Table2[[HomeTeam]:[HomeTeam]],$T7, Table2[[AwayTeam]:[AwayTeam]], AA$31))) + (0*(SUMIFS(Table2[[HomeWon_]:[HomeWon_]], Table2[[GameIsOver]:[GameIsOver]],1,Table2[[AwayTeam]:[AwayTeam]],$T37, Table2[[HomeTeam]:[HomeTeam]], AA$31, Table2[[ActualResult]:[ActualResult]], "REG") + SUMIFS(Table2[[AwayWon]:[AwayWon]], Table2[[GameIsOver]:[GameIsOver]],1,Table2[[HomeTeam]:[HomeTeam]],$T37, Table2[[AwayTeam]:[AwayTeam]], AA$31, Table2[[ActualResult]:[ActualResult]], "REG"))) + (1*(SUMIFS(Table2[[HomeWon_]:[HomeWon_]], Table2[[GameIsOver]:[GameIsOver]],1,Table2[[AwayTeam]:[AwayTeam]],$T37, Table2[[HomeTeam]:[HomeTeam]], AA$31, Table2[[ActualResult]:[ActualResult]], "OT") + SUMIFS(Table2[[AwayWon]:[AwayWon]], Table2[[GameIsOver]:[GameIsOver]],1,Table2[[HomeTeam]:[HomeTeam]],$T37, Table2[[AwayTeam]:[AwayTeam]], AA$31, Table2[[ActualResult]:[ActualResult]], "OT") + SUMIFS(Table2[[HomeWon_]:[HomeWon_]], Table2[[GameIsOver]:[GameIsOver]],1,Table2[[AwayTeam]:[AwayTeam]],$T37, Table2[[HomeTeam]:[HomeTeam]], AA$31, Table2[[ActualResult]:[ActualResult]], "SO") + SUMIFS(Table2[[AwayWon]:[AwayWon]], Table2[[GameIsOver]:[GameIsOver]],1,Table2[[HomeTeam]:[HomeTeam]],$T37, Table2[[AwayTeam]:[AwayTeam]], AA$31, Table2[[ActualResult]:[ActualResult]], "SO")))</f>
        <v>2</v>
      </c>
      <c r="AB37">
        <f>(2*(SUMIFS(Table2[[AwayWon]:[AwayWon]], Table2[[GameIsOver]:[GameIsOver]],1,Table2[[AwayTeam]:[AwayTeam]],$T37, Table2[[HomeTeam]:[HomeTeam]], AB$31) + SUMIFS(Table2[[HomeWon_]:[HomeWon_]], Table2[[GameIsOver]:[GameIsOver]],1,Table2[[HomeTeam]:[HomeTeam]],$T7, Table2[[AwayTeam]:[AwayTeam]], AB$31))) + (0*(SUMIFS(Table2[[HomeWon_]:[HomeWon_]], Table2[[GameIsOver]:[GameIsOver]],1,Table2[[AwayTeam]:[AwayTeam]],$T37, Table2[[HomeTeam]:[HomeTeam]], AB$31, Table2[[ActualResult]:[ActualResult]], "REG") + SUMIFS(Table2[[AwayWon]:[AwayWon]], Table2[[GameIsOver]:[GameIsOver]],1,Table2[[HomeTeam]:[HomeTeam]],$T37, Table2[[AwayTeam]:[AwayTeam]], AB$31, Table2[[ActualResult]:[ActualResult]], "REG"))) + (1*(SUMIFS(Table2[[HomeWon_]:[HomeWon_]], Table2[[GameIsOver]:[GameIsOver]],1,Table2[[AwayTeam]:[AwayTeam]],$T37, Table2[[HomeTeam]:[HomeTeam]], AB$31, Table2[[ActualResult]:[ActualResult]], "OT") + SUMIFS(Table2[[AwayWon]:[AwayWon]], Table2[[GameIsOver]:[GameIsOver]],1,Table2[[HomeTeam]:[HomeTeam]],$T37, Table2[[AwayTeam]:[AwayTeam]], AB$31, Table2[[ActualResult]:[ActualResult]], "OT") + SUMIFS(Table2[[HomeWon_]:[HomeWon_]], Table2[[GameIsOver]:[GameIsOver]],1,Table2[[AwayTeam]:[AwayTeam]],$T37, Table2[[HomeTeam]:[HomeTeam]], AB$31, Table2[[ActualResult]:[ActualResult]], "SO") + SUMIFS(Table2[[AwayWon]:[AwayWon]], Table2[[GameIsOver]:[GameIsOver]],1,Table2[[HomeTeam]:[HomeTeam]],$T37, Table2[[AwayTeam]:[AwayTeam]], AB$31, Table2[[ActualResult]:[ActualResult]], "SO")))</f>
        <v>4</v>
      </c>
      <c r="AC37">
        <f>(2*(SUMIFS(Table2[[AwayWon]:[AwayWon]], Table2[[GameIsOver]:[GameIsOver]],1,Table2[[AwayTeam]:[AwayTeam]],$T37, Table2[[HomeTeam]:[HomeTeam]], AC$31) + SUMIFS(Table2[[HomeWon_]:[HomeWon_]], Table2[[GameIsOver]:[GameIsOver]],1,Table2[[HomeTeam]:[HomeTeam]],$T7, Table2[[AwayTeam]:[AwayTeam]], AC$31))) + (0*(SUMIFS(Table2[[HomeWon_]:[HomeWon_]], Table2[[GameIsOver]:[GameIsOver]],1,Table2[[AwayTeam]:[AwayTeam]],$T37, Table2[[HomeTeam]:[HomeTeam]], AC$31, Table2[[ActualResult]:[ActualResult]], "REG") + SUMIFS(Table2[[AwayWon]:[AwayWon]], Table2[[GameIsOver]:[GameIsOver]],1,Table2[[HomeTeam]:[HomeTeam]],$T37, Table2[[AwayTeam]:[AwayTeam]], AC$31, Table2[[ActualResult]:[ActualResult]], "REG"))) + (1*(SUMIFS(Table2[[HomeWon_]:[HomeWon_]], Table2[[GameIsOver]:[GameIsOver]],1,Table2[[AwayTeam]:[AwayTeam]],$T37, Table2[[HomeTeam]:[HomeTeam]], AC$31, Table2[[ActualResult]:[ActualResult]], "OT") + SUMIFS(Table2[[AwayWon]:[AwayWon]], Table2[[GameIsOver]:[GameIsOver]],1,Table2[[HomeTeam]:[HomeTeam]],$T37, Table2[[AwayTeam]:[AwayTeam]], AC$31, Table2[[ActualResult]:[ActualResult]], "OT") + SUMIFS(Table2[[HomeWon_]:[HomeWon_]], Table2[[GameIsOver]:[GameIsOver]],1,Table2[[AwayTeam]:[AwayTeam]],$T37, Table2[[HomeTeam]:[HomeTeam]], AC$31, Table2[[ActualResult]:[ActualResult]], "SO") + SUMIFS(Table2[[AwayWon]:[AwayWon]], Table2[[GameIsOver]:[GameIsOver]],1,Table2[[HomeTeam]:[HomeTeam]],$T37, Table2[[AwayTeam]:[AwayTeam]], AC$31, Table2[[ActualResult]:[ActualResult]], "SO")))</f>
        <v>0</v>
      </c>
      <c r="AD37">
        <f>(2*(SUMIFS(Table2[[AwayWon]:[AwayWon]], Table2[[GameIsOver]:[GameIsOver]],1,Table2[[AwayTeam]:[AwayTeam]],$T37, Table2[[HomeTeam]:[HomeTeam]], AD$31) + SUMIFS(Table2[[HomeWon_]:[HomeWon_]], Table2[[GameIsOver]:[GameIsOver]],1,Table2[[HomeTeam]:[HomeTeam]],$T7, Table2[[AwayTeam]:[AwayTeam]], AD$31))) + (0*(SUMIFS(Table2[[HomeWon_]:[HomeWon_]], Table2[[GameIsOver]:[GameIsOver]],1,Table2[[AwayTeam]:[AwayTeam]],$T37, Table2[[HomeTeam]:[HomeTeam]], AD$31, Table2[[ActualResult]:[ActualResult]], "REG") + SUMIFS(Table2[[AwayWon]:[AwayWon]], Table2[[GameIsOver]:[GameIsOver]],1,Table2[[HomeTeam]:[HomeTeam]],$T37, Table2[[AwayTeam]:[AwayTeam]], AD$31, Table2[[ActualResult]:[ActualResult]], "REG"))) + (1*(SUMIFS(Table2[[HomeWon_]:[HomeWon_]], Table2[[GameIsOver]:[GameIsOver]],1,Table2[[AwayTeam]:[AwayTeam]],$T37, Table2[[HomeTeam]:[HomeTeam]], AD$31, Table2[[ActualResult]:[ActualResult]], "OT") + SUMIFS(Table2[[AwayWon]:[AwayWon]], Table2[[GameIsOver]:[GameIsOver]],1,Table2[[HomeTeam]:[HomeTeam]],$T37, Table2[[AwayTeam]:[AwayTeam]], AD$31, Table2[[ActualResult]:[ActualResult]], "OT") + SUMIFS(Table2[[HomeWon_]:[HomeWon_]], Table2[[GameIsOver]:[GameIsOver]],1,Table2[[AwayTeam]:[AwayTeam]],$T37, Table2[[HomeTeam]:[HomeTeam]], AD$31, Table2[[ActualResult]:[ActualResult]], "SO") + SUMIFS(Table2[[AwayWon]:[AwayWon]], Table2[[GameIsOver]:[GameIsOver]],1,Table2[[HomeTeam]:[HomeTeam]],$T37, Table2[[AwayTeam]:[AwayTeam]], AD$31, Table2[[ActualResult]:[ActualResult]], "SO")))</f>
        <v>2</v>
      </c>
      <c r="AE37">
        <f>(2*(SUMIFS(Table2[[AwayWon]:[AwayWon]], Table2[[GameIsOver]:[GameIsOver]],1,Table2[[AwayTeam]:[AwayTeam]],$T37, Table2[[HomeTeam]:[HomeTeam]], AE$31) + SUMIFS(Table2[[HomeWon_]:[HomeWon_]], Table2[[GameIsOver]:[GameIsOver]],1,Table2[[HomeTeam]:[HomeTeam]],$T7, Table2[[AwayTeam]:[AwayTeam]], AE$31))) + (0*(SUMIFS(Table2[[HomeWon_]:[HomeWon_]], Table2[[GameIsOver]:[GameIsOver]],1,Table2[[AwayTeam]:[AwayTeam]],$T37, Table2[[HomeTeam]:[HomeTeam]], AE$31, Table2[[ActualResult]:[ActualResult]], "REG") + SUMIFS(Table2[[AwayWon]:[AwayWon]], Table2[[GameIsOver]:[GameIsOver]],1,Table2[[HomeTeam]:[HomeTeam]],$T37, Table2[[AwayTeam]:[AwayTeam]], AE$31, Table2[[ActualResult]:[ActualResult]], "REG"))) + (1*(SUMIFS(Table2[[HomeWon_]:[HomeWon_]], Table2[[GameIsOver]:[GameIsOver]],1,Table2[[AwayTeam]:[AwayTeam]],$T37, Table2[[HomeTeam]:[HomeTeam]], AE$31, Table2[[ActualResult]:[ActualResult]], "OT") + SUMIFS(Table2[[AwayWon]:[AwayWon]], Table2[[GameIsOver]:[GameIsOver]],1,Table2[[HomeTeam]:[HomeTeam]],$T37, Table2[[AwayTeam]:[AwayTeam]], AE$31, Table2[[ActualResult]:[ActualResult]], "OT") + SUMIFS(Table2[[HomeWon_]:[HomeWon_]], Table2[[GameIsOver]:[GameIsOver]],1,Table2[[AwayTeam]:[AwayTeam]],$T37, Table2[[HomeTeam]:[HomeTeam]], AE$31, Table2[[ActualResult]:[ActualResult]], "SO") + SUMIFS(Table2[[AwayWon]:[AwayWon]], Table2[[GameIsOver]:[GameIsOver]],1,Table2[[HomeTeam]:[HomeTeam]],$T37, Table2[[AwayTeam]:[AwayTeam]], AE$31, Table2[[ActualResult]:[ActualResult]], "SO")))</f>
        <v>2</v>
      </c>
      <c r="AF37">
        <f>(2*(SUMIFS(Table2[[AwayWon]:[AwayWon]], Table2[[GameIsOver]:[GameIsOver]],1,Table2[[AwayTeam]:[AwayTeam]],$T37, Table2[[HomeTeam]:[HomeTeam]], AF$31) + SUMIFS(Table2[[HomeWon_]:[HomeWon_]], Table2[[GameIsOver]:[GameIsOver]],1,Table2[[HomeTeam]:[HomeTeam]],$T7, Table2[[AwayTeam]:[AwayTeam]], AF$31))) + (0*(SUMIFS(Table2[[HomeWon_]:[HomeWon_]], Table2[[GameIsOver]:[GameIsOver]],1,Table2[[AwayTeam]:[AwayTeam]],$T37, Table2[[HomeTeam]:[HomeTeam]], AF$31, Table2[[ActualResult]:[ActualResult]], "REG") + SUMIFS(Table2[[AwayWon]:[AwayWon]], Table2[[GameIsOver]:[GameIsOver]],1,Table2[[HomeTeam]:[HomeTeam]],$T37, Table2[[AwayTeam]:[AwayTeam]], AF$31, Table2[[ActualResult]:[ActualResult]], "REG"))) + (1*(SUMIFS(Table2[[HomeWon_]:[HomeWon_]], Table2[[GameIsOver]:[GameIsOver]],1,Table2[[AwayTeam]:[AwayTeam]],$T37, Table2[[HomeTeam]:[HomeTeam]], AF$31, Table2[[ActualResult]:[ActualResult]], "OT") + SUMIFS(Table2[[AwayWon]:[AwayWon]], Table2[[GameIsOver]:[GameIsOver]],1,Table2[[HomeTeam]:[HomeTeam]],$T37, Table2[[AwayTeam]:[AwayTeam]], AF$31, Table2[[ActualResult]:[ActualResult]], "OT") + SUMIFS(Table2[[HomeWon_]:[HomeWon_]], Table2[[GameIsOver]:[GameIsOver]],1,Table2[[AwayTeam]:[AwayTeam]],$T37, Table2[[HomeTeam]:[HomeTeam]], AF$31, Table2[[ActualResult]:[ActualResult]], "SO") + SUMIFS(Table2[[AwayWon]:[AwayWon]], Table2[[GameIsOver]:[GameIsOver]],1,Table2[[HomeTeam]:[HomeTeam]],$T37, Table2[[AwayTeam]:[AwayTeam]], AF$31, Table2[[ActualResult]:[ActualResult]], "SO")))</f>
        <v>2</v>
      </c>
      <c r="AG37">
        <f>(2*(SUMIFS(Table2[[AwayWon]:[AwayWon]], Table2[[GameIsOver]:[GameIsOver]],1,Table2[[AwayTeam]:[AwayTeam]],$T37, Table2[[HomeTeam]:[HomeTeam]], AG$31) + SUMIFS(Table2[[HomeWon_]:[HomeWon_]], Table2[[GameIsOver]:[GameIsOver]],1,Table2[[HomeTeam]:[HomeTeam]],$T7, Table2[[AwayTeam]:[AwayTeam]], AG$31))) + (0*(SUMIFS(Table2[[HomeWon_]:[HomeWon_]], Table2[[GameIsOver]:[GameIsOver]],1,Table2[[AwayTeam]:[AwayTeam]],$T37, Table2[[HomeTeam]:[HomeTeam]], AG$31, Table2[[ActualResult]:[ActualResult]], "REG") + SUMIFS(Table2[[AwayWon]:[AwayWon]], Table2[[GameIsOver]:[GameIsOver]],1,Table2[[HomeTeam]:[HomeTeam]],$T37, Table2[[AwayTeam]:[AwayTeam]], AG$31, Table2[[ActualResult]:[ActualResult]], "REG"))) + (1*(SUMIFS(Table2[[HomeWon_]:[HomeWon_]], Table2[[GameIsOver]:[GameIsOver]],1,Table2[[AwayTeam]:[AwayTeam]],$T37, Table2[[HomeTeam]:[HomeTeam]], AG$31, Table2[[ActualResult]:[ActualResult]], "OT") + SUMIFS(Table2[[AwayWon]:[AwayWon]], Table2[[GameIsOver]:[GameIsOver]],1,Table2[[HomeTeam]:[HomeTeam]],$T37, Table2[[AwayTeam]:[AwayTeam]], AG$31, Table2[[ActualResult]:[ActualResult]], "OT") + SUMIFS(Table2[[HomeWon_]:[HomeWon_]], Table2[[GameIsOver]:[GameIsOver]],1,Table2[[AwayTeam]:[AwayTeam]],$T37, Table2[[HomeTeam]:[HomeTeam]], AG$31, Table2[[ActualResult]:[ActualResult]], "SO") + SUMIFS(Table2[[AwayWon]:[AwayWon]], Table2[[GameIsOver]:[GameIsOver]],1,Table2[[HomeTeam]:[HomeTeam]],$T37, Table2[[AwayTeam]:[AwayTeam]], AG$31, Table2[[ActualResult]:[ActualResult]], "SO")))</f>
        <v>0</v>
      </c>
      <c r="AH37">
        <f>(2*(SUMIFS(Table2[[AwayWon]:[AwayWon]], Table2[[GameIsOver]:[GameIsOver]],1,Table2[[AwayTeam]:[AwayTeam]],$T37, Table2[[HomeTeam]:[HomeTeam]], AH$31) + SUMIFS(Table2[[HomeWon_]:[HomeWon_]], Table2[[GameIsOver]:[GameIsOver]],1,Table2[[HomeTeam]:[HomeTeam]],$T7, Table2[[AwayTeam]:[AwayTeam]], AH$31))) + (0*(SUMIFS(Table2[[HomeWon_]:[HomeWon_]], Table2[[GameIsOver]:[GameIsOver]],1,Table2[[AwayTeam]:[AwayTeam]],$T37, Table2[[HomeTeam]:[HomeTeam]], AH$31, Table2[[ActualResult]:[ActualResult]], "REG") + SUMIFS(Table2[[AwayWon]:[AwayWon]], Table2[[GameIsOver]:[GameIsOver]],1,Table2[[HomeTeam]:[HomeTeam]],$T37, Table2[[AwayTeam]:[AwayTeam]], AH$31, Table2[[ActualResult]:[ActualResult]], "REG"))) + (1*(SUMIFS(Table2[[HomeWon_]:[HomeWon_]], Table2[[GameIsOver]:[GameIsOver]],1,Table2[[AwayTeam]:[AwayTeam]],$T37, Table2[[HomeTeam]:[HomeTeam]], AH$31, Table2[[ActualResult]:[ActualResult]], "OT") + SUMIFS(Table2[[AwayWon]:[AwayWon]], Table2[[GameIsOver]:[GameIsOver]],1,Table2[[HomeTeam]:[HomeTeam]],$T37, Table2[[AwayTeam]:[AwayTeam]], AH$31, Table2[[ActualResult]:[ActualResult]], "OT") + SUMIFS(Table2[[HomeWon_]:[HomeWon_]], Table2[[GameIsOver]:[GameIsOver]],1,Table2[[AwayTeam]:[AwayTeam]],$T37, Table2[[HomeTeam]:[HomeTeam]], AH$31, Table2[[ActualResult]:[ActualResult]], "SO") + SUMIFS(Table2[[AwayWon]:[AwayWon]], Table2[[GameIsOver]:[GameIsOver]],1,Table2[[HomeTeam]:[HomeTeam]],$T37, Table2[[AwayTeam]:[AwayTeam]], AH$31, Table2[[ActualResult]:[ActualResult]], "SO")))</f>
        <v>2</v>
      </c>
      <c r="AI37">
        <f>(2*(SUMIFS(Table2[[AwayWon]:[AwayWon]], Table2[[GameIsOver]:[GameIsOver]],1,Table2[[AwayTeam]:[AwayTeam]],$T37, Table2[[HomeTeam]:[HomeTeam]], AI$31) + SUMIFS(Table2[[HomeWon_]:[HomeWon_]], Table2[[GameIsOver]:[GameIsOver]],1,Table2[[HomeTeam]:[HomeTeam]],$T7, Table2[[AwayTeam]:[AwayTeam]], AI$31))) + (0*(SUMIFS(Table2[[HomeWon_]:[HomeWon_]], Table2[[GameIsOver]:[GameIsOver]],1,Table2[[AwayTeam]:[AwayTeam]],$T37, Table2[[HomeTeam]:[HomeTeam]], AI$31, Table2[[ActualResult]:[ActualResult]], "REG") + SUMIFS(Table2[[AwayWon]:[AwayWon]], Table2[[GameIsOver]:[GameIsOver]],1,Table2[[HomeTeam]:[HomeTeam]],$T37, Table2[[AwayTeam]:[AwayTeam]], AI$31, Table2[[ActualResult]:[ActualResult]], "REG"))) + (1*(SUMIFS(Table2[[HomeWon_]:[HomeWon_]], Table2[[GameIsOver]:[GameIsOver]],1,Table2[[AwayTeam]:[AwayTeam]],$T37, Table2[[HomeTeam]:[HomeTeam]], AI$31, Table2[[ActualResult]:[ActualResult]], "OT") + SUMIFS(Table2[[AwayWon]:[AwayWon]], Table2[[GameIsOver]:[GameIsOver]],1,Table2[[HomeTeam]:[HomeTeam]],$T37, Table2[[AwayTeam]:[AwayTeam]], AI$31, Table2[[ActualResult]:[ActualResult]], "OT") + SUMIFS(Table2[[HomeWon_]:[HomeWon_]], Table2[[GameIsOver]:[GameIsOver]],1,Table2[[AwayTeam]:[AwayTeam]],$T37, Table2[[HomeTeam]:[HomeTeam]], AI$31, Table2[[ActualResult]:[ActualResult]], "SO") + SUMIFS(Table2[[AwayWon]:[AwayWon]], Table2[[GameIsOver]:[GameIsOver]],1,Table2[[HomeTeam]:[HomeTeam]],$T37, Table2[[AwayTeam]:[AwayTeam]], AI$31, Table2[[ActualResult]:[ActualResult]], "SO")))</f>
        <v>3</v>
      </c>
      <c r="AJ37">
        <f>(2*(SUMIFS(Table2[[AwayWon]:[AwayWon]], Table2[[GameIsOver]:[GameIsOver]],1,Table2[[AwayTeam]:[AwayTeam]],$T37, Table2[[HomeTeam]:[HomeTeam]], AJ$31) + SUMIFS(Table2[[HomeWon_]:[HomeWon_]], Table2[[GameIsOver]:[GameIsOver]],1,Table2[[HomeTeam]:[HomeTeam]],$T7, Table2[[AwayTeam]:[AwayTeam]], AJ$31))) + (0*(SUMIFS(Table2[[HomeWon_]:[HomeWon_]], Table2[[GameIsOver]:[GameIsOver]],1,Table2[[AwayTeam]:[AwayTeam]],$T37, Table2[[HomeTeam]:[HomeTeam]], AJ$31, Table2[[ActualResult]:[ActualResult]], "REG") + SUMIFS(Table2[[AwayWon]:[AwayWon]], Table2[[GameIsOver]:[GameIsOver]],1,Table2[[HomeTeam]:[HomeTeam]],$T37, Table2[[AwayTeam]:[AwayTeam]], AJ$31, Table2[[ActualResult]:[ActualResult]], "REG"))) + (1*(SUMIFS(Table2[[HomeWon_]:[HomeWon_]], Table2[[GameIsOver]:[GameIsOver]],1,Table2[[AwayTeam]:[AwayTeam]],$T37, Table2[[HomeTeam]:[HomeTeam]], AJ$31, Table2[[ActualResult]:[ActualResult]], "OT") + SUMIFS(Table2[[AwayWon]:[AwayWon]], Table2[[GameIsOver]:[GameIsOver]],1,Table2[[HomeTeam]:[HomeTeam]],$T37, Table2[[AwayTeam]:[AwayTeam]], AJ$31, Table2[[ActualResult]:[ActualResult]], "OT") + SUMIFS(Table2[[HomeWon_]:[HomeWon_]], Table2[[GameIsOver]:[GameIsOver]],1,Table2[[AwayTeam]:[AwayTeam]],$T37, Table2[[HomeTeam]:[HomeTeam]], AJ$31, Table2[[ActualResult]:[ActualResult]], "SO") + SUMIFS(Table2[[AwayWon]:[AwayWon]], Table2[[GameIsOver]:[GameIsOver]],1,Table2[[HomeTeam]:[HomeTeam]],$T37, Table2[[AwayTeam]:[AwayTeam]], AJ$31, Table2[[ActualResult]:[ActualResult]], "SO")))</f>
        <v>3</v>
      </c>
      <c r="AK37">
        <f>(2*(SUMIFS(Table2[[AwayWon]:[AwayWon]], Table2[[GameIsOver]:[GameIsOver]],1,Table2[[AwayTeam]:[AwayTeam]],$T37, Table2[[HomeTeam]:[HomeTeam]], AK$31) + SUMIFS(Table2[[HomeWon_]:[HomeWon_]], Table2[[GameIsOver]:[GameIsOver]],1,Table2[[HomeTeam]:[HomeTeam]],$T7, Table2[[AwayTeam]:[AwayTeam]], AK$31))) + (0*(SUMIFS(Table2[[HomeWon_]:[HomeWon_]], Table2[[GameIsOver]:[GameIsOver]],1,Table2[[AwayTeam]:[AwayTeam]],$T37, Table2[[HomeTeam]:[HomeTeam]], AK$31, Table2[[ActualResult]:[ActualResult]], "REG") + SUMIFS(Table2[[AwayWon]:[AwayWon]], Table2[[GameIsOver]:[GameIsOver]],1,Table2[[HomeTeam]:[HomeTeam]],$T37, Table2[[AwayTeam]:[AwayTeam]], AK$31, Table2[[ActualResult]:[ActualResult]], "REG"))) + (1*(SUMIFS(Table2[[HomeWon_]:[HomeWon_]], Table2[[GameIsOver]:[GameIsOver]],1,Table2[[AwayTeam]:[AwayTeam]],$T37, Table2[[HomeTeam]:[HomeTeam]], AK$31, Table2[[ActualResult]:[ActualResult]], "OT") + SUMIFS(Table2[[AwayWon]:[AwayWon]], Table2[[GameIsOver]:[GameIsOver]],1,Table2[[HomeTeam]:[HomeTeam]],$T37, Table2[[AwayTeam]:[AwayTeam]], AK$31, Table2[[ActualResult]:[ActualResult]], "OT") + SUMIFS(Table2[[HomeWon_]:[HomeWon_]], Table2[[GameIsOver]:[GameIsOver]],1,Table2[[AwayTeam]:[AwayTeam]],$T37, Table2[[HomeTeam]:[HomeTeam]], AK$31, Table2[[ActualResult]:[ActualResult]], "SO") + SUMIFS(Table2[[AwayWon]:[AwayWon]], Table2[[GameIsOver]:[GameIsOver]],1,Table2[[HomeTeam]:[HomeTeam]],$T37, Table2[[AwayTeam]:[AwayTeam]], AK$31, Table2[[ActualResult]:[ActualResult]], "SO")))</f>
        <v>2</v>
      </c>
      <c r="AL37">
        <f>(2*(SUMIFS(Table2[[AwayWon]:[AwayWon]], Table2[[GameIsOver]:[GameIsOver]],1,Table2[[AwayTeam]:[AwayTeam]],$T37, Table2[[HomeTeam]:[HomeTeam]], AL$31) + SUMIFS(Table2[[HomeWon_]:[HomeWon_]], Table2[[GameIsOver]:[GameIsOver]],1,Table2[[HomeTeam]:[HomeTeam]],$T7, Table2[[AwayTeam]:[AwayTeam]], AL$31))) + (0*(SUMIFS(Table2[[HomeWon_]:[HomeWon_]], Table2[[GameIsOver]:[GameIsOver]],1,Table2[[AwayTeam]:[AwayTeam]],$T37, Table2[[HomeTeam]:[HomeTeam]], AL$31, Table2[[ActualResult]:[ActualResult]], "REG") + SUMIFS(Table2[[AwayWon]:[AwayWon]], Table2[[GameIsOver]:[GameIsOver]],1,Table2[[HomeTeam]:[HomeTeam]],$T37, Table2[[AwayTeam]:[AwayTeam]], AL$31, Table2[[ActualResult]:[ActualResult]], "REG"))) + (1*(SUMIFS(Table2[[HomeWon_]:[HomeWon_]], Table2[[GameIsOver]:[GameIsOver]],1,Table2[[AwayTeam]:[AwayTeam]],$T37, Table2[[HomeTeam]:[HomeTeam]], AL$31, Table2[[ActualResult]:[ActualResult]], "OT") + SUMIFS(Table2[[AwayWon]:[AwayWon]], Table2[[GameIsOver]:[GameIsOver]],1,Table2[[HomeTeam]:[HomeTeam]],$T37, Table2[[AwayTeam]:[AwayTeam]], AL$31, Table2[[ActualResult]:[ActualResult]], "OT") + SUMIFS(Table2[[HomeWon_]:[HomeWon_]], Table2[[GameIsOver]:[GameIsOver]],1,Table2[[AwayTeam]:[AwayTeam]],$T37, Table2[[HomeTeam]:[HomeTeam]], AL$31, Table2[[ActualResult]:[ActualResult]], "SO") + SUMIFS(Table2[[AwayWon]:[AwayWon]], Table2[[GameIsOver]:[GameIsOver]],1,Table2[[HomeTeam]:[HomeTeam]],$T37, Table2[[AwayTeam]:[AwayTeam]], AL$31, Table2[[ActualResult]:[ActualResult]], "SO")))</f>
        <v>0</v>
      </c>
      <c r="AM37">
        <f>(2*(SUMIFS(Table2[[AwayWon]:[AwayWon]], Table2[[GameIsOver]:[GameIsOver]],1,Table2[[AwayTeam]:[AwayTeam]],$T37, Table2[[HomeTeam]:[HomeTeam]], AM$31) + SUMIFS(Table2[[HomeWon_]:[HomeWon_]], Table2[[GameIsOver]:[GameIsOver]],1,Table2[[HomeTeam]:[HomeTeam]],$T7, Table2[[AwayTeam]:[AwayTeam]], AM$31))) + (0*(SUMIFS(Table2[[HomeWon_]:[HomeWon_]], Table2[[GameIsOver]:[GameIsOver]],1,Table2[[AwayTeam]:[AwayTeam]],$T37, Table2[[HomeTeam]:[HomeTeam]], AM$31, Table2[[ActualResult]:[ActualResult]], "REG") + SUMIFS(Table2[[AwayWon]:[AwayWon]], Table2[[GameIsOver]:[GameIsOver]],1,Table2[[HomeTeam]:[HomeTeam]],$T37, Table2[[AwayTeam]:[AwayTeam]], AM$31, Table2[[ActualResult]:[ActualResult]], "REG"))) + (1*(SUMIFS(Table2[[HomeWon_]:[HomeWon_]], Table2[[GameIsOver]:[GameIsOver]],1,Table2[[AwayTeam]:[AwayTeam]],$T37, Table2[[HomeTeam]:[HomeTeam]], AM$31, Table2[[ActualResult]:[ActualResult]], "OT") + SUMIFS(Table2[[AwayWon]:[AwayWon]], Table2[[GameIsOver]:[GameIsOver]],1,Table2[[HomeTeam]:[HomeTeam]],$T37, Table2[[AwayTeam]:[AwayTeam]], AM$31, Table2[[ActualResult]:[ActualResult]], "OT") + SUMIFS(Table2[[HomeWon_]:[HomeWon_]], Table2[[GameIsOver]:[GameIsOver]],1,Table2[[AwayTeam]:[AwayTeam]],$T37, Table2[[HomeTeam]:[HomeTeam]], AM$31, Table2[[ActualResult]:[ActualResult]], "SO") + SUMIFS(Table2[[AwayWon]:[AwayWon]], Table2[[GameIsOver]:[GameIsOver]],1,Table2[[HomeTeam]:[HomeTeam]],$T37, Table2[[AwayTeam]:[AwayTeam]], AM$31, Table2[[ActualResult]:[ActualResult]], "SO")))</f>
        <v>2</v>
      </c>
      <c r="AN37">
        <f>(2*(SUMIFS(Table2[[AwayWon]:[AwayWon]], Table2[[GameIsOver]:[GameIsOver]],1,Table2[[AwayTeam]:[AwayTeam]],$T37, Table2[[HomeTeam]:[HomeTeam]], AN$31) + SUMIFS(Table2[[HomeWon_]:[HomeWon_]], Table2[[GameIsOver]:[GameIsOver]],1,Table2[[HomeTeam]:[HomeTeam]],$T7, Table2[[AwayTeam]:[AwayTeam]], AN$31))) + (0*(SUMIFS(Table2[[HomeWon_]:[HomeWon_]], Table2[[GameIsOver]:[GameIsOver]],1,Table2[[AwayTeam]:[AwayTeam]],$T37, Table2[[HomeTeam]:[HomeTeam]], AN$31, Table2[[ActualResult]:[ActualResult]], "REG") + SUMIFS(Table2[[AwayWon]:[AwayWon]], Table2[[GameIsOver]:[GameIsOver]],1,Table2[[HomeTeam]:[HomeTeam]],$T37, Table2[[AwayTeam]:[AwayTeam]], AN$31, Table2[[ActualResult]:[ActualResult]], "REG"))) + (1*(SUMIFS(Table2[[HomeWon_]:[HomeWon_]], Table2[[GameIsOver]:[GameIsOver]],1,Table2[[AwayTeam]:[AwayTeam]],$T37, Table2[[HomeTeam]:[HomeTeam]], AN$31, Table2[[ActualResult]:[ActualResult]], "OT") + SUMIFS(Table2[[AwayWon]:[AwayWon]], Table2[[GameIsOver]:[GameIsOver]],1,Table2[[HomeTeam]:[HomeTeam]],$T37, Table2[[AwayTeam]:[AwayTeam]], AN$31, Table2[[ActualResult]:[ActualResult]], "OT") + SUMIFS(Table2[[HomeWon_]:[HomeWon_]], Table2[[GameIsOver]:[GameIsOver]],1,Table2[[AwayTeam]:[AwayTeam]],$T37, Table2[[HomeTeam]:[HomeTeam]], AN$31, Table2[[ActualResult]:[ActualResult]], "SO") + SUMIFS(Table2[[AwayWon]:[AwayWon]], Table2[[GameIsOver]:[GameIsOver]],1,Table2[[HomeTeam]:[HomeTeam]],$T37, Table2[[AwayTeam]:[AwayTeam]], AN$31, Table2[[ActualResult]:[ActualResult]], "SO")))</f>
        <v>2</v>
      </c>
      <c r="AO37">
        <f>(2*(SUMIFS(Table2[[AwayWon]:[AwayWon]], Table2[[GameIsOver]:[GameIsOver]],1,Table2[[AwayTeam]:[AwayTeam]],$T37, Table2[[HomeTeam]:[HomeTeam]], AO$31) + SUMIFS(Table2[[HomeWon_]:[HomeWon_]], Table2[[GameIsOver]:[GameIsOver]],1,Table2[[HomeTeam]:[HomeTeam]],$T7, Table2[[AwayTeam]:[AwayTeam]], AO$31))) + (0*(SUMIFS(Table2[[HomeWon_]:[HomeWon_]], Table2[[GameIsOver]:[GameIsOver]],1,Table2[[AwayTeam]:[AwayTeam]],$T37, Table2[[HomeTeam]:[HomeTeam]], AO$31, Table2[[ActualResult]:[ActualResult]], "REG") + SUMIFS(Table2[[AwayWon]:[AwayWon]], Table2[[GameIsOver]:[GameIsOver]],1,Table2[[HomeTeam]:[HomeTeam]],$T37, Table2[[AwayTeam]:[AwayTeam]], AO$31, Table2[[ActualResult]:[ActualResult]], "REG"))) + (1*(SUMIFS(Table2[[HomeWon_]:[HomeWon_]], Table2[[GameIsOver]:[GameIsOver]],1,Table2[[AwayTeam]:[AwayTeam]],$T37, Table2[[HomeTeam]:[HomeTeam]], AO$31, Table2[[ActualResult]:[ActualResult]], "OT") + SUMIFS(Table2[[AwayWon]:[AwayWon]], Table2[[GameIsOver]:[GameIsOver]],1,Table2[[HomeTeam]:[HomeTeam]],$T37, Table2[[AwayTeam]:[AwayTeam]], AO$31, Table2[[ActualResult]:[ActualResult]], "OT") + SUMIFS(Table2[[HomeWon_]:[HomeWon_]], Table2[[GameIsOver]:[GameIsOver]],1,Table2[[AwayTeam]:[AwayTeam]],$T37, Table2[[HomeTeam]:[HomeTeam]], AO$31, Table2[[ActualResult]:[ActualResult]], "SO") + SUMIFS(Table2[[AwayWon]:[AwayWon]], Table2[[GameIsOver]:[GameIsOver]],1,Table2[[HomeTeam]:[HomeTeam]],$T37, Table2[[AwayTeam]:[AwayTeam]], AO$31, Table2[[ActualResult]:[ActualResult]], "SO")))</f>
        <v>5</v>
      </c>
      <c r="AP37">
        <f>(2*(SUMIFS(Table2[[AwayWon]:[AwayWon]], Table2[[GameIsOver]:[GameIsOver]],1,Table2[[AwayTeam]:[AwayTeam]],$T37, Table2[[HomeTeam]:[HomeTeam]], AP$31) + SUMIFS(Table2[[HomeWon_]:[HomeWon_]], Table2[[GameIsOver]:[GameIsOver]],1,Table2[[HomeTeam]:[HomeTeam]],$T7, Table2[[AwayTeam]:[AwayTeam]], AP$31))) + (0*(SUMIFS(Table2[[HomeWon_]:[HomeWon_]], Table2[[GameIsOver]:[GameIsOver]],1,Table2[[AwayTeam]:[AwayTeam]],$T37, Table2[[HomeTeam]:[HomeTeam]], AP$31, Table2[[ActualResult]:[ActualResult]], "REG") + SUMIFS(Table2[[AwayWon]:[AwayWon]], Table2[[GameIsOver]:[GameIsOver]],1,Table2[[HomeTeam]:[HomeTeam]],$T37, Table2[[AwayTeam]:[AwayTeam]], AP$31, Table2[[ActualResult]:[ActualResult]], "REG"))) + (1*(SUMIFS(Table2[[HomeWon_]:[HomeWon_]], Table2[[GameIsOver]:[GameIsOver]],1,Table2[[AwayTeam]:[AwayTeam]],$T37, Table2[[HomeTeam]:[HomeTeam]], AP$31, Table2[[ActualResult]:[ActualResult]], "OT") + SUMIFS(Table2[[AwayWon]:[AwayWon]], Table2[[GameIsOver]:[GameIsOver]],1,Table2[[HomeTeam]:[HomeTeam]],$T37, Table2[[AwayTeam]:[AwayTeam]], AP$31, Table2[[ActualResult]:[ActualResult]], "OT") + SUMIFS(Table2[[HomeWon_]:[HomeWon_]], Table2[[GameIsOver]:[GameIsOver]],1,Table2[[AwayTeam]:[AwayTeam]],$T37, Table2[[HomeTeam]:[HomeTeam]], AP$31, Table2[[ActualResult]:[ActualResult]], "SO") + SUMIFS(Table2[[AwayWon]:[AwayWon]], Table2[[GameIsOver]:[GameIsOver]],1,Table2[[HomeTeam]:[HomeTeam]],$T37, Table2[[AwayTeam]:[AwayTeam]], AP$31, Table2[[ActualResult]:[ActualResult]], "SO")))</f>
        <v>0</v>
      </c>
      <c r="AQ37">
        <f>(2*(SUMIFS(Table2[[AwayWon]:[AwayWon]], Table2[[GameIsOver]:[GameIsOver]],1,Table2[[AwayTeam]:[AwayTeam]],$T37, Table2[[HomeTeam]:[HomeTeam]], AQ$31) + SUMIFS(Table2[[HomeWon_]:[HomeWon_]], Table2[[GameIsOver]:[GameIsOver]],1,Table2[[HomeTeam]:[HomeTeam]],$T7, Table2[[AwayTeam]:[AwayTeam]], AQ$31))) + (0*(SUMIFS(Table2[[HomeWon_]:[HomeWon_]], Table2[[GameIsOver]:[GameIsOver]],1,Table2[[AwayTeam]:[AwayTeam]],$T37, Table2[[HomeTeam]:[HomeTeam]], AQ$31, Table2[[ActualResult]:[ActualResult]], "REG") + SUMIFS(Table2[[AwayWon]:[AwayWon]], Table2[[GameIsOver]:[GameIsOver]],1,Table2[[HomeTeam]:[HomeTeam]],$T37, Table2[[AwayTeam]:[AwayTeam]], AQ$31, Table2[[ActualResult]:[ActualResult]], "REG"))) + (1*(SUMIFS(Table2[[HomeWon_]:[HomeWon_]], Table2[[GameIsOver]:[GameIsOver]],1,Table2[[AwayTeam]:[AwayTeam]],$T37, Table2[[HomeTeam]:[HomeTeam]], AQ$31, Table2[[ActualResult]:[ActualResult]], "OT") + SUMIFS(Table2[[AwayWon]:[AwayWon]], Table2[[GameIsOver]:[GameIsOver]],1,Table2[[HomeTeam]:[HomeTeam]],$T37, Table2[[AwayTeam]:[AwayTeam]], AQ$31, Table2[[ActualResult]:[ActualResult]], "OT") + SUMIFS(Table2[[HomeWon_]:[HomeWon_]], Table2[[GameIsOver]:[GameIsOver]],1,Table2[[AwayTeam]:[AwayTeam]],$T37, Table2[[HomeTeam]:[HomeTeam]], AQ$31, Table2[[ActualResult]:[ActualResult]], "SO") + SUMIFS(Table2[[AwayWon]:[AwayWon]], Table2[[GameIsOver]:[GameIsOver]],1,Table2[[HomeTeam]:[HomeTeam]],$T37, Table2[[AwayTeam]:[AwayTeam]], AQ$31, Table2[[ActualResult]:[ActualResult]], "SO")))</f>
        <v>2</v>
      </c>
      <c r="AR37">
        <f>(2*(SUMIFS(Table2[[AwayWon]:[AwayWon]], Table2[[GameIsOver]:[GameIsOver]],1,Table2[[AwayTeam]:[AwayTeam]],$T37, Table2[[HomeTeam]:[HomeTeam]], AR$31) + SUMIFS(Table2[[HomeWon_]:[HomeWon_]], Table2[[GameIsOver]:[GameIsOver]],1,Table2[[HomeTeam]:[HomeTeam]],$T7, Table2[[AwayTeam]:[AwayTeam]], AR$31))) + (0*(SUMIFS(Table2[[HomeWon_]:[HomeWon_]], Table2[[GameIsOver]:[GameIsOver]],1,Table2[[AwayTeam]:[AwayTeam]],$T37, Table2[[HomeTeam]:[HomeTeam]], AR$31, Table2[[ActualResult]:[ActualResult]], "REG") + SUMIFS(Table2[[AwayWon]:[AwayWon]], Table2[[GameIsOver]:[GameIsOver]],1,Table2[[HomeTeam]:[HomeTeam]],$T37, Table2[[AwayTeam]:[AwayTeam]], AR$31, Table2[[ActualResult]:[ActualResult]], "REG"))) + (1*(SUMIFS(Table2[[HomeWon_]:[HomeWon_]], Table2[[GameIsOver]:[GameIsOver]],1,Table2[[AwayTeam]:[AwayTeam]],$T37, Table2[[HomeTeam]:[HomeTeam]], AR$31, Table2[[ActualResult]:[ActualResult]], "OT") + SUMIFS(Table2[[AwayWon]:[AwayWon]], Table2[[GameIsOver]:[GameIsOver]],1,Table2[[HomeTeam]:[HomeTeam]],$T37, Table2[[AwayTeam]:[AwayTeam]], AR$31, Table2[[ActualResult]:[ActualResult]], "OT") + SUMIFS(Table2[[HomeWon_]:[HomeWon_]], Table2[[GameIsOver]:[GameIsOver]],1,Table2[[AwayTeam]:[AwayTeam]],$T37, Table2[[HomeTeam]:[HomeTeam]], AR$31, Table2[[ActualResult]:[ActualResult]], "SO") + SUMIFS(Table2[[AwayWon]:[AwayWon]], Table2[[GameIsOver]:[GameIsOver]],1,Table2[[HomeTeam]:[HomeTeam]],$T37, Table2[[AwayTeam]:[AwayTeam]], AR$31, Table2[[ActualResult]:[ActualResult]], "SO")))</f>
        <v>4</v>
      </c>
      <c r="AS37">
        <f>(2*(SUMIFS(Table2[[AwayWon]:[AwayWon]], Table2[[GameIsOver]:[GameIsOver]],1,Table2[[AwayTeam]:[AwayTeam]],$T37, Table2[[HomeTeam]:[HomeTeam]], AS$31) + SUMIFS(Table2[[HomeWon_]:[HomeWon_]], Table2[[GameIsOver]:[GameIsOver]],1,Table2[[HomeTeam]:[HomeTeam]],$T7, Table2[[AwayTeam]:[AwayTeam]], AS$31))) + (0*(SUMIFS(Table2[[HomeWon_]:[HomeWon_]], Table2[[GameIsOver]:[GameIsOver]],1,Table2[[AwayTeam]:[AwayTeam]],$T37, Table2[[HomeTeam]:[HomeTeam]], AS$31, Table2[[ActualResult]:[ActualResult]], "REG") + SUMIFS(Table2[[AwayWon]:[AwayWon]], Table2[[GameIsOver]:[GameIsOver]],1,Table2[[HomeTeam]:[HomeTeam]],$T37, Table2[[AwayTeam]:[AwayTeam]], AS$31, Table2[[ActualResult]:[ActualResult]], "REG"))) + (1*(SUMIFS(Table2[[HomeWon_]:[HomeWon_]], Table2[[GameIsOver]:[GameIsOver]],1,Table2[[AwayTeam]:[AwayTeam]],$T37, Table2[[HomeTeam]:[HomeTeam]], AS$31, Table2[[ActualResult]:[ActualResult]], "OT") + SUMIFS(Table2[[AwayWon]:[AwayWon]], Table2[[GameIsOver]:[GameIsOver]],1,Table2[[HomeTeam]:[HomeTeam]],$T37, Table2[[AwayTeam]:[AwayTeam]], AS$31, Table2[[ActualResult]:[ActualResult]], "OT") + SUMIFS(Table2[[HomeWon_]:[HomeWon_]], Table2[[GameIsOver]:[GameIsOver]],1,Table2[[AwayTeam]:[AwayTeam]],$T37, Table2[[HomeTeam]:[HomeTeam]], AS$31, Table2[[ActualResult]:[ActualResult]], "SO") + SUMIFS(Table2[[AwayWon]:[AwayWon]], Table2[[GameIsOver]:[GameIsOver]],1,Table2[[HomeTeam]:[HomeTeam]],$T37, Table2[[AwayTeam]:[AwayTeam]], AS$31, Table2[[ActualResult]:[ActualResult]], "SO")))</f>
        <v>0</v>
      </c>
      <c r="AT37">
        <f>(2*(SUMIFS(Table2[[AwayWon]:[AwayWon]], Table2[[GameIsOver]:[GameIsOver]],1,Table2[[AwayTeam]:[AwayTeam]],$T37, Table2[[HomeTeam]:[HomeTeam]], AT$31) + SUMIFS(Table2[[HomeWon_]:[HomeWon_]], Table2[[GameIsOver]:[GameIsOver]],1,Table2[[HomeTeam]:[HomeTeam]],$T7, Table2[[AwayTeam]:[AwayTeam]], AT$31))) + (0*(SUMIFS(Table2[[HomeWon_]:[HomeWon_]], Table2[[GameIsOver]:[GameIsOver]],1,Table2[[AwayTeam]:[AwayTeam]],$T37, Table2[[HomeTeam]:[HomeTeam]], AT$31, Table2[[ActualResult]:[ActualResult]], "REG") + SUMIFS(Table2[[AwayWon]:[AwayWon]], Table2[[GameIsOver]:[GameIsOver]],1,Table2[[HomeTeam]:[HomeTeam]],$T37, Table2[[AwayTeam]:[AwayTeam]], AT$31, Table2[[ActualResult]:[ActualResult]], "REG"))) + (1*(SUMIFS(Table2[[HomeWon_]:[HomeWon_]], Table2[[GameIsOver]:[GameIsOver]],1,Table2[[AwayTeam]:[AwayTeam]],$T37, Table2[[HomeTeam]:[HomeTeam]], AT$31, Table2[[ActualResult]:[ActualResult]], "OT") + SUMIFS(Table2[[AwayWon]:[AwayWon]], Table2[[GameIsOver]:[GameIsOver]],1,Table2[[HomeTeam]:[HomeTeam]],$T37, Table2[[AwayTeam]:[AwayTeam]], AT$31, Table2[[ActualResult]:[ActualResult]], "OT") + SUMIFS(Table2[[HomeWon_]:[HomeWon_]], Table2[[GameIsOver]:[GameIsOver]],1,Table2[[AwayTeam]:[AwayTeam]],$T37, Table2[[HomeTeam]:[HomeTeam]], AT$31, Table2[[ActualResult]:[ActualResult]], "SO") + SUMIFS(Table2[[AwayWon]:[AwayWon]], Table2[[GameIsOver]:[GameIsOver]],1,Table2[[HomeTeam]:[HomeTeam]],$T37, Table2[[AwayTeam]:[AwayTeam]], AT$31, Table2[[ActualResult]:[ActualResult]], "SO")))</f>
        <v>0</v>
      </c>
      <c r="AU37">
        <f>(2*(SUMIFS(Table2[[AwayWon]:[AwayWon]], Table2[[GameIsOver]:[GameIsOver]],1,Table2[[AwayTeam]:[AwayTeam]],$T37, Table2[[HomeTeam]:[HomeTeam]], AU$31) + SUMIFS(Table2[[HomeWon_]:[HomeWon_]], Table2[[GameIsOver]:[GameIsOver]],1,Table2[[HomeTeam]:[HomeTeam]],$T7, Table2[[AwayTeam]:[AwayTeam]], AU$31))) + (0*(SUMIFS(Table2[[HomeWon_]:[HomeWon_]], Table2[[GameIsOver]:[GameIsOver]],1,Table2[[AwayTeam]:[AwayTeam]],$T37, Table2[[HomeTeam]:[HomeTeam]], AU$31, Table2[[ActualResult]:[ActualResult]], "REG") + SUMIFS(Table2[[AwayWon]:[AwayWon]], Table2[[GameIsOver]:[GameIsOver]],1,Table2[[HomeTeam]:[HomeTeam]],$T37, Table2[[AwayTeam]:[AwayTeam]], AU$31, Table2[[ActualResult]:[ActualResult]], "REG"))) + (1*(SUMIFS(Table2[[HomeWon_]:[HomeWon_]], Table2[[GameIsOver]:[GameIsOver]],1,Table2[[AwayTeam]:[AwayTeam]],$T37, Table2[[HomeTeam]:[HomeTeam]], AU$31, Table2[[ActualResult]:[ActualResult]], "OT") + SUMIFS(Table2[[AwayWon]:[AwayWon]], Table2[[GameIsOver]:[GameIsOver]],1,Table2[[HomeTeam]:[HomeTeam]],$T37, Table2[[AwayTeam]:[AwayTeam]], AU$31, Table2[[ActualResult]:[ActualResult]], "OT") + SUMIFS(Table2[[HomeWon_]:[HomeWon_]], Table2[[GameIsOver]:[GameIsOver]],1,Table2[[AwayTeam]:[AwayTeam]],$T37, Table2[[HomeTeam]:[HomeTeam]], AU$31, Table2[[ActualResult]:[ActualResult]], "SO") + SUMIFS(Table2[[AwayWon]:[AwayWon]], Table2[[GameIsOver]:[GameIsOver]],1,Table2[[HomeTeam]:[HomeTeam]],$T37, Table2[[AwayTeam]:[AwayTeam]], AU$31, Table2[[ActualResult]:[ActualResult]], "SO")))</f>
        <v>0</v>
      </c>
      <c r="AV37">
        <f>(2*(SUMIFS(Table2[[AwayWon]:[AwayWon]], Table2[[GameIsOver]:[GameIsOver]],1,Table2[[AwayTeam]:[AwayTeam]],$T37, Table2[[HomeTeam]:[HomeTeam]], AV$31) + SUMIFS(Table2[[HomeWon_]:[HomeWon_]], Table2[[GameIsOver]:[GameIsOver]],1,Table2[[HomeTeam]:[HomeTeam]],$T7, Table2[[AwayTeam]:[AwayTeam]], AV$31))) + (0*(SUMIFS(Table2[[HomeWon_]:[HomeWon_]], Table2[[GameIsOver]:[GameIsOver]],1,Table2[[AwayTeam]:[AwayTeam]],$T37, Table2[[HomeTeam]:[HomeTeam]], AV$31, Table2[[ActualResult]:[ActualResult]], "REG") + SUMIFS(Table2[[AwayWon]:[AwayWon]], Table2[[GameIsOver]:[GameIsOver]],1,Table2[[HomeTeam]:[HomeTeam]],$T37, Table2[[AwayTeam]:[AwayTeam]], AV$31, Table2[[ActualResult]:[ActualResult]], "REG"))) + (1*(SUMIFS(Table2[[HomeWon_]:[HomeWon_]], Table2[[GameIsOver]:[GameIsOver]],1,Table2[[AwayTeam]:[AwayTeam]],$T37, Table2[[HomeTeam]:[HomeTeam]], AV$31, Table2[[ActualResult]:[ActualResult]], "OT") + SUMIFS(Table2[[AwayWon]:[AwayWon]], Table2[[GameIsOver]:[GameIsOver]],1,Table2[[HomeTeam]:[HomeTeam]],$T37, Table2[[AwayTeam]:[AwayTeam]], AV$31, Table2[[ActualResult]:[ActualResult]], "OT") + SUMIFS(Table2[[HomeWon_]:[HomeWon_]], Table2[[GameIsOver]:[GameIsOver]],1,Table2[[AwayTeam]:[AwayTeam]],$T37, Table2[[HomeTeam]:[HomeTeam]], AV$31, Table2[[ActualResult]:[ActualResult]], "SO") + SUMIFS(Table2[[AwayWon]:[AwayWon]], Table2[[GameIsOver]:[GameIsOver]],1,Table2[[HomeTeam]:[HomeTeam]],$T37, Table2[[AwayTeam]:[AwayTeam]], AV$31, Table2[[ActualResult]:[ActualResult]], "SO")))</f>
        <v>4</v>
      </c>
      <c r="AW37">
        <f>(2*(SUMIFS(Table2[[AwayWon]:[AwayWon]], Table2[[GameIsOver]:[GameIsOver]],1,Table2[[AwayTeam]:[AwayTeam]],$T37, Table2[[HomeTeam]:[HomeTeam]], AW$31) + SUMIFS(Table2[[HomeWon_]:[HomeWon_]], Table2[[GameIsOver]:[GameIsOver]],1,Table2[[HomeTeam]:[HomeTeam]],$T7, Table2[[AwayTeam]:[AwayTeam]], AW$31))) + (0*(SUMIFS(Table2[[HomeWon_]:[HomeWon_]], Table2[[GameIsOver]:[GameIsOver]],1,Table2[[AwayTeam]:[AwayTeam]],$T37, Table2[[HomeTeam]:[HomeTeam]], AW$31, Table2[[ActualResult]:[ActualResult]], "REG") + SUMIFS(Table2[[AwayWon]:[AwayWon]], Table2[[GameIsOver]:[GameIsOver]],1,Table2[[HomeTeam]:[HomeTeam]],$T37, Table2[[AwayTeam]:[AwayTeam]], AW$31, Table2[[ActualResult]:[ActualResult]], "REG"))) + (1*(SUMIFS(Table2[[HomeWon_]:[HomeWon_]], Table2[[GameIsOver]:[GameIsOver]],1,Table2[[AwayTeam]:[AwayTeam]],$T37, Table2[[HomeTeam]:[HomeTeam]], AW$31, Table2[[ActualResult]:[ActualResult]], "OT") + SUMIFS(Table2[[AwayWon]:[AwayWon]], Table2[[GameIsOver]:[GameIsOver]],1,Table2[[HomeTeam]:[HomeTeam]],$T37, Table2[[AwayTeam]:[AwayTeam]], AW$31, Table2[[ActualResult]:[ActualResult]], "OT") + SUMIFS(Table2[[HomeWon_]:[HomeWon_]], Table2[[GameIsOver]:[GameIsOver]],1,Table2[[AwayTeam]:[AwayTeam]],$T37, Table2[[HomeTeam]:[HomeTeam]], AW$31, Table2[[ActualResult]:[ActualResult]], "SO") + SUMIFS(Table2[[AwayWon]:[AwayWon]], Table2[[GameIsOver]:[GameIsOver]],1,Table2[[HomeTeam]:[HomeTeam]],$T37, Table2[[AwayTeam]:[AwayTeam]], AW$31, Table2[[ActualResult]:[ActualResult]], "SO")))</f>
        <v>2</v>
      </c>
      <c r="AX37">
        <f>(2*(SUMIFS(Table2[[AwayWon]:[AwayWon]], Table2[[GameIsOver]:[GameIsOver]],1,Table2[[AwayTeam]:[AwayTeam]],$T37, Table2[[HomeTeam]:[HomeTeam]], AX$31) + SUMIFS(Table2[[HomeWon_]:[HomeWon_]], Table2[[GameIsOver]:[GameIsOver]],1,Table2[[HomeTeam]:[HomeTeam]],$T7, Table2[[AwayTeam]:[AwayTeam]], AX$31))) + (0*(SUMIFS(Table2[[HomeWon_]:[HomeWon_]], Table2[[GameIsOver]:[GameIsOver]],1,Table2[[AwayTeam]:[AwayTeam]],$T37, Table2[[HomeTeam]:[HomeTeam]], AX$31, Table2[[ActualResult]:[ActualResult]], "REG") + SUMIFS(Table2[[AwayWon]:[AwayWon]], Table2[[GameIsOver]:[GameIsOver]],1,Table2[[HomeTeam]:[HomeTeam]],$T37, Table2[[AwayTeam]:[AwayTeam]], AX$31, Table2[[ActualResult]:[ActualResult]], "REG"))) + (1*(SUMIFS(Table2[[HomeWon_]:[HomeWon_]], Table2[[GameIsOver]:[GameIsOver]],1,Table2[[AwayTeam]:[AwayTeam]],$T37, Table2[[HomeTeam]:[HomeTeam]], AX$31, Table2[[ActualResult]:[ActualResult]], "OT") + SUMIFS(Table2[[AwayWon]:[AwayWon]], Table2[[GameIsOver]:[GameIsOver]],1,Table2[[HomeTeam]:[HomeTeam]],$T37, Table2[[AwayTeam]:[AwayTeam]], AX$31, Table2[[ActualResult]:[ActualResult]], "OT") + SUMIFS(Table2[[HomeWon_]:[HomeWon_]], Table2[[GameIsOver]:[GameIsOver]],1,Table2[[AwayTeam]:[AwayTeam]],$T37, Table2[[HomeTeam]:[HomeTeam]], AX$31, Table2[[ActualResult]:[ActualResult]], "SO") + SUMIFS(Table2[[AwayWon]:[AwayWon]], Table2[[GameIsOver]:[GameIsOver]],1,Table2[[HomeTeam]:[HomeTeam]],$T37, Table2[[AwayTeam]:[AwayTeam]], AX$31, Table2[[ActualResult]:[ActualResult]], "SO")))</f>
        <v>2</v>
      </c>
      <c r="AY37">
        <f>(2*(SUMIFS(Table2[[AwayWon]:[AwayWon]], Table2[[GameIsOver]:[GameIsOver]],1,Table2[[AwayTeam]:[AwayTeam]],$T37, Table2[[HomeTeam]:[HomeTeam]], AY$31) + SUMIFS(Table2[[HomeWon_]:[HomeWon_]], Table2[[GameIsOver]:[GameIsOver]],1,Table2[[HomeTeam]:[HomeTeam]],$T7, Table2[[AwayTeam]:[AwayTeam]], AY$31))) + (0*(SUMIFS(Table2[[HomeWon_]:[HomeWon_]], Table2[[GameIsOver]:[GameIsOver]],1,Table2[[AwayTeam]:[AwayTeam]],$T37, Table2[[HomeTeam]:[HomeTeam]], AY$31, Table2[[ActualResult]:[ActualResult]], "REG") + SUMIFS(Table2[[AwayWon]:[AwayWon]], Table2[[GameIsOver]:[GameIsOver]],1,Table2[[HomeTeam]:[HomeTeam]],$T37, Table2[[AwayTeam]:[AwayTeam]], AY$31, Table2[[ActualResult]:[ActualResult]], "REG"))) + (1*(SUMIFS(Table2[[HomeWon_]:[HomeWon_]], Table2[[GameIsOver]:[GameIsOver]],1,Table2[[AwayTeam]:[AwayTeam]],$T37, Table2[[HomeTeam]:[HomeTeam]], AY$31, Table2[[ActualResult]:[ActualResult]], "OT") + SUMIFS(Table2[[AwayWon]:[AwayWon]], Table2[[GameIsOver]:[GameIsOver]],1,Table2[[HomeTeam]:[HomeTeam]],$T37, Table2[[AwayTeam]:[AwayTeam]], AY$31, Table2[[ActualResult]:[ActualResult]], "OT") + SUMIFS(Table2[[HomeWon_]:[HomeWon_]], Table2[[GameIsOver]:[GameIsOver]],1,Table2[[AwayTeam]:[AwayTeam]],$T37, Table2[[HomeTeam]:[HomeTeam]], AY$31, Table2[[ActualResult]:[ActualResult]], "SO") + SUMIFS(Table2[[AwayWon]:[AwayWon]], Table2[[GameIsOver]:[GameIsOver]],1,Table2[[HomeTeam]:[HomeTeam]],$T37, Table2[[AwayTeam]:[AwayTeam]], AY$31, Table2[[ActualResult]:[ActualResult]], "SO")))</f>
        <v>4</v>
      </c>
      <c r="AZ37">
        <f>(2*(SUMIFS(Table2[[AwayWon]:[AwayWon]], Table2[[GameIsOver]:[GameIsOver]],1,Table2[[AwayTeam]:[AwayTeam]],$T37, Table2[[HomeTeam]:[HomeTeam]], AZ$31) + SUMIFS(Table2[[HomeWon_]:[HomeWon_]], Table2[[GameIsOver]:[GameIsOver]],1,Table2[[HomeTeam]:[HomeTeam]],$T7, Table2[[AwayTeam]:[AwayTeam]], AZ$31))) + (0*(SUMIFS(Table2[[HomeWon_]:[HomeWon_]], Table2[[GameIsOver]:[GameIsOver]],1,Table2[[AwayTeam]:[AwayTeam]],$T37, Table2[[HomeTeam]:[HomeTeam]], AZ$31, Table2[[ActualResult]:[ActualResult]], "REG") + SUMIFS(Table2[[AwayWon]:[AwayWon]], Table2[[GameIsOver]:[GameIsOver]],1,Table2[[HomeTeam]:[HomeTeam]],$T37, Table2[[AwayTeam]:[AwayTeam]], AZ$31, Table2[[ActualResult]:[ActualResult]], "REG"))) + (1*(SUMIFS(Table2[[HomeWon_]:[HomeWon_]], Table2[[GameIsOver]:[GameIsOver]],1,Table2[[AwayTeam]:[AwayTeam]],$T37, Table2[[HomeTeam]:[HomeTeam]], AZ$31, Table2[[ActualResult]:[ActualResult]], "OT") + SUMIFS(Table2[[AwayWon]:[AwayWon]], Table2[[GameIsOver]:[GameIsOver]],1,Table2[[HomeTeam]:[HomeTeam]],$T37, Table2[[AwayTeam]:[AwayTeam]], AZ$31, Table2[[ActualResult]:[ActualResult]], "OT") + SUMIFS(Table2[[HomeWon_]:[HomeWon_]], Table2[[GameIsOver]:[GameIsOver]],1,Table2[[AwayTeam]:[AwayTeam]],$T37, Table2[[HomeTeam]:[HomeTeam]], AZ$31, Table2[[ActualResult]:[ActualResult]], "SO") + SUMIFS(Table2[[AwayWon]:[AwayWon]], Table2[[GameIsOver]:[GameIsOver]],1,Table2[[HomeTeam]:[HomeTeam]],$T37, Table2[[AwayTeam]:[AwayTeam]], AZ$31, Table2[[ActualResult]:[ActualResult]], "SO")))</f>
        <v>4</v>
      </c>
      <c r="BA37">
        <f>(2*(SUMIFS(Table2[[AwayWon]:[AwayWon]], Table2[[GameIsOver]:[GameIsOver]],1,Table2[[AwayTeam]:[AwayTeam]],$T37, Table2[[HomeTeam]:[HomeTeam]], BA$31) + SUMIFS(Table2[[HomeWon_]:[HomeWon_]], Table2[[GameIsOver]:[GameIsOver]],1,Table2[[HomeTeam]:[HomeTeam]],$T7, Table2[[AwayTeam]:[AwayTeam]], BA$31))) + (0*(SUMIFS(Table2[[HomeWon_]:[HomeWon_]], Table2[[GameIsOver]:[GameIsOver]],1,Table2[[AwayTeam]:[AwayTeam]],$T37, Table2[[HomeTeam]:[HomeTeam]], BA$31, Table2[[ActualResult]:[ActualResult]], "REG") + SUMIFS(Table2[[AwayWon]:[AwayWon]], Table2[[GameIsOver]:[GameIsOver]],1,Table2[[HomeTeam]:[HomeTeam]],$T37, Table2[[AwayTeam]:[AwayTeam]], BA$31, Table2[[ActualResult]:[ActualResult]], "REG"))) + (1*(SUMIFS(Table2[[HomeWon_]:[HomeWon_]], Table2[[GameIsOver]:[GameIsOver]],1,Table2[[AwayTeam]:[AwayTeam]],$T37, Table2[[HomeTeam]:[HomeTeam]], BA$31, Table2[[ActualResult]:[ActualResult]], "OT") + SUMIFS(Table2[[AwayWon]:[AwayWon]], Table2[[GameIsOver]:[GameIsOver]],1,Table2[[HomeTeam]:[HomeTeam]],$T37, Table2[[AwayTeam]:[AwayTeam]], BA$31, Table2[[ActualResult]:[ActualResult]], "OT") + SUMIFS(Table2[[HomeWon_]:[HomeWon_]], Table2[[GameIsOver]:[GameIsOver]],1,Table2[[AwayTeam]:[AwayTeam]],$T37, Table2[[HomeTeam]:[HomeTeam]], BA$31, Table2[[ActualResult]:[ActualResult]], "SO") + SUMIFS(Table2[[AwayWon]:[AwayWon]], Table2[[GameIsOver]:[GameIsOver]],1,Table2[[HomeTeam]:[HomeTeam]],$T37, Table2[[AwayTeam]:[AwayTeam]], BA$31, Table2[[ActualResult]:[ActualResult]], "SO")))</f>
        <v>1</v>
      </c>
    </row>
    <row r="38" spans="1:53" x14ac:dyDescent="0.25">
      <c r="S38">
        <v>5</v>
      </c>
      <c r="T38" t="str" cm="1">
        <f t="array" ref="T38">INDEX(Table6[Teams], SMALL(IF(Table6[D]="A", ROW(Table6[Teams])-ROW(Table6[#Headers])), Table71214[[#This Row],[ATL]]))</f>
        <v>MTL</v>
      </c>
      <c r="U38">
        <f>INDEX(Table6[PTS], MATCH($T38, Table6[Teams], 0))</f>
        <v>69</v>
      </c>
      <c r="V38">
        <f>(2*(SUMIFS(Table2[[AwayWon]:[AwayWon]], Table2[[GameIsOver]:[GameIsOver]],1,Table2[[AwayTeam]:[AwayTeam]],$T38, Table2[[HomeTeam]:[HomeTeam]], V$31) + SUMIFS(Table2[[HomeWon_]:[HomeWon_]], Table2[[GameIsOver]:[GameIsOver]],1,Table2[[HomeTeam]:[HomeTeam]],$T8, Table2[[AwayTeam]:[AwayTeam]], V$31))) + (0*(SUMIFS(Table2[[HomeWon_]:[HomeWon_]], Table2[[GameIsOver]:[GameIsOver]],1,Table2[[AwayTeam]:[AwayTeam]],$T38, Table2[[HomeTeam]:[HomeTeam]], V$31, Table2[[ActualResult]:[ActualResult]], "REG") + SUMIFS(Table2[[AwayWon]:[AwayWon]], Table2[[GameIsOver]:[GameIsOver]],1,Table2[[HomeTeam]:[HomeTeam]],$T38, Table2[[AwayTeam]:[AwayTeam]], V$31, Table2[[ActualResult]:[ActualResult]], "REG"))) + (1*(SUMIFS(Table2[[HomeWon_]:[HomeWon_]], Table2[[GameIsOver]:[GameIsOver]],1,Table2[[AwayTeam]:[AwayTeam]],$T38, Table2[[HomeTeam]:[HomeTeam]], V$31, Table2[[ActualResult]:[ActualResult]], "OT") + SUMIFS(Table2[[AwayWon]:[AwayWon]], Table2[[GameIsOver]:[GameIsOver]],1,Table2[[HomeTeam]:[HomeTeam]],$T38, Table2[[AwayTeam]:[AwayTeam]], V$31, Table2[[ActualResult]:[ActualResult]], "OT") + SUMIFS(Table2[[HomeWon_]:[HomeWon_]], Table2[[GameIsOver]:[GameIsOver]],1,Table2[[AwayTeam]:[AwayTeam]],$T38, Table2[[HomeTeam]:[HomeTeam]], V$31, Table2[[ActualResult]:[ActualResult]], "SO") + SUMIFS(Table2[[AwayWon]:[AwayWon]], Table2[[GameIsOver]:[GameIsOver]],1,Table2[[HomeTeam]:[HomeTeam]],$T38, Table2[[AwayTeam]:[AwayTeam]], V$31, Table2[[ActualResult]:[ActualResult]], "SO")))</f>
        <v>0</v>
      </c>
      <c r="W38">
        <f>(2*(SUMIFS(Table2[[AwayWon]:[AwayWon]], Table2[[GameIsOver]:[GameIsOver]],1,Table2[[AwayTeam]:[AwayTeam]],$T38, Table2[[HomeTeam]:[HomeTeam]], W$31) + SUMIFS(Table2[[HomeWon_]:[HomeWon_]], Table2[[GameIsOver]:[GameIsOver]],1,Table2[[HomeTeam]:[HomeTeam]],$T8, Table2[[AwayTeam]:[AwayTeam]], W$31))) + (0*(SUMIFS(Table2[[HomeWon_]:[HomeWon_]], Table2[[GameIsOver]:[GameIsOver]],1,Table2[[AwayTeam]:[AwayTeam]],$T38, Table2[[HomeTeam]:[HomeTeam]], W$31, Table2[[ActualResult]:[ActualResult]], "REG") + SUMIFS(Table2[[AwayWon]:[AwayWon]], Table2[[GameIsOver]:[GameIsOver]],1,Table2[[HomeTeam]:[HomeTeam]],$T38, Table2[[AwayTeam]:[AwayTeam]], W$31, Table2[[ActualResult]:[ActualResult]], "REG"))) + (1*(SUMIFS(Table2[[HomeWon_]:[HomeWon_]], Table2[[GameIsOver]:[GameIsOver]],1,Table2[[AwayTeam]:[AwayTeam]],$T38, Table2[[HomeTeam]:[HomeTeam]], W$31, Table2[[ActualResult]:[ActualResult]], "OT") + SUMIFS(Table2[[AwayWon]:[AwayWon]], Table2[[GameIsOver]:[GameIsOver]],1,Table2[[HomeTeam]:[HomeTeam]],$T38, Table2[[AwayTeam]:[AwayTeam]], W$31, Table2[[ActualResult]:[ActualResult]], "OT") + SUMIFS(Table2[[HomeWon_]:[HomeWon_]], Table2[[GameIsOver]:[GameIsOver]],1,Table2[[AwayTeam]:[AwayTeam]],$T38, Table2[[HomeTeam]:[HomeTeam]], W$31, Table2[[ActualResult]:[ActualResult]], "SO") + SUMIFS(Table2[[AwayWon]:[AwayWon]], Table2[[GameIsOver]:[GameIsOver]],1,Table2[[HomeTeam]:[HomeTeam]],$T38, Table2[[AwayTeam]:[AwayTeam]], W$31, Table2[[ActualResult]:[ActualResult]], "SO")))</f>
        <v>3</v>
      </c>
      <c r="X38">
        <f>(2*(SUMIFS(Table2[[AwayWon]:[AwayWon]], Table2[[GameIsOver]:[GameIsOver]],1,Table2[[AwayTeam]:[AwayTeam]],$T38, Table2[[HomeTeam]:[HomeTeam]], X$31) + SUMIFS(Table2[[HomeWon_]:[HomeWon_]], Table2[[GameIsOver]:[GameIsOver]],1,Table2[[HomeTeam]:[HomeTeam]],$T8, Table2[[AwayTeam]:[AwayTeam]], X$31))) + (0*(SUMIFS(Table2[[HomeWon_]:[HomeWon_]], Table2[[GameIsOver]:[GameIsOver]],1,Table2[[AwayTeam]:[AwayTeam]],$T38, Table2[[HomeTeam]:[HomeTeam]], X$31, Table2[[ActualResult]:[ActualResult]], "REG") + SUMIFS(Table2[[AwayWon]:[AwayWon]], Table2[[GameIsOver]:[GameIsOver]],1,Table2[[HomeTeam]:[HomeTeam]],$T38, Table2[[AwayTeam]:[AwayTeam]], X$31, Table2[[ActualResult]:[ActualResult]], "REG"))) + (1*(SUMIFS(Table2[[HomeWon_]:[HomeWon_]], Table2[[GameIsOver]:[GameIsOver]],1,Table2[[AwayTeam]:[AwayTeam]],$T38, Table2[[HomeTeam]:[HomeTeam]], X$31, Table2[[ActualResult]:[ActualResult]], "OT") + SUMIFS(Table2[[AwayWon]:[AwayWon]], Table2[[GameIsOver]:[GameIsOver]],1,Table2[[HomeTeam]:[HomeTeam]],$T38, Table2[[AwayTeam]:[AwayTeam]], X$31, Table2[[ActualResult]:[ActualResult]], "OT") + SUMIFS(Table2[[HomeWon_]:[HomeWon_]], Table2[[GameIsOver]:[GameIsOver]],1,Table2[[AwayTeam]:[AwayTeam]],$T38, Table2[[HomeTeam]:[HomeTeam]], X$31, Table2[[ActualResult]:[ActualResult]], "SO") + SUMIFS(Table2[[AwayWon]:[AwayWon]], Table2[[GameIsOver]:[GameIsOver]],1,Table2[[HomeTeam]:[HomeTeam]],$T38, Table2[[AwayTeam]:[AwayTeam]], X$31, Table2[[ActualResult]:[ActualResult]], "SO")))</f>
        <v>1</v>
      </c>
      <c r="Y38">
        <f>(2*(SUMIFS(Table2[[AwayWon]:[AwayWon]], Table2[[GameIsOver]:[GameIsOver]],1,Table2[[AwayTeam]:[AwayTeam]],$T38, Table2[[HomeTeam]:[HomeTeam]], Y$31) + SUMIFS(Table2[[HomeWon_]:[HomeWon_]], Table2[[GameIsOver]:[GameIsOver]],1,Table2[[HomeTeam]:[HomeTeam]],$T8, Table2[[AwayTeam]:[AwayTeam]], Y$31))) + (0*(SUMIFS(Table2[[HomeWon_]:[HomeWon_]], Table2[[GameIsOver]:[GameIsOver]],1,Table2[[AwayTeam]:[AwayTeam]],$T38, Table2[[HomeTeam]:[HomeTeam]], Y$31, Table2[[ActualResult]:[ActualResult]], "REG") + SUMIFS(Table2[[AwayWon]:[AwayWon]], Table2[[GameIsOver]:[GameIsOver]],1,Table2[[HomeTeam]:[HomeTeam]],$T38, Table2[[AwayTeam]:[AwayTeam]], Y$31, Table2[[ActualResult]:[ActualResult]], "REG"))) + (1*(SUMIFS(Table2[[HomeWon_]:[HomeWon_]], Table2[[GameIsOver]:[GameIsOver]],1,Table2[[AwayTeam]:[AwayTeam]],$T38, Table2[[HomeTeam]:[HomeTeam]], Y$31, Table2[[ActualResult]:[ActualResult]], "OT") + SUMIFS(Table2[[AwayWon]:[AwayWon]], Table2[[GameIsOver]:[GameIsOver]],1,Table2[[HomeTeam]:[HomeTeam]],$T38, Table2[[AwayTeam]:[AwayTeam]], Y$31, Table2[[ActualResult]:[ActualResult]], "OT") + SUMIFS(Table2[[HomeWon_]:[HomeWon_]], Table2[[GameIsOver]:[GameIsOver]],1,Table2[[AwayTeam]:[AwayTeam]],$T38, Table2[[HomeTeam]:[HomeTeam]], Y$31, Table2[[ActualResult]:[ActualResult]], "SO") + SUMIFS(Table2[[AwayWon]:[AwayWon]], Table2[[GameIsOver]:[GameIsOver]],1,Table2[[HomeTeam]:[HomeTeam]],$T38, Table2[[AwayTeam]:[AwayTeam]], Y$31, Table2[[ActualResult]:[ActualResult]], "SO")))</f>
        <v>2</v>
      </c>
      <c r="Z38">
        <f>(2*(SUMIFS(Table2[[AwayWon]:[AwayWon]], Table2[[GameIsOver]:[GameIsOver]],1,Table2[[AwayTeam]:[AwayTeam]],$T38, Table2[[HomeTeam]:[HomeTeam]], Z$31) + SUMIFS(Table2[[HomeWon_]:[HomeWon_]], Table2[[GameIsOver]:[GameIsOver]],1,Table2[[HomeTeam]:[HomeTeam]],$T8, Table2[[AwayTeam]:[AwayTeam]], Z$31))) + (0*(SUMIFS(Table2[[HomeWon_]:[HomeWon_]], Table2[[GameIsOver]:[GameIsOver]],1,Table2[[AwayTeam]:[AwayTeam]],$T38, Table2[[HomeTeam]:[HomeTeam]], Z$31, Table2[[ActualResult]:[ActualResult]], "REG") + SUMIFS(Table2[[AwayWon]:[AwayWon]], Table2[[GameIsOver]:[GameIsOver]],1,Table2[[HomeTeam]:[HomeTeam]],$T38, Table2[[AwayTeam]:[AwayTeam]], Z$31, Table2[[ActualResult]:[ActualResult]], "REG"))) + (1*(SUMIFS(Table2[[HomeWon_]:[HomeWon_]], Table2[[GameIsOver]:[GameIsOver]],1,Table2[[AwayTeam]:[AwayTeam]],$T38, Table2[[HomeTeam]:[HomeTeam]], Z$31, Table2[[ActualResult]:[ActualResult]], "OT") + SUMIFS(Table2[[AwayWon]:[AwayWon]], Table2[[GameIsOver]:[GameIsOver]],1,Table2[[HomeTeam]:[HomeTeam]],$T38, Table2[[AwayTeam]:[AwayTeam]], Z$31, Table2[[ActualResult]:[ActualResult]], "OT") + SUMIFS(Table2[[HomeWon_]:[HomeWon_]], Table2[[GameIsOver]:[GameIsOver]],1,Table2[[AwayTeam]:[AwayTeam]],$T38, Table2[[HomeTeam]:[HomeTeam]], Z$31, Table2[[ActualResult]:[ActualResult]], "SO") + SUMIFS(Table2[[AwayWon]:[AwayWon]], Table2[[GameIsOver]:[GameIsOver]],1,Table2[[HomeTeam]:[HomeTeam]],$T38, Table2[[AwayTeam]:[AwayTeam]], Z$31, Table2[[ActualResult]:[ActualResult]], "SO")))</f>
        <v>1</v>
      </c>
      <c r="AA38">
        <f>(2*(SUMIFS(Table2[[AwayWon]:[AwayWon]], Table2[[GameIsOver]:[GameIsOver]],1,Table2[[AwayTeam]:[AwayTeam]],$T38, Table2[[HomeTeam]:[HomeTeam]], AA$31) + SUMIFS(Table2[[HomeWon_]:[HomeWon_]], Table2[[GameIsOver]:[GameIsOver]],1,Table2[[HomeTeam]:[HomeTeam]],$T8, Table2[[AwayTeam]:[AwayTeam]], AA$31))) + (0*(SUMIFS(Table2[[HomeWon_]:[HomeWon_]], Table2[[GameIsOver]:[GameIsOver]],1,Table2[[AwayTeam]:[AwayTeam]],$T38, Table2[[HomeTeam]:[HomeTeam]], AA$31, Table2[[ActualResult]:[ActualResult]], "REG") + SUMIFS(Table2[[AwayWon]:[AwayWon]], Table2[[GameIsOver]:[GameIsOver]],1,Table2[[HomeTeam]:[HomeTeam]],$T38, Table2[[AwayTeam]:[AwayTeam]], AA$31, Table2[[ActualResult]:[ActualResult]], "REG"))) + (1*(SUMIFS(Table2[[HomeWon_]:[HomeWon_]], Table2[[GameIsOver]:[GameIsOver]],1,Table2[[AwayTeam]:[AwayTeam]],$T38, Table2[[HomeTeam]:[HomeTeam]], AA$31, Table2[[ActualResult]:[ActualResult]], "OT") + SUMIFS(Table2[[AwayWon]:[AwayWon]], Table2[[GameIsOver]:[GameIsOver]],1,Table2[[HomeTeam]:[HomeTeam]],$T38, Table2[[AwayTeam]:[AwayTeam]], AA$31, Table2[[ActualResult]:[ActualResult]], "OT") + SUMIFS(Table2[[HomeWon_]:[HomeWon_]], Table2[[GameIsOver]:[GameIsOver]],1,Table2[[AwayTeam]:[AwayTeam]],$T38, Table2[[HomeTeam]:[HomeTeam]], AA$31, Table2[[ActualResult]:[ActualResult]], "SO") + SUMIFS(Table2[[AwayWon]:[AwayWon]], Table2[[GameIsOver]:[GameIsOver]],1,Table2[[HomeTeam]:[HomeTeam]],$T38, Table2[[AwayTeam]:[AwayTeam]], AA$31, Table2[[ActualResult]:[ActualResult]], "SO")))</f>
        <v>4</v>
      </c>
      <c r="AB38">
        <f>(2*(SUMIFS(Table2[[AwayWon]:[AwayWon]], Table2[[GameIsOver]:[GameIsOver]],1,Table2[[AwayTeam]:[AwayTeam]],$T38, Table2[[HomeTeam]:[HomeTeam]], AB$31) + SUMIFS(Table2[[HomeWon_]:[HomeWon_]], Table2[[GameIsOver]:[GameIsOver]],1,Table2[[HomeTeam]:[HomeTeam]],$T8, Table2[[AwayTeam]:[AwayTeam]], AB$31))) + (0*(SUMIFS(Table2[[HomeWon_]:[HomeWon_]], Table2[[GameIsOver]:[GameIsOver]],1,Table2[[AwayTeam]:[AwayTeam]],$T38, Table2[[HomeTeam]:[HomeTeam]], AB$31, Table2[[ActualResult]:[ActualResult]], "REG") + SUMIFS(Table2[[AwayWon]:[AwayWon]], Table2[[GameIsOver]:[GameIsOver]],1,Table2[[HomeTeam]:[HomeTeam]],$T38, Table2[[AwayTeam]:[AwayTeam]], AB$31, Table2[[ActualResult]:[ActualResult]], "REG"))) + (1*(SUMIFS(Table2[[HomeWon_]:[HomeWon_]], Table2[[GameIsOver]:[GameIsOver]],1,Table2[[AwayTeam]:[AwayTeam]],$T38, Table2[[HomeTeam]:[HomeTeam]], AB$31, Table2[[ActualResult]:[ActualResult]], "OT") + SUMIFS(Table2[[AwayWon]:[AwayWon]], Table2[[GameIsOver]:[GameIsOver]],1,Table2[[HomeTeam]:[HomeTeam]],$T38, Table2[[AwayTeam]:[AwayTeam]], AB$31, Table2[[ActualResult]:[ActualResult]], "OT") + SUMIFS(Table2[[HomeWon_]:[HomeWon_]], Table2[[GameIsOver]:[GameIsOver]],1,Table2[[AwayTeam]:[AwayTeam]],$T38, Table2[[HomeTeam]:[HomeTeam]], AB$31, Table2[[ActualResult]:[ActualResult]], "SO") + SUMIFS(Table2[[AwayWon]:[AwayWon]], Table2[[GameIsOver]:[GameIsOver]],1,Table2[[HomeTeam]:[HomeTeam]],$T38, Table2[[AwayTeam]:[AwayTeam]], AB$31, Table2[[ActualResult]:[ActualResult]], "SO")))</f>
        <v>4</v>
      </c>
      <c r="AC38">
        <f>(2*(SUMIFS(Table2[[AwayWon]:[AwayWon]], Table2[[GameIsOver]:[GameIsOver]],1,Table2[[AwayTeam]:[AwayTeam]],$T38, Table2[[HomeTeam]:[HomeTeam]], AC$31) + SUMIFS(Table2[[HomeWon_]:[HomeWon_]], Table2[[GameIsOver]:[GameIsOver]],1,Table2[[HomeTeam]:[HomeTeam]],$T8, Table2[[AwayTeam]:[AwayTeam]], AC$31))) + (0*(SUMIFS(Table2[[HomeWon_]:[HomeWon_]], Table2[[GameIsOver]:[GameIsOver]],1,Table2[[AwayTeam]:[AwayTeam]],$T38, Table2[[HomeTeam]:[HomeTeam]], AC$31, Table2[[ActualResult]:[ActualResult]], "REG") + SUMIFS(Table2[[AwayWon]:[AwayWon]], Table2[[GameIsOver]:[GameIsOver]],1,Table2[[HomeTeam]:[HomeTeam]],$T38, Table2[[AwayTeam]:[AwayTeam]], AC$31, Table2[[ActualResult]:[ActualResult]], "REG"))) + (1*(SUMIFS(Table2[[HomeWon_]:[HomeWon_]], Table2[[GameIsOver]:[GameIsOver]],1,Table2[[AwayTeam]:[AwayTeam]],$T38, Table2[[HomeTeam]:[HomeTeam]], AC$31, Table2[[ActualResult]:[ActualResult]], "OT") + SUMIFS(Table2[[AwayWon]:[AwayWon]], Table2[[GameIsOver]:[GameIsOver]],1,Table2[[HomeTeam]:[HomeTeam]],$T38, Table2[[AwayTeam]:[AwayTeam]], AC$31, Table2[[ActualResult]:[ActualResult]], "OT") + SUMIFS(Table2[[HomeWon_]:[HomeWon_]], Table2[[GameIsOver]:[GameIsOver]],1,Table2[[AwayTeam]:[AwayTeam]],$T38, Table2[[HomeTeam]:[HomeTeam]], AC$31, Table2[[ActualResult]:[ActualResult]], "SO") + SUMIFS(Table2[[AwayWon]:[AwayWon]], Table2[[GameIsOver]:[GameIsOver]],1,Table2[[HomeTeam]:[HomeTeam]],$T38, Table2[[AwayTeam]:[AwayTeam]], AC$31, Table2[[ActualResult]:[ActualResult]], "SO")))</f>
        <v>4</v>
      </c>
      <c r="AD38">
        <f>(2*(SUMIFS(Table2[[AwayWon]:[AwayWon]], Table2[[GameIsOver]:[GameIsOver]],1,Table2[[AwayTeam]:[AwayTeam]],$T38, Table2[[HomeTeam]:[HomeTeam]], AD$31) + SUMIFS(Table2[[HomeWon_]:[HomeWon_]], Table2[[GameIsOver]:[GameIsOver]],1,Table2[[HomeTeam]:[HomeTeam]],$T8, Table2[[AwayTeam]:[AwayTeam]], AD$31))) + (0*(SUMIFS(Table2[[HomeWon_]:[HomeWon_]], Table2[[GameIsOver]:[GameIsOver]],1,Table2[[AwayTeam]:[AwayTeam]],$T38, Table2[[HomeTeam]:[HomeTeam]], AD$31, Table2[[ActualResult]:[ActualResult]], "REG") + SUMIFS(Table2[[AwayWon]:[AwayWon]], Table2[[GameIsOver]:[GameIsOver]],1,Table2[[HomeTeam]:[HomeTeam]],$T38, Table2[[AwayTeam]:[AwayTeam]], AD$31, Table2[[ActualResult]:[ActualResult]], "REG"))) + (1*(SUMIFS(Table2[[HomeWon_]:[HomeWon_]], Table2[[GameIsOver]:[GameIsOver]],1,Table2[[AwayTeam]:[AwayTeam]],$T38, Table2[[HomeTeam]:[HomeTeam]], AD$31, Table2[[ActualResult]:[ActualResult]], "OT") + SUMIFS(Table2[[AwayWon]:[AwayWon]], Table2[[GameIsOver]:[GameIsOver]],1,Table2[[HomeTeam]:[HomeTeam]],$T38, Table2[[AwayTeam]:[AwayTeam]], AD$31, Table2[[ActualResult]:[ActualResult]], "OT") + SUMIFS(Table2[[HomeWon_]:[HomeWon_]], Table2[[GameIsOver]:[GameIsOver]],1,Table2[[AwayTeam]:[AwayTeam]],$T38, Table2[[HomeTeam]:[HomeTeam]], AD$31, Table2[[ActualResult]:[ActualResult]], "SO") + SUMIFS(Table2[[AwayWon]:[AwayWon]], Table2[[GameIsOver]:[GameIsOver]],1,Table2[[HomeTeam]:[HomeTeam]],$T38, Table2[[AwayTeam]:[AwayTeam]], AD$31, Table2[[ActualResult]:[ActualResult]], "SO")))</f>
        <v>2</v>
      </c>
      <c r="AE38">
        <f>(2*(SUMIFS(Table2[[AwayWon]:[AwayWon]], Table2[[GameIsOver]:[GameIsOver]],1,Table2[[AwayTeam]:[AwayTeam]],$T38, Table2[[HomeTeam]:[HomeTeam]], AE$31) + SUMIFS(Table2[[HomeWon_]:[HomeWon_]], Table2[[GameIsOver]:[GameIsOver]],1,Table2[[HomeTeam]:[HomeTeam]],$T8, Table2[[AwayTeam]:[AwayTeam]], AE$31))) + (0*(SUMIFS(Table2[[HomeWon_]:[HomeWon_]], Table2[[GameIsOver]:[GameIsOver]],1,Table2[[AwayTeam]:[AwayTeam]],$T38, Table2[[HomeTeam]:[HomeTeam]], AE$31, Table2[[ActualResult]:[ActualResult]], "REG") + SUMIFS(Table2[[AwayWon]:[AwayWon]], Table2[[GameIsOver]:[GameIsOver]],1,Table2[[HomeTeam]:[HomeTeam]],$T38, Table2[[AwayTeam]:[AwayTeam]], AE$31, Table2[[ActualResult]:[ActualResult]], "REG"))) + (1*(SUMIFS(Table2[[HomeWon_]:[HomeWon_]], Table2[[GameIsOver]:[GameIsOver]],1,Table2[[AwayTeam]:[AwayTeam]],$T38, Table2[[HomeTeam]:[HomeTeam]], AE$31, Table2[[ActualResult]:[ActualResult]], "OT") + SUMIFS(Table2[[AwayWon]:[AwayWon]], Table2[[GameIsOver]:[GameIsOver]],1,Table2[[HomeTeam]:[HomeTeam]],$T38, Table2[[AwayTeam]:[AwayTeam]], AE$31, Table2[[ActualResult]:[ActualResult]], "OT") + SUMIFS(Table2[[HomeWon_]:[HomeWon_]], Table2[[GameIsOver]:[GameIsOver]],1,Table2[[AwayTeam]:[AwayTeam]],$T38, Table2[[HomeTeam]:[HomeTeam]], AE$31, Table2[[ActualResult]:[ActualResult]], "SO") + SUMIFS(Table2[[AwayWon]:[AwayWon]], Table2[[GameIsOver]:[GameIsOver]],1,Table2[[HomeTeam]:[HomeTeam]],$T38, Table2[[AwayTeam]:[AwayTeam]], AE$31, Table2[[ActualResult]:[ActualResult]], "SO")))</f>
        <v>2</v>
      </c>
      <c r="AF38">
        <f>(2*(SUMIFS(Table2[[AwayWon]:[AwayWon]], Table2[[GameIsOver]:[GameIsOver]],1,Table2[[AwayTeam]:[AwayTeam]],$T38, Table2[[HomeTeam]:[HomeTeam]], AF$31) + SUMIFS(Table2[[HomeWon_]:[HomeWon_]], Table2[[GameIsOver]:[GameIsOver]],1,Table2[[HomeTeam]:[HomeTeam]],$T8, Table2[[AwayTeam]:[AwayTeam]], AF$31))) + (0*(SUMIFS(Table2[[HomeWon_]:[HomeWon_]], Table2[[GameIsOver]:[GameIsOver]],1,Table2[[AwayTeam]:[AwayTeam]],$T38, Table2[[HomeTeam]:[HomeTeam]], AF$31, Table2[[ActualResult]:[ActualResult]], "REG") + SUMIFS(Table2[[AwayWon]:[AwayWon]], Table2[[GameIsOver]:[GameIsOver]],1,Table2[[HomeTeam]:[HomeTeam]],$T38, Table2[[AwayTeam]:[AwayTeam]], AF$31, Table2[[ActualResult]:[ActualResult]], "REG"))) + (1*(SUMIFS(Table2[[HomeWon_]:[HomeWon_]], Table2[[GameIsOver]:[GameIsOver]],1,Table2[[AwayTeam]:[AwayTeam]],$T38, Table2[[HomeTeam]:[HomeTeam]], AF$31, Table2[[ActualResult]:[ActualResult]], "OT") + SUMIFS(Table2[[AwayWon]:[AwayWon]], Table2[[GameIsOver]:[GameIsOver]],1,Table2[[HomeTeam]:[HomeTeam]],$T38, Table2[[AwayTeam]:[AwayTeam]], AF$31, Table2[[ActualResult]:[ActualResult]], "OT") + SUMIFS(Table2[[HomeWon_]:[HomeWon_]], Table2[[GameIsOver]:[GameIsOver]],1,Table2[[AwayTeam]:[AwayTeam]],$T38, Table2[[HomeTeam]:[HomeTeam]], AF$31, Table2[[ActualResult]:[ActualResult]], "SO") + SUMIFS(Table2[[AwayWon]:[AwayWon]], Table2[[GameIsOver]:[GameIsOver]],1,Table2[[HomeTeam]:[HomeTeam]],$T38, Table2[[AwayTeam]:[AwayTeam]], AF$31, Table2[[ActualResult]:[ActualResult]], "SO")))</f>
        <v>3</v>
      </c>
      <c r="AG38">
        <f>(2*(SUMIFS(Table2[[AwayWon]:[AwayWon]], Table2[[GameIsOver]:[GameIsOver]],1,Table2[[AwayTeam]:[AwayTeam]],$T38, Table2[[HomeTeam]:[HomeTeam]], AG$31) + SUMIFS(Table2[[HomeWon_]:[HomeWon_]], Table2[[GameIsOver]:[GameIsOver]],1,Table2[[HomeTeam]:[HomeTeam]],$T8, Table2[[AwayTeam]:[AwayTeam]], AG$31))) + (0*(SUMIFS(Table2[[HomeWon_]:[HomeWon_]], Table2[[GameIsOver]:[GameIsOver]],1,Table2[[AwayTeam]:[AwayTeam]],$T38, Table2[[HomeTeam]:[HomeTeam]], AG$31, Table2[[ActualResult]:[ActualResult]], "REG") + SUMIFS(Table2[[AwayWon]:[AwayWon]], Table2[[GameIsOver]:[GameIsOver]],1,Table2[[HomeTeam]:[HomeTeam]],$T38, Table2[[AwayTeam]:[AwayTeam]], AG$31, Table2[[ActualResult]:[ActualResult]], "REG"))) + (1*(SUMIFS(Table2[[HomeWon_]:[HomeWon_]], Table2[[GameIsOver]:[GameIsOver]],1,Table2[[AwayTeam]:[AwayTeam]],$T38, Table2[[HomeTeam]:[HomeTeam]], AG$31, Table2[[ActualResult]:[ActualResult]], "OT") + SUMIFS(Table2[[AwayWon]:[AwayWon]], Table2[[GameIsOver]:[GameIsOver]],1,Table2[[HomeTeam]:[HomeTeam]],$T38, Table2[[AwayTeam]:[AwayTeam]], AG$31, Table2[[ActualResult]:[ActualResult]], "OT") + SUMIFS(Table2[[HomeWon_]:[HomeWon_]], Table2[[GameIsOver]:[GameIsOver]],1,Table2[[AwayTeam]:[AwayTeam]],$T38, Table2[[HomeTeam]:[HomeTeam]], AG$31, Table2[[ActualResult]:[ActualResult]], "SO") + SUMIFS(Table2[[AwayWon]:[AwayWon]], Table2[[GameIsOver]:[GameIsOver]],1,Table2[[HomeTeam]:[HomeTeam]],$T38, Table2[[AwayTeam]:[AwayTeam]], AG$31, Table2[[ActualResult]:[ActualResult]], "SO")))</f>
        <v>0</v>
      </c>
      <c r="AH38">
        <f>(2*(SUMIFS(Table2[[AwayWon]:[AwayWon]], Table2[[GameIsOver]:[GameIsOver]],1,Table2[[AwayTeam]:[AwayTeam]],$T38, Table2[[HomeTeam]:[HomeTeam]], AH$31) + SUMIFS(Table2[[HomeWon_]:[HomeWon_]], Table2[[GameIsOver]:[GameIsOver]],1,Table2[[HomeTeam]:[HomeTeam]],$T8, Table2[[AwayTeam]:[AwayTeam]], AH$31))) + (0*(SUMIFS(Table2[[HomeWon_]:[HomeWon_]], Table2[[GameIsOver]:[GameIsOver]],1,Table2[[AwayTeam]:[AwayTeam]],$T38, Table2[[HomeTeam]:[HomeTeam]], AH$31, Table2[[ActualResult]:[ActualResult]], "REG") + SUMIFS(Table2[[AwayWon]:[AwayWon]], Table2[[GameIsOver]:[GameIsOver]],1,Table2[[HomeTeam]:[HomeTeam]],$T38, Table2[[AwayTeam]:[AwayTeam]], AH$31, Table2[[ActualResult]:[ActualResult]], "REG"))) + (1*(SUMIFS(Table2[[HomeWon_]:[HomeWon_]], Table2[[GameIsOver]:[GameIsOver]],1,Table2[[AwayTeam]:[AwayTeam]],$T38, Table2[[HomeTeam]:[HomeTeam]], AH$31, Table2[[ActualResult]:[ActualResult]], "OT") + SUMIFS(Table2[[AwayWon]:[AwayWon]], Table2[[GameIsOver]:[GameIsOver]],1,Table2[[HomeTeam]:[HomeTeam]],$T38, Table2[[AwayTeam]:[AwayTeam]], AH$31, Table2[[ActualResult]:[ActualResult]], "OT") + SUMIFS(Table2[[HomeWon_]:[HomeWon_]], Table2[[GameIsOver]:[GameIsOver]],1,Table2[[AwayTeam]:[AwayTeam]],$T38, Table2[[HomeTeam]:[HomeTeam]], AH$31, Table2[[ActualResult]:[ActualResult]], "SO") + SUMIFS(Table2[[AwayWon]:[AwayWon]], Table2[[GameIsOver]:[GameIsOver]],1,Table2[[HomeTeam]:[HomeTeam]],$T38, Table2[[AwayTeam]:[AwayTeam]], AH$31, Table2[[ActualResult]:[ActualResult]], "SO")))</f>
        <v>2</v>
      </c>
      <c r="AI38">
        <f>(2*(SUMIFS(Table2[[AwayWon]:[AwayWon]], Table2[[GameIsOver]:[GameIsOver]],1,Table2[[AwayTeam]:[AwayTeam]],$T38, Table2[[HomeTeam]:[HomeTeam]], AI$31) + SUMIFS(Table2[[HomeWon_]:[HomeWon_]], Table2[[GameIsOver]:[GameIsOver]],1,Table2[[HomeTeam]:[HomeTeam]],$T8, Table2[[AwayTeam]:[AwayTeam]], AI$31))) + (0*(SUMIFS(Table2[[HomeWon_]:[HomeWon_]], Table2[[GameIsOver]:[GameIsOver]],1,Table2[[AwayTeam]:[AwayTeam]],$T38, Table2[[HomeTeam]:[HomeTeam]], AI$31, Table2[[ActualResult]:[ActualResult]], "REG") + SUMIFS(Table2[[AwayWon]:[AwayWon]], Table2[[GameIsOver]:[GameIsOver]],1,Table2[[HomeTeam]:[HomeTeam]],$T38, Table2[[AwayTeam]:[AwayTeam]], AI$31, Table2[[ActualResult]:[ActualResult]], "REG"))) + (1*(SUMIFS(Table2[[HomeWon_]:[HomeWon_]], Table2[[GameIsOver]:[GameIsOver]],1,Table2[[AwayTeam]:[AwayTeam]],$T38, Table2[[HomeTeam]:[HomeTeam]], AI$31, Table2[[ActualResult]:[ActualResult]], "OT") + SUMIFS(Table2[[AwayWon]:[AwayWon]], Table2[[GameIsOver]:[GameIsOver]],1,Table2[[HomeTeam]:[HomeTeam]],$T38, Table2[[AwayTeam]:[AwayTeam]], AI$31, Table2[[ActualResult]:[ActualResult]], "OT") + SUMIFS(Table2[[HomeWon_]:[HomeWon_]], Table2[[GameIsOver]:[GameIsOver]],1,Table2[[AwayTeam]:[AwayTeam]],$T38, Table2[[HomeTeam]:[HomeTeam]], AI$31, Table2[[ActualResult]:[ActualResult]], "SO") + SUMIFS(Table2[[AwayWon]:[AwayWon]], Table2[[GameIsOver]:[GameIsOver]],1,Table2[[HomeTeam]:[HomeTeam]],$T38, Table2[[AwayTeam]:[AwayTeam]], AI$31, Table2[[ActualResult]:[ActualResult]], "SO")))</f>
        <v>0</v>
      </c>
      <c r="AJ38">
        <f>(2*(SUMIFS(Table2[[AwayWon]:[AwayWon]], Table2[[GameIsOver]:[GameIsOver]],1,Table2[[AwayTeam]:[AwayTeam]],$T38, Table2[[HomeTeam]:[HomeTeam]], AJ$31) + SUMIFS(Table2[[HomeWon_]:[HomeWon_]], Table2[[GameIsOver]:[GameIsOver]],1,Table2[[HomeTeam]:[HomeTeam]],$T8, Table2[[AwayTeam]:[AwayTeam]], AJ$31))) + (0*(SUMIFS(Table2[[HomeWon_]:[HomeWon_]], Table2[[GameIsOver]:[GameIsOver]],1,Table2[[AwayTeam]:[AwayTeam]],$T38, Table2[[HomeTeam]:[HomeTeam]], AJ$31, Table2[[ActualResult]:[ActualResult]], "REG") + SUMIFS(Table2[[AwayWon]:[AwayWon]], Table2[[GameIsOver]:[GameIsOver]],1,Table2[[HomeTeam]:[HomeTeam]],$T38, Table2[[AwayTeam]:[AwayTeam]], AJ$31, Table2[[ActualResult]:[ActualResult]], "REG"))) + (1*(SUMIFS(Table2[[HomeWon_]:[HomeWon_]], Table2[[GameIsOver]:[GameIsOver]],1,Table2[[AwayTeam]:[AwayTeam]],$T38, Table2[[HomeTeam]:[HomeTeam]], AJ$31, Table2[[ActualResult]:[ActualResult]], "OT") + SUMIFS(Table2[[AwayWon]:[AwayWon]], Table2[[GameIsOver]:[GameIsOver]],1,Table2[[HomeTeam]:[HomeTeam]],$T38, Table2[[AwayTeam]:[AwayTeam]], AJ$31, Table2[[ActualResult]:[ActualResult]], "OT") + SUMIFS(Table2[[HomeWon_]:[HomeWon_]], Table2[[GameIsOver]:[GameIsOver]],1,Table2[[AwayTeam]:[AwayTeam]],$T38, Table2[[HomeTeam]:[HomeTeam]], AJ$31, Table2[[ActualResult]:[ActualResult]], "SO") + SUMIFS(Table2[[AwayWon]:[AwayWon]], Table2[[GameIsOver]:[GameIsOver]],1,Table2[[HomeTeam]:[HomeTeam]],$T38, Table2[[AwayTeam]:[AwayTeam]], AJ$31, Table2[[ActualResult]:[ActualResult]], "SO")))</f>
        <v>5</v>
      </c>
      <c r="AK38">
        <f>(2*(SUMIFS(Table2[[AwayWon]:[AwayWon]], Table2[[GameIsOver]:[GameIsOver]],1,Table2[[AwayTeam]:[AwayTeam]],$T38, Table2[[HomeTeam]:[HomeTeam]], AK$31) + SUMIFS(Table2[[HomeWon_]:[HomeWon_]], Table2[[GameIsOver]:[GameIsOver]],1,Table2[[HomeTeam]:[HomeTeam]],$T8, Table2[[AwayTeam]:[AwayTeam]], AK$31))) + (0*(SUMIFS(Table2[[HomeWon_]:[HomeWon_]], Table2[[GameIsOver]:[GameIsOver]],1,Table2[[AwayTeam]:[AwayTeam]],$T38, Table2[[HomeTeam]:[HomeTeam]], AK$31, Table2[[ActualResult]:[ActualResult]], "REG") + SUMIFS(Table2[[AwayWon]:[AwayWon]], Table2[[GameIsOver]:[GameIsOver]],1,Table2[[HomeTeam]:[HomeTeam]],$T38, Table2[[AwayTeam]:[AwayTeam]], AK$31, Table2[[ActualResult]:[ActualResult]], "REG"))) + (1*(SUMIFS(Table2[[HomeWon_]:[HomeWon_]], Table2[[GameIsOver]:[GameIsOver]],1,Table2[[AwayTeam]:[AwayTeam]],$T38, Table2[[HomeTeam]:[HomeTeam]], AK$31, Table2[[ActualResult]:[ActualResult]], "OT") + SUMIFS(Table2[[AwayWon]:[AwayWon]], Table2[[GameIsOver]:[GameIsOver]],1,Table2[[HomeTeam]:[HomeTeam]],$T38, Table2[[AwayTeam]:[AwayTeam]], AK$31, Table2[[ActualResult]:[ActualResult]], "OT") + SUMIFS(Table2[[HomeWon_]:[HomeWon_]], Table2[[GameIsOver]:[GameIsOver]],1,Table2[[AwayTeam]:[AwayTeam]],$T38, Table2[[HomeTeam]:[HomeTeam]], AK$31, Table2[[ActualResult]:[ActualResult]], "SO") + SUMIFS(Table2[[AwayWon]:[AwayWon]], Table2[[GameIsOver]:[GameIsOver]],1,Table2[[HomeTeam]:[HomeTeam]],$T38, Table2[[AwayTeam]:[AwayTeam]], AK$31, Table2[[ActualResult]:[ActualResult]], "SO")))</f>
        <v>0</v>
      </c>
      <c r="AL38">
        <f>(2*(SUMIFS(Table2[[AwayWon]:[AwayWon]], Table2[[GameIsOver]:[GameIsOver]],1,Table2[[AwayTeam]:[AwayTeam]],$T38, Table2[[HomeTeam]:[HomeTeam]], AL$31) + SUMIFS(Table2[[HomeWon_]:[HomeWon_]], Table2[[GameIsOver]:[GameIsOver]],1,Table2[[HomeTeam]:[HomeTeam]],$T8, Table2[[AwayTeam]:[AwayTeam]], AL$31))) + (0*(SUMIFS(Table2[[HomeWon_]:[HomeWon_]], Table2[[GameIsOver]:[GameIsOver]],1,Table2[[AwayTeam]:[AwayTeam]],$T38, Table2[[HomeTeam]:[HomeTeam]], AL$31, Table2[[ActualResult]:[ActualResult]], "REG") + SUMIFS(Table2[[AwayWon]:[AwayWon]], Table2[[GameIsOver]:[GameIsOver]],1,Table2[[HomeTeam]:[HomeTeam]],$T38, Table2[[AwayTeam]:[AwayTeam]], AL$31, Table2[[ActualResult]:[ActualResult]], "REG"))) + (1*(SUMIFS(Table2[[HomeWon_]:[HomeWon_]], Table2[[GameIsOver]:[GameIsOver]],1,Table2[[AwayTeam]:[AwayTeam]],$T38, Table2[[HomeTeam]:[HomeTeam]], AL$31, Table2[[ActualResult]:[ActualResult]], "OT") + SUMIFS(Table2[[AwayWon]:[AwayWon]], Table2[[GameIsOver]:[GameIsOver]],1,Table2[[HomeTeam]:[HomeTeam]],$T38, Table2[[AwayTeam]:[AwayTeam]], AL$31, Table2[[ActualResult]:[ActualResult]], "OT") + SUMIFS(Table2[[HomeWon_]:[HomeWon_]], Table2[[GameIsOver]:[GameIsOver]],1,Table2[[AwayTeam]:[AwayTeam]],$T38, Table2[[HomeTeam]:[HomeTeam]], AL$31, Table2[[ActualResult]:[ActualResult]], "SO") + SUMIFS(Table2[[AwayWon]:[AwayWon]], Table2[[GameIsOver]:[GameIsOver]],1,Table2[[HomeTeam]:[HomeTeam]],$T38, Table2[[AwayTeam]:[AwayTeam]], AL$31, Table2[[ActualResult]:[ActualResult]], "SO")))</f>
        <v>0</v>
      </c>
      <c r="AM38">
        <f>(2*(SUMIFS(Table2[[AwayWon]:[AwayWon]], Table2[[GameIsOver]:[GameIsOver]],1,Table2[[AwayTeam]:[AwayTeam]],$T38, Table2[[HomeTeam]:[HomeTeam]], AM$31) + SUMIFS(Table2[[HomeWon_]:[HomeWon_]], Table2[[GameIsOver]:[GameIsOver]],1,Table2[[HomeTeam]:[HomeTeam]],$T8, Table2[[AwayTeam]:[AwayTeam]], AM$31))) + (0*(SUMIFS(Table2[[HomeWon_]:[HomeWon_]], Table2[[GameIsOver]:[GameIsOver]],1,Table2[[AwayTeam]:[AwayTeam]],$T38, Table2[[HomeTeam]:[HomeTeam]], AM$31, Table2[[ActualResult]:[ActualResult]], "REG") + SUMIFS(Table2[[AwayWon]:[AwayWon]], Table2[[GameIsOver]:[GameIsOver]],1,Table2[[HomeTeam]:[HomeTeam]],$T38, Table2[[AwayTeam]:[AwayTeam]], AM$31, Table2[[ActualResult]:[ActualResult]], "REG"))) + (1*(SUMIFS(Table2[[HomeWon_]:[HomeWon_]], Table2[[GameIsOver]:[GameIsOver]],1,Table2[[AwayTeam]:[AwayTeam]],$T38, Table2[[HomeTeam]:[HomeTeam]], AM$31, Table2[[ActualResult]:[ActualResult]], "OT") + SUMIFS(Table2[[AwayWon]:[AwayWon]], Table2[[GameIsOver]:[GameIsOver]],1,Table2[[HomeTeam]:[HomeTeam]],$T38, Table2[[AwayTeam]:[AwayTeam]], AM$31, Table2[[ActualResult]:[ActualResult]], "OT") + SUMIFS(Table2[[HomeWon_]:[HomeWon_]], Table2[[GameIsOver]:[GameIsOver]],1,Table2[[AwayTeam]:[AwayTeam]],$T38, Table2[[HomeTeam]:[HomeTeam]], AM$31, Table2[[ActualResult]:[ActualResult]], "SO") + SUMIFS(Table2[[AwayWon]:[AwayWon]], Table2[[GameIsOver]:[GameIsOver]],1,Table2[[HomeTeam]:[HomeTeam]],$T38, Table2[[AwayTeam]:[AwayTeam]], AM$31, Table2[[ActualResult]:[ActualResult]], "SO")))</f>
        <v>4</v>
      </c>
      <c r="AN38">
        <f>(2*(SUMIFS(Table2[[AwayWon]:[AwayWon]], Table2[[GameIsOver]:[GameIsOver]],1,Table2[[AwayTeam]:[AwayTeam]],$T38, Table2[[HomeTeam]:[HomeTeam]], AN$31) + SUMIFS(Table2[[HomeWon_]:[HomeWon_]], Table2[[GameIsOver]:[GameIsOver]],1,Table2[[HomeTeam]:[HomeTeam]],$T8, Table2[[AwayTeam]:[AwayTeam]], AN$31))) + (0*(SUMIFS(Table2[[HomeWon_]:[HomeWon_]], Table2[[GameIsOver]:[GameIsOver]],1,Table2[[AwayTeam]:[AwayTeam]],$T38, Table2[[HomeTeam]:[HomeTeam]], AN$31, Table2[[ActualResult]:[ActualResult]], "REG") + SUMIFS(Table2[[AwayWon]:[AwayWon]], Table2[[GameIsOver]:[GameIsOver]],1,Table2[[HomeTeam]:[HomeTeam]],$T38, Table2[[AwayTeam]:[AwayTeam]], AN$31, Table2[[ActualResult]:[ActualResult]], "REG"))) + (1*(SUMIFS(Table2[[HomeWon_]:[HomeWon_]], Table2[[GameIsOver]:[GameIsOver]],1,Table2[[AwayTeam]:[AwayTeam]],$T38, Table2[[HomeTeam]:[HomeTeam]], AN$31, Table2[[ActualResult]:[ActualResult]], "OT") + SUMIFS(Table2[[AwayWon]:[AwayWon]], Table2[[GameIsOver]:[GameIsOver]],1,Table2[[HomeTeam]:[HomeTeam]],$T38, Table2[[AwayTeam]:[AwayTeam]], AN$31, Table2[[ActualResult]:[ActualResult]], "OT") + SUMIFS(Table2[[HomeWon_]:[HomeWon_]], Table2[[GameIsOver]:[GameIsOver]],1,Table2[[AwayTeam]:[AwayTeam]],$T38, Table2[[HomeTeam]:[HomeTeam]], AN$31, Table2[[ActualResult]:[ActualResult]], "SO") + SUMIFS(Table2[[AwayWon]:[AwayWon]], Table2[[GameIsOver]:[GameIsOver]],1,Table2[[HomeTeam]:[HomeTeam]],$T38, Table2[[AwayTeam]:[AwayTeam]], AN$31, Table2[[ActualResult]:[ActualResult]], "SO")))</f>
        <v>1</v>
      </c>
      <c r="AO38">
        <f>(2*(SUMIFS(Table2[[AwayWon]:[AwayWon]], Table2[[GameIsOver]:[GameIsOver]],1,Table2[[AwayTeam]:[AwayTeam]],$T38, Table2[[HomeTeam]:[HomeTeam]], AO$31) + SUMIFS(Table2[[HomeWon_]:[HomeWon_]], Table2[[GameIsOver]:[GameIsOver]],1,Table2[[HomeTeam]:[HomeTeam]],$T8, Table2[[AwayTeam]:[AwayTeam]], AO$31))) + (0*(SUMIFS(Table2[[HomeWon_]:[HomeWon_]], Table2[[GameIsOver]:[GameIsOver]],1,Table2[[AwayTeam]:[AwayTeam]],$T38, Table2[[HomeTeam]:[HomeTeam]], AO$31, Table2[[ActualResult]:[ActualResult]], "REG") + SUMIFS(Table2[[AwayWon]:[AwayWon]], Table2[[GameIsOver]:[GameIsOver]],1,Table2[[HomeTeam]:[HomeTeam]],$T38, Table2[[AwayTeam]:[AwayTeam]], AO$31, Table2[[ActualResult]:[ActualResult]], "REG"))) + (1*(SUMIFS(Table2[[HomeWon_]:[HomeWon_]], Table2[[GameIsOver]:[GameIsOver]],1,Table2[[AwayTeam]:[AwayTeam]],$T38, Table2[[HomeTeam]:[HomeTeam]], AO$31, Table2[[ActualResult]:[ActualResult]], "OT") + SUMIFS(Table2[[AwayWon]:[AwayWon]], Table2[[GameIsOver]:[GameIsOver]],1,Table2[[HomeTeam]:[HomeTeam]],$T38, Table2[[AwayTeam]:[AwayTeam]], AO$31, Table2[[ActualResult]:[ActualResult]], "OT") + SUMIFS(Table2[[HomeWon_]:[HomeWon_]], Table2[[GameIsOver]:[GameIsOver]],1,Table2[[AwayTeam]:[AwayTeam]],$T38, Table2[[HomeTeam]:[HomeTeam]], AO$31, Table2[[ActualResult]:[ActualResult]], "SO") + SUMIFS(Table2[[AwayWon]:[AwayWon]], Table2[[GameIsOver]:[GameIsOver]],1,Table2[[HomeTeam]:[HomeTeam]],$T38, Table2[[AwayTeam]:[AwayTeam]], AO$31, Table2[[ActualResult]:[ActualResult]], "SO")))</f>
        <v>3</v>
      </c>
      <c r="AP38">
        <f>(2*(SUMIFS(Table2[[AwayWon]:[AwayWon]], Table2[[GameIsOver]:[GameIsOver]],1,Table2[[AwayTeam]:[AwayTeam]],$T38, Table2[[HomeTeam]:[HomeTeam]], AP$31) + SUMIFS(Table2[[HomeWon_]:[HomeWon_]], Table2[[GameIsOver]:[GameIsOver]],1,Table2[[HomeTeam]:[HomeTeam]],$T8, Table2[[AwayTeam]:[AwayTeam]], AP$31))) + (0*(SUMIFS(Table2[[HomeWon_]:[HomeWon_]], Table2[[GameIsOver]:[GameIsOver]],1,Table2[[AwayTeam]:[AwayTeam]],$T38, Table2[[HomeTeam]:[HomeTeam]], AP$31, Table2[[ActualResult]:[ActualResult]], "REG") + SUMIFS(Table2[[AwayWon]:[AwayWon]], Table2[[GameIsOver]:[GameIsOver]],1,Table2[[HomeTeam]:[HomeTeam]],$T38, Table2[[AwayTeam]:[AwayTeam]], AP$31, Table2[[ActualResult]:[ActualResult]], "REG"))) + (1*(SUMIFS(Table2[[HomeWon_]:[HomeWon_]], Table2[[GameIsOver]:[GameIsOver]],1,Table2[[AwayTeam]:[AwayTeam]],$T38, Table2[[HomeTeam]:[HomeTeam]], AP$31, Table2[[ActualResult]:[ActualResult]], "OT") + SUMIFS(Table2[[AwayWon]:[AwayWon]], Table2[[GameIsOver]:[GameIsOver]],1,Table2[[HomeTeam]:[HomeTeam]],$T38, Table2[[AwayTeam]:[AwayTeam]], AP$31, Table2[[ActualResult]:[ActualResult]], "OT") + SUMIFS(Table2[[HomeWon_]:[HomeWon_]], Table2[[GameIsOver]:[GameIsOver]],1,Table2[[AwayTeam]:[AwayTeam]],$T38, Table2[[HomeTeam]:[HomeTeam]], AP$31, Table2[[ActualResult]:[ActualResult]], "SO") + SUMIFS(Table2[[AwayWon]:[AwayWon]], Table2[[GameIsOver]:[GameIsOver]],1,Table2[[HomeTeam]:[HomeTeam]],$T38, Table2[[AwayTeam]:[AwayTeam]], AP$31, Table2[[ActualResult]:[ActualResult]], "SO")))</f>
        <v>0</v>
      </c>
      <c r="AQ38">
        <f>(2*(SUMIFS(Table2[[AwayWon]:[AwayWon]], Table2[[GameIsOver]:[GameIsOver]],1,Table2[[AwayTeam]:[AwayTeam]],$T38, Table2[[HomeTeam]:[HomeTeam]], AQ$31) + SUMIFS(Table2[[HomeWon_]:[HomeWon_]], Table2[[GameIsOver]:[GameIsOver]],1,Table2[[HomeTeam]:[HomeTeam]],$T8, Table2[[AwayTeam]:[AwayTeam]], AQ$31))) + (0*(SUMIFS(Table2[[HomeWon_]:[HomeWon_]], Table2[[GameIsOver]:[GameIsOver]],1,Table2[[AwayTeam]:[AwayTeam]],$T38, Table2[[HomeTeam]:[HomeTeam]], AQ$31, Table2[[ActualResult]:[ActualResult]], "REG") + SUMIFS(Table2[[AwayWon]:[AwayWon]], Table2[[GameIsOver]:[GameIsOver]],1,Table2[[HomeTeam]:[HomeTeam]],$T38, Table2[[AwayTeam]:[AwayTeam]], AQ$31, Table2[[ActualResult]:[ActualResult]], "REG"))) + (1*(SUMIFS(Table2[[HomeWon_]:[HomeWon_]], Table2[[GameIsOver]:[GameIsOver]],1,Table2[[AwayTeam]:[AwayTeam]],$T38, Table2[[HomeTeam]:[HomeTeam]], AQ$31, Table2[[ActualResult]:[ActualResult]], "OT") + SUMIFS(Table2[[AwayWon]:[AwayWon]], Table2[[GameIsOver]:[GameIsOver]],1,Table2[[HomeTeam]:[HomeTeam]],$T38, Table2[[AwayTeam]:[AwayTeam]], AQ$31, Table2[[ActualResult]:[ActualResult]], "OT") + SUMIFS(Table2[[HomeWon_]:[HomeWon_]], Table2[[GameIsOver]:[GameIsOver]],1,Table2[[AwayTeam]:[AwayTeam]],$T38, Table2[[HomeTeam]:[HomeTeam]], AQ$31, Table2[[ActualResult]:[ActualResult]], "SO") + SUMIFS(Table2[[AwayWon]:[AwayWon]], Table2[[GameIsOver]:[GameIsOver]],1,Table2[[HomeTeam]:[HomeTeam]],$T38, Table2[[AwayTeam]:[AwayTeam]], AQ$31, Table2[[ActualResult]:[ActualResult]], "SO")))</f>
        <v>4</v>
      </c>
      <c r="AR38">
        <f>(2*(SUMIFS(Table2[[AwayWon]:[AwayWon]], Table2[[GameIsOver]:[GameIsOver]],1,Table2[[AwayTeam]:[AwayTeam]],$T38, Table2[[HomeTeam]:[HomeTeam]], AR$31) + SUMIFS(Table2[[HomeWon_]:[HomeWon_]], Table2[[GameIsOver]:[GameIsOver]],1,Table2[[HomeTeam]:[HomeTeam]],$T8, Table2[[AwayTeam]:[AwayTeam]], AR$31))) + (0*(SUMIFS(Table2[[HomeWon_]:[HomeWon_]], Table2[[GameIsOver]:[GameIsOver]],1,Table2[[AwayTeam]:[AwayTeam]],$T38, Table2[[HomeTeam]:[HomeTeam]], AR$31, Table2[[ActualResult]:[ActualResult]], "REG") + SUMIFS(Table2[[AwayWon]:[AwayWon]], Table2[[GameIsOver]:[GameIsOver]],1,Table2[[HomeTeam]:[HomeTeam]],$T38, Table2[[AwayTeam]:[AwayTeam]], AR$31, Table2[[ActualResult]:[ActualResult]], "REG"))) + (1*(SUMIFS(Table2[[HomeWon_]:[HomeWon_]], Table2[[GameIsOver]:[GameIsOver]],1,Table2[[AwayTeam]:[AwayTeam]],$T38, Table2[[HomeTeam]:[HomeTeam]], AR$31, Table2[[ActualResult]:[ActualResult]], "OT") + SUMIFS(Table2[[AwayWon]:[AwayWon]], Table2[[GameIsOver]:[GameIsOver]],1,Table2[[HomeTeam]:[HomeTeam]],$T38, Table2[[AwayTeam]:[AwayTeam]], AR$31, Table2[[ActualResult]:[ActualResult]], "OT") + SUMIFS(Table2[[HomeWon_]:[HomeWon_]], Table2[[GameIsOver]:[GameIsOver]],1,Table2[[AwayTeam]:[AwayTeam]],$T38, Table2[[HomeTeam]:[HomeTeam]], AR$31, Table2[[ActualResult]:[ActualResult]], "SO") + SUMIFS(Table2[[AwayWon]:[AwayWon]], Table2[[GameIsOver]:[GameIsOver]],1,Table2[[HomeTeam]:[HomeTeam]],$T38, Table2[[AwayTeam]:[AwayTeam]], AR$31, Table2[[ActualResult]:[ActualResult]], "SO")))</f>
        <v>2</v>
      </c>
      <c r="AS38">
        <f>(2*(SUMIFS(Table2[[AwayWon]:[AwayWon]], Table2[[GameIsOver]:[GameIsOver]],1,Table2[[AwayTeam]:[AwayTeam]],$T38, Table2[[HomeTeam]:[HomeTeam]], AS$31) + SUMIFS(Table2[[HomeWon_]:[HomeWon_]], Table2[[GameIsOver]:[GameIsOver]],1,Table2[[HomeTeam]:[HomeTeam]],$T8, Table2[[AwayTeam]:[AwayTeam]], AS$31))) + (0*(SUMIFS(Table2[[HomeWon_]:[HomeWon_]], Table2[[GameIsOver]:[GameIsOver]],1,Table2[[AwayTeam]:[AwayTeam]],$T38, Table2[[HomeTeam]:[HomeTeam]], AS$31, Table2[[ActualResult]:[ActualResult]], "REG") + SUMIFS(Table2[[AwayWon]:[AwayWon]], Table2[[GameIsOver]:[GameIsOver]],1,Table2[[HomeTeam]:[HomeTeam]],$T38, Table2[[AwayTeam]:[AwayTeam]], AS$31, Table2[[ActualResult]:[ActualResult]], "REG"))) + (1*(SUMIFS(Table2[[HomeWon_]:[HomeWon_]], Table2[[GameIsOver]:[GameIsOver]],1,Table2[[AwayTeam]:[AwayTeam]],$T38, Table2[[HomeTeam]:[HomeTeam]], AS$31, Table2[[ActualResult]:[ActualResult]], "OT") + SUMIFS(Table2[[AwayWon]:[AwayWon]], Table2[[GameIsOver]:[GameIsOver]],1,Table2[[HomeTeam]:[HomeTeam]],$T38, Table2[[AwayTeam]:[AwayTeam]], AS$31, Table2[[ActualResult]:[ActualResult]], "OT") + SUMIFS(Table2[[HomeWon_]:[HomeWon_]], Table2[[GameIsOver]:[GameIsOver]],1,Table2[[AwayTeam]:[AwayTeam]],$T38, Table2[[HomeTeam]:[HomeTeam]], AS$31, Table2[[ActualResult]:[ActualResult]], "SO") + SUMIFS(Table2[[AwayWon]:[AwayWon]], Table2[[GameIsOver]:[GameIsOver]],1,Table2[[HomeTeam]:[HomeTeam]],$T38, Table2[[AwayTeam]:[AwayTeam]], AS$31, Table2[[ActualResult]:[ActualResult]], "SO")))</f>
        <v>2</v>
      </c>
      <c r="AT38">
        <f>(2*(SUMIFS(Table2[[AwayWon]:[AwayWon]], Table2[[GameIsOver]:[GameIsOver]],1,Table2[[AwayTeam]:[AwayTeam]],$T38, Table2[[HomeTeam]:[HomeTeam]], AT$31) + SUMIFS(Table2[[HomeWon_]:[HomeWon_]], Table2[[GameIsOver]:[GameIsOver]],1,Table2[[HomeTeam]:[HomeTeam]],$T8, Table2[[AwayTeam]:[AwayTeam]], AT$31))) + (0*(SUMIFS(Table2[[HomeWon_]:[HomeWon_]], Table2[[GameIsOver]:[GameIsOver]],1,Table2[[AwayTeam]:[AwayTeam]],$T38, Table2[[HomeTeam]:[HomeTeam]], AT$31, Table2[[ActualResult]:[ActualResult]], "REG") + SUMIFS(Table2[[AwayWon]:[AwayWon]], Table2[[GameIsOver]:[GameIsOver]],1,Table2[[HomeTeam]:[HomeTeam]],$T38, Table2[[AwayTeam]:[AwayTeam]], AT$31, Table2[[ActualResult]:[ActualResult]], "REG"))) + (1*(SUMIFS(Table2[[HomeWon_]:[HomeWon_]], Table2[[GameIsOver]:[GameIsOver]],1,Table2[[AwayTeam]:[AwayTeam]],$T38, Table2[[HomeTeam]:[HomeTeam]], AT$31, Table2[[ActualResult]:[ActualResult]], "OT") + SUMIFS(Table2[[AwayWon]:[AwayWon]], Table2[[GameIsOver]:[GameIsOver]],1,Table2[[HomeTeam]:[HomeTeam]],$T38, Table2[[AwayTeam]:[AwayTeam]], AT$31, Table2[[ActualResult]:[ActualResult]], "OT") + SUMIFS(Table2[[HomeWon_]:[HomeWon_]], Table2[[GameIsOver]:[GameIsOver]],1,Table2[[AwayTeam]:[AwayTeam]],$T38, Table2[[HomeTeam]:[HomeTeam]], AT$31, Table2[[ActualResult]:[ActualResult]], "SO") + SUMIFS(Table2[[AwayWon]:[AwayWon]], Table2[[GameIsOver]:[GameIsOver]],1,Table2[[HomeTeam]:[HomeTeam]],$T38, Table2[[AwayTeam]:[AwayTeam]], AT$31, Table2[[ActualResult]:[ActualResult]], "SO")))</f>
        <v>2</v>
      </c>
      <c r="AU38">
        <f>(2*(SUMIFS(Table2[[AwayWon]:[AwayWon]], Table2[[GameIsOver]:[GameIsOver]],1,Table2[[AwayTeam]:[AwayTeam]],$T38, Table2[[HomeTeam]:[HomeTeam]], AU$31) + SUMIFS(Table2[[HomeWon_]:[HomeWon_]], Table2[[GameIsOver]:[GameIsOver]],1,Table2[[HomeTeam]:[HomeTeam]],$T8, Table2[[AwayTeam]:[AwayTeam]], AU$31))) + (0*(SUMIFS(Table2[[HomeWon_]:[HomeWon_]], Table2[[GameIsOver]:[GameIsOver]],1,Table2[[AwayTeam]:[AwayTeam]],$T38, Table2[[HomeTeam]:[HomeTeam]], AU$31, Table2[[ActualResult]:[ActualResult]], "REG") + SUMIFS(Table2[[AwayWon]:[AwayWon]], Table2[[GameIsOver]:[GameIsOver]],1,Table2[[HomeTeam]:[HomeTeam]],$T38, Table2[[AwayTeam]:[AwayTeam]], AU$31, Table2[[ActualResult]:[ActualResult]], "REG"))) + (1*(SUMIFS(Table2[[HomeWon_]:[HomeWon_]], Table2[[GameIsOver]:[GameIsOver]],1,Table2[[AwayTeam]:[AwayTeam]],$T38, Table2[[HomeTeam]:[HomeTeam]], AU$31, Table2[[ActualResult]:[ActualResult]], "OT") + SUMIFS(Table2[[AwayWon]:[AwayWon]], Table2[[GameIsOver]:[GameIsOver]],1,Table2[[HomeTeam]:[HomeTeam]],$T38, Table2[[AwayTeam]:[AwayTeam]], AU$31, Table2[[ActualResult]:[ActualResult]], "OT") + SUMIFS(Table2[[HomeWon_]:[HomeWon_]], Table2[[GameIsOver]:[GameIsOver]],1,Table2[[AwayTeam]:[AwayTeam]],$T38, Table2[[HomeTeam]:[HomeTeam]], AU$31, Table2[[ActualResult]:[ActualResult]], "SO") + SUMIFS(Table2[[AwayWon]:[AwayWon]], Table2[[GameIsOver]:[GameIsOver]],1,Table2[[HomeTeam]:[HomeTeam]],$T38, Table2[[AwayTeam]:[AwayTeam]], AU$31, Table2[[ActualResult]:[ActualResult]], "SO")))</f>
        <v>6</v>
      </c>
      <c r="AV38">
        <f>(2*(SUMIFS(Table2[[AwayWon]:[AwayWon]], Table2[[GameIsOver]:[GameIsOver]],1,Table2[[AwayTeam]:[AwayTeam]],$T38, Table2[[HomeTeam]:[HomeTeam]], AV$31) + SUMIFS(Table2[[HomeWon_]:[HomeWon_]], Table2[[GameIsOver]:[GameIsOver]],1,Table2[[HomeTeam]:[HomeTeam]],$T8, Table2[[AwayTeam]:[AwayTeam]], AV$31))) + (0*(SUMIFS(Table2[[HomeWon_]:[HomeWon_]], Table2[[GameIsOver]:[GameIsOver]],1,Table2[[AwayTeam]:[AwayTeam]],$T38, Table2[[HomeTeam]:[HomeTeam]], AV$31, Table2[[ActualResult]:[ActualResult]], "REG") + SUMIFS(Table2[[AwayWon]:[AwayWon]], Table2[[GameIsOver]:[GameIsOver]],1,Table2[[HomeTeam]:[HomeTeam]],$T38, Table2[[AwayTeam]:[AwayTeam]], AV$31, Table2[[ActualResult]:[ActualResult]], "REG"))) + (1*(SUMIFS(Table2[[HomeWon_]:[HomeWon_]], Table2[[GameIsOver]:[GameIsOver]],1,Table2[[AwayTeam]:[AwayTeam]],$T38, Table2[[HomeTeam]:[HomeTeam]], AV$31, Table2[[ActualResult]:[ActualResult]], "OT") + SUMIFS(Table2[[AwayWon]:[AwayWon]], Table2[[GameIsOver]:[GameIsOver]],1,Table2[[HomeTeam]:[HomeTeam]],$T38, Table2[[AwayTeam]:[AwayTeam]], AV$31, Table2[[ActualResult]:[ActualResult]], "OT") + SUMIFS(Table2[[HomeWon_]:[HomeWon_]], Table2[[GameIsOver]:[GameIsOver]],1,Table2[[AwayTeam]:[AwayTeam]],$T38, Table2[[HomeTeam]:[HomeTeam]], AV$31, Table2[[ActualResult]:[ActualResult]], "SO") + SUMIFS(Table2[[AwayWon]:[AwayWon]], Table2[[GameIsOver]:[GameIsOver]],1,Table2[[HomeTeam]:[HomeTeam]],$T38, Table2[[AwayTeam]:[AwayTeam]], AV$31, Table2[[ActualResult]:[ActualResult]], "SO")))</f>
        <v>2</v>
      </c>
      <c r="AW38">
        <f>(2*(SUMIFS(Table2[[AwayWon]:[AwayWon]], Table2[[GameIsOver]:[GameIsOver]],1,Table2[[AwayTeam]:[AwayTeam]],$T38, Table2[[HomeTeam]:[HomeTeam]], AW$31) + SUMIFS(Table2[[HomeWon_]:[HomeWon_]], Table2[[GameIsOver]:[GameIsOver]],1,Table2[[HomeTeam]:[HomeTeam]],$T8, Table2[[AwayTeam]:[AwayTeam]], AW$31))) + (0*(SUMIFS(Table2[[HomeWon_]:[HomeWon_]], Table2[[GameIsOver]:[GameIsOver]],1,Table2[[AwayTeam]:[AwayTeam]],$T38, Table2[[HomeTeam]:[HomeTeam]], AW$31, Table2[[ActualResult]:[ActualResult]], "REG") + SUMIFS(Table2[[AwayWon]:[AwayWon]], Table2[[GameIsOver]:[GameIsOver]],1,Table2[[HomeTeam]:[HomeTeam]],$T38, Table2[[AwayTeam]:[AwayTeam]], AW$31, Table2[[ActualResult]:[ActualResult]], "REG"))) + (1*(SUMIFS(Table2[[HomeWon_]:[HomeWon_]], Table2[[GameIsOver]:[GameIsOver]],1,Table2[[AwayTeam]:[AwayTeam]],$T38, Table2[[HomeTeam]:[HomeTeam]], AW$31, Table2[[ActualResult]:[ActualResult]], "OT") + SUMIFS(Table2[[AwayWon]:[AwayWon]], Table2[[GameIsOver]:[GameIsOver]],1,Table2[[HomeTeam]:[HomeTeam]],$T38, Table2[[AwayTeam]:[AwayTeam]], AW$31, Table2[[ActualResult]:[ActualResult]], "OT") + SUMIFS(Table2[[HomeWon_]:[HomeWon_]], Table2[[GameIsOver]:[GameIsOver]],1,Table2[[AwayTeam]:[AwayTeam]],$T38, Table2[[HomeTeam]:[HomeTeam]], AW$31, Table2[[ActualResult]:[ActualResult]], "SO") + SUMIFS(Table2[[AwayWon]:[AwayWon]], Table2[[GameIsOver]:[GameIsOver]],1,Table2[[HomeTeam]:[HomeTeam]],$T38, Table2[[AwayTeam]:[AwayTeam]], AW$31, Table2[[ActualResult]:[ActualResult]], "SO")))</f>
        <v>2</v>
      </c>
      <c r="AX38">
        <f>(2*(SUMIFS(Table2[[AwayWon]:[AwayWon]], Table2[[GameIsOver]:[GameIsOver]],1,Table2[[AwayTeam]:[AwayTeam]],$T38, Table2[[HomeTeam]:[HomeTeam]], AX$31) + SUMIFS(Table2[[HomeWon_]:[HomeWon_]], Table2[[GameIsOver]:[GameIsOver]],1,Table2[[HomeTeam]:[HomeTeam]],$T8, Table2[[AwayTeam]:[AwayTeam]], AX$31))) + (0*(SUMIFS(Table2[[HomeWon_]:[HomeWon_]], Table2[[GameIsOver]:[GameIsOver]],1,Table2[[AwayTeam]:[AwayTeam]],$T38, Table2[[HomeTeam]:[HomeTeam]], AX$31, Table2[[ActualResult]:[ActualResult]], "REG") + SUMIFS(Table2[[AwayWon]:[AwayWon]], Table2[[GameIsOver]:[GameIsOver]],1,Table2[[HomeTeam]:[HomeTeam]],$T38, Table2[[AwayTeam]:[AwayTeam]], AX$31, Table2[[ActualResult]:[ActualResult]], "REG"))) + (1*(SUMIFS(Table2[[HomeWon_]:[HomeWon_]], Table2[[GameIsOver]:[GameIsOver]],1,Table2[[AwayTeam]:[AwayTeam]],$T38, Table2[[HomeTeam]:[HomeTeam]], AX$31, Table2[[ActualResult]:[ActualResult]], "OT") + SUMIFS(Table2[[AwayWon]:[AwayWon]], Table2[[GameIsOver]:[GameIsOver]],1,Table2[[HomeTeam]:[HomeTeam]],$T38, Table2[[AwayTeam]:[AwayTeam]], AX$31, Table2[[ActualResult]:[ActualResult]], "OT") + SUMIFS(Table2[[HomeWon_]:[HomeWon_]], Table2[[GameIsOver]:[GameIsOver]],1,Table2[[AwayTeam]:[AwayTeam]],$T38, Table2[[HomeTeam]:[HomeTeam]], AX$31, Table2[[ActualResult]:[ActualResult]], "SO") + SUMIFS(Table2[[AwayWon]:[AwayWon]], Table2[[GameIsOver]:[GameIsOver]],1,Table2[[HomeTeam]:[HomeTeam]],$T38, Table2[[AwayTeam]:[AwayTeam]], AX$31, Table2[[ActualResult]:[ActualResult]], "SO")))</f>
        <v>2</v>
      </c>
      <c r="AY38">
        <f>(2*(SUMIFS(Table2[[AwayWon]:[AwayWon]], Table2[[GameIsOver]:[GameIsOver]],1,Table2[[AwayTeam]:[AwayTeam]],$T38, Table2[[HomeTeam]:[HomeTeam]], AY$31) + SUMIFS(Table2[[HomeWon_]:[HomeWon_]], Table2[[GameIsOver]:[GameIsOver]],1,Table2[[HomeTeam]:[HomeTeam]],$T8, Table2[[AwayTeam]:[AwayTeam]], AY$31))) + (0*(SUMIFS(Table2[[HomeWon_]:[HomeWon_]], Table2[[GameIsOver]:[GameIsOver]],1,Table2[[AwayTeam]:[AwayTeam]],$T38, Table2[[HomeTeam]:[HomeTeam]], AY$31, Table2[[ActualResult]:[ActualResult]], "REG") + SUMIFS(Table2[[AwayWon]:[AwayWon]], Table2[[GameIsOver]:[GameIsOver]],1,Table2[[HomeTeam]:[HomeTeam]],$T38, Table2[[AwayTeam]:[AwayTeam]], AY$31, Table2[[ActualResult]:[ActualResult]], "REG"))) + (1*(SUMIFS(Table2[[HomeWon_]:[HomeWon_]], Table2[[GameIsOver]:[GameIsOver]],1,Table2[[AwayTeam]:[AwayTeam]],$T38, Table2[[HomeTeam]:[HomeTeam]], AY$31, Table2[[ActualResult]:[ActualResult]], "OT") + SUMIFS(Table2[[AwayWon]:[AwayWon]], Table2[[GameIsOver]:[GameIsOver]],1,Table2[[HomeTeam]:[HomeTeam]],$T38, Table2[[AwayTeam]:[AwayTeam]], AY$31, Table2[[ActualResult]:[ActualResult]], "OT") + SUMIFS(Table2[[HomeWon_]:[HomeWon_]], Table2[[GameIsOver]:[GameIsOver]],1,Table2[[AwayTeam]:[AwayTeam]],$T38, Table2[[HomeTeam]:[HomeTeam]], AY$31, Table2[[ActualResult]:[ActualResult]], "SO") + SUMIFS(Table2[[AwayWon]:[AwayWon]], Table2[[GameIsOver]:[GameIsOver]],1,Table2[[HomeTeam]:[HomeTeam]],$T38, Table2[[AwayTeam]:[AwayTeam]], AY$31, Table2[[ActualResult]:[ActualResult]], "SO")))</f>
        <v>2</v>
      </c>
      <c r="AZ38">
        <f>(2*(SUMIFS(Table2[[AwayWon]:[AwayWon]], Table2[[GameIsOver]:[GameIsOver]],1,Table2[[AwayTeam]:[AwayTeam]],$T38, Table2[[HomeTeam]:[HomeTeam]], AZ$31) + SUMIFS(Table2[[HomeWon_]:[HomeWon_]], Table2[[GameIsOver]:[GameIsOver]],1,Table2[[HomeTeam]:[HomeTeam]],$T8, Table2[[AwayTeam]:[AwayTeam]], AZ$31))) + (0*(SUMIFS(Table2[[HomeWon_]:[HomeWon_]], Table2[[GameIsOver]:[GameIsOver]],1,Table2[[AwayTeam]:[AwayTeam]],$T38, Table2[[HomeTeam]:[HomeTeam]], AZ$31, Table2[[ActualResult]:[ActualResult]], "REG") + SUMIFS(Table2[[AwayWon]:[AwayWon]], Table2[[GameIsOver]:[GameIsOver]],1,Table2[[HomeTeam]:[HomeTeam]],$T38, Table2[[AwayTeam]:[AwayTeam]], AZ$31, Table2[[ActualResult]:[ActualResult]], "REG"))) + (1*(SUMIFS(Table2[[HomeWon_]:[HomeWon_]], Table2[[GameIsOver]:[GameIsOver]],1,Table2[[AwayTeam]:[AwayTeam]],$T38, Table2[[HomeTeam]:[HomeTeam]], AZ$31, Table2[[ActualResult]:[ActualResult]], "OT") + SUMIFS(Table2[[AwayWon]:[AwayWon]], Table2[[GameIsOver]:[GameIsOver]],1,Table2[[HomeTeam]:[HomeTeam]],$T38, Table2[[AwayTeam]:[AwayTeam]], AZ$31, Table2[[ActualResult]:[ActualResult]], "OT") + SUMIFS(Table2[[HomeWon_]:[HomeWon_]], Table2[[GameIsOver]:[GameIsOver]],1,Table2[[AwayTeam]:[AwayTeam]],$T38, Table2[[HomeTeam]:[HomeTeam]], AZ$31, Table2[[ActualResult]:[ActualResult]], "SO") + SUMIFS(Table2[[AwayWon]:[AwayWon]], Table2[[GameIsOver]:[GameIsOver]],1,Table2[[HomeTeam]:[HomeTeam]],$T38, Table2[[AwayTeam]:[AwayTeam]], AZ$31, Table2[[ActualResult]:[ActualResult]], "SO")))</f>
        <v>2</v>
      </c>
      <c r="BA38">
        <f>(2*(SUMIFS(Table2[[AwayWon]:[AwayWon]], Table2[[GameIsOver]:[GameIsOver]],1,Table2[[AwayTeam]:[AwayTeam]],$T38, Table2[[HomeTeam]:[HomeTeam]], BA$31) + SUMIFS(Table2[[HomeWon_]:[HomeWon_]], Table2[[GameIsOver]:[GameIsOver]],1,Table2[[HomeTeam]:[HomeTeam]],$T8, Table2[[AwayTeam]:[AwayTeam]], BA$31))) + (0*(SUMIFS(Table2[[HomeWon_]:[HomeWon_]], Table2[[GameIsOver]:[GameIsOver]],1,Table2[[AwayTeam]:[AwayTeam]],$T38, Table2[[HomeTeam]:[HomeTeam]], BA$31, Table2[[ActualResult]:[ActualResult]], "REG") + SUMIFS(Table2[[AwayWon]:[AwayWon]], Table2[[GameIsOver]:[GameIsOver]],1,Table2[[HomeTeam]:[HomeTeam]],$T38, Table2[[AwayTeam]:[AwayTeam]], BA$31, Table2[[ActualResult]:[ActualResult]], "REG"))) + (1*(SUMIFS(Table2[[HomeWon_]:[HomeWon_]], Table2[[GameIsOver]:[GameIsOver]],1,Table2[[AwayTeam]:[AwayTeam]],$T38, Table2[[HomeTeam]:[HomeTeam]], BA$31, Table2[[ActualResult]:[ActualResult]], "OT") + SUMIFS(Table2[[AwayWon]:[AwayWon]], Table2[[GameIsOver]:[GameIsOver]],1,Table2[[HomeTeam]:[HomeTeam]],$T38, Table2[[AwayTeam]:[AwayTeam]], BA$31, Table2[[ActualResult]:[ActualResult]], "OT") + SUMIFS(Table2[[HomeWon_]:[HomeWon_]], Table2[[GameIsOver]:[GameIsOver]],1,Table2[[AwayTeam]:[AwayTeam]],$T38, Table2[[HomeTeam]:[HomeTeam]], BA$31, Table2[[ActualResult]:[ActualResult]], "SO") + SUMIFS(Table2[[AwayWon]:[AwayWon]], Table2[[GameIsOver]:[GameIsOver]],1,Table2[[HomeTeam]:[HomeTeam]],$T38, Table2[[AwayTeam]:[AwayTeam]], BA$31, Table2[[ActualResult]:[ActualResult]], "SO")))</f>
        <v>0</v>
      </c>
    </row>
    <row r="39" spans="1:53" x14ac:dyDescent="0.25">
      <c r="S39">
        <v>2</v>
      </c>
      <c r="T39" t="str" cm="1">
        <f t="array" ref="T39">INDEX(Table6[Teams], SMALL(IF(Table6[D]="A", ROW(Table6[Teams])-ROW(Table6[#Headers])), Table71214[[#This Row],[ATL]]))</f>
        <v>BUF</v>
      </c>
      <c r="U39">
        <f>INDEX(Table6[PTS], MATCH($T39, Table6[Teams], 0))</f>
        <v>56</v>
      </c>
      <c r="V39">
        <f>(2*(SUMIFS(Table2[[AwayWon]:[AwayWon]], Table2[[GameIsOver]:[GameIsOver]],1,Table2[[AwayTeam]:[AwayTeam]],$T39, Table2[[HomeTeam]:[HomeTeam]], V$31) + SUMIFS(Table2[[HomeWon_]:[HomeWon_]], Table2[[GameIsOver]:[GameIsOver]],1,Table2[[HomeTeam]:[HomeTeam]],$T9, Table2[[AwayTeam]:[AwayTeam]], V$31))) + (0*(SUMIFS(Table2[[HomeWon_]:[HomeWon_]], Table2[[GameIsOver]:[GameIsOver]],1,Table2[[AwayTeam]:[AwayTeam]],$T39, Table2[[HomeTeam]:[HomeTeam]], V$31, Table2[[ActualResult]:[ActualResult]], "REG") + SUMIFS(Table2[[AwayWon]:[AwayWon]], Table2[[GameIsOver]:[GameIsOver]],1,Table2[[HomeTeam]:[HomeTeam]],$T39, Table2[[AwayTeam]:[AwayTeam]], V$31, Table2[[ActualResult]:[ActualResult]], "REG"))) + (1*(SUMIFS(Table2[[HomeWon_]:[HomeWon_]], Table2[[GameIsOver]:[GameIsOver]],1,Table2[[AwayTeam]:[AwayTeam]],$T39, Table2[[HomeTeam]:[HomeTeam]], V$31, Table2[[ActualResult]:[ActualResult]], "OT") + SUMIFS(Table2[[AwayWon]:[AwayWon]], Table2[[GameIsOver]:[GameIsOver]],1,Table2[[HomeTeam]:[HomeTeam]],$T39, Table2[[AwayTeam]:[AwayTeam]], V$31, Table2[[ActualResult]:[ActualResult]], "OT") + SUMIFS(Table2[[HomeWon_]:[HomeWon_]], Table2[[GameIsOver]:[GameIsOver]],1,Table2[[AwayTeam]:[AwayTeam]],$T39, Table2[[HomeTeam]:[HomeTeam]], V$31, Table2[[ActualResult]:[ActualResult]], "SO") + SUMIFS(Table2[[AwayWon]:[AwayWon]], Table2[[GameIsOver]:[GameIsOver]],1,Table2[[HomeTeam]:[HomeTeam]],$T39, Table2[[AwayTeam]:[AwayTeam]], V$31, Table2[[ActualResult]:[ActualResult]], "SO")))</f>
        <v>2</v>
      </c>
      <c r="W39">
        <f>(2*(SUMIFS(Table2[[AwayWon]:[AwayWon]], Table2[[GameIsOver]:[GameIsOver]],1,Table2[[AwayTeam]:[AwayTeam]],$T39, Table2[[HomeTeam]:[HomeTeam]], W$31) + SUMIFS(Table2[[HomeWon_]:[HomeWon_]], Table2[[GameIsOver]:[GameIsOver]],1,Table2[[HomeTeam]:[HomeTeam]],$T9, Table2[[AwayTeam]:[AwayTeam]], W$31))) + (0*(SUMIFS(Table2[[HomeWon_]:[HomeWon_]], Table2[[GameIsOver]:[GameIsOver]],1,Table2[[AwayTeam]:[AwayTeam]],$T39, Table2[[HomeTeam]:[HomeTeam]], W$31, Table2[[ActualResult]:[ActualResult]], "REG") + SUMIFS(Table2[[AwayWon]:[AwayWon]], Table2[[GameIsOver]:[GameIsOver]],1,Table2[[HomeTeam]:[HomeTeam]],$T39, Table2[[AwayTeam]:[AwayTeam]], W$31, Table2[[ActualResult]:[ActualResult]], "REG"))) + (1*(SUMIFS(Table2[[HomeWon_]:[HomeWon_]], Table2[[GameIsOver]:[GameIsOver]],1,Table2[[AwayTeam]:[AwayTeam]],$T39, Table2[[HomeTeam]:[HomeTeam]], W$31, Table2[[ActualResult]:[ActualResult]], "OT") + SUMIFS(Table2[[AwayWon]:[AwayWon]], Table2[[GameIsOver]:[GameIsOver]],1,Table2[[HomeTeam]:[HomeTeam]],$T39, Table2[[AwayTeam]:[AwayTeam]], W$31, Table2[[ActualResult]:[ActualResult]], "OT") + SUMIFS(Table2[[HomeWon_]:[HomeWon_]], Table2[[GameIsOver]:[GameIsOver]],1,Table2[[AwayTeam]:[AwayTeam]],$T39, Table2[[HomeTeam]:[HomeTeam]], W$31, Table2[[ActualResult]:[ActualResult]], "SO") + SUMIFS(Table2[[AwayWon]:[AwayWon]], Table2[[GameIsOver]:[GameIsOver]],1,Table2[[HomeTeam]:[HomeTeam]],$T39, Table2[[AwayTeam]:[AwayTeam]], W$31, Table2[[ActualResult]:[ActualResult]], "SO")))</f>
        <v>0</v>
      </c>
      <c r="X39">
        <f>(2*(SUMIFS(Table2[[AwayWon]:[AwayWon]], Table2[[GameIsOver]:[GameIsOver]],1,Table2[[AwayTeam]:[AwayTeam]],$T39, Table2[[HomeTeam]:[HomeTeam]], X$31) + SUMIFS(Table2[[HomeWon_]:[HomeWon_]], Table2[[GameIsOver]:[GameIsOver]],1,Table2[[HomeTeam]:[HomeTeam]],$T9, Table2[[AwayTeam]:[AwayTeam]], X$31))) + (0*(SUMIFS(Table2[[HomeWon_]:[HomeWon_]], Table2[[GameIsOver]:[GameIsOver]],1,Table2[[AwayTeam]:[AwayTeam]],$T39, Table2[[HomeTeam]:[HomeTeam]], X$31, Table2[[ActualResult]:[ActualResult]], "REG") + SUMIFS(Table2[[AwayWon]:[AwayWon]], Table2[[GameIsOver]:[GameIsOver]],1,Table2[[HomeTeam]:[HomeTeam]],$T39, Table2[[AwayTeam]:[AwayTeam]], X$31, Table2[[ActualResult]:[ActualResult]], "REG"))) + (1*(SUMIFS(Table2[[HomeWon_]:[HomeWon_]], Table2[[GameIsOver]:[GameIsOver]],1,Table2[[AwayTeam]:[AwayTeam]],$T39, Table2[[HomeTeam]:[HomeTeam]], X$31, Table2[[ActualResult]:[ActualResult]], "OT") + SUMIFS(Table2[[AwayWon]:[AwayWon]], Table2[[GameIsOver]:[GameIsOver]],1,Table2[[HomeTeam]:[HomeTeam]],$T39, Table2[[AwayTeam]:[AwayTeam]], X$31, Table2[[ActualResult]:[ActualResult]], "OT") + SUMIFS(Table2[[HomeWon_]:[HomeWon_]], Table2[[GameIsOver]:[GameIsOver]],1,Table2[[AwayTeam]:[AwayTeam]],$T39, Table2[[HomeTeam]:[HomeTeam]], X$31, Table2[[ActualResult]:[ActualResult]], "SO") + SUMIFS(Table2[[AwayWon]:[AwayWon]], Table2[[GameIsOver]:[GameIsOver]],1,Table2[[HomeTeam]:[HomeTeam]],$T39, Table2[[AwayTeam]:[AwayTeam]], X$31, Table2[[ActualResult]:[ActualResult]], "SO")))</f>
        <v>0</v>
      </c>
      <c r="Y39">
        <f>(2*(SUMIFS(Table2[[AwayWon]:[AwayWon]], Table2[[GameIsOver]:[GameIsOver]],1,Table2[[AwayTeam]:[AwayTeam]],$T39, Table2[[HomeTeam]:[HomeTeam]], Y$31) + SUMIFS(Table2[[HomeWon_]:[HomeWon_]], Table2[[GameIsOver]:[GameIsOver]],1,Table2[[HomeTeam]:[HomeTeam]],$T9, Table2[[AwayTeam]:[AwayTeam]], Y$31))) + (0*(SUMIFS(Table2[[HomeWon_]:[HomeWon_]], Table2[[GameIsOver]:[GameIsOver]],1,Table2[[AwayTeam]:[AwayTeam]],$T39, Table2[[HomeTeam]:[HomeTeam]], Y$31, Table2[[ActualResult]:[ActualResult]], "REG") + SUMIFS(Table2[[AwayWon]:[AwayWon]], Table2[[GameIsOver]:[GameIsOver]],1,Table2[[HomeTeam]:[HomeTeam]],$T39, Table2[[AwayTeam]:[AwayTeam]], Y$31, Table2[[ActualResult]:[ActualResult]], "REG"))) + (1*(SUMIFS(Table2[[HomeWon_]:[HomeWon_]], Table2[[GameIsOver]:[GameIsOver]],1,Table2[[AwayTeam]:[AwayTeam]],$T39, Table2[[HomeTeam]:[HomeTeam]], Y$31, Table2[[ActualResult]:[ActualResult]], "OT") + SUMIFS(Table2[[AwayWon]:[AwayWon]], Table2[[GameIsOver]:[GameIsOver]],1,Table2[[HomeTeam]:[HomeTeam]],$T39, Table2[[AwayTeam]:[AwayTeam]], Y$31, Table2[[ActualResult]:[ActualResult]], "OT") + SUMIFS(Table2[[HomeWon_]:[HomeWon_]], Table2[[GameIsOver]:[GameIsOver]],1,Table2[[AwayTeam]:[AwayTeam]],$T39, Table2[[HomeTeam]:[HomeTeam]], Y$31, Table2[[ActualResult]:[ActualResult]], "SO") + SUMIFS(Table2[[AwayWon]:[AwayWon]], Table2[[GameIsOver]:[GameIsOver]],1,Table2[[HomeTeam]:[HomeTeam]],$T39, Table2[[AwayTeam]:[AwayTeam]], Y$31, Table2[[ActualResult]:[ActualResult]], "SO")))</f>
        <v>6</v>
      </c>
      <c r="Z39">
        <f>(2*(SUMIFS(Table2[[AwayWon]:[AwayWon]], Table2[[GameIsOver]:[GameIsOver]],1,Table2[[AwayTeam]:[AwayTeam]],$T39, Table2[[HomeTeam]:[HomeTeam]], Z$31) + SUMIFS(Table2[[HomeWon_]:[HomeWon_]], Table2[[GameIsOver]:[GameIsOver]],1,Table2[[HomeTeam]:[HomeTeam]],$T9, Table2[[AwayTeam]:[AwayTeam]], Z$31))) + (0*(SUMIFS(Table2[[HomeWon_]:[HomeWon_]], Table2[[GameIsOver]:[GameIsOver]],1,Table2[[AwayTeam]:[AwayTeam]],$T39, Table2[[HomeTeam]:[HomeTeam]], Z$31, Table2[[ActualResult]:[ActualResult]], "REG") + SUMIFS(Table2[[AwayWon]:[AwayWon]], Table2[[GameIsOver]:[GameIsOver]],1,Table2[[HomeTeam]:[HomeTeam]],$T39, Table2[[AwayTeam]:[AwayTeam]], Z$31, Table2[[ActualResult]:[ActualResult]], "REG"))) + (1*(SUMIFS(Table2[[HomeWon_]:[HomeWon_]], Table2[[GameIsOver]:[GameIsOver]],1,Table2[[AwayTeam]:[AwayTeam]],$T39, Table2[[HomeTeam]:[HomeTeam]], Z$31, Table2[[ActualResult]:[ActualResult]], "OT") + SUMIFS(Table2[[AwayWon]:[AwayWon]], Table2[[GameIsOver]:[GameIsOver]],1,Table2[[HomeTeam]:[HomeTeam]],$T39, Table2[[AwayTeam]:[AwayTeam]], Z$31, Table2[[ActualResult]:[ActualResult]], "OT") + SUMIFS(Table2[[HomeWon_]:[HomeWon_]], Table2[[GameIsOver]:[GameIsOver]],1,Table2[[AwayTeam]:[AwayTeam]],$T39, Table2[[HomeTeam]:[HomeTeam]], Z$31, Table2[[ActualResult]:[ActualResult]], "SO") + SUMIFS(Table2[[AwayWon]:[AwayWon]], Table2[[GameIsOver]:[GameIsOver]],1,Table2[[HomeTeam]:[HomeTeam]],$T39, Table2[[AwayTeam]:[AwayTeam]], Z$31, Table2[[ActualResult]:[ActualResult]], "SO")))</f>
        <v>2</v>
      </c>
      <c r="AA39">
        <f>(2*(SUMIFS(Table2[[AwayWon]:[AwayWon]], Table2[[GameIsOver]:[GameIsOver]],1,Table2[[AwayTeam]:[AwayTeam]],$T39, Table2[[HomeTeam]:[HomeTeam]], AA$31) + SUMIFS(Table2[[HomeWon_]:[HomeWon_]], Table2[[GameIsOver]:[GameIsOver]],1,Table2[[HomeTeam]:[HomeTeam]],$T9, Table2[[AwayTeam]:[AwayTeam]], AA$31))) + (0*(SUMIFS(Table2[[HomeWon_]:[HomeWon_]], Table2[[GameIsOver]:[GameIsOver]],1,Table2[[AwayTeam]:[AwayTeam]],$T39, Table2[[HomeTeam]:[HomeTeam]], AA$31, Table2[[ActualResult]:[ActualResult]], "REG") + SUMIFS(Table2[[AwayWon]:[AwayWon]], Table2[[GameIsOver]:[GameIsOver]],1,Table2[[HomeTeam]:[HomeTeam]],$T39, Table2[[AwayTeam]:[AwayTeam]], AA$31, Table2[[ActualResult]:[ActualResult]], "REG"))) + (1*(SUMIFS(Table2[[HomeWon_]:[HomeWon_]], Table2[[GameIsOver]:[GameIsOver]],1,Table2[[AwayTeam]:[AwayTeam]],$T39, Table2[[HomeTeam]:[HomeTeam]], AA$31, Table2[[ActualResult]:[ActualResult]], "OT") + SUMIFS(Table2[[AwayWon]:[AwayWon]], Table2[[GameIsOver]:[GameIsOver]],1,Table2[[HomeTeam]:[HomeTeam]],$T39, Table2[[AwayTeam]:[AwayTeam]], AA$31, Table2[[ActualResult]:[ActualResult]], "OT") + SUMIFS(Table2[[HomeWon_]:[HomeWon_]], Table2[[GameIsOver]:[GameIsOver]],1,Table2[[AwayTeam]:[AwayTeam]],$T39, Table2[[HomeTeam]:[HomeTeam]], AA$31, Table2[[ActualResult]:[ActualResult]], "SO") + SUMIFS(Table2[[AwayWon]:[AwayWon]], Table2[[GameIsOver]:[GameIsOver]],1,Table2[[HomeTeam]:[HomeTeam]],$T39, Table2[[AwayTeam]:[AwayTeam]], AA$31, Table2[[ActualResult]:[ActualResult]], "SO")))</f>
        <v>2</v>
      </c>
      <c r="AB39">
        <f>(2*(SUMIFS(Table2[[AwayWon]:[AwayWon]], Table2[[GameIsOver]:[GameIsOver]],1,Table2[[AwayTeam]:[AwayTeam]],$T39, Table2[[HomeTeam]:[HomeTeam]], AB$31) + SUMIFS(Table2[[HomeWon_]:[HomeWon_]], Table2[[GameIsOver]:[GameIsOver]],1,Table2[[HomeTeam]:[HomeTeam]],$T9, Table2[[AwayTeam]:[AwayTeam]], AB$31))) + (0*(SUMIFS(Table2[[HomeWon_]:[HomeWon_]], Table2[[GameIsOver]:[GameIsOver]],1,Table2[[AwayTeam]:[AwayTeam]],$T39, Table2[[HomeTeam]:[HomeTeam]], AB$31, Table2[[ActualResult]:[ActualResult]], "REG") + SUMIFS(Table2[[AwayWon]:[AwayWon]], Table2[[GameIsOver]:[GameIsOver]],1,Table2[[HomeTeam]:[HomeTeam]],$T39, Table2[[AwayTeam]:[AwayTeam]], AB$31, Table2[[ActualResult]:[ActualResult]], "REG"))) + (1*(SUMIFS(Table2[[HomeWon_]:[HomeWon_]], Table2[[GameIsOver]:[GameIsOver]],1,Table2[[AwayTeam]:[AwayTeam]],$T39, Table2[[HomeTeam]:[HomeTeam]], AB$31, Table2[[ActualResult]:[ActualResult]], "OT") + SUMIFS(Table2[[AwayWon]:[AwayWon]], Table2[[GameIsOver]:[GameIsOver]],1,Table2[[HomeTeam]:[HomeTeam]],$T39, Table2[[AwayTeam]:[AwayTeam]], AB$31, Table2[[ActualResult]:[ActualResult]], "OT") + SUMIFS(Table2[[HomeWon_]:[HomeWon_]], Table2[[GameIsOver]:[GameIsOver]],1,Table2[[AwayTeam]:[AwayTeam]],$T39, Table2[[HomeTeam]:[HomeTeam]], AB$31, Table2[[ActualResult]:[ActualResult]], "SO") + SUMIFS(Table2[[AwayWon]:[AwayWon]], Table2[[GameIsOver]:[GameIsOver]],1,Table2[[HomeTeam]:[HomeTeam]],$T39, Table2[[AwayTeam]:[AwayTeam]], AB$31, Table2[[ActualResult]:[ActualResult]], "SO")))</f>
        <v>3</v>
      </c>
      <c r="AC39">
        <f>(2*(SUMIFS(Table2[[AwayWon]:[AwayWon]], Table2[[GameIsOver]:[GameIsOver]],1,Table2[[AwayTeam]:[AwayTeam]],$T39, Table2[[HomeTeam]:[HomeTeam]], AC$31) + SUMIFS(Table2[[HomeWon_]:[HomeWon_]], Table2[[GameIsOver]:[GameIsOver]],1,Table2[[HomeTeam]:[HomeTeam]],$T9, Table2[[AwayTeam]:[AwayTeam]], AC$31))) + (0*(SUMIFS(Table2[[HomeWon_]:[HomeWon_]], Table2[[GameIsOver]:[GameIsOver]],1,Table2[[AwayTeam]:[AwayTeam]],$T39, Table2[[HomeTeam]:[HomeTeam]], AC$31, Table2[[ActualResult]:[ActualResult]], "REG") + SUMIFS(Table2[[AwayWon]:[AwayWon]], Table2[[GameIsOver]:[GameIsOver]],1,Table2[[HomeTeam]:[HomeTeam]],$T39, Table2[[AwayTeam]:[AwayTeam]], AC$31, Table2[[ActualResult]:[ActualResult]], "REG"))) + (1*(SUMIFS(Table2[[HomeWon_]:[HomeWon_]], Table2[[GameIsOver]:[GameIsOver]],1,Table2[[AwayTeam]:[AwayTeam]],$T39, Table2[[HomeTeam]:[HomeTeam]], AC$31, Table2[[ActualResult]:[ActualResult]], "OT") + SUMIFS(Table2[[AwayWon]:[AwayWon]], Table2[[GameIsOver]:[GameIsOver]],1,Table2[[HomeTeam]:[HomeTeam]],$T39, Table2[[AwayTeam]:[AwayTeam]], AC$31, Table2[[ActualResult]:[ActualResult]], "OT") + SUMIFS(Table2[[HomeWon_]:[HomeWon_]], Table2[[GameIsOver]:[GameIsOver]],1,Table2[[AwayTeam]:[AwayTeam]],$T39, Table2[[HomeTeam]:[HomeTeam]], AC$31, Table2[[ActualResult]:[ActualResult]], "SO") + SUMIFS(Table2[[AwayWon]:[AwayWon]], Table2[[GameIsOver]:[GameIsOver]],1,Table2[[HomeTeam]:[HomeTeam]],$T39, Table2[[AwayTeam]:[AwayTeam]], AC$31, Table2[[ActualResult]:[ActualResult]], "SO")))</f>
        <v>0</v>
      </c>
      <c r="AD39">
        <f>(2*(SUMIFS(Table2[[AwayWon]:[AwayWon]], Table2[[GameIsOver]:[GameIsOver]],1,Table2[[AwayTeam]:[AwayTeam]],$T39, Table2[[HomeTeam]:[HomeTeam]], AD$31) + SUMIFS(Table2[[HomeWon_]:[HomeWon_]], Table2[[GameIsOver]:[GameIsOver]],1,Table2[[HomeTeam]:[HomeTeam]],$T9, Table2[[AwayTeam]:[AwayTeam]], AD$31))) + (0*(SUMIFS(Table2[[HomeWon_]:[HomeWon_]], Table2[[GameIsOver]:[GameIsOver]],1,Table2[[AwayTeam]:[AwayTeam]],$T39, Table2[[HomeTeam]:[HomeTeam]], AD$31, Table2[[ActualResult]:[ActualResult]], "REG") + SUMIFS(Table2[[AwayWon]:[AwayWon]], Table2[[GameIsOver]:[GameIsOver]],1,Table2[[HomeTeam]:[HomeTeam]],$T39, Table2[[AwayTeam]:[AwayTeam]], AD$31, Table2[[ActualResult]:[ActualResult]], "REG"))) + (1*(SUMIFS(Table2[[HomeWon_]:[HomeWon_]], Table2[[GameIsOver]:[GameIsOver]],1,Table2[[AwayTeam]:[AwayTeam]],$T39, Table2[[HomeTeam]:[HomeTeam]], AD$31, Table2[[ActualResult]:[ActualResult]], "OT") + SUMIFS(Table2[[AwayWon]:[AwayWon]], Table2[[GameIsOver]:[GameIsOver]],1,Table2[[HomeTeam]:[HomeTeam]],$T39, Table2[[AwayTeam]:[AwayTeam]], AD$31, Table2[[ActualResult]:[ActualResult]], "OT") + SUMIFS(Table2[[HomeWon_]:[HomeWon_]], Table2[[GameIsOver]:[GameIsOver]],1,Table2[[AwayTeam]:[AwayTeam]],$T39, Table2[[HomeTeam]:[HomeTeam]], AD$31, Table2[[ActualResult]:[ActualResult]], "SO") + SUMIFS(Table2[[AwayWon]:[AwayWon]], Table2[[GameIsOver]:[GameIsOver]],1,Table2[[HomeTeam]:[HomeTeam]],$T39, Table2[[AwayTeam]:[AwayTeam]], AD$31, Table2[[ActualResult]:[ActualResult]], "SO")))</f>
        <v>4</v>
      </c>
      <c r="AE39">
        <f>(2*(SUMIFS(Table2[[AwayWon]:[AwayWon]], Table2[[GameIsOver]:[GameIsOver]],1,Table2[[AwayTeam]:[AwayTeam]],$T39, Table2[[HomeTeam]:[HomeTeam]], AE$31) + SUMIFS(Table2[[HomeWon_]:[HomeWon_]], Table2[[GameIsOver]:[GameIsOver]],1,Table2[[HomeTeam]:[HomeTeam]],$T9, Table2[[AwayTeam]:[AwayTeam]], AE$31))) + (0*(SUMIFS(Table2[[HomeWon_]:[HomeWon_]], Table2[[GameIsOver]:[GameIsOver]],1,Table2[[AwayTeam]:[AwayTeam]],$T39, Table2[[HomeTeam]:[HomeTeam]], AE$31, Table2[[ActualResult]:[ActualResult]], "REG") + SUMIFS(Table2[[AwayWon]:[AwayWon]], Table2[[GameIsOver]:[GameIsOver]],1,Table2[[HomeTeam]:[HomeTeam]],$T39, Table2[[AwayTeam]:[AwayTeam]], AE$31, Table2[[ActualResult]:[ActualResult]], "REG"))) + (1*(SUMIFS(Table2[[HomeWon_]:[HomeWon_]], Table2[[GameIsOver]:[GameIsOver]],1,Table2[[AwayTeam]:[AwayTeam]],$T39, Table2[[HomeTeam]:[HomeTeam]], AE$31, Table2[[ActualResult]:[ActualResult]], "OT") + SUMIFS(Table2[[AwayWon]:[AwayWon]], Table2[[GameIsOver]:[GameIsOver]],1,Table2[[HomeTeam]:[HomeTeam]],$T39, Table2[[AwayTeam]:[AwayTeam]], AE$31, Table2[[ActualResult]:[ActualResult]], "OT") + SUMIFS(Table2[[HomeWon_]:[HomeWon_]], Table2[[GameIsOver]:[GameIsOver]],1,Table2[[AwayTeam]:[AwayTeam]],$T39, Table2[[HomeTeam]:[HomeTeam]], AE$31, Table2[[ActualResult]:[ActualResult]], "SO") + SUMIFS(Table2[[AwayWon]:[AwayWon]], Table2[[GameIsOver]:[GameIsOver]],1,Table2[[HomeTeam]:[HomeTeam]],$T39, Table2[[AwayTeam]:[AwayTeam]], AE$31, Table2[[ActualResult]:[ActualResult]], "SO")))</f>
        <v>1</v>
      </c>
      <c r="AF39">
        <f>(2*(SUMIFS(Table2[[AwayWon]:[AwayWon]], Table2[[GameIsOver]:[GameIsOver]],1,Table2[[AwayTeam]:[AwayTeam]],$T39, Table2[[HomeTeam]:[HomeTeam]], AF$31) + SUMIFS(Table2[[HomeWon_]:[HomeWon_]], Table2[[GameIsOver]:[GameIsOver]],1,Table2[[HomeTeam]:[HomeTeam]],$T9, Table2[[AwayTeam]:[AwayTeam]], AF$31))) + (0*(SUMIFS(Table2[[HomeWon_]:[HomeWon_]], Table2[[GameIsOver]:[GameIsOver]],1,Table2[[AwayTeam]:[AwayTeam]],$T39, Table2[[HomeTeam]:[HomeTeam]], AF$31, Table2[[ActualResult]:[ActualResult]], "REG") + SUMIFS(Table2[[AwayWon]:[AwayWon]], Table2[[GameIsOver]:[GameIsOver]],1,Table2[[HomeTeam]:[HomeTeam]],$T39, Table2[[AwayTeam]:[AwayTeam]], AF$31, Table2[[ActualResult]:[ActualResult]], "REG"))) + (1*(SUMIFS(Table2[[HomeWon_]:[HomeWon_]], Table2[[GameIsOver]:[GameIsOver]],1,Table2[[AwayTeam]:[AwayTeam]],$T39, Table2[[HomeTeam]:[HomeTeam]], AF$31, Table2[[ActualResult]:[ActualResult]], "OT") + SUMIFS(Table2[[AwayWon]:[AwayWon]], Table2[[GameIsOver]:[GameIsOver]],1,Table2[[HomeTeam]:[HomeTeam]],$T39, Table2[[AwayTeam]:[AwayTeam]], AF$31, Table2[[ActualResult]:[ActualResult]], "OT") + SUMIFS(Table2[[HomeWon_]:[HomeWon_]], Table2[[GameIsOver]:[GameIsOver]],1,Table2[[AwayTeam]:[AwayTeam]],$T39, Table2[[HomeTeam]:[HomeTeam]], AF$31, Table2[[ActualResult]:[ActualResult]], "SO") + SUMIFS(Table2[[AwayWon]:[AwayWon]], Table2[[GameIsOver]:[GameIsOver]],1,Table2[[HomeTeam]:[HomeTeam]],$T39, Table2[[AwayTeam]:[AwayTeam]], AF$31, Table2[[ActualResult]:[ActualResult]], "SO")))</f>
        <v>0</v>
      </c>
      <c r="AG39">
        <f>(2*(SUMIFS(Table2[[AwayWon]:[AwayWon]], Table2[[GameIsOver]:[GameIsOver]],1,Table2[[AwayTeam]:[AwayTeam]],$T39, Table2[[HomeTeam]:[HomeTeam]], AG$31) + SUMIFS(Table2[[HomeWon_]:[HomeWon_]], Table2[[GameIsOver]:[GameIsOver]],1,Table2[[HomeTeam]:[HomeTeam]],$T9, Table2[[AwayTeam]:[AwayTeam]], AG$31))) + (0*(SUMIFS(Table2[[HomeWon_]:[HomeWon_]], Table2[[GameIsOver]:[GameIsOver]],1,Table2[[AwayTeam]:[AwayTeam]],$T39, Table2[[HomeTeam]:[HomeTeam]], AG$31, Table2[[ActualResult]:[ActualResult]], "REG") + SUMIFS(Table2[[AwayWon]:[AwayWon]], Table2[[GameIsOver]:[GameIsOver]],1,Table2[[HomeTeam]:[HomeTeam]],$T39, Table2[[AwayTeam]:[AwayTeam]], AG$31, Table2[[ActualResult]:[ActualResult]], "REG"))) + (1*(SUMIFS(Table2[[HomeWon_]:[HomeWon_]], Table2[[GameIsOver]:[GameIsOver]],1,Table2[[AwayTeam]:[AwayTeam]],$T39, Table2[[HomeTeam]:[HomeTeam]], AG$31, Table2[[ActualResult]:[ActualResult]], "OT") + SUMIFS(Table2[[AwayWon]:[AwayWon]], Table2[[GameIsOver]:[GameIsOver]],1,Table2[[HomeTeam]:[HomeTeam]],$T39, Table2[[AwayTeam]:[AwayTeam]], AG$31, Table2[[ActualResult]:[ActualResult]], "OT") + SUMIFS(Table2[[HomeWon_]:[HomeWon_]], Table2[[GameIsOver]:[GameIsOver]],1,Table2[[AwayTeam]:[AwayTeam]],$T39, Table2[[HomeTeam]:[HomeTeam]], AG$31, Table2[[ActualResult]:[ActualResult]], "SO") + SUMIFS(Table2[[AwayWon]:[AwayWon]], Table2[[GameIsOver]:[GameIsOver]],1,Table2[[HomeTeam]:[HomeTeam]],$T39, Table2[[AwayTeam]:[AwayTeam]], AG$31, Table2[[ActualResult]:[ActualResult]], "SO")))</f>
        <v>0</v>
      </c>
      <c r="AH39">
        <f>(2*(SUMIFS(Table2[[AwayWon]:[AwayWon]], Table2[[GameIsOver]:[GameIsOver]],1,Table2[[AwayTeam]:[AwayTeam]],$T39, Table2[[HomeTeam]:[HomeTeam]], AH$31) + SUMIFS(Table2[[HomeWon_]:[HomeWon_]], Table2[[GameIsOver]:[GameIsOver]],1,Table2[[HomeTeam]:[HomeTeam]],$T9, Table2[[AwayTeam]:[AwayTeam]], AH$31))) + (0*(SUMIFS(Table2[[HomeWon_]:[HomeWon_]], Table2[[GameIsOver]:[GameIsOver]],1,Table2[[AwayTeam]:[AwayTeam]],$T39, Table2[[HomeTeam]:[HomeTeam]], AH$31, Table2[[ActualResult]:[ActualResult]], "REG") + SUMIFS(Table2[[AwayWon]:[AwayWon]], Table2[[GameIsOver]:[GameIsOver]],1,Table2[[HomeTeam]:[HomeTeam]],$T39, Table2[[AwayTeam]:[AwayTeam]], AH$31, Table2[[ActualResult]:[ActualResult]], "REG"))) + (1*(SUMIFS(Table2[[HomeWon_]:[HomeWon_]], Table2[[GameIsOver]:[GameIsOver]],1,Table2[[AwayTeam]:[AwayTeam]],$T39, Table2[[HomeTeam]:[HomeTeam]], AH$31, Table2[[ActualResult]:[ActualResult]], "OT") + SUMIFS(Table2[[AwayWon]:[AwayWon]], Table2[[GameIsOver]:[GameIsOver]],1,Table2[[HomeTeam]:[HomeTeam]],$T39, Table2[[AwayTeam]:[AwayTeam]], AH$31, Table2[[ActualResult]:[ActualResult]], "OT") + SUMIFS(Table2[[HomeWon_]:[HomeWon_]], Table2[[GameIsOver]:[GameIsOver]],1,Table2[[AwayTeam]:[AwayTeam]],$T39, Table2[[HomeTeam]:[HomeTeam]], AH$31, Table2[[ActualResult]:[ActualResult]], "SO") + SUMIFS(Table2[[AwayWon]:[AwayWon]], Table2[[GameIsOver]:[GameIsOver]],1,Table2[[HomeTeam]:[HomeTeam]],$T39, Table2[[AwayTeam]:[AwayTeam]], AH$31, Table2[[ActualResult]:[ActualResult]], "SO")))</f>
        <v>0</v>
      </c>
      <c r="AI39">
        <f>(2*(SUMIFS(Table2[[AwayWon]:[AwayWon]], Table2[[GameIsOver]:[GameIsOver]],1,Table2[[AwayTeam]:[AwayTeam]],$T39, Table2[[HomeTeam]:[HomeTeam]], AI$31) + SUMIFS(Table2[[HomeWon_]:[HomeWon_]], Table2[[GameIsOver]:[GameIsOver]],1,Table2[[HomeTeam]:[HomeTeam]],$T9, Table2[[AwayTeam]:[AwayTeam]], AI$31))) + (0*(SUMIFS(Table2[[HomeWon_]:[HomeWon_]], Table2[[GameIsOver]:[GameIsOver]],1,Table2[[AwayTeam]:[AwayTeam]],$T39, Table2[[HomeTeam]:[HomeTeam]], AI$31, Table2[[ActualResult]:[ActualResult]], "REG") + SUMIFS(Table2[[AwayWon]:[AwayWon]], Table2[[GameIsOver]:[GameIsOver]],1,Table2[[HomeTeam]:[HomeTeam]],$T39, Table2[[AwayTeam]:[AwayTeam]], AI$31, Table2[[ActualResult]:[ActualResult]], "REG"))) + (1*(SUMIFS(Table2[[HomeWon_]:[HomeWon_]], Table2[[GameIsOver]:[GameIsOver]],1,Table2[[AwayTeam]:[AwayTeam]],$T39, Table2[[HomeTeam]:[HomeTeam]], AI$31, Table2[[ActualResult]:[ActualResult]], "OT") + SUMIFS(Table2[[AwayWon]:[AwayWon]], Table2[[GameIsOver]:[GameIsOver]],1,Table2[[HomeTeam]:[HomeTeam]],$T39, Table2[[AwayTeam]:[AwayTeam]], AI$31, Table2[[ActualResult]:[ActualResult]], "OT") + SUMIFS(Table2[[HomeWon_]:[HomeWon_]], Table2[[GameIsOver]:[GameIsOver]],1,Table2[[AwayTeam]:[AwayTeam]],$T39, Table2[[HomeTeam]:[HomeTeam]], AI$31, Table2[[ActualResult]:[ActualResult]], "SO") + SUMIFS(Table2[[AwayWon]:[AwayWon]], Table2[[GameIsOver]:[GameIsOver]],1,Table2[[HomeTeam]:[HomeTeam]],$T39, Table2[[AwayTeam]:[AwayTeam]], AI$31, Table2[[ActualResult]:[ActualResult]], "SO")))</f>
        <v>2</v>
      </c>
      <c r="AJ39">
        <f>(2*(SUMIFS(Table2[[AwayWon]:[AwayWon]], Table2[[GameIsOver]:[GameIsOver]],1,Table2[[AwayTeam]:[AwayTeam]],$T39, Table2[[HomeTeam]:[HomeTeam]], AJ$31) + SUMIFS(Table2[[HomeWon_]:[HomeWon_]], Table2[[GameIsOver]:[GameIsOver]],1,Table2[[HomeTeam]:[HomeTeam]],$T9, Table2[[AwayTeam]:[AwayTeam]], AJ$31))) + (0*(SUMIFS(Table2[[HomeWon_]:[HomeWon_]], Table2[[GameIsOver]:[GameIsOver]],1,Table2[[AwayTeam]:[AwayTeam]],$T39, Table2[[HomeTeam]:[HomeTeam]], AJ$31, Table2[[ActualResult]:[ActualResult]], "REG") + SUMIFS(Table2[[AwayWon]:[AwayWon]], Table2[[GameIsOver]:[GameIsOver]],1,Table2[[HomeTeam]:[HomeTeam]],$T39, Table2[[AwayTeam]:[AwayTeam]], AJ$31, Table2[[ActualResult]:[ActualResult]], "REG"))) + (1*(SUMIFS(Table2[[HomeWon_]:[HomeWon_]], Table2[[GameIsOver]:[GameIsOver]],1,Table2[[AwayTeam]:[AwayTeam]],$T39, Table2[[HomeTeam]:[HomeTeam]], AJ$31, Table2[[ActualResult]:[ActualResult]], "OT") + SUMIFS(Table2[[AwayWon]:[AwayWon]], Table2[[GameIsOver]:[GameIsOver]],1,Table2[[HomeTeam]:[HomeTeam]],$T39, Table2[[AwayTeam]:[AwayTeam]], AJ$31, Table2[[ActualResult]:[ActualResult]], "OT") + SUMIFS(Table2[[HomeWon_]:[HomeWon_]], Table2[[GameIsOver]:[GameIsOver]],1,Table2[[AwayTeam]:[AwayTeam]],$T39, Table2[[HomeTeam]:[HomeTeam]], AJ$31, Table2[[ActualResult]:[ActualResult]], "SO") + SUMIFS(Table2[[AwayWon]:[AwayWon]], Table2[[GameIsOver]:[GameIsOver]],1,Table2[[HomeTeam]:[HomeTeam]],$T39, Table2[[AwayTeam]:[AwayTeam]], AJ$31, Table2[[ActualResult]:[ActualResult]], "SO")))</f>
        <v>0</v>
      </c>
      <c r="AK39">
        <f>(2*(SUMIFS(Table2[[AwayWon]:[AwayWon]], Table2[[GameIsOver]:[GameIsOver]],1,Table2[[AwayTeam]:[AwayTeam]],$T39, Table2[[HomeTeam]:[HomeTeam]], AK$31) + SUMIFS(Table2[[HomeWon_]:[HomeWon_]], Table2[[GameIsOver]:[GameIsOver]],1,Table2[[HomeTeam]:[HomeTeam]],$T9, Table2[[AwayTeam]:[AwayTeam]], AK$31))) + (0*(SUMIFS(Table2[[HomeWon_]:[HomeWon_]], Table2[[GameIsOver]:[GameIsOver]],1,Table2[[AwayTeam]:[AwayTeam]],$T39, Table2[[HomeTeam]:[HomeTeam]], AK$31, Table2[[ActualResult]:[ActualResult]], "REG") + SUMIFS(Table2[[AwayWon]:[AwayWon]], Table2[[GameIsOver]:[GameIsOver]],1,Table2[[HomeTeam]:[HomeTeam]],$T39, Table2[[AwayTeam]:[AwayTeam]], AK$31, Table2[[ActualResult]:[ActualResult]], "REG"))) + (1*(SUMIFS(Table2[[HomeWon_]:[HomeWon_]], Table2[[GameIsOver]:[GameIsOver]],1,Table2[[AwayTeam]:[AwayTeam]],$T39, Table2[[HomeTeam]:[HomeTeam]], AK$31, Table2[[ActualResult]:[ActualResult]], "OT") + SUMIFS(Table2[[AwayWon]:[AwayWon]], Table2[[GameIsOver]:[GameIsOver]],1,Table2[[HomeTeam]:[HomeTeam]],$T39, Table2[[AwayTeam]:[AwayTeam]], AK$31, Table2[[ActualResult]:[ActualResult]], "OT") + SUMIFS(Table2[[HomeWon_]:[HomeWon_]], Table2[[GameIsOver]:[GameIsOver]],1,Table2[[AwayTeam]:[AwayTeam]],$T39, Table2[[HomeTeam]:[HomeTeam]], AK$31, Table2[[ActualResult]:[ActualResult]], "SO") + SUMIFS(Table2[[AwayWon]:[AwayWon]], Table2[[GameIsOver]:[GameIsOver]],1,Table2[[HomeTeam]:[HomeTeam]],$T39, Table2[[AwayTeam]:[AwayTeam]], AK$31, Table2[[ActualResult]:[ActualResult]], "SO")))</f>
        <v>1</v>
      </c>
      <c r="AL39">
        <f>(2*(SUMIFS(Table2[[AwayWon]:[AwayWon]], Table2[[GameIsOver]:[GameIsOver]],1,Table2[[AwayTeam]:[AwayTeam]],$T39, Table2[[HomeTeam]:[HomeTeam]], AL$31) + SUMIFS(Table2[[HomeWon_]:[HomeWon_]], Table2[[GameIsOver]:[GameIsOver]],1,Table2[[HomeTeam]:[HomeTeam]],$T9, Table2[[AwayTeam]:[AwayTeam]], AL$31))) + (0*(SUMIFS(Table2[[HomeWon_]:[HomeWon_]], Table2[[GameIsOver]:[GameIsOver]],1,Table2[[AwayTeam]:[AwayTeam]],$T39, Table2[[HomeTeam]:[HomeTeam]], AL$31, Table2[[ActualResult]:[ActualResult]], "REG") + SUMIFS(Table2[[AwayWon]:[AwayWon]], Table2[[GameIsOver]:[GameIsOver]],1,Table2[[HomeTeam]:[HomeTeam]],$T39, Table2[[AwayTeam]:[AwayTeam]], AL$31, Table2[[ActualResult]:[ActualResult]], "REG"))) + (1*(SUMIFS(Table2[[HomeWon_]:[HomeWon_]], Table2[[GameIsOver]:[GameIsOver]],1,Table2[[AwayTeam]:[AwayTeam]],$T39, Table2[[HomeTeam]:[HomeTeam]], AL$31, Table2[[ActualResult]:[ActualResult]], "OT") + SUMIFS(Table2[[AwayWon]:[AwayWon]], Table2[[GameIsOver]:[GameIsOver]],1,Table2[[HomeTeam]:[HomeTeam]],$T39, Table2[[AwayTeam]:[AwayTeam]], AL$31, Table2[[ActualResult]:[ActualResult]], "OT") + SUMIFS(Table2[[HomeWon_]:[HomeWon_]], Table2[[GameIsOver]:[GameIsOver]],1,Table2[[AwayTeam]:[AwayTeam]],$T39, Table2[[HomeTeam]:[HomeTeam]], AL$31, Table2[[ActualResult]:[ActualResult]], "SO") + SUMIFS(Table2[[AwayWon]:[AwayWon]], Table2[[GameIsOver]:[GameIsOver]],1,Table2[[HomeTeam]:[HomeTeam]],$T39, Table2[[AwayTeam]:[AwayTeam]], AL$31, Table2[[ActualResult]:[ActualResult]], "SO")))</f>
        <v>0</v>
      </c>
      <c r="AM39">
        <f>(2*(SUMIFS(Table2[[AwayWon]:[AwayWon]], Table2[[GameIsOver]:[GameIsOver]],1,Table2[[AwayTeam]:[AwayTeam]],$T39, Table2[[HomeTeam]:[HomeTeam]], AM$31) + SUMIFS(Table2[[HomeWon_]:[HomeWon_]], Table2[[GameIsOver]:[GameIsOver]],1,Table2[[HomeTeam]:[HomeTeam]],$T9, Table2[[AwayTeam]:[AwayTeam]], AM$31))) + (0*(SUMIFS(Table2[[HomeWon_]:[HomeWon_]], Table2[[GameIsOver]:[GameIsOver]],1,Table2[[AwayTeam]:[AwayTeam]],$T39, Table2[[HomeTeam]:[HomeTeam]], AM$31, Table2[[ActualResult]:[ActualResult]], "REG") + SUMIFS(Table2[[AwayWon]:[AwayWon]], Table2[[GameIsOver]:[GameIsOver]],1,Table2[[HomeTeam]:[HomeTeam]],$T39, Table2[[AwayTeam]:[AwayTeam]], AM$31, Table2[[ActualResult]:[ActualResult]], "REG"))) + (1*(SUMIFS(Table2[[HomeWon_]:[HomeWon_]], Table2[[GameIsOver]:[GameIsOver]],1,Table2[[AwayTeam]:[AwayTeam]],$T39, Table2[[HomeTeam]:[HomeTeam]], AM$31, Table2[[ActualResult]:[ActualResult]], "OT") + SUMIFS(Table2[[AwayWon]:[AwayWon]], Table2[[GameIsOver]:[GameIsOver]],1,Table2[[HomeTeam]:[HomeTeam]],$T39, Table2[[AwayTeam]:[AwayTeam]], AM$31, Table2[[ActualResult]:[ActualResult]], "OT") + SUMIFS(Table2[[HomeWon_]:[HomeWon_]], Table2[[GameIsOver]:[GameIsOver]],1,Table2[[AwayTeam]:[AwayTeam]],$T39, Table2[[HomeTeam]:[HomeTeam]], AM$31, Table2[[ActualResult]:[ActualResult]], "SO") + SUMIFS(Table2[[AwayWon]:[AwayWon]], Table2[[GameIsOver]:[GameIsOver]],1,Table2[[HomeTeam]:[HomeTeam]],$T39, Table2[[AwayTeam]:[AwayTeam]], AM$31, Table2[[ActualResult]:[ActualResult]], "SO")))</f>
        <v>2</v>
      </c>
      <c r="AN39">
        <f>(2*(SUMIFS(Table2[[AwayWon]:[AwayWon]], Table2[[GameIsOver]:[GameIsOver]],1,Table2[[AwayTeam]:[AwayTeam]],$T39, Table2[[HomeTeam]:[HomeTeam]], AN$31) + SUMIFS(Table2[[HomeWon_]:[HomeWon_]], Table2[[GameIsOver]:[GameIsOver]],1,Table2[[HomeTeam]:[HomeTeam]],$T9, Table2[[AwayTeam]:[AwayTeam]], AN$31))) + (0*(SUMIFS(Table2[[HomeWon_]:[HomeWon_]], Table2[[GameIsOver]:[GameIsOver]],1,Table2[[AwayTeam]:[AwayTeam]],$T39, Table2[[HomeTeam]:[HomeTeam]], AN$31, Table2[[ActualResult]:[ActualResult]], "REG") + SUMIFS(Table2[[AwayWon]:[AwayWon]], Table2[[GameIsOver]:[GameIsOver]],1,Table2[[HomeTeam]:[HomeTeam]],$T39, Table2[[AwayTeam]:[AwayTeam]], AN$31, Table2[[ActualResult]:[ActualResult]], "REG"))) + (1*(SUMIFS(Table2[[HomeWon_]:[HomeWon_]], Table2[[GameIsOver]:[GameIsOver]],1,Table2[[AwayTeam]:[AwayTeam]],$T39, Table2[[HomeTeam]:[HomeTeam]], AN$31, Table2[[ActualResult]:[ActualResult]], "OT") + SUMIFS(Table2[[AwayWon]:[AwayWon]], Table2[[GameIsOver]:[GameIsOver]],1,Table2[[HomeTeam]:[HomeTeam]],$T39, Table2[[AwayTeam]:[AwayTeam]], AN$31, Table2[[ActualResult]:[ActualResult]], "OT") + SUMIFS(Table2[[HomeWon_]:[HomeWon_]], Table2[[GameIsOver]:[GameIsOver]],1,Table2[[AwayTeam]:[AwayTeam]],$T39, Table2[[HomeTeam]:[HomeTeam]], AN$31, Table2[[ActualResult]:[ActualResult]], "SO") + SUMIFS(Table2[[AwayWon]:[AwayWon]], Table2[[GameIsOver]:[GameIsOver]],1,Table2[[HomeTeam]:[HomeTeam]],$T39, Table2[[AwayTeam]:[AwayTeam]], AN$31, Table2[[ActualResult]:[ActualResult]], "SO")))</f>
        <v>2</v>
      </c>
      <c r="AO39">
        <f>(2*(SUMIFS(Table2[[AwayWon]:[AwayWon]], Table2[[GameIsOver]:[GameIsOver]],1,Table2[[AwayTeam]:[AwayTeam]],$T39, Table2[[HomeTeam]:[HomeTeam]], AO$31) + SUMIFS(Table2[[HomeWon_]:[HomeWon_]], Table2[[GameIsOver]:[GameIsOver]],1,Table2[[HomeTeam]:[HomeTeam]],$T9, Table2[[AwayTeam]:[AwayTeam]], AO$31))) + (0*(SUMIFS(Table2[[HomeWon_]:[HomeWon_]], Table2[[GameIsOver]:[GameIsOver]],1,Table2[[AwayTeam]:[AwayTeam]],$T39, Table2[[HomeTeam]:[HomeTeam]], AO$31, Table2[[ActualResult]:[ActualResult]], "REG") + SUMIFS(Table2[[AwayWon]:[AwayWon]], Table2[[GameIsOver]:[GameIsOver]],1,Table2[[HomeTeam]:[HomeTeam]],$T39, Table2[[AwayTeam]:[AwayTeam]], AO$31, Table2[[ActualResult]:[ActualResult]], "REG"))) + (1*(SUMIFS(Table2[[HomeWon_]:[HomeWon_]], Table2[[GameIsOver]:[GameIsOver]],1,Table2[[AwayTeam]:[AwayTeam]],$T39, Table2[[HomeTeam]:[HomeTeam]], AO$31, Table2[[ActualResult]:[ActualResult]], "OT") + SUMIFS(Table2[[AwayWon]:[AwayWon]], Table2[[GameIsOver]:[GameIsOver]],1,Table2[[HomeTeam]:[HomeTeam]],$T39, Table2[[AwayTeam]:[AwayTeam]], AO$31, Table2[[ActualResult]:[ActualResult]], "OT") + SUMIFS(Table2[[HomeWon_]:[HomeWon_]], Table2[[GameIsOver]:[GameIsOver]],1,Table2[[AwayTeam]:[AwayTeam]],$T39, Table2[[HomeTeam]:[HomeTeam]], AO$31, Table2[[ActualResult]:[ActualResult]], "SO") + SUMIFS(Table2[[AwayWon]:[AwayWon]], Table2[[GameIsOver]:[GameIsOver]],1,Table2[[HomeTeam]:[HomeTeam]],$T39, Table2[[AwayTeam]:[AwayTeam]], AO$31, Table2[[ActualResult]:[ActualResult]], "SO")))</f>
        <v>2</v>
      </c>
      <c r="AP39">
        <f>(2*(SUMIFS(Table2[[AwayWon]:[AwayWon]], Table2[[GameIsOver]:[GameIsOver]],1,Table2[[AwayTeam]:[AwayTeam]],$T39, Table2[[HomeTeam]:[HomeTeam]], AP$31) + SUMIFS(Table2[[HomeWon_]:[HomeWon_]], Table2[[GameIsOver]:[GameIsOver]],1,Table2[[HomeTeam]:[HomeTeam]],$T9, Table2[[AwayTeam]:[AwayTeam]], AP$31))) + (0*(SUMIFS(Table2[[HomeWon_]:[HomeWon_]], Table2[[GameIsOver]:[GameIsOver]],1,Table2[[AwayTeam]:[AwayTeam]],$T39, Table2[[HomeTeam]:[HomeTeam]], AP$31, Table2[[ActualResult]:[ActualResult]], "REG") + SUMIFS(Table2[[AwayWon]:[AwayWon]], Table2[[GameIsOver]:[GameIsOver]],1,Table2[[HomeTeam]:[HomeTeam]],$T39, Table2[[AwayTeam]:[AwayTeam]], AP$31, Table2[[ActualResult]:[ActualResult]], "REG"))) + (1*(SUMIFS(Table2[[HomeWon_]:[HomeWon_]], Table2[[GameIsOver]:[GameIsOver]],1,Table2[[AwayTeam]:[AwayTeam]],$T39, Table2[[HomeTeam]:[HomeTeam]], AP$31, Table2[[ActualResult]:[ActualResult]], "OT") + SUMIFS(Table2[[AwayWon]:[AwayWon]], Table2[[GameIsOver]:[GameIsOver]],1,Table2[[HomeTeam]:[HomeTeam]],$T39, Table2[[AwayTeam]:[AwayTeam]], AP$31, Table2[[ActualResult]:[ActualResult]], "OT") + SUMIFS(Table2[[HomeWon_]:[HomeWon_]], Table2[[GameIsOver]:[GameIsOver]],1,Table2[[AwayTeam]:[AwayTeam]],$T39, Table2[[HomeTeam]:[HomeTeam]], AP$31, Table2[[ActualResult]:[ActualResult]], "SO") + SUMIFS(Table2[[AwayWon]:[AwayWon]], Table2[[GameIsOver]:[GameIsOver]],1,Table2[[HomeTeam]:[HomeTeam]],$T39, Table2[[AwayTeam]:[AwayTeam]], AP$31, Table2[[ActualResult]:[ActualResult]], "SO")))</f>
        <v>2</v>
      </c>
      <c r="AQ39">
        <f>(2*(SUMIFS(Table2[[AwayWon]:[AwayWon]], Table2[[GameIsOver]:[GameIsOver]],1,Table2[[AwayTeam]:[AwayTeam]],$T39, Table2[[HomeTeam]:[HomeTeam]], AQ$31) + SUMIFS(Table2[[HomeWon_]:[HomeWon_]], Table2[[GameIsOver]:[GameIsOver]],1,Table2[[HomeTeam]:[HomeTeam]],$T9, Table2[[AwayTeam]:[AwayTeam]], AQ$31))) + (0*(SUMIFS(Table2[[HomeWon_]:[HomeWon_]], Table2[[GameIsOver]:[GameIsOver]],1,Table2[[AwayTeam]:[AwayTeam]],$T39, Table2[[HomeTeam]:[HomeTeam]], AQ$31, Table2[[ActualResult]:[ActualResult]], "REG") + SUMIFS(Table2[[AwayWon]:[AwayWon]], Table2[[GameIsOver]:[GameIsOver]],1,Table2[[HomeTeam]:[HomeTeam]],$T39, Table2[[AwayTeam]:[AwayTeam]], AQ$31, Table2[[ActualResult]:[ActualResult]], "REG"))) + (1*(SUMIFS(Table2[[HomeWon_]:[HomeWon_]], Table2[[GameIsOver]:[GameIsOver]],1,Table2[[AwayTeam]:[AwayTeam]],$T39, Table2[[HomeTeam]:[HomeTeam]], AQ$31, Table2[[ActualResult]:[ActualResult]], "OT") + SUMIFS(Table2[[AwayWon]:[AwayWon]], Table2[[GameIsOver]:[GameIsOver]],1,Table2[[HomeTeam]:[HomeTeam]],$T39, Table2[[AwayTeam]:[AwayTeam]], AQ$31, Table2[[ActualResult]:[ActualResult]], "OT") + SUMIFS(Table2[[HomeWon_]:[HomeWon_]], Table2[[GameIsOver]:[GameIsOver]],1,Table2[[AwayTeam]:[AwayTeam]],$T39, Table2[[HomeTeam]:[HomeTeam]], AQ$31, Table2[[ActualResult]:[ActualResult]], "SO") + SUMIFS(Table2[[AwayWon]:[AwayWon]], Table2[[GameIsOver]:[GameIsOver]],1,Table2[[HomeTeam]:[HomeTeam]],$T39, Table2[[AwayTeam]:[AwayTeam]], AQ$31, Table2[[ActualResult]:[ActualResult]], "SO")))</f>
        <v>0</v>
      </c>
      <c r="AR39">
        <f>(2*(SUMIFS(Table2[[AwayWon]:[AwayWon]], Table2[[GameIsOver]:[GameIsOver]],1,Table2[[AwayTeam]:[AwayTeam]],$T39, Table2[[HomeTeam]:[HomeTeam]], AR$31) + SUMIFS(Table2[[HomeWon_]:[HomeWon_]], Table2[[GameIsOver]:[GameIsOver]],1,Table2[[HomeTeam]:[HomeTeam]],$T9, Table2[[AwayTeam]:[AwayTeam]], AR$31))) + (0*(SUMIFS(Table2[[HomeWon_]:[HomeWon_]], Table2[[GameIsOver]:[GameIsOver]],1,Table2[[AwayTeam]:[AwayTeam]],$T39, Table2[[HomeTeam]:[HomeTeam]], AR$31, Table2[[ActualResult]:[ActualResult]], "REG") + SUMIFS(Table2[[AwayWon]:[AwayWon]], Table2[[GameIsOver]:[GameIsOver]],1,Table2[[HomeTeam]:[HomeTeam]],$T39, Table2[[AwayTeam]:[AwayTeam]], AR$31, Table2[[ActualResult]:[ActualResult]], "REG"))) + (1*(SUMIFS(Table2[[HomeWon_]:[HomeWon_]], Table2[[GameIsOver]:[GameIsOver]],1,Table2[[AwayTeam]:[AwayTeam]],$T39, Table2[[HomeTeam]:[HomeTeam]], AR$31, Table2[[ActualResult]:[ActualResult]], "OT") + SUMIFS(Table2[[AwayWon]:[AwayWon]], Table2[[GameIsOver]:[GameIsOver]],1,Table2[[HomeTeam]:[HomeTeam]],$T39, Table2[[AwayTeam]:[AwayTeam]], AR$31, Table2[[ActualResult]:[ActualResult]], "OT") + SUMIFS(Table2[[HomeWon_]:[HomeWon_]], Table2[[GameIsOver]:[GameIsOver]],1,Table2[[AwayTeam]:[AwayTeam]],$T39, Table2[[HomeTeam]:[HomeTeam]], AR$31, Table2[[ActualResult]:[ActualResult]], "SO") + SUMIFS(Table2[[AwayWon]:[AwayWon]], Table2[[GameIsOver]:[GameIsOver]],1,Table2[[HomeTeam]:[HomeTeam]],$T39, Table2[[AwayTeam]:[AwayTeam]], AR$31, Table2[[ActualResult]:[ActualResult]], "SO")))</f>
        <v>3</v>
      </c>
      <c r="AS39">
        <f>(2*(SUMIFS(Table2[[AwayWon]:[AwayWon]], Table2[[GameIsOver]:[GameIsOver]],1,Table2[[AwayTeam]:[AwayTeam]],$T39, Table2[[HomeTeam]:[HomeTeam]], AS$31) + SUMIFS(Table2[[HomeWon_]:[HomeWon_]], Table2[[GameIsOver]:[GameIsOver]],1,Table2[[HomeTeam]:[HomeTeam]],$T9, Table2[[AwayTeam]:[AwayTeam]], AS$31))) + (0*(SUMIFS(Table2[[HomeWon_]:[HomeWon_]], Table2[[GameIsOver]:[GameIsOver]],1,Table2[[AwayTeam]:[AwayTeam]],$T39, Table2[[HomeTeam]:[HomeTeam]], AS$31, Table2[[ActualResult]:[ActualResult]], "REG") + SUMIFS(Table2[[AwayWon]:[AwayWon]], Table2[[GameIsOver]:[GameIsOver]],1,Table2[[HomeTeam]:[HomeTeam]],$T39, Table2[[AwayTeam]:[AwayTeam]], AS$31, Table2[[ActualResult]:[ActualResult]], "REG"))) + (1*(SUMIFS(Table2[[HomeWon_]:[HomeWon_]], Table2[[GameIsOver]:[GameIsOver]],1,Table2[[AwayTeam]:[AwayTeam]],$T39, Table2[[HomeTeam]:[HomeTeam]], AS$31, Table2[[ActualResult]:[ActualResult]], "OT") + SUMIFS(Table2[[AwayWon]:[AwayWon]], Table2[[GameIsOver]:[GameIsOver]],1,Table2[[HomeTeam]:[HomeTeam]],$T39, Table2[[AwayTeam]:[AwayTeam]], AS$31, Table2[[ActualResult]:[ActualResult]], "OT") + SUMIFS(Table2[[HomeWon_]:[HomeWon_]], Table2[[GameIsOver]:[GameIsOver]],1,Table2[[AwayTeam]:[AwayTeam]],$T39, Table2[[HomeTeam]:[HomeTeam]], AS$31, Table2[[ActualResult]:[ActualResult]], "SO") + SUMIFS(Table2[[AwayWon]:[AwayWon]], Table2[[GameIsOver]:[GameIsOver]],1,Table2[[HomeTeam]:[HomeTeam]],$T39, Table2[[AwayTeam]:[AwayTeam]], AS$31, Table2[[ActualResult]:[ActualResult]], "SO")))</f>
        <v>0</v>
      </c>
      <c r="AT39">
        <f>(2*(SUMIFS(Table2[[AwayWon]:[AwayWon]], Table2[[GameIsOver]:[GameIsOver]],1,Table2[[AwayTeam]:[AwayTeam]],$T39, Table2[[HomeTeam]:[HomeTeam]], AT$31) + SUMIFS(Table2[[HomeWon_]:[HomeWon_]], Table2[[GameIsOver]:[GameIsOver]],1,Table2[[HomeTeam]:[HomeTeam]],$T9, Table2[[AwayTeam]:[AwayTeam]], AT$31))) + (0*(SUMIFS(Table2[[HomeWon_]:[HomeWon_]], Table2[[GameIsOver]:[GameIsOver]],1,Table2[[AwayTeam]:[AwayTeam]],$T39, Table2[[HomeTeam]:[HomeTeam]], AT$31, Table2[[ActualResult]:[ActualResult]], "REG") + SUMIFS(Table2[[AwayWon]:[AwayWon]], Table2[[GameIsOver]:[GameIsOver]],1,Table2[[HomeTeam]:[HomeTeam]],$T39, Table2[[AwayTeam]:[AwayTeam]], AT$31, Table2[[ActualResult]:[ActualResult]], "REG"))) + (1*(SUMIFS(Table2[[HomeWon_]:[HomeWon_]], Table2[[GameIsOver]:[GameIsOver]],1,Table2[[AwayTeam]:[AwayTeam]],$T39, Table2[[HomeTeam]:[HomeTeam]], AT$31, Table2[[ActualResult]:[ActualResult]], "OT") + SUMIFS(Table2[[AwayWon]:[AwayWon]], Table2[[GameIsOver]:[GameIsOver]],1,Table2[[HomeTeam]:[HomeTeam]],$T39, Table2[[AwayTeam]:[AwayTeam]], AT$31, Table2[[ActualResult]:[ActualResult]], "OT") + SUMIFS(Table2[[HomeWon_]:[HomeWon_]], Table2[[GameIsOver]:[GameIsOver]],1,Table2[[AwayTeam]:[AwayTeam]],$T39, Table2[[HomeTeam]:[HomeTeam]], AT$31, Table2[[ActualResult]:[ActualResult]], "SO") + SUMIFS(Table2[[AwayWon]:[AwayWon]], Table2[[GameIsOver]:[GameIsOver]],1,Table2[[HomeTeam]:[HomeTeam]],$T39, Table2[[AwayTeam]:[AwayTeam]], AT$31, Table2[[ActualResult]:[ActualResult]], "SO")))</f>
        <v>0</v>
      </c>
      <c r="AU39">
        <f>(2*(SUMIFS(Table2[[AwayWon]:[AwayWon]], Table2[[GameIsOver]:[GameIsOver]],1,Table2[[AwayTeam]:[AwayTeam]],$T39, Table2[[HomeTeam]:[HomeTeam]], AU$31) + SUMIFS(Table2[[HomeWon_]:[HomeWon_]], Table2[[GameIsOver]:[GameIsOver]],1,Table2[[HomeTeam]:[HomeTeam]],$T9, Table2[[AwayTeam]:[AwayTeam]], AU$31))) + (0*(SUMIFS(Table2[[HomeWon_]:[HomeWon_]], Table2[[GameIsOver]:[GameIsOver]],1,Table2[[AwayTeam]:[AwayTeam]],$T39, Table2[[HomeTeam]:[HomeTeam]], AU$31, Table2[[ActualResult]:[ActualResult]], "REG") + SUMIFS(Table2[[AwayWon]:[AwayWon]], Table2[[GameIsOver]:[GameIsOver]],1,Table2[[HomeTeam]:[HomeTeam]],$T39, Table2[[AwayTeam]:[AwayTeam]], AU$31, Table2[[ActualResult]:[ActualResult]], "REG"))) + (1*(SUMIFS(Table2[[HomeWon_]:[HomeWon_]], Table2[[GameIsOver]:[GameIsOver]],1,Table2[[AwayTeam]:[AwayTeam]],$T39, Table2[[HomeTeam]:[HomeTeam]], AU$31, Table2[[ActualResult]:[ActualResult]], "OT") + SUMIFS(Table2[[AwayWon]:[AwayWon]], Table2[[GameIsOver]:[GameIsOver]],1,Table2[[HomeTeam]:[HomeTeam]],$T39, Table2[[AwayTeam]:[AwayTeam]], AU$31, Table2[[ActualResult]:[ActualResult]], "OT") + SUMIFS(Table2[[HomeWon_]:[HomeWon_]], Table2[[GameIsOver]:[GameIsOver]],1,Table2[[AwayTeam]:[AwayTeam]],$T39, Table2[[HomeTeam]:[HomeTeam]], AU$31, Table2[[ActualResult]:[ActualResult]], "SO") + SUMIFS(Table2[[AwayWon]:[AwayWon]], Table2[[GameIsOver]:[GameIsOver]],1,Table2[[HomeTeam]:[HomeTeam]],$T39, Table2[[AwayTeam]:[AwayTeam]], AU$31, Table2[[ActualResult]:[ActualResult]], "SO")))</f>
        <v>0</v>
      </c>
      <c r="AV39">
        <f>(2*(SUMIFS(Table2[[AwayWon]:[AwayWon]], Table2[[GameIsOver]:[GameIsOver]],1,Table2[[AwayTeam]:[AwayTeam]],$T39, Table2[[HomeTeam]:[HomeTeam]], AV$31) + SUMIFS(Table2[[HomeWon_]:[HomeWon_]], Table2[[GameIsOver]:[GameIsOver]],1,Table2[[HomeTeam]:[HomeTeam]],$T9, Table2[[AwayTeam]:[AwayTeam]], AV$31))) + (0*(SUMIFS(Table2[[HomeWon_]:[HomeWon_]], Table2[[GameIsOver]:[GameIsOver]],1,Table2[[AwayTeam]:[AwayTeam]],$T39, Table2[[HomeTeam]:[HomeTeam]], AV$31, Table2[[ActualResult]:[ActualResult]], "REG") + SUMIFS(Table2[[AwayWon]:[AwayWon]], Table2[[GameIsOver]:[GameIsOver]],1,Table2[[HomeTeam]:[HomeTeam]],$T39, Table2[[AwayTeam]:[AwayTeam]], AV$31, Table2[[ActualResult]:[ActualResult]], "REG"))) + (1*(SUMIFS(Table2[[HomeWon_]:[HomeWon_]], Table2[[GameIsOver]:[GameIsOver]],1,Table2[[AwayTeam]:[AwayTeam]],$T39, Table2[[HomeTeam]:[HomeTeam]], AV$31, Table2[[ActualResult]:[ActualResult]], "OT") + SUMIFS(Table2[[AwayWon]:[AwayWon]], Table2[[GameIsOver]:[GameIsOver]],1,Table2[[HomeTeam]:[HomeTeam]],$T39, Table2[[AwayTeam]:[AwayTeam]], AV$31, Table2[[ActualResult]:[ActualResult]], "OT") + SUMIFS(Table2[[HomeWon_]:[HomeWon_]], Table2[[GameIsOver]:[GameIsOver]],1,Table2[[AwayTeam]:[AwayTeam]],$T39, Table2[[HomeTeam]:[HomeTeam]], AV$31, Table2[[ActualResult]:[ActualResult]], "SO") + SUMIFS(Table2[[AwayWon]:[AwayWon]], Table2[[GameIsOver]:[GameIsOver]],1,Table2[[HomeTeam]:[HomeTeam]],$T39, Table2[[AwayTeam]:[AwayTeam]], AV$31, Table2[[ActualResult]:[ActualResult]], "SO")))</f>
        <v>3</v>
      </c>
      <c r="AW39">
        <f>(2*(SUMIFS(Table2[[AwayWon]:[AwayWon]], Table2[[GameIsOver]:[GameIsOver]],1,Table2[[AwayTeam]:[AwayTeam]],$T39, Table2[[HomeTeam]:[HomeTeam]], AW$31) + SUMIFS(Table2[[HomeWon_]:[HomeWon_]], Table2[[GameIsOver]:[GameIsOver]],1,Table2[[HomeTeam]:[HomeTeam]],$T9, Table2[[AwayTeam]:[AwayTeam]], AW$31))) + (0*(SUMIFS(Table2[[HomeWon_]:[HomeWon_]], Table2[[GameIsOver]:[GameIsOver]],1,Table2[[AwayTeam]:[AwayTeam]],$T39, Table2[[HomeTeam]:[HomeTeam]], AW$31, Table2[[ActualResult]:[ActualResult]], "REG") + SUMIFS(Table2[[AwayWon]:[AwayWon]], Table2[[GameIsOver]:[GameIsOver]],1,Table2[[HomeTeam]:[HomeTeam]],$T39, Table2[[AwayTeam]:[AwayTeam]], AW$31, Table2[[ActualResult]:[ActualResult]], "REG"))) + (1*(SUMIFS(Table2[[HomeWon_]:[HomeWon_]], Table2[[GameIsOver]:[GameIsOver]],1,Table2[[AwayTeam]:[AwayTeam]],$T39, Table2[[HomeTeam]:[HomeTeam]], AW$31, Table2[[ActualResult]:[ActualResult]], "OT") + SUMIFS(Table2[[AwayWon]:[AwayWon]], Table2[[GameIsOver]:[GameIsOver]],1,Table2[[HomeTeam]:[HomeTeam]],$T39, Table2[[AwayTeam]:[AwayTeam]], AW$31, Table2[[ActualResult]:[ActualResult]], "OT") + SUMIFS(Table2[[HomeWon_]:[HomeWon_]], Table2[[GameIsOver]:[GameIsOver]],1,Table2[[AwayTeam]:[AwayTeam]],$T39, Table2[[HomeTeam]:[HomeTeam]], AW$31, Table2[[ActualResult]:[ActualResult]], "SO") + SUMIFS(Table2[[AwayWon]:[AwayWon]], Table2[[GameIsOver]:[GameIsOver]],1,Table2[[HomeTeam]:[HomeTeam]],$T39, Table2[[AwayTeam]:[AwayTeam]], AW$31, Table2[[ActualResult]:[ActualResult]], "SO")))</f>
        <v>0</v>
      </c>
      <c r="AX39">
        <f>(2*(SUMIFS(Table2[[AwayWon]:[AwayWon]], Table2[[GameIsOver]:[GameIsOver]],1,Table2[[AwayTeam]:[AwayTeam]],$T39, Table2[[HomeTeam]:[HomeTeam]], AX$31) + SUMIFS(Table2[[HomeWon_]:[HomeWon_]], Table2[[GameIsOver]:[GameIsOver]],1,Table2[[HomeTeam]:[HomeTeam]],$T9, Table2[[AwayTeam]:[AwayTeam]], AX$31))) + (0*(SUMIFS(Table2[[HomeWon_]:[HomeWon_]], Table2[[GameIsOver]:[GameIsOver]],1,Table2[[AwayTeam]:[AwayTeam]],$T39, Table2[[HomeTeam]:[HomeTeam]], AX$31, Table2[[ActualResult]:[ActualResult]], "REG") + SUMIFS(Table2[[AwayWon]:[AwayWon]], Table2[[GameIsOver]:[GameIsOver]],1,Table2[[HomeTeam]:[HomeTeam]],$T39, Table2[[AwayTeam]:[AwayTeam]], AX$31, Table2[[ActualResult]:[ActualResult]], "REG"))) + (1*(SUMIFS(Table2[[HomeWon_]:[HomeWon_]], Table2[[GameIsOver]:[GameIsOver]],1,Table2[[AwayTeam]:[AwayTeam]],$T39, Table2[[HomeTeam]:[HomeTeam]], AX$31, Table2[[ActualResult]:[ActualResult]], "OT") + SUMIFS(Table2[[AwayWon]:[AwayWon]], Table2[[GameIsOver]:[GameIsOver]],1,Table2[[HomeTeam]:[HomeTeam]],$T39, Table2[[AwayTeam]:[AwayTeam]], AX$31, Table2[[ActualResult]:[ActualResult]], "OT") + SUMIFS(Table2[[HomeWon_]:[HomeWon_]], Table2[[GameIsOver]:[GameIsOver]],1,Table2[[AwayTeam]:[AwayTeam]],$T39, Table2[[HomeTeam]:[HomeTeam]], AX$31, Table2[[ActualResult]:[ActualResult]], "SO") + SUMIFS(Table2[[AwayWon]:[AwayWon]], Table2[[GameIsOver]:[GameIsOver]],1,Table2[[HomeTeam]:[HomeTeam]],$T39, Table2[[AwayTeam]:[AwayTeam]], AX$31, Table2[[ActualResult]:[ActualResult]], "SO")))</f>
        <v>1</v>
      </c>
      <c r="AY39">
        <f>(2*(SUMIFS(Table2[[AwayWon]:[AwayWon]], Table2[[GameIsOver]:[GameIsOver]],1,Table2[[AwayTeam]:[AwayTeam]],$T39, Table2[[HomeTeam]:[HomeTeam]], AY$31) + SUMIFS(Table2[[HomeWon_]:[HomeWon_]], Table2[[GameIsOver]:[GameIsOver]],1,Table2[[HomeTeam]:[HomeTeam]],$T9, Table2[[AwayTeam]:[AwayTeam]], AY$31))) + (0*(SUMIFS(Table2[[HomeWon_]:[HomeWon_]], Table2[[GameIsOver]:[GameIsOver]],1,Table2[[AwayTeam]:[AwayTeam]],$T39, Table2[[HomeTeam]:[HomeTeam]], AY$31, Table2[[ActualResult]:[ActualResult]], "REG") + SUMIFS(Table2[[AwayWon]:[AwayWon]], Table2[[GameIsOver]:[GameIsOver]],1,Table2[[HomeTeam]:[HomeTeam]],$T39, Table2[[AwayTeam]:[AwayTeam]], AY$31, Table2[[ActualResult]:[ActualResult]], "REG"))) + (1*(SUMIFS(Table2[[HomeWon_]:[HomeWon_]], Table2[[GameIsOver]:[GameIsOver]],1,Table2[[AwayTeam]:[AwayTeam]],$T39, Table2[[HomeTeam]:[HomeTeam]], AY$31, Table2[[ActualResult]:[ActualResult]], "OT") + SUMIFS(Table2[[AwayWon]:[AwayWon]], Table2[[GameIsOver]:[GameIsOver]],1,Table2[[HomeTeam]:[HomeTeam]],$T39, Table2[[AwayTeam]:[AwayTeam]], AY$31, Table2[[ActualResult]:[ActualResult]], "OT") + SUMIFS(Table2[[HomeWon_]:[HomeWon_]], Table2[[GameIsOver]:[GameIsOver]],1,Table2[[AwayTeam]:[AwayTeam]],$T39, Table2[[HomeTeam]:[HomeTeam]], AY$31, Table2[[ActualResult]:[ActualResult]], "SO") + SUMIFS(Table2[[AwayWon]:[AwayWon]], Table2[[GameIsOver]:[GameIsOver]],1,Table2[[HomeTeam]:[HomeTeam]],$T39, Table2[[AwayTeam]:[AwayTeam]], AY$31, Table2[[ActualResult]:[ActualResult]], "SO")))</f>
        <v>2</v>
      </c>
      <c r="AZ39">
        <f>(2*(SUMIFS(Table2[[AwayWon]:[AwayWon]], Table2[[GameIsOver]:[GameIsOver]],1,Table2[[AwayTeam]:[AwayTeam]],$T39, Table2[[HomeTeam]:[HomeTeam]], AZ$31) + SUMIFS(Table2[[HomeWon_]:[HomeWon_]], Table2[[GameIsOver]:[GameIsOver]],1,Table2[[HomeTeam]:[HomeTeam]],$T9, Table2[[AwayTeam]:[AwayTeam]], AZ$31))) + (0*(SUMIFS(Table2[[HomeWon_]:[HomeWon_]], Table2[[GameIsOver]:[GameIsOver]],1,Table2[[AwayTeam]:[AwayTeam]],$T39, Table2[[HomeTeam]:[HomeTeam]], AZ$31, Table2[[ActualResult]:[ActualResult]], "REG") + SUMIFS(Table2[[AwayWon]:[AwayWon]], Table2[[GameIsOver]:[GameIsOver]],1,Table2[[HomeTeam]:[HomeTeam]],$T39, Table2[[AwayTeam]:[AwayTeam]], AZ$31, Table2[[ActualResult]:[ActualResult]], "REG"))) + (1*(SUMIFS(Table2[[HomeWon_]:[HomeWon_]], Table2[[GameIsOver]:[GameIsOver]],1,Table2[[AwayTeam]:[AwayTeam]],$T39, Table2[[HomeTeam]:[HomeTeam]], AZ$31, Table2[[ActualResult]:[ActualResult]], "OT") + SUMIFS(Table2[[AwayWon]:[AwayWon]], Table2[[GameIsOver]:[GameIsOver]],1,Table2[[HomeTeam]:[HomeTeam]],$T39, Table2[[AwayTeam]:[AwayTeam]], AZ$31, Table2[[ActualResult]:[ActualResult]], "OT") + SUMIFS(Table2[[HomeWon_]:[HomeWon_]], Table2[[GameIsOver]:[GameIsOver]],1,Table2[[AwayTeam]:[AwayTeam]],$T39, Table2[[HomeTeam]:[HomeTeam]], AZ$31, Table2[[ActualResult]:[ActualResult]], "SO") + SUMIFS(Table2[[AwayWon]:[AwayWon]], Table2[[GameIsOver]:[GameIsOver]],1,Table2[[HomeTeam]:[HomeTeam]],$T39, Table2[[AwayTeam]:[AwayTeam]], AZ$31, Table2[[ActualResult]:[ActualResult]], "SO")))</f>
        <v>2</v>
      </c>
      <c r="BA39">
        <f>(2*(SUMIFS(Table2[[AwayWon]:[AwayWon]], Table2[[GameIsOver]:[GameIsOver]],1,Table2[[AwayTeam]:[AwayTeam]],$T39, Table2[[HomeTeam]:[HomeTeam]], BA$31) + SUMIFS(Table2[[HomeWon_]:[HomeWon_]], Table2[[GameIsOver]:[GameIsOver]],1,Table2[[HomeTeam]:[HomeTeam]],$T9, Table2[[AwayTeam]:[AwayTeam]], BA$31))) + (0*(SUMIFS(Table2[[HomeWon_]:[HomeWon_]], Table2[[GameIsOver]:[GameIsOver]],1,Table2[[AwayTeam]:[AwayTeam]],$T39, Table2[[HomeTeam]:[HomeTeam]], BA$31, Table2[[ActualResult]:[ActualResult]], "REG") + SUMIFS(Table2[[AwayWon]:[AwayWon]], Table2[[GameIsOver]:[GameIsOver]],1,Table2[[HomeTeam]:[HomeTeam]],$T39, Table2[[AwayTeam]:[AwayTeam]], BA$31, Table2[[ActualResult]:[ActualResult]], "REG"))) + (1*(SUMIFS(Table2[[HomeWon_]:[HomeWon_]], Table2[[GameIsOver]:[GameIsOver]],1,Table2[[AwayTeam]:[AwayTeam]],$T39, Table2[[HomeTeam]:[HomeTeam]], BA$31, Table2[[ActualResult]:[ActualResult]], "OT") + SUMIFS(Table2[[AwayWon]:[AwayWon]], Table2[[GameIsOver]:[GameIsOver]],1,Table2[[HomeTeam]:[HomeTeam]],$T39, Table2[[AwayTeam]:[AwayTeam]], BA$31, Table2[[ActualResult]:[ActualResult]], "OT") + SUMIFS(Table2[[HomeWon_]:[HomeWon_]], Table2[[GameIsOver]:[GameIsOver]],1,Table2[[AwayTeam]:[AwayTeam]],$T39, Table2[[HomeTeam]:[HomeTeam]], BA$31, Table2[[ActualResult]:[ActualResult]], "SO") + SUMIFS(Table2[[AwayWon]:[AwayWon]], Table2[[GameIsOver]:[GameIsOver]],1,Table2[[HomeTeam]:[HomeTeam]],$T39, Table2[[AwayTeam]:[AwayTeam]], BA$31, Table2[[ActualResult]:[ActualResult]], "SO")))</f>
        <v>0</v>
      </c>
    </row>
    <row r="41" spans="1:53" x14ac:dyDescent="0.25">
      <c r="U41">
        <f>SMALL(U35:U39, 5)</f>
        <v>75</v>
      </c>
    </row>
    <row r="42" spans="1:53" x14ac:dyDescent="0.25">
      <c r="U42" cm="1">
        <f t="array" ref="U42">SMALL(U35:U39 + U25:U29,5)</f>
        <v>145</v>
      </c>
    </row>
    <row r="44" spans="1:53" x14ac:dyDescent="0.25">
      <c r="U44" t="e">
        <f ca="1">LARGE(_xlfn._xlws.SORT(_xlfn.VSTACK(U35:U39,U25:U29),1,-1), 1)</f>
        <v>#NAME?</v>
      </c>
    </row>
    <row r="45" spans="1:53" x14ac:dyDescent="0.25">
      <c r="U45" t="e">
        <f ca="1">LARGE(_xlfn._xlws.SORT(_xlfn.VSTACK(U35:U39,U25:U29),1,-1), 2)</f>
        <v>#NAME?</v>
      </c>
    </row>
    <row r="58" spans="19:53" x14ac:dyDescent="0.25">
      <c r="S58" s="131" t="s">
        <v>1877</v>
      </c>
      <c r="T58" s="131" t="s">
        <v>1878</v>
      </c>
    </row>
    <row r="59" spans="19:53" x14ac:dyDescent="0.25">
      <c r="T59" t="s">
        <v>80</v>
      </c>
      <c r="AA59" t="s">
        <v>1879</v>
      </c>
      <c r="AB59" t="s">
        <v>94</v>
      </c>
      <c r="AJ59" t="s">
        <v>1880</v>
      </c>
      <c r="AK59" t="s">
        <v>98</v>
      </c>
      <c r="AQ59" t="s">
        <v>1881</v>
      </c>
      <c r="AR59" t="s">
        <v>99</v>
      </c>
      <c r="AZ59" t="s">
        <v>1882</v>
      </c>
      <c r="BA59" t="s">
        <v>1876</v>
      </c>
    </row>
    <row r="60" spans="19:53" x14ac:dyDescent="0.25">
      <c r="S60" s="131" t="s">
        <v>1875</v>
      </c>
      <c r="T60">
        <v>53</v>
      </c>
      <c r="U60">
        <v>61</v>
      </c>
      <c r="V60">
        <v>62</v>
      </c>
      <c r="W60">
        <v>66</v>
      </c>
      <c r="X60">
        <v>70</v>
      </c>
      <c r="Y60">
        <v>73</v>
      </c>
      <c r="Z60">
        <v>76</v>
      </c>
      <c r="AB60">
        <v>41</v>
      </c>
      <c r="AC60">
        <v>47</v>
      </c>
      <c r="AD60">
        <v>60</v>
      </c>
      <c r="AE60">
        <v>61</v>
      </c>
      <c r="AF60">
        <v>70</v>
      </c>
      <c r="AG60">
        <v>72</v>
      </c>
      <c r="AH60">
        <v>76</v>
      </c>
      <c r="AI60">
        <v>87</v>
      </c>
      <c r="AK60">
        <v>55</v>
      </c>
      <c r="AL60">
        <v>59</v>
      </c>
      <c r="AM60">
        <v>62</v>
      </c>
      <c r="AN60">
        <v>64</v>
      </c>
      <c r="AO60">
        <v>70</v>
      </c>
      <c r="AP60">
        <v>84</v>
      </c>
      <c r="AR60">
        <v>39</v>
      </c>
      <c r="AS60">
        <v>54</v>
      </c>
      <c r="AT60">
        <v>57</v>
      </c>
      <c r="AU60">
        <v>62</v>
      </c>
      <c r="AV60">
        <v>64</v>
      </c>
      <c r="AW60">
        <v>70</v>
      </c>
      <c r="AX60">
        <v>72</v>
      </c>
      <c r="AY60">
        <v>74</v>
      </c>
    </row>
    <row r="61" spans="19:53" x14ac:dyDescent="0.25">
      <c r="S61" s="132" t="s">
        <v>46</v>
      </c>
      <c r="AT61">
        <v>57</v>
      </c>
      <c r="AZ61">
        <v>57</v>
      </c>
      <c r="BA61">
        <v>57</v>
      </c>
    </row>
    <row r="62" spans="19:53" x14ac:dyDescent="0.25">
      <c r="S62" s="132" t="s">
        <v>15</v>
      </c>
      <c r="V62">
        <v>62</v>
      </c>
      <c r="AA62">
        <v>62</v>
      </c>
      <c r="BA62">
        <v>62</v>
      </c>
    </row>
    <row r="63" spans="19:53" x14ac:dyDescent="0.25">
      <c r="S63" s="132" t="s">
        <v>28</v>
      </c>
      <c r="T63">
        <v>53</v>
      </c>
      <c r="AA63">
        <v>53</v>
      </c>
      <c r="BA63">
        <v>53</v>
      </c>
    </row>
    <row r="64" spans="19:53" x14ac:dyDescent="0.25">
      <c r="S64" s="132" t="s">
        <v>43</v>
      </c>
      <c r="AO64">
        <v>70</v>
      </c>
      <c r="AQ64">
        <v>70</v>
      </c>
      <c r="BA64">
        <v>70</v>
      </c>
    </row>
    <row r="65" spans="19:53" x14ac:dyDescent="0.25">
      <c r="S65" s="132" t="s">
        <v>35</v>
      </c>
      <c r="AN65">
        <v>64</v>
      </c>
      <c r="AQ65">
        <v>64</v>
      </c>
      <c r="BA65">
        <v>64</v>
      </c>
    </row>
    <row r="66" spans="19:53" x14ac:dyDescent="0.25">
      <c r="S66" s="132" t="s">
        <v>23</v>
      </c>
      <c r="AV66">
        <v>64</v>
      </c>
      <c r="AZ66">
        <v>64</v>
      </c>
      <c r="BA66">
        <v>64</v>
      </c>
    </row>
    <row r="67" spans="19:53" x14ac:dyDescent="0.25">
      <c r="S67" s="132" t="s">
        <v>16</v>
      </c>
      <c r="AB67">
        <v>41</v>
      </c>
      <c r="AJ67">
        <v>41</v>
      </c>
      <c r="BA67">
        <v>41</v>
      </c>
    </row>
    <row r="68" spans="19:53" x14ac:dyDescent="0.25">
      <c r="S68" s="132" t="s">
        <v>25</v>
      </c>
      <c r="AF68">
        <v>70</v>
      </c>
      <c r="AJ68">
        <v>70</v>
      </c>
      <c r="BA68">
        <v>70</v>
      </c>
    </row>
    <row r="69" spans="19:53" x14ac:dyDescent="0.25">
      <c r="S69" s="132" t="s">
        <v>33</v>
      </c>
      <c r="AH69">
        <v>76</v>
      </c>
      <c r="AJ69">
        <v>76</v>
      </c>
      <c r="BA69">
        <v>76</v>
      </c>
    </row>
    <row r="70" spans="19:53" x14ac:dyDescent="0.25">
      <c r="S70" s="132" t="s">
        <v>30</v>
      </c>
      <c r="W70">
        <v>66</v>
      </c>
      <c r="AA70">
        <v>66</v>
      </c>
      <c r="BA70">
        <v>66</v>
      </c>
    </row>
    <row r="71" spans="19:53" x14ac:dyDescent="0.25">
      <c r="S71" s="132" t="s">
        <v>22</v>
      </c>
      <c r="AX71">
        <v>72</v>
      </c>
      <c r="AZ71">
        <v>72</v>
      </c>
      <c r="BA71">
        <v>72</v>
      </c>
    </row>
    <row r="72" spans="19:53" x14ac:dyDescent="0.25">
      <c r="S72" s="132" t="s">
        <v>13</v>
      </c>
      <c r="Y72">
        <v>73</v>
      </c>
      <c r="AA72">
        <v>73</v>
      </c>
      <c r="BA72">
        <v>73</v>
      </c>
    </row>
    <row r="73" spans="19:53" x14ac:dyDescent="0.25">
      <c r="S73" s="132" t="s">
        <v>27</v>
      </c>
      <c r="AW73">
        <v>70</v>
      </c>
      <c r="AZ73">
        <v>70</v>
      </c>
      <c r="BA73">
        <v>70</v>
      </c>
    </row>
    <row r="74" spans="19:53" x14ac:dyDescent="0.25">
      <c r="S74" s="132" t="s">
        <v>36</v>
      </c>
      <c r="AG74">
        <v>72</v>
      </c>
      <c r="AJ74">
        <v>72</v>
      </c>
      <c r="BA74">
        <v>72</v>
      </c>
    </row>
    <row r="75" spans="19:53" x14ac:dyDescent="0.25">
      <c r="S75" s="132" t="s">
        <v>18</v>
      </c>
      <c r="U75">
        <v>61</v>
      </c>
      <c r="AA75">
        <v>61</v>
      </c>
      <c r="BA75">
        <v>61</v>
      </c>
    </row>
    <row r="76" spans="19:53" x14ac:dyDescent="0.25">
      <c r="S76" s="132" t="s">
        <v>31</v>
      </c>
      <c r="AO76">
        <v>70</v>
      </c>
      <c r="AQ76">
        <v>70</v>
      </c>
      <c r="BA76">
        <v>70</v>
      </c>
    </row>
    <row r="77" spans="19:53" x14ac:dyDescent="0.25">
      <c r="S77" s="132" t="s">
        <v>34</v>
      </c>
      <c r="AC77">
        <v>47</v>
      </c>
      <c r="AJ77">
        <v>47</v>
      </c>
      <c r="BA77">
        <v>47</v>
      </c>
    </row>
    <row r="78" spans="19:53" x14ac:dyDescent="0.25">
      <c r="S78" s="132" t="s">
        <v>32</v>
      </c>
      <c r="AL78">
        <v>59</v>
      </c>
      <c r="AQ78">
        <v>59</v>
      </c>
      <c r="BA78">
        <v>59</v>
      </c>
    </row>
    <row r="79" spans="19:53" x14ac:dyDescent="0.25">
      <c r="S79" s="132" t="s">
        <v>19</v>
      </c>
      <c r="AM79">
        <v>62</v>
      </c>
      <c r="AQ79">
        <v>62</v>
      </c>
      <c r="BA79">
        <v>62</v>
      </c>
    </row>
    <row r="80" spans="19:53" x14ac:dyDescent="0.25">
      <c r="S80" s="132" t="s">
        <v>29</v>
      </c>
      <c r="V80">
        <v>62</v>
      </c>
      <c r="AA80">
        <v>62</v>
      </c>
      <c r="BA80">
        <v>62</v>
      </c>
    </row>
    <row r="81" spans="19:53" x14ac:dyDescent="0.25">
      <c r="S81" s="132" t="s">
        <v>44</v>
      </c>
      <c r="AL81">
        <v>59</v>
      </c>
      <c r="AQ81">
        <v>59</v>
      </c>
      <c r="BA81">
        <v>59</v>
      </c>
    </row>
    <row r="82" spans="19:53" x14ac:dyDescent="0.25">
      <c r="S82" s="132" t="s">
        <v>20</v>
      </c>
      <c r="AK82">
        <v>55</v>
      </c>
      <c r="AQ82">
        <v>55</v>
      </c>
      <c r="BA82">
        <v>55</v>
      </c>
    </row>
    <row r="83" spans="19:53" x14ac:dyDescent="0.25">
      <c r="S83" s="132" t="s">
        <v>11</v>
      </c>
      <c r="AS83">
        <v>54</v>
      </c>
      <c r="AZ83">
        <v>54</v>
      </c>
      <c r="BA83">
        <v>54</v>
      </c>
    </row>
    <row r="84" spans="19:53" x14ac:dyDescent="0.25">
      <c r="S84" s="132" t="s">
        <v>37</v>
      </c>
      <c r="AR84">
        <v>39</v>
      </c>
      <c r="AZ84">
        <v>39</v>
      </c>
      <c r="BA84">
        <v>39</v>
      </c>
    </row>
    <row r="85" spans="19:53" x14ac:dyDescent="0.25">
      <c r="S85" s="132" t="s">
        <v>12</v>
      </c>
      <c r="AD85">
        <v>60</v>
      </c>
      <c r="AJ85">
        <v>60</v>
      </c>
      <c r="BA85">
        <v>60</v>
      </c>
    </row>
    <row r="86" spans="19:53" x14ac:dyDescent="0.25">
      <c r="S86" s="132" t="s">
        <v>42</v>
      </c>
      <c r="X86">
        <v>70</v>
      </c>
      <c r="AA86">
        <v>70</v>
      </c>
      <c r="BA86">
        <v>70</v>
      </c>
    </row>
    <row r="87" spans="19:53" x14ac:dyDescent="0.25">
      <c r="S87" s="132" t="s">
        <v>17</v>
      </c>
      <c r="Z87">
        <v>76</v>
      </c>
      <c r="AA87">
        <v>76</v>
      </c>
      <c r="BA87">
        <v>76</v>
      </c>
    </row>
    <row r="88" spans="19:53" x14ac:dyDescent="0.25">
      <c r="S88" s="132" t="s">
        <v>14</v>
      </c>
      <c r="AE88">
        <v>61</v>
      </c>
      <c r="AJ88">
        <v>61</v>
      </c>
      <c r="BA88">
        <v>61</v>
      </c>
    </row>
    <row r="89" spans="19:53" x14ac:dyDescent="0.25">
      <c r="S89" s="132" t="s">
        <v>24</v>
      </c>
      <c r="AU89">
        <v>62</v>
      </c>
      <c r="AZ89">
        <v>62</v>
      </c>
      <c r="BA89">
        <v>62</v>
      </c>
    </row>
    <row r="90" spans="19:53" x14ac:dyDescent="0.25">
      <c r="S90" s="132" t="s">
        <v>26</v>
      </c>
      <c r="AY90">
        <v>74</v>
      </c>
      <c r="AZ90">
        <v>74</v>
      </c>
      <c r="BA90">
        <v>74</v>
      </c>
    </row>
    <row r="91" spans="19:53" x14ac:dyDescent="0.25">
      <c r="S91" s="132" t="s">
        <v>21</v>
      </c>
      <c r="AI91">
        <v>87</v>
      </c>
      <c r="AJ91">
        <v>87</v>
      </c>
      <c r="BA91">
        <v>87</v>
      </c>
    </row>
    <row r="92" spans="19:53" x14ac:dyDescent="0.25">
      <c r="S92" s="132" t="s">
        <v>45</v>
      </c>
      <c r="AP92">
        <v>84</v>
      </c>
      <c r="AQ92">
        <v>84</v>
      </c>
      <c r="BA92">
        <v>84</v>
      </c>
    </row>
    <row r="93" spans="19:53" x14ac:dyDescent="0.25">
      <c r="S93" s="132" t="s">
        <v>1876</v>
      </c>
      <c r="T93">
        <v>53</v>
      </c>
      <c r="U93">
        <v>61</v>
      </c>
      <c r="V93">
        <v>124</v>
      </c>
      <c r="W93">
        <v>66</v>
      </c>
      <c r="X93">
        <v>70</v>
      </c>
      <c r="Y93">
        <v>73</v>
      </c>
      <c r="Z93">
        <v>76</v>
      </c>
      <c r="AA93">
        <v>523</v>
      </c>
      <c r="AB93">
        <v>41</v>
      </c>
      <c r="AC93">
        <v>47</v>
      </c>
      <c r="AD93">
        <v>60</v>
      </c>
      <c r="AE93">
        <v>61</v>
      </c>
      <c r="AF93">
        <v>70</v>
      </c>
      <c r="AG93">
        <v>72</v>
      </c>
      <c r="AH93">
        <v>76</v>
      </c>
      <c r="AI93">
        <v>87</v>
      </c>
      <c r="AJ93">
        <v>514</v>
      </c>
      <c r="AK93">
        <v>55</v>
      </c>
      <c r="AL93">
        <v>118</v>
      </c>
      <c r="AM93">
        <v>62</v>
      </c>
      <c r="AN93">
        <v>64</v>
      </c>
      <c r="AO93">
        <v>140</v>
      </c>
      <c r="AP93">
        <v>84</v>
      </c>
      <c r="AQ93">
        <v>523</v>
      </c>
      <c r="AR93">
        <v>39</v>
      </c>
      <c r="AS93">
        <v>54</v>
      </c>
      <c r="AT93">
        <v>57</v>
      </c>
      <c r="AU93">
        <v>62</v>
      </c>
      <c r="AV93">
        <v>64</v>
      </c>
      <c r="AW93">
        <v>70</v>
      </c>
      <c r="AX93">
        <v>72</v>
      </c>
      <c r="AY93">
        <v>74</v>
      </c>
      <c r="AZ93">
        <v>492</v>
      </c>
      <c r="BA93">
        <v>2052</v>
      </c>
    </row>
  </sheetData>
  <phoneticPr fontId="1" type="noConversion"/>
  <conditionalFormatting sqref="U2:U9">
    <cfRule type="top10" dxfId="12" priority="4" rank="3"/>
  </conditionalFormatting>
  <conditionalFormatting sqref="U12:U19">
    <cfRule type="top10" dxfId="11" priority="3" rank="3"/>
  </conditionalFormatting>
  <conditionalFormatting sqref="U22:U29">
    <cfRule type="top10" dxfId="10" priority="2" rank="3"/>
  </conditionalFormatting>
  <conditionalFormatting sqref="U32:U39">
    <cfRule type="top10" dxfId="9" priority="1" rank="3"/>
  </conditionalFormatting>
  <pageMargins left="0.7" right="0.7" top="0.75" bottom="0.75" header="0.3" footer="0.3"/>
  <tableParts count="5">
    <tablePart r:id="rId2"/>
    <tablePart r:id="rId3"/>
    <tablePart r:id="rId4"/>
    <tablePart r:id="rId5"/>
    <tablePart r:id="rId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81</v>
      </c>
      <c r="B1" s="35"/>
      <c r="C1" s="163" t="s">
        <v>46</v>
      </c>
      <c r="D1" s="164"/>
      <c r="E1" s="163" t="s">
        <v>23</v>
      </c>
      <c r="F1" s="164"/>
      <c r="G1" s="163" t="s">
        <v>22</v>
      </c>
      <c r="H1" s="164"/>
      <c r="I1" s="163" t="s">
        <v>27</v>
      </c>
      <c r="J1" s="164"/>
      <c r="K1" s="163" t="s">
        <v>11</v>
      </c>
      <c r="L1" s="164"/>
      <c r="M1" s="163" t="s">
        <v>37</v>
      </c>
      <c r="N1" s="164"/>
      <c r="O1" s="163" t="s">
        <v>24</v>
      </c>
      <c r="P1" s="164"/>
      <c r="Q1" s="163" t="s">
        <v>26</v>
      </c>
      <c r="R1" s="171"/>
      <c r="S1" s="163" t="s">
        <v>16</v>
      </c>
      <c r="T1" s="164"/>
      <c r="U1" s="163" t="s">
        <v>25</v>
      </c>
      <c r="V1" s="164"/>
      <c r="W1" s="163" t="s">
        <v>33</v>
      </c>
      <c r="X1" s="164"/>
      <c r="Y1" s="163" t="s">
        <v>36</v>
      </c>
      <c r="Z1" s="164"/>
      <c r="AA1" s="163" t="s">
        <v>34</v>
      </c>
      <c r="AB1" s="164"/>
      <c r="AC1" s="163" t="s">
        <v>12</v>
      </c>
      <c r="AD1" s="164"/>
      <c r="AE1" s="163" t="s">
        <v>14</v>
      </c>
      <c r="AF1" s="164"/>
      <c r="AG1" s="172" t="s">
        <v>21</v>
      </c>
      <c r="AH1" s="171"/>
      <c r="AI1" s="163" t="s">
        <v>43</v>
      </c>
      <c r="AJ1" s="164"/>
      <c r="AK1" s="163" t="s">
        <v>35</v>
      </c>
      <c r="AL1" s="164"/>
      <c r="AM1" s="163" t="s">
        <v>31</v>
      </c>
      <c r="AN1" s="164"/>
      <c r="AO1" s="163" t="s">
        <v>32</v>
      </c>
      <c r="AP1" s="164"/>
      <c r="AQ1" s="163" t="s">
        <v>19</v>
      </c>
      <c r="AR1" s="164"/>
      <c r="AS1" s="163" t="s">
        <v>44</v>
      </c>
      <c r="AT1" s="164"/>
      <c r="AU1" s="163" t="s">
        <v>20</v>
      </c>
      <c r="AV1" s="164"/>
      <c r="AW1" s="163" t="s">
        <v>45</v>
      </c>
      <c r="AX1" s="171"/>
      <c r="AY1" s="163" t="s">
        <v>15</v>
      </c>
      <c r="AZ1" s="164"/>
      <c r="BA1" s="163" t="s">
        <v>28</v>
      </c>
      <c r="BB1" s="164"/>
      <c r="BC1" s="163" t="s">
        <v>30</v>
      </c>
      <c r="BD1" s="164"/>
      <c r="BE1" s="163" t="s">
        <v>13</v>
      </c>
      <c r="BF1" s="163"/>
      <c r="BG1" s="167" t="s">
        <v>18</v>
      </c>
      <c r="BH1" s="168"/>
      <c r="BI1" s="163" t="s">
        <v>29</v>
      </c>
      <c r="BJ1" s="164"/>
      <c r="BK1" s="163" t="s">
        <v>42</v>
      </c>
      <c r="BL1" s="164"/>
      <c r="BM1" s="163" t="s">
        <v>17</v>
      </c>
      <c r="BN1" s="164"/>
      <c r="BO1" s="37"/>
      <c r="BP1" s="36" t="s">
        <v>62</v>
      </c>
      <c r="BQ1" s="34" t="s">
        <v>84</v>
      </c>
    </row>
    <row r="2" spans="1:69" ht="12" customHeight="1" x14ac:dyDescent="0.25">
      <c r="A2" s="38" t="s">
        <v>82</v>
      </c>
      <c r="B2" s="39"/>
      <c r="C2" s="38" t="s">
        <v>80</v>
      </c>
      <c r="D2" s="39" t="s">
        <v>79</v>
      </c>
      <c r="E2" s="38" t="s">
        <v>80</v>
      </c>
      <c r="F2" s="39" t="s">
        <v>79</v>
      </c>
      <c r="G2" s="38" t="s">
        <v>80</v>
      </c>
      <c r="H2" s="39" t="s">
        <v>79</v>
      </c>
      <c r="I2" s="38" t="s">
        <v>80</v>
      </c>
      <c r="J2" s="39" t="s">
        <v>79</v>
      </c>
      <c r="K2" s="38" t="s">
        <v>80</v>
      </c>
      <c r="L2" s="39" t="s">
        <v>79</v>
      </c>
      <c r="M2" s="38" t="s">
        <v>80</v>
      </c>
      <c r="N2" s="39" t="s">
        <v>79</v>
      </c>
      <c r="O2" s="38" t="s">
        <v>80</v>
      </c>
      <c r="P2" s="39" t="s">
        <v>79</v>
      </c>
      <c r="Q2" s="38" t="s">
        <v>80</v>
      </c>
      <c r="R2" s="54" t="s">
        <v>79</v>
      </c>
      <c r="S2" s="38" t="s">
        <v>80</v>
      </c>
      <c r="T2" s="39" t="s">
        <v>79</v>
      </c>
      <c r="U2" s="38" t="s">
        <v>80</v>
      </c>
      <c r="V2" s="39" t="s">
        <v>79</v>
      </c>
      <c r="W2" s="38" t="s">
        <v>80</v>
      </c>
      <c r="X2" s="39" t="s">
        <v>79</v>
      </c>
      <c r="Y2" s="38" t="s">
        <v>80</v>
      </c>
      <c r="Z2" s="39" t="s">
        <v>79</v>
      </c>
      <c r="AA2" s="38" t="s">
        <v>80</v>
      </c>
      <c r="AB2" s="39" t="s">
        <v>79</v>
      </c>
      <c r="AC2" s="38" t="s">
        <v>80</v>
      </c>
      <c r="AD2" s="39" t="s">
        <v>79</v>
      </c>
      <c r="AE2" s="38" t="s">
        <v>80</v>
      </c>
      <c r="AF2" s="39" t="s">
        <v>79</v>
      </c>
      <c r="AG2" s="38" t="s">
        <v>80</v>
      </c>
      <c r="AH2" s="54" t="s">
        <v>79</v>
      </c>
      <c r="AI2" s="38" t="s">
        <v>80</v>
      </c>
      <c r="AJ2" s="39" t="s">
        <v>79</v>
      </c>
      <c r="AK2" s="38" t="s">
        <v>80</v>
      </c>
      <c r="AL2" s="39" t="s">
        <v>79</v>
      </c>
      <c r="AM2" s="38" t="s">
        <v>80</v>
      </c>
      <c r="AN2" s="39" t="s">
        <v>79</v>
      </c>
      <c r="AO2" s="38" t="s">
        <v>80</v>
      </c>
      <c r="AP2" s="39" t="s">
        <v>79</v>
      </c>
      <c r="AQ2" s="38" t="s">
        <v>80</v>
      </c>
      <c r="AR2" s="39" t="s">
        <v>79</v>
      </c>
      <c r="AS2" s="38" t="s">
        <v>80</v>
      </c>
      <c r="AT2" s="39" t="s">
        <v>79</v>
      </c>
      <c r="AU2" s="38" t="s">
        <v>80</v>
      </c>
      <c r="AV2" s="39" t="s">
        <v>79</v>
      </c>
      <c r="AW2" s="38" t="s">
        <v>80</v>
      </c>
      <c r="AX2" s="54" t="s">
        <v>79</v>
      </c>
      <c r="AY2" s="38" t="s">
        <v>80</v>
      </c>
      <c r="AZ2" s="39" t="s">
        <v>79</v>
      </c>
      <c r="BA2" s="38" t="s">
        <v>80</v>
      </c>
      <c r="BB2" s="39" t="s">
        <v>79</v>
      </c>
      <c r="BC2" s="38" t="s">
        <v>80</v>
      </c>
      <c r="BD2" s="39" t="s">
        <v>79</v>
      </c>
      <c r="BE2" s="38" t="s">
        <v>80</v>
      </c>
      <c r="BF2" s="38" t="s">
        <v>79</v>
      </c>
      <c r="BG2" s="40" t="s">
        <v>80</v>
      </c>
      <c r="BH2" s="39" t="s">
        <v>79</v>
      </c>
      <c r="BI2" s="38" t="s">
        <v>80</v>
      </c>
      <c r="BJ2" s="39" t="s">
        <v>79</v>
      </c>
      <c r="BK2" s="38" t="s">
        <v>80</v>
      </c>
      <c r="BL2" s="39" t="s">
        <v>79</v>
      </c>
      <c r="BM2" s="38" t="s">
        <v>80</v>
      </c>
      <c r="BN2" s="39" t="s">
        <v>79</v>
      </c>
      <c r="BO2" s="41"/>
      <c r="BP2" s="34"/>
      <c r="BQ2" s="34"/>
    </row>
    <row r="3" spans="1:69" ht="12" customHeight="1" x14ac:dyDescent="0.25">
      <c r="A3" s="170" t="s">
        <v>46</v>
      </c>
      <c r="B3" s="35" t="s">
        <v>80</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2</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1</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2</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1</v>
      </c>
      <c r="BA3" s="42"/>
      <c r="BB3" s="35">
        <f>COUNTIFS(DataRegularSeason20242025!$E$2:$E$1315,BA$1,DataRegularSeason20242025!$D$2:$D$1315,$A3,DataRegularSeason20242025!$N$2:$N$1315,1)</f>
        <v>1</v>
      </c>
      <c r="BC3" s="42"/>
      <c r="BD3" s="35">
        <f>COUNTIFS(DataRegularSeason20242025!$E$2:$E$1315,BC$1,DataRegularSeason20242025!$D$2:$D$1315,$A3,DataRegularSeason20242025!$N$2:$N$1315,1)</f>
        <v>1</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33</v>
      </c>
      <c r="BP3" s="169">
        <f>BO3+BO4</f>
        <v>65</v>
      </c>
      <c r="BQ3" s="165">
        <f>82-BP3</f>
        <v>17</v>
      </c>
    </row>
    <row r="4" spans="1:69" ht="12" customHeight="1" x14ac:dyDescent="0.25">
      <c r="A4" s="166"/>
      <c r="B4" s="39" t="s">
        <v>79</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2</v>
      </c>
      <c r="P4" s="46"/>
      <c r="Q4" s="45">
        <f>COUNTIFS(DataRegularSeason20242025!$D$2:$D$1315,Q$1,DataRegularSeason20242025!$E$2:$E$1315,$A3,DataRegularSeason20242025!$N$2:$N$1315,1)</f>
        <v>2</v>
      </c>
      <c r="R4" s="56"/>
      <c r="S4" s="45">
        <f>COUNTIFS(DataRegularSeason20242025!$D$2:$D$1315,S$1,DataRegularSeason20242025!$E$2:$E$1315,$A3,DataRegularSeason20242025!$N$2:$N$1315,1)</f>
        <v>2</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1</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1</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1</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32</v>
      </c>
      <c r="BP4" s="169"/>
      <c r="BQ4" s="165"/>
    </row>
    <row r="5" spans="1:69" ht="12" customHeight="1" x14ac:dyDescent="0.25">
      <c r="A5" s="170" t="s">
        <v>23</v>
      </c>
      <c r="B5" s="35" t="s">
        <v>80</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2</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1</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1</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1</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1</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1</v>
      </c>
      <c r="BM5" s="42"/>
      <c r="BN5" s="35">
        <f>COUNTIFS(DataRegularSeason20242025!$E$2:$E$1315,BM$1,DataRegularSeason20242025!$D$2:$D$1315,$A5,DataRegularSeason20242025!$N$2:$N$1315,1)</f>
        <v>0</v>
      </c>
      <c r="BO5" s="37">
        <f t="shared" ref="BO5:BO66" si="0">SUM(C5:BN5)</f>
        <v>31</v>
      </c>
      <c r="BP5" s="169">
        <f t="shared" ref="BP5" si="1">BO5+BO6</f>
        <v>64</v>
      </c>
      <c r="BQ5" s="165">
        <f t="shared" ref="BQ5" si="2">82-BP5</f>
        <v>18</v>
      </c>
    </row>
    <row r="6" spans="1:69" ht="12" customHeight="1" x14ac:dyDescent="0.25">
      <c r="A6" s="166"/>
      <c r="B6" s="39" t="s">
        <v>79</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1</v>
      </c>
      <c r="N6" s="46"/>
      <c r="O6" s="45">
        <f>COUNTIFS(DataRegularSeason20242025!$D$2:$D$1315,O$1,DataRegularSeason20242025!$E$2:$E$1315,$A5,DataRegularSeason20242025!$N$2:$N$1315,1)</f>
        <v>2</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1</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33</v>
      </c>
      <c r="BP6" s="169"/>
      <c r="BQ6" s="165"/>
    </row>
    <row r="7" spans="1:69" ht="12" customHeight="1" x14ac:dyDescent="0.25">
      <c r="A7" s="170" t="s">
        <v>22</v>
      </c>
      <c r="B7" s="35" t="s">
        <v>80</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1</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1</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1</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1</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1</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1</v>
      </c>
      <c r="BM7" s="42"/>
      <c r="BN7" s="35">
        <f>COUNTIFS(DataRegularSeason20242025!$E$2:$E$1315,BM$1,DataRegularSeason20242025!$D$2:$D$1315,$A7,DataRegularSeason20242025!$N$2:$N$1315,1)</f>
        <v>1</v>
      </c>
      <c r="BO7" s="37">
        <f t="shared" si="0"/>
        <v>31</v>
      </c>
      <c r="BP7" s="169">
        <f t="shared" ref="BP7" si="3">BO7+BO8</f>
        <v>64</v>
      </c>
      <c r="BQ7" s="165">
        <f t="shared" ref="BQ7" si="4">82-BP7</f>
        <v>18</v>
      </c>
    </row>
    <row r="8" spans="1:69" ht="12" customHeight="1" x14ac:dyDescent="0.25">
      <c r="A8" s="166"/>
      <c r="B8" s="39" t="s">
        <v>79</v>
      </c>
      <c r="C8" s="45">
        <f>COUNTIFS(DataRegularSeason20242025!$D$2:$D$1315,C$1,DataRegularSeason20242025!$E$2:$E$1315,$A7,DataRegularSeason20242025!$N$2:$N$1315,1)</f>
        <v>2</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1</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1</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33</v>
      </c>
      <c r="BP8" s="169"/>
      <c r="BQ8" s="165"/>
    </row>
    <row r="9" spans="1:69" ht="12" customHeight="1" x14ac:dyDescent="0.25">
      <c r="A9" s="170" t="s">
        <v>27</v>
      </c>
      <c r="B9" s="35" t="s">
        <v>80</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2</v>
      </c>
      <c r="S9" s="42"/>
      <c r="T9" s="35">
        <f>COUNTIFS(DataRegularSeason20242025!$E$2:$E$1315,S$1,DataRegularSeason20242025!$D$2:$D$1315,$A9,DataRegularSeason20242025!$N$2:$N$1315,1)</f>
        <v>1</v>
      </c>
      <c r="U9" s="42"/>
      <c r="V9" s="35">
        <f>COUNTIFS(DataRegularSeason20242025!$E$2:$E$1315,U$1,DataRegularSeason20242025!$D$2:$D$1315,$A9,DataRegularSeason20242025!$N$2:$N$1315,1)</f>
        <v>1</v>
      </c>
      <c r="W9" s="42"/>
      <c r="X9" s="35">
        <f>COUNTIFS(DataRegularSeason20242025!$E$2:$E$1315,W$1,DataRegularSeason20242025!$D$2:$D$1315,$A9,DataRegularSeason20242025!$N$2:$N$1315,1)</f>
        <v>1</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1</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35</v>
      </c>
      <c r="BP9" s="169">
        <f t="shared" ref="BP9" si="5">BO9+BO10</f>
        <v>63</v>
      </c>
      <c r="BQ9" s="165">
        <f t="shared" ref="BQ9" si="6">82-BP9</f>
        <v>19</v>
      </c>
    </row>
    <row r="10" spans="1:69" ht="12" customHeight="1" x14ac:dyDescent="0.25">
      <c r="A10" s="166"/>
      <c r="B10" s="39" t="s">
        <v>79</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2</v>
      </c>
      <c r="P10" s="46"/>
      <c r="Q10" s="45">
        <f>COUNTIFS(DataRegularSeason20242025!$D$2:$D$1315,Q$1,DataRegularSeason20242025!$E$2:$E$1315,$A9,DataRegularSeason20242025!$N$2:$N$1315,1)</f>
        <v>2</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2</v>
      </c>
      <c r="AD10" s="46"/>
      <c r="AE10" s="45">
        <f>COUNTIFS(DataRegularSeason20242025!$D$2:$D$1315,AE$1,DataRegularSeason20242025!$E$2:$E$1315,$A9,DataRegularSeason20242025!$N$2:$N$1315,1)</f>
        <v>2</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1</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28</v>
      </c>
      <c r="BP10" s="169"/>
      <c r="BQ10" s="165"/>
    </row>
    <row r="11" spans="1:69" ht="12" customHeight="1" x14ac:dyDescent="0.25">
      <c r="A11" s="170" t="s">
        <v>11</v>
      </c>
      <c r="B11" s="35" t="s">
        <v>80</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2</v>
      </c>
      <c r="AC11" s="42"/>
      <c r="AD11" s="35">
        <f>COUNTIFS(DataRegularSeason20242025!$E$2:$E$1315,AC$1,DataRegularSeason20242025!$D$2:$D$1315,$A11,DataRegularSeason20242025!$N$2:$N$1315,1)</f>
        <v>1</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1</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1</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1</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1</v>
      </c>
      <c r="BM11" s="42"/>
      <c r="BN11" s="35">
        <f>COUNTIFS(DataRegularSeason20242025!$E$2:$E$1315,BM$1,DataRegularSeason20242025!$D$2:$D$1315,$A11,DataRegularSeason20242025!$N$2:$N$1315,1)</f>
        <v>1</v>
      </c>
      <c r="BO11" s="37">
        <f t="shared" si="0"/>
        <v>32</v>
      </c>
      <c r="BP11" s="169">
        <f t="shared" ref="BP11" si="7">BO11+BO12</f>
        <v>66</v>
      </c>
      <c r="BQ11" s="165">
        <f t="shared" ref="BQ11" si="8">82-BP11</f>
        <v>16</v>
      </c>
    </row>
    <row r="12" spans="1:69" ht="12" customHeight="1" x14ac:dyDescent="0.25">
      <c r="A12" s="166"/>
      <c r="B12" s="39" t="s">
        <v>79</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2</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1</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1</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34</v>
      </c>
      <c r="BP12" s="169"/>
      <c r="BQ12" s="165"/>
    </row>
    <row r="13" spans="1:69" ht="12" customHeight="1" x14ac:dyDescent="0.25">
      <c r="A13" s="170" t="s">
        <v>37</v>
      </c>
      <c r="B13" s="35" t="s">
        <v>80</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1</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1</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2</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1</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1</v>
      </c>
      <c r="BI13" s="42"/>
      <c r="BJ13" s="35">
        <f>COUNTIFS(DataRegularSeason20242025!$E$2:$E$1315,BI$1,DataRegularSeason20242025!$D$2:$D$1315,$A13,DataRegularSeason20242025!$N$2:$N$1315,1)</f>
        <v>1</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1</v>
      </c>
      <c r="BO13" s="37">
        <f t="shared" si="0"/>
        <v>35</v>
      </c>
      <c r="BP13" s="169">
        <f t="shared" ref="BP13" si="9">BO13+BO14</f>
        <v>66</v>
      </c>
      <c r="BQ13" s="165">
        <f t="shared" ref="BQ13" si="10">82-BP13</f>
        <v>16</v>
      </c>
    </row>
    <row r="14" spans="1:69" ht="12" customHeight="1" x14ac:dyDescent="0.25">
      <c r="A14" s="166"/>
      <c r="B14" s="39" t="s">
        <v>79</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2</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1</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31</v>
      </c>
      <c r="BP14" s="169"/>
      <c r="BQ14" s="165"/>
    </row>
    <row r="15" spans="1:69" ht="12" customHeight="1" x14ac:dyDescent="0.25">
      <c r="A15" s="170" t="s">
        <v>24</v>
      </c>
      <c r="B15" s="35" t="s">
        <v>80</v>
      </c>
      <c r="C15" s="42"/>
      <c r="D15" s="35">
        <f>COUNTIFS(DataRegularSeason20242025!$E$2:$E$1315,C$1,DataRegularSeason20242025!$D$2:$D$1315,$A15,DataRegularSeason20242025!$N$2:$N$1315,1)</f>
        <v>2</v>
      </c>
      <c r="E15" s="42"/>
      <c r="F15" s="35">
        <f>COUNTIFS(DataRegularSeason20242025!$E$2:$E$1315,E$1,DataRegularSeason20242025!$D$2:$D$1315,$A15,DataRegularSeason20242025!$N$2:$N$1315,1)</f>
        <v>2</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2</v>
      </c>
      <c r="K15" s="42"/>
      <c r="L15" s="35">
        <f>COUNTIFS(DataRegularSeason20242025!$E$2:$E$1315,K$1,DataRegularSeason20242025!$D$2:$D$1315,$A15,DataRegularSeason20242025!$N$2:$N$1315,1)</f>
        <v>2</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2</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2</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33</v>
      </c>
      <c r="BP15" s="169">
        <f t="shared" ref="BP15" si="11">BO15+BO16</f>
        <v>65</v>
      </c>
      <c r="BQ15" s="165">
        <f t="shared" ref="BQ15" si="12">82-BP15</f>
        <v>17</v>
      </c>
    </row>
    <row r="16" spans="1:69" ht="12" customHeight="1" x14ac:dyDescent="0.25">
      <c r="A16" s="166"/>
      <c r="B16" s="39" t="s">
        <v>79</v>
      </c>
      <c r="C16" s="45">
        <f>COUNTIFS(DataRegularSeason20242025!$D$2:$D$1315,C$1,DataRegularSeason20242025!$E$2:$E$1315,$A15,DataRegularSeason20242025!$N$2:$N$1315,1)</f>
        <v>1</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1</v>
      </c>
      <c r="X16" s="46"/>
      <c r="Y16" s="45">
        <f>COUNTIFS(DataRegularSeason20242025!$D$2:$D$1315,Y$1,DataRegularSeason20242025!$E$2:$E$1315,$A15,DataRegularSeason20242025!$N$2:$N$1315,1)</f>
        <v>1</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1</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32</v>
      </c>
      <c r="BP16" s="169"/>
      <c r="BQ16" s="165"/>
    </row>
    <row r="17" spans="1:69" ht="12" customHeight="1" x14ac:dyDescent="0.25">
      <c r="A17" s="170" t="s">
        <v>26</v>
      </c>
      <c r="B17" s="35" t="s">
        <v>80</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2</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1</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30</v>
      </c>
      <c r="BP17" s="169">
        <f t="shared" ref="BP17" si="13">BO17+BO18</f>
        <v>64</v>
      </c>
      <c r="BQ17" s="165">
        <f t="shared" ref="BQ17" si="14">82-BP17</f>
        <v>18</v>
      </c>
    </row>
    <row r="18" spans="1:69" ht="12" customHeight="1" thickBot="1" x14ac:dyDescent="0.3">
      <c r="A18" s="165"/>
      <c r="B18" s="35" t="s">
        <v>79</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2</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2</v>
      </c>
      <c r="P18" s="59"/>
      <c r="Q18" s="60"/>
      <c r="R18" s="61"/>
      <c r="S18" s="60">
        <f>COUNTIFS(DataRegularSeason20242025!$D$2:$D$1315,S$1,DataRegularSeason20242025!$E$2:$E$1315,$A17,DataRegularSeason20242025!$N$2:$N$1315,1)</f>
        <v>1</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1</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1</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1</v>
      </c>
      <c r="BN18" s="59"/>
      <c r="BO18" s="72">
        <f t="shared" si="0"/>
        <v>34</v>
      </c>
      <c r="BP18" s="169"/>
      <c r="BQ18" s="165"/>
    </row>
    <row r="19" spans="1:69" ht="12" customHeight="1" thickTop="1" x14ac:dyDescent="0.25">
      <c r="A19" s="173" t="s">
        <v>16</v>
      </c>
      <c r="B19" s="65" t="s">
        <v>80</v>
      </c>
      <c r="C19" s="42"/>
      <c r="D19" s="35">
        <f>COUNTIFS(DataRegularSeason20242025!$E$2:$E$1315,C$1,DataRegularSeason20242025!$D$2:$D$1315,$A19,DataRegularSeason20242025!$N$2:$N$1315,1)</f>
        <v>2</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1</v>
      </c>
      <c r="S19" s="42"/>
      <c r="T19" s="43"/>
      <c r="U19" s="42"/>
      <c r="V19" s="35">
        <f>COUNTIFS(DataRegularSeason20242025!$E$2:$E$1315,U$1,DataRegularSeason20242025!$D$2:$D$1315,$A19,DataRegularSeason20242025!$N$2:$N$1315,1)</f>
        <v>2</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2</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2</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1</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33</v>
      </c>
      <c r="BP19" s="169">
        <f t="shared" ref="BP19" si="15">BO19+BO20</f>
        <v>65</v>
      </c>
      <c r="BQ19" s="165">
        <f t="shared" ref="BQ19" si="16">82-BP19</f>
        <v>17</v>
      </c>
    </row>
    <row r="20" spans="1:69" ht="12" customHeight="1" x14ac:dyDescent="0.25">
      <c r="A20" s="166"/>
      <c r="B20" s="39" t="s">
        <v>79</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1</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1</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1</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1</v>
      </c>
      <c r="BN20" s="46"/>
      <c r="BO20" s="41">
        <f t="shared" si="0"/>
        <v>32</v>
      </c>
      <c r="BP20" s="169"/>
      <c r="BQ20" s="165"/>
    </row>
    <row r="21" spans="1:69" ht="12" customHeight="1" x14ac:dyDescent="0.25">
      <c r="A21" s="170" t="s">
        <v>25</v>
      </c>
      <c r="B21" s="35" t="s">
        <v>80</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2</v>
      </c>
      <c r="AA21" s="42"/>
      <c r="AB21" s="35">
        <f>COUNTIFS(DataRegularSeason20242025!$E$2:$E$1315,AA$1,DataRegularSeason20242025!$D$2:$D$1315,$A21,DataRegularSeason20242025!$N$2:$N$1315,1)</f>
        <v>2</v>
      </c>
      <c r="AC21" s="42"/>
      <c r="AD21" s="35">
        <f>COUNTIFS(DataRegularSeason20242025!$E$2:$E$1315,AC$1,DataRegularSeason20242025!$D$2:$D$1315,$A21,DataRegularSeason20242025!$N$2:$N$1315,1)</f>
        <v>1</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32</v>
      </c>
      <c r="BP21" s="169">
        <f t="shared" ref="BP21" si="17">BO21+BO22</f>
        <v>66</v>
      </c>
      <c r="BQ21" s="165">
        <f t="shared" ref="BQ21" si="18">82-BP21</f>
        <v>16</v>
      </c>
    </row>
    <row r="22" spans="1:69" ht="12" customHeight="1" x14ac:dyDescent="0.25">
      <c r="A22" s="166"/>
      <c r="B22" s="39" t="s">
        <v>79</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1</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2</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2</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1</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1</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1</v>
      </c>
      <c r="BN22" s="46"/>
      <c r="BO22" s="41">
        <f t="shared" si="0"/>
        <v>34</v>
      </c>
      <c r="BP22" s="169"/>
      <c r="BQ22" s="165"/>
    </row>
    <row r="23" spans="1:69" ht="12" customHeight="1" x14ac:dyDescent="0.25">
      <c r="A23" s="170" t="s">
        <v>33</v>
      </c>
      <c r="B23" s="35" t="s">
        <v>80</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1</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1</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1</v>
      </c>
      <c r="AM23" s="42"/>
      <c r="AN23" s="35">
        <f>COUNTIFS(DataRegularSeason20242025!$E$2:$E$1315,AM$1,DataRegularSeason20242025!$D$2:$D$1315,$A23,DataRegularSeason20242025!$N$2:$N$1315,1)</f>
        <v>1</v>
      </c>
      <c r="AO23" s="42"/>
      <c r="AP23" s="35">
        <f>COUNTIFS(DataRegularSeason20242025!$E$2:$E$1315,AO$1,DataRegularSeason20242025!$D$2:$D$1315,$A23,DataRegularSeason20242025!$N$2:$N$1315,1)</f>
        <v>1</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32</v>
      </c>
      <c r="BP23" s="169">
        <f t="shared" ref="BP23" si="19">BO23+BO24</f>
        <v>64</v>
      </c>
      <c r="BQ23" s="165">
        <f t="shared" ref="BQ23" si="20">82-BP23</f>
        <v>18</v>
      </c>
    </row>
    <row r="24" spans="1:69" ht="12" customHeight="1" x14ac:dyDescent="0.25">
      <c r="A24" s="166"/>
      <c r="B24" s="39" t="s">
        <v>79</v>
      </c>
      <c r="C24" s="45">
        <f>COUNTIFS(DataRegularSeason20242025!$D$2:$D$1315,C$1,DataRegularSeason20242025!$E$2:$E$1315,$A23,DataRegularSeason20242025!$N$2:$N$1315,1)</f>
        <v>1</v>
      </c>
      <c r="D24" s="46"/>
      <c r="E24" s="45">
        <f>COUNTIFS(DataRegularSeason20242025!$D$2:$D$1315,E$1,DataRegularSeason20242025!$E$2:$E$1315,$A23,DataRegularSeason20242025!$N$2:$N$1315,1)</f>
        <v>2</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1</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2</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1</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32</v>
      </c>
      <c r="BP24" s="169"/>
      <c r="BQ24" s="165"/>
    </row>
    <row r="25" spans="1:69" ht="12" customHeight="1" x14ac:dyDescent="0.25">
      <c r="A25" s="170" t="s">
        <v>36</v>
      </c>
      <c r="B25" s="35" t="s">
        <v>80</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1</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1</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2</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2</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1</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35</v>
      </c>
      <c r="BP25" s="169">
        <f t="shared" ref="BP25" si="21">BO25+BO26</f>
        <v>65</v>
      </c>
      <c r="BQ25" s="165">
        <f t="shared" ref="BQ25" si="22">82-BP25</f>
        <v>17</v>
      </c>
    </row>
    <row r="26" spans="1:69" ht="12" customHeight="1" x14ac:dyDescent="0.25">
      <c r="A26" s="166"/>
      <c r="B26" s="39" t="s">
        <v>79</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2</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1</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1</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1</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30</v>
      </c>
      <c r="BP26" s="169"/>
      <c r="BQ26" s="165"/>
    </row>
    <row r="27" spans="1:69" ht="12" customHeight="1" x14ac:dyDescent="0.25">
      <c r="A27" s="170" t="s">
        <v>34</v>
      </c>
      <c r="B27" s="35" t="s">
        <v>80</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2</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1</v>
      </c>
      <c r="AQ27" s="42"/>
      <c r="AR27" s="35">
        <f>COUNTIFS(DataRegularSeason20242025!$E$2:$E$1315,AQ$1,DataRegularSeason20242025!$D$2:$D$1315,$A27,DataRegularSeason20242025!$N$2:$N$1315,1)</f>
        <v>1</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1</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32</v>
      </c>
      <c r="BP27" s="169">
        <f t="shared" ref="BP27" si="23">BO27+BO28</f>
        <v>64</v>
      </c>
      <c r="BQ27" s="165">
        <f t="shared" ref="BQ27" si="24">82-BP27</f>
        <v>18</v>
      </c>
    </row>
    <row r="28" spans="1:69" ht="12" customHeight="1" x14ac:dyDescent="0.25">
      <c r="A28" s="166"/>
      <c r="B28" s="39" t="s">
        <v>79</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2</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2</v>
      </c>
      <c r="T28" s="46"/>
      <c r="U28" s="45">
        <f>COUNTIFS(DataRegularSeason20242025!$D$2:$D$1315,U$1,DataRegularSeason20242025!$E$2:$E$1315,$A27,DataRegularSeason20242025!$N$2:$N$1315,1)</f>
        <v>2</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2</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1</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1</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32</v>
      </c>
      <c r="BP28" s="169"/>
      <c r="BQ28" s="165"/>
    </row>
    <row r="29" spans="1:69" ht="12" customHeight="1" x14ac:dyDescent="0.25">
      <c r="A29" s="170" t="s">
        <v>12</v>
      </c>
      <c r="B29" s="35" t="s">
        <v>80</v>
      </c>
      <c r="C29" s="42"/>
      <c r="D29" s="35">
        <f>COUNTIFS(DataRegularSeason20242025!$E$2:$E$1315,C$1,DataRegularSeason20242025!$D$2:$D$1315,$A29,DataRegularSeason20242025!$N$2:$N$1315,1)</f>
        <v>1</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2</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2</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1</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33</v>
      </c>
      <c r="BP29" s="169">
        <f t="shared" ref="BP29" si="25">BO29+BO30</f>
        <v>65</v>
      </c>
      <c r="BQ29" s="165">
        <f t="shared" ref="BQ29" si="26">82-BP29</f>
        <v>17</v>
      </c>
    </row>
    <row r="30" spans="1:69" ht="12" customHeight="1" x14ac:dyDescent="0.25">
      <c r="A30" s="166"/>
      <c r="B30" s="39" t="s">
        <v>79</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1</v>
      </c>
      <c r="J30" s="46"/>
      <c r="K30" s="45">
        <f>COUNTIFS(DataRegularSeason20242025!$D$2:$D$1315,K$1,DataRegularSeason20242025!$E$2:$E$1315,$A29,DataRegularSeason20242025!$N$2:$N$1315,1)</f>
        <v>1</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1</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2</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32</v>
      </c>
      <c r="BP30" s="169"/>
      <c r="BQ30" s="165"/>
    </row>
    <row r="31" spans="1:69" ht="12" customHeight="1" x14ac:dyDescent="0.25">
      <c r="A31" s="170" t="s">
        <v>14</v>
      </c>
      <c r="B31" s="35" t="s">
        <v>80</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2</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1</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1</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32</v>
      </c>
      <c r="BP31" s="169">
        <f t="shared" ref="BP31" si="27">BO31+BO32</f>
        <v>65</v>
      </c>
      <c r="BQ31" s="165">
        <f t="shared" ref="BQ31" si="28">82-BP31</f>
        <v>17</v>
      </c>
    </row>
    <row r="32" spans="1:69" ht="12" customHeight="1" x14ac:dyDescent="0.25">
      <c r="A32" s="166"/>
      <c r="B32" s="39" t="s">
        <v>79</v>
      </c>
      <c r="C32" s="45">
        <f>COUNTIFS(DataRegularSeason20242025!$D$2:$D$1315,C$1,DataRegularSeason20242025!$E$2:$E$1315,$A31,DataRegularSeason20242025!$N$2:$N$1315,1)</f>
        <v>2</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2</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2</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2</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1</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1</v>
      </c>
      <c r="BN32" s="46"/>
      <c r="BO32" s="41">
        <f t="shared" si="0"/>
        <v>33</v>
      </c>
      <c r="BP32" s="169"/>
      <c r="BQ32" s="165"/>
    </row>
    <row r="33" spans="1:69" ht="12" customHeight="1" x14ac:dyDescent="0.25">
      <c r="A33" s="170" t="s">
        <v>21</v>
      </c>
      <c r="B33" s="35" t="s">
        <v>80</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2</v>
      </c>
      <c r="AC33" s="42"/>
      <c r="AD33" s="35">
        <f>COUNTIFS(DataRegularSeason20242025!$E$2:$E$1315,AC$1,DataRegularSeason20242025!$D$2:$D$1315,$A33,DataRegularSeason20242025!$N$2:$N$1315,1)</f>
        <v>2</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1</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1</v>
      </c>
      <c r="AO33" s="42"/>
      <c r="AP33" s="35">
        <f>COUNTIFS(DataRegularSeason20242025!$E$2:$E$1315,AO$1,DataRegularSeason20242025!$D$2:$D$1315,$A33,DataRegularSeason20242025!$N$2:$N$1315,1)</f>
        <v>1</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1</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1</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33</v>
      </c>
      <c r="BP33" s="169">
        <f t="shared" ref="BP33" si="29">BO33+BO34</f>
        <v>66</v>
      </c>
      <c r="BQ33" s="165">
        <f t="shared" ref="BQ33" si="30">82-BP33</f>
        <v>16</v>
      </c>
    </row>
    <row r="34" spans="1:69" ht="12" customHeight="1" thickBot="1" x14ac:dyDescent="0.3">
      <c r="A34" s="165"/>
      <c r="B34" s="35" t="s">
        <v>79</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2</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1</v>
      </c>
      <c r="AR34" s="59"/>
      <c r="AS34" s="60">
        <f>COUNTIFS(DataRegularSeason20242025!$D$2:$D$1315,AS$1,DataRegularSeason20242025!$E$2:$E$1315,$A33,DataRegularSeason20242025!$N$2:$N$1315,1)</f>
        <v>1</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33</v>
      </c>
      <c r="BP34" s="169"/>
      <c r="BQ34" s="165"/>
    </row>
    <row r="35" spans="1:69" ht="12" customHeight="1" thickTop="1" x14ac:dyDescent="0.25">
      <c r="A35" s="173" t="s">
        <v>43</v>
      </c>
      <c r="B35" s="65" t="s">
        <v>80</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1</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1</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1</v>
      </c>
      <c r="BO35" s="37">
        <f t="shared" si="0"/>
        <v>31</v>
      </c>
      <c r="BP35" s="169">
        <f t="shared" ref="BP35" si="31">BO35+BO36</f>
        <v>65</v>
      </c>
      <c r="BQ35" s="165">
        <f t="shared" ref="BQ35" si="32">82-BP35</f>
        <v>17</v>
      </c>
    </row>
    <row r="36" spans="1:69" ht="12" customHeight="1" x14ac:dyDescent="0.25">
      <c r="A36" s="166"/>
      <c r="B36" s="39" t="s">
        <v>79</v>
      </c>
      <c r="C36" s="45">
        <f>COUNTIFS(DataRegularSeason20242025!$D$2:$D$1315,C$1,DataRegularSeason20242025!$E$2:$E$1315,$A35,DataRegularSeason20242025!$N$2:$N$1315,1)</f>
        <v>1</v>
      </c>
      <c r="D36" s="46"/>
      <c r="E36" s="45">
        <f>COUNTIFS(DataRegularSeason20242025!$D$2:$D$1315,E$1,DataRegularSeason20242025!$E$2:$E$1315,$A35,DataRegularSeason20242025!$N$2:$N$1315,1)</f>
        <v>1</v>
      </c>
      <c r="F36" s="46"/>
      <c r="G36" s="45">
        <f>COUNTIFS(DataRegularSeason20242025!$D$2:$D$1315,G$1,DataRegularSeason20242025!$E$2:$E$1315,$A35,DataRegularSeason20242025!$N$2:$N$1315,1)</f>
        <v>1</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1</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2</v>
      </c>
      <c r="AZ36" s="46"/>
      <c r="BA36" s="45">
        <f>COUNTIFS(DataRegularSeason20242025!$D$2:$D$1315,BA$1,DataRegularSeason20242025!$E$2:$E$1315,$A35,DataRegularSeason20242025!$N$2:$N$1315,1)</f>
        <v>1</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2</v>
      </c>
      <c r="BL36" s="46"/>
      <c r="BM36" s="45">
        <f>COUNTIFS(DataRegularSeason20242025!$D$2:$D$1315,BM$1,DataRegularSeason20242025!$E$2:$E$1315,$A35,DataRegularSeason20242025!$N$2:$N$1315,1)</f>
        <v>1</v>
      </c>
      <c r="BN36" s="46"/>
      <c r="BO36" s="41">
        <f t="shared" si="0"/>
        <v>34</v>
      </c>
      <c r="BP36" s="169"/>
      <c r="BQ36" s="165"/>
    </row>
    <row r="37" spans="1:69" ht="12" customHeight="1" x14ac:dyDescent="0.25">
      <c r="A37" s="170" t="s">
        <v>35</v>
      </c>
      <c r="B37" s="35" t="s">
        <v>80</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1</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2</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1</v>
      </c>
      <c r="BE37" s="42"/>
      <c r="BF37" s="35">
        <f>COUNTIFS(DataRegularSeason20242025!$E$2:$E$1315,BE$1,DataRegularSeason20242025!$D$2:$D$1315,$A37,DataRegularSeason20242025!$N$2:$N$1315,1)</f>
        <v>1</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2</v>
      </c>
      <c r="BM37" s="42"/>
      <c r="BN37" s="35">
        <f>COUNTIFS(DataRegularSeason20242025!$E$2:$E$1315,BM$1,DataRegularSeason20242025!$D$2:$D$1315,$A37,DataRegularSeason20242025!$N$2:$N$1315,1)</f>
        <v>1</v>
      </c>
      <c r="BO37" s="37">
        <f t="shared" si="0"/>
        <v>34</v>
      </c>
      <c r="BP37" s="169">
        <f t="shared" ref="BP37" si="33">BO37+BO38</f>
        <v>64</v>
      </c>
      <c r="BQ37" s="165">
        <f t="shared" ref="BQ37" si="34">82-BP37</f>
        <v>18</v>
      </c>
    </row>
    <row r="38" spans="1:69" ht="12" customHeight="1" x14ac:dyDescent="0.25">
      <c r="A38" s="166"/>
      <c r="B38" s="39" t="s">
        <v>79</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1</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1</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2</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30</v>
      </c>
      <c r="BP38" s="169"/>
      <c r="BQ38" s="165"/>
    </row>
    <row r="39" spans="1:69" ht="12" customHeight="1" x14ac:dyDescent="0.25">
      <c r="A39" s="170" t="s">
        <v>31</v>
      </c>
      <c r="B39" s="35" t="s">
        <v>80</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1</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1</v>
      </c>
      <c r="W39" s="42"/>
      <c r="X39" s="35">
        <f>COUNTIFS(DataRegularSeason20242025!$E$2:$E$1315,W$1,DataRegularSeason20242025!$D$2:$D$1315,$A39,DataRegularSeason20242025!$N$2:$N$1315,1)</f>
        <v>1</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1</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1</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2</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35</v>
      </c>
      <c r="BP39" s="169">
        <f t="shared" ref="BP39" si="35">BO39+BO40</f>
        <v>66</v>
      </c>
      <c r="BQ39" s="165">
        <f t="shared" ref="BQ39" si="36">82-BP39</f>
        <v>16</v>
      </c>
    </row>
    <row r="40" spans="1:69" ht="12" customHeight="1" x14ac:dyDescent="0.25">
      <c r="A40" s="166"/>
      <c r="B40" s="39" t="s">
        <v>79</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1</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1</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1</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31</v>
      </c>
      <c r="BP40" s="169"/>
      <c r="BQ40" s="165"/>
    </row>
    <row r="41" spans="1:69" ht="12" customHeight="1" x14ac:dyDescent="0.25">
      <c r="A41" s="170" t="s">
        <v>32</v>
      </c>
      <c r="B41" s="35" t="s">
        <v>80</v>
      </c>
      <c r="C41" s="42"/>
      <c r="D41" s="35">
        <f>COUNTIFS(DataRegularSeason20242025!$E$2:$E$1315,C$1,DataRegularSeason20242025!$D$2:$D$1315,$A41,DataRegularSeason20242025!$N$2:$N$1315,1)</f>
        <v>1</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1</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1</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2</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2</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34</v>
      </c>
      <c r="BP41" s="169">
        <f t="shared" ref="BP41" si="37">BO41+BO42</f>
        <v>64</v>
      </c>
      <c r="BQ41" s="165">
        <f t="shared" ref="BQ41" si="38">82-BP41</f>
        <v>18</v>
      </c>
    </row>
    <row r="42" spans="1:69" ht="12" customHeight="1" x14ac:dyDescent="0.25">
      <c r="A42" s="166"/>
      <c r="B42" s="39" t="s">
        <v>79</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1</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1</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1</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1</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30</v>
      </c>
      <c r="BP42" s="169"/>
      <c r="BQ42" s="165"/>
    </row>
    <row r="43" spans="1:69" ht="12" customHeight="1" x14ac:dyDescent="0.25">
      <c r="A43" s="170" t="s">
        <v>19</v>
      </c>
      <c r="B43" s="35" t="s">
        <v>80</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1</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1</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2</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2</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1</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32</v>
      </c>
      <c r="BP43" s="169">
        <f t="shared" ref="BP43" si="39">BO43+BO44</f>
        <v>65</v>
      </c>
      <c r="BQ43" s="165">
        <f t="shared" ref="BQ43" si="40">82-BP43</f>
        <v>17</v>
      </c>
    </row>
    <row r="44" spans="1:69" ht="12" customHeight="1" x14ac:dyDescent="0.25">
      <c r="A44" s="166"/>
      <c r="B44" s="39" t="s">
        <v>79</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1</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2</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2</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1</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1</v>
      </c>
      <c r="BN44" s="46"/>
      <c r="BO44" s="41">
        <f t="shared" si="0"/>
        <v>33</v>
      </c>
      <c r="BP44" s="169"/>
      <c r="BQ44" s="165"/>
    </row>
    <row r="45" spans="1:69" ht="12" customHeight="1" x14ac:dyDescent="0.25">
      <c r="A45" s="170" t="s">
        <v>44</v>
      </c>
      <c r="B45" s="35" t="s">
        <v>80</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1</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2</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32</v>
      </c>
      <c r="BP45" s="169">
        <f t="shared" ref="BP45" si="41">BO45+BO46</f>
        <v>66</v>
      </c>
      <c r="BQ45" s="165">
        <f t="shared" ref="BQ45" si="42">82-BP45</f>
        <v>16</v>
      </c>
    </row>
    <row r="46" spans="1:69" ht="12" customHeight="1" x14ac:dyDescent="0.25">
      <c r="A46" s="166"/>
      <c r="B46" s="39" t="s">
        <v>79</v>
      </c>
      <c r="C46" s="45">
        <f>COUNTIFS(DataRegularSeason20242025!$D$2:$D$1315,C$1,DataRegularSeason20242025!$E$2:$E$1315,$A45,DataRegularSeason20242025!$N$2:$N$1315,1)</f>
        <v>1</v>
      </c>
      <c r="D46" s="46"/>
      <c r="E46" s="45">
        <f>COUNTIFS(DataRegularSeason20242025!$D$2:$D$1315,E$1,DataRegularSeason20242025!$E$2:$E$1315,$A45,DataRegularSeason20242025!$N$2:$N$1315,1)</f>
        <v>1</v>
      </c>
      <c r="F46" s="46"/>
      <c r="G46" s="45">
        <f>COUNTIFS(DataRegularSeason20242025!$D$2:$D$1315,G$1,DataRegularSeason20242025!$E$2:$E$1315,$A45,DataRegularSeason20242025!$N$2:$N$1315,1)</f>
        <v>1</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1</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1</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2</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2</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1</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34</v>
      </c>
      <c r="BP46" s="169"/>
      <c r="BQ46" s="165"/>
    </row>
    <row r="47" spans="1:69" ht="12" customHeight="1" x14ac:dyDescent="0.25">
      <c r="A47" s="170" t="s">
        <v>20</v>
      </c>
      <c r="B47" s="35" t="s">
        <v>80</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1</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1</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1</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2</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34</v>
      </c>
      <c r="BP47" s="169">
        <f t="shared" ref="BP47" si="43">BO47+BO48</f>
        <v>67</v>
      </c>
      <c r="BQ47" s="165">
        <f t="shared" ref="BQ47" si="44">82-BP47</f>
        <v>15</v>
      </c>
    </row>
    <row r="48" spans="1:69" ht="12" customHeight="1" x14ac:dyDescent="0.25">
      <c r="A48" s="166"/>
      <c r="B48" s="39" t="s">
        <v>79</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1</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2</v>
      </c>
      <c r="AR48" s="46"/>
      <c r="AS48" s="45">
        <f>COUNTIFS(DataRegularSeason20242025!$D$2:$D$1315,AS$1,DataRegularSeason20242025!$E$2:$E$1315,$A47,DataRegularSeason20242025!$N$2:$N$1315,1)</f>
        <v>2</v>
      </c>
      <c r="AT48" s="46"/>
      <c r="AU48" s="45"/>
      <c r="AV48" s="46"/>
      <c r="AW48" s="45">
        <f>COUNTIFS(DataRegularSeason20242025!$D$2:$D$1315,AW$1,DataRegularSeason20242025!$E$2:$E$1315,$A47,DataRegularSeason20242025!$N$2:$N$1315,1)</f>
        <v>1</v>
      </c>
      <c r="AX48" s="56"/>
      <c r="AY48" s="45">
        <f>COUNTIFS(DataRegularSeason20242025!$D$2:$D$1315,AY$1,DataRegularSeason20242025!$E$2:$E$1315,$A47,DataRegularSeason20242025!$N$2:$N$1315,1)</f>
        <v>1</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2</v>
      </c>
      <c r="BN48" s="46"/>
      <c r="BO48" s="41">
        <f t="shared" si="0"/>
        <v>33</v>
      </c>
      <c r="BP48" s="169"/>
      <c r="BQ48" s="165"/>
    </row>
    <row r="49" spans="1:69" ht="12" customHeight="1" x14ac:dyDescent="0.25">
      <c r="A49" s="170" t="s">
        <v>45</v>
      </c>
      <c r="B49" s="35" t="s">
        <v>80</v>
      </c>
      <c r="C49" s="42"/>
      <c r="D49" s="35">
        <f>COUNTIFS(DataRegularSeason20242025!$E$2:$E$1315,C$1,DataRegularSeason20242025!$D$2:$D$1315,$A49,DataRegularSeason20242025!$N$2:$N$1315,1)</f>
        <v>1</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1</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1</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31</v>
      </c>
      <c r="BP49" s="169">
        <f t="shared" ref="BP49" si="45">BO49+BO50</f>
        <v>65</v>
      </c>
      <c r="BQ49" s="165">
        <f t="shared" ref="BQ49" si="46">82-BP49</f>
        <v>17</v>
      </c>
    </row>
    <row r="50" spans="1:69" ht="12" customHeight="1" thickBot="1" x14ac:dyDescent="0.3">
      <c r="A50" s="174"/>
      <c r="B50" s="73" t="s">
        <v>79</v>
      </c>
      <c r="C50" s="60">
        <f>COUNTIFS(DataRegularSeason20242025!$D$2:$D$1315,C$1,DataRegularSeason20242025!$E$2:$E$1315,$A49,DataRegularSeason20242025!$N$2:$N$1315,1)</f>
        <v>1</v>
      </c>
      <c r="D50" s="59"/>
      <c r="E50" s="60">
        <f>COUNTIFS(DataRegularSeason20242025!$D$2:$D$1315,E$1,DataRegularSeason20242025!$E$2:$E$1315,$A49,DataRegularSeason20242025!$N$2:$N$1315,1)</f>
        <v>1</v>
      </c>
      <c r="F50" s="59"/>
      <c r="G50" s="60">
        <f>COUNTIFS(DataRegularSeason20242025!$D$2:$D$1315,G$1,DataRegularSeason20242025!$E$2:$E$1315,$A49,DataRegularSeason20242025!$N$2:$N$1315,1)</f>
        <v>1</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1</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1</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1</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1</v>
      </c>
      <c r="BJ50" s="59"/>
      <c r="BK50" s="60">
        <f>COUNTIFS(DataRegularSeason20242025!$D$2:$D$1315,BK$1,DataRegularSeason20242025!$E$2:$E$1315,$A49,DataRegularSeason20242025!$N$2:$N$1315,1)</f>
        <v>1</v>
      </c>
      <c r="BL50" s="59"/>
      <c r="BM50" s="60">
        <f>COUNTIFS(DataRegularSeason20242025!$D$2:$D$1315,BM$1,DataRegularSeason20242025!$E$2:$E$1315,$A49,DataRegularSeason20242025!$N$2:$N$1315,1)</f>
        <v>1</v>
      </c>
      <c r="BN50" s="59"/>
      <c r="BO50" s="41">
        <f t="shared" si="0"/>
        <v>34</v>
      </c>
      <c r="BP50" s="169"/>
      <c r="BQ50" s="165"/>
    </row>
    <row r="51" spans="1:69" ht="12" customHeight="1" thickTop="1" x14ac:dyDescent="0.25">
      <c r="A51" s="165" t="s">
        <v>15</v>
      </c>
      <c r="B51" s="35" t="s">
        <v>80</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1</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2</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1</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2</v>
      </c>
      <c r="BK51" s="42"/>
      <c r="BL51" s="35">
        <f>COUNTIFS(DataRegularSeason20242025!$E$2:$E$1315,BK$1,DataRegularSeason20242025!$D$2:$D$1315,$A51,DataRegularSeason20242025!$N$2:$N$1315,1)</f>
        <v>2</v>
      </c>
      <c r="BM51" s="42"/>
      <c r="BN51" s="35">
        <f>COUNTIFS(DataRegularSeason20242025!$E$2:$E$1315,BM$1,DataRegularSeason20242025!$D$2:$D$1315,$A51,DataRegularSeason20242025!$N$2:$N$1315,1)</f>
        <v>2</v>
      </c>
      <c r="BO51" s="37">
        <f t="shared" si="0"/>
        <v>32</v>
      </c>
      <c r="BP51" s="169">
        <f t="shared" ref="BP51" si="47">BO51+BO52</f>
        <v>67</v>
      </c>
      <c r="BQ51" s="165">
        <f t="shared" ref="BQ51" si="48">82-BP51</f>
        <v>15</v>
      </c>
    </row>
    <row r="52" spans="1:69" ht="12" customHeight="1" x14ac:dyDescent="0.25">
      <c r="A52" s="166"/>
      <c r="B52" s="39" t="s">
        <v>79</v>
      </c>
      <c r="C52" s="45">
        <f>COUNTIFS(DataRegularSeason20242025!$D$2:$D$1315,C$1,DataRegularSeason20242025!$E$2:$E$1315,$A51,DataRegularSeason20242025!$N$2:$N$1315,1)</f>
        <v>1</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1</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2</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2</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2</v>
      </c>
      <c r="BN52" s="46"/>
      <c r="BO52" s="41">
        <f t="shared" si="0"/>
        <v>35</v>
      </c>
      <c r="BP52" s="169"/>
      <c r="BQ52" s="165"/>
    </row>
    <row r="53" spans="1:69" ht="12" customHeight="1" x14ac:dyDescent="0.25">
      <c r="A53" s="170" t="s">
        <v>28</v>
      </c>
      <c r="B53" s="35" t="s">
        <v>80</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1</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2</v>
      </c>
      <c r="BE53" s="42"/>
      <c r="BF53" s="35">
        <f>COUNTIFS(DataRegularSeason20242025!$E$2:$E$1315,BE$1,DataRegularSeason20242025!$D$2:$D$1315,$A53,DataRegularSeason20242025!$N$2:$N$1315,1)</f>
        <v>1</v>
      </c>
      <c r="BG53" s="42"/>
      <c r="BH53" s="35">
        <f>COUNTIFS(DataRegularSeason20242025!$E$2:$E$1315,BG$1,DataRegularSeason20242025!$D$2:$D$1315,$A53,DataRegularSeason20242025!$N$2:$N$1315,1)</f>
        <v>2</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1</v>
      </c>
      <c r="BM53" s="42"/>
      <c r="BN53" s="35">
        <f>COUNTIFS(DataRegularSeason20242025!$E$2:$E$1315,BM$1,DataRegularSeason20242025!$D$2:$D$1315,$A53,DataRegularSeason20242025!$N$2:$N$1315,1)</f>
        <v>1</v>
      </c>
      <c r="BO53" s="37">
        <f t="shared" si="0"/>
        <v>31</v>
      </c>
      <c r="BP53" s="169">
        <f t="shared" ref="BP53" si="49">BO53+BO54</f>
        <v>64</v>
      </c>
      <c r="BQ53" s="165">
        <f t="shared" ref="BQ53" si="50">82-BP53</f>
        <v>18</v>
      </c>
    </row>
    <row r="54" spans="1:69" ht="12" customHeight="1" x14ac:dyDescent="0.25">
      <c r="A54" s="166"/>
      <c r="B54" s="39" t="s">
        <v>79</v>
      </c>
      <c r="C54" s="45">
        <f>COUNTIFS(DataRegularSeason20242025!$D$2:$D$1315,C$1,DataRegularSeason20242025!$E$2:$E$1315,$A53,DataRegularSeason20242025!$N$2:$N$1315,1)</f>
        <v>1</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1</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1</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2</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2</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33</v>
      </c>
      <c r="BP54" s="169"/>
      <c r="BQ54" s="165"/>
    </row>
    <row r="55" spans="1:69" ht="12" customHeight="1" x14ac:dyDescent="0.25">
      <c r="A55" s="170" t="s">
        <v>30</v>
      </c>
      <c r="B55" s="35" t="s">
        <v>80</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1</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2</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1</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2</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30</v>
      </c>
      <c r="BP55" s="169">
        <f t="shared" ref="BP55" si="51">BO55+BO56</f>
        <v>65</v>
      </c>
      <c r="BQ55" s="165">
        <f t="shared" ref="BQ55" si="52">82-BP55</f>
        <v>17</v>
      </c>
    </row>
    <row r="56" spans="1:69" ht="12" customHeight="1" x14ac:dyDescent="0.25">
      <c r="A56" s="166"/>
      <c r="B56" s="39" t="s">
        <v>79</v>
      </c>
      <c r="C56" s="45">
        <f>COUNTIFS(DataRegularSeason20242025!$D$2:$D$1315,C$1,DataRegularSeason20242025!$E$2:$E$1315,$A55,DataRegularSeason20242025!$N$2:$N$1315,1)</f>
        <v>1</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1</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1</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1</v>
      </c>
      <c r="AJ56" s="46"/>
      <c r="AK56" s="45">
        <f>COUNTIFS(DataRegularSeason20242025!$D$2:$D$1315,AK$1,DataRegularSeason20242025!$E$2:$E$1315,$A55,DataRegularSeason20242025!$N$2:$N$1315,1)</f>
        <v>1</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2</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35</v>
      </c>
      <c r="BP56" s="169"/>
      <c r="BQ56" s="165"/>
    </row>
    <row r="57" spans="1:69" ht="12" customHeight="1" x14ac:dyDescent="0.25">
      <c r="A57" s="170" t="s">
        <v>13</v>
      </c>
      <c r="B57" s="35" t="s">
        <v>80</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1</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2</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31</v>
      </c>
      <c r="BP57" s="169">
        <f t="shared" ref="BP57" si="53">BO57+BO58</f>
        <v>65</v>
      </c>
      <c r="BQ57" s="165">
        <f t="shared" ref="BQ57" si="54">82-BP57</f>
        <v>17</v>
      </c>
    </row>
    <row r="58" spans="1:69" ht="12" customHeight="1" x14ac:dyDescent="0.25">
      <c r="A58" s="166"/>
      <c r="B58" s="39" t="s">
        <v>79</v>
      </c>
      <c r="C58" s="45">
        <f>COUNTIFS(DataRegularSeason20242025!$D$2:$D$1315,C$1,DataRegularSeason20242025!$E$2:$E$1315,$A57,DataRegularSeason20242025!$N$2:$N$1315,1)</f>
        <v>1</v>
      </c>
      <c r="D58" s="46"/>
      <c r="E58" s="45">
        <f>COUNTIFS(DataRegularSeason20242025!$D$2:$D$1315,E$1,DataRegularSeason20242025!$E$2:$E$1315,$A57,DataRegularSeason20242025!$N$2:$N$1315,1)</f>
        <v>1</v>
      </c>
      <c r="F58" s="46"/>
      <c r="G58" s="45">
        <f>COUNTIFS(DataRegularSeason20242025!$D$2:$D$1315,G$1,DataRegularSeason20242025!$E$2:$E$1315,$A57,DataRegularSeason20242025!$N$2:$N$1315,1)</f>
        <v>1</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1</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1</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1</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2</v>
      </c>
      <c r="BL58" s="46"/>
      <c r="BM58" s="45">
        <f>COUNTIFS(DataRegularSeason20242025!$D$2:$D$1315,BM$1,DataRegularSeason20242025!$E$2:$E$1315,$A57,DataRegularSeason20242025!$N$2:$N$1315,1)</f>
        <v>1</v>
      </c>
      <c r="BN58" s="46"/>
      <c r="BO58" s="41">
        <f t="shared" si="0"/>
        <v>34</v>
      </c>
      <c r="BP58" s="169"/>
      <c r="BQ58" s="165"/>
    </row>
    <row r="59" spans="1:69" ht="12" customHeight="1" x14ac:dyDescent="0.25">
      <c r="A59" s="170" t="s">
        <v>18</v>
      </c>
      <c r="B59" s="35" t="s">
        <v>80</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1</v>
      </c>
      <c r="G59" s="42"/>
      <c r="H59" s="35">
        <f>COUNTIFS(DataRegularSeason20242025!$E$2:$E$1315,G$1,DataRegularSeason20242025!$D$2:$D$1315,$A59,DataRegularSeason20242025!$N$2:$N$1315,1)</f>
        <v>1</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1</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1</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2</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1</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33</v>
      </c>
      <c r="BP59" s="169">
        <f t="shared" ref="BP59" si="55">BO59+BO60</f>
        <v>65</v>
      </c>
      <c r="BQ59" s="165">
        <f t="shared" ref="BQ59" si="56">82-BP59</f>
        <v>17</v>
      </c>
    </row>
    <row r="60" spans="1:69" ht="12" customHeight="1" x14ac:dyDescent="0.25">
      <c r="A60" s="166"/>
      <c r="B60" s="39" t="s">
        <v>79</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1</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1</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2</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32</v>
      </c>
      <c r="BP60" s="169"/>
      <c r="BQ60" s="165"/>
    </row>
    <row r="61" spans="1:69" ht="12" customHeight="1" x14ac:dyDescent="0.25">
      <c r="A61" s="170" t="s">
        <v>29</v>
      </c>
      <c r="B61" s="35" t="s">
        <v>80</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1</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1</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1</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34</v>
      </c>
      <c r="BP61" s="169">
        <f t="shared" ref="BP61" si="57">BO61+BO62</f>
        <v>65</v>
      </c>
      <c r="BQ61" s="165">
        <f t="shared" ref="BQ61" si="58">82-BP61</f>
        <v>17</v>
      </c>
    </row>
    <row r="62" spans="1:69" ht="12" customHeight="1" x14ac:dyDescent="0.25">
      <c r="A62" s="166"/>
      <c r="B62" s="39" t="s">
        <v>79</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1</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1</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1</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2</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2</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1</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31</v>
      </c>
      <c r="BP62" s="169"/>
      <c r="BQ62" s="165"/>
    </row>
    <row r="63" spans="1:69" ht="12" customHeight="1" x14ac:dyDescent="0.25">
      <c r="A63" s="170" t="s">
        <v>42</v>
      </c>
      <c r="B63" s="35" t="s">
        <v>80</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2</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1</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2</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31</v>
      </c>
      <c r="BP63" s="169">
        <f t="shared" ref="BP63" si="59">BO63+BO64</f>
        <v>64</v>
      </c>
      <c r="BQ63" s="165">
        <f t="shared" ref="BQ63" si="60">82-BP63</f>
        <v>18</v>
      </c>
    </row>
    <row r="64" spans="1:69" ht="12" customHeight="1" x14ac:dyDescent="0.25">
      <c r="A64" s="166"/>
      <c r="B64" s="39" t="s">
        <v>79</v>
      </c>
      <c r="C64" s="45">
        <f>COUNTIFS(DataRegularSeason20242025!$D$2:$D$1315,C$1,DataRegularSeason20242025!$E$2:$E$1315,$A63,DataRegularSeason20242025!$N$2:$N$1315,1)</f>
        <v>1</v>
      </c>
      <c r="D64" s="46"/>
      <c r="E64" s="45">
        <f>COUNTIFS(DataRegularSeason20242025!$D$2:$D$1315,E$1,DataRegularSeason20242025!$E$2:$E$1315,$A63,DataRegularSeason20242025!$N$2:$N$1315,1)</f>
        <v>1</v>
      </c>
      <c r="F64" s="46"/>
      <c r="G64" s="45">
        <f>COUNTIFS(DataRegularSeason20242025!$D$2:$D$1315,G$1,DataRegularSeason20242025!$E$2:$E$1315,$A63,DataRegularSeason20242025!$N$2:$N$1315,1)</f>
        <v>1</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1</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2</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2</v>
      </c>
      <c r="AZ64" s="46"/>
      <c r="BA64" s="45">
        <f>COUNTIFS(DataRegularSeason20242025!$D$2:$D$1315,BA$1,DataRegularSeason20242025!$E$2:$E$1315,$A63,DataRegularSeason20242025!$N$2:$N$1315,1)</f>
        <v>1</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33</v>
      </c>
      <c r="BP64" s="169"/>
      <c r="BQ64" s="165"/>
    </row>
    <row r="65" spans="1:69" ht="12" customHeight="1" x14ac:dyDescent="0.25">
      <c r="A65" s="170" t="s">
        <v>17</v>
      </c>
      <c r="B65" s="35" t="s">
        <v>80</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1</v>
      </c>
      <c r="S65" s="42"/>
      <c r="T65" s="35">
        <f>COUNTIFS(DataRegularSeason20242025!$E$2:$E$1315,S$1,DataRegularSeason20242025!$D$2:$D$1315,$A65,DataRegularSeason20242025!$N$2:$N$1315,1)</f>
        <v>1</v>
      </c>
      <c r="U65" s="42"/>
      <c r="V65" s="35">
        <f>COUNTIFS(DataRegularSeason20242025!$E$2:$E$1315,U$1,DataRegularSeason20242025!$D$2:$D$1315,$A65,DataRegularSeason20242025!$N$2:$N$1315,1)</f>
        <v>1</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1</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1</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2</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2</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32</v>
      </c>
      <c r="BP65" s="169">
        <f t="shared" ref="BP65" si="61">BO65+BO66</f>
        <v>64</v>
      </c>
      <c r="BQ65" s="165">
        <f t="shared" ref="BQ65" si="62">82-BP65</f>
        <v>18</v>
      </c>
    </row>
    <row r="66" spans="1:69" ht="12" customHeight="1" x14ac:dyDescent="0.25">
      <c r="A66" s="166"/>
      <c r="B66" s="39" t="s">
        <v>79</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1</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1</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32</v>
      </c>
      <c r="BP66" s="169"/>
      <c r="BQ66" s="165"/>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1039</v>
      </c>
      <c r="BQ67" s="34">
        <f>SUM(BQ3:BQ66)/2</f>
        <v>273</v>
      </c>
    </row>
    <row r="68" spans="1:69" x14ac:dyDescent="0.25">
      <c r="BP68" s="50">
        <f>2*BP67/SUM(BP3:BQ66)</f>
        <v>0.79192073170731703</v>
      </c>
      <c r="BQ68" s="50">
        <f>2*BQ67/SUM(BP3:BQ66)</f>
        <v>0.20807926829268292</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tabSelected="1" workbookViewId="0">
      <selection activeCell="G3" sqref="G3"/>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0" t="s">
        <v>46</v>
      </c>
      <c r="C1" s="100" t="s">
        <v>23</v>
      </c>
      <c r="D1" s="100" t="s">
        <v>22</v>
      </c>
      <c r="E1" s="100" t="s">
        <v>27</v>
      </c>
      <c r="F1" s="100" t="s">
        <v>11</v>
      </c>
      <c r="G1" s="100" t="s">
        <v>37</v>
      </c>
      <c r="H1" s="100" t="s">
        <v>24</v>
      </c>
      <c r="I1" s="101" t="s">
        <v>26</v>
      </c>
      <c r="J1" s="100" t="s">
        <v>16</v>
      </c>
      <c r="K1" s="100" t="s">
        <v>25</v>
      </c>
      <c r="L1" s="100" t="s">
        <v>33</v>
      </c>
      <c r="M1" s="100" t="s">
        <v>36</v>
      </c>
      <c r="N1" s="100" t="s">
        <v>34</v>
      </c>
      <c r="O1" s="100" t="s">
        <v>12</v>
      </c>
      <c r="P1" s="100" t="s">
        <v>14</v>
      </c>
      <c r="Q1" s="102" t="s">
        <v>21</v>
      </c>
      <c r="R1" s="100" t="s">
        <v>43</v>
      </c>
      <c r="S1" s="100" t="s">
        <v>35</v>
      </c>
      <c r="T1" s="100" t="s">
        <v>31</v>
      </c>
      <c r="U1" s="100" t="s">
        <v>32</v>
      </c>
      <c r="V1" s="100" t="s">
        <v>19</v>
      </c>
      <c r="W1" s="100" t="s">
        <v>44</v>
      </c>
      <c r="X1" s="100" t="s">
        <v>20</v>
      </c>
      <c r="Y1" s="101" t="s">
        <v>45</v>
      </c>
      <c r="Z1" s="100" t="s">
        <v>15</v>
      </c>
      <c r="AA1" s="100" t="s">
        <v>28</v>
      </c>
      <c r="AB1" s="100" t="s">
        <v>30</v>
      </c>
      <c r="AC1" s="100" t="s">
        <v>13</v>
      </c>
      <c r="AD1" s="103" t="s">
        <v>18</v>
      </c>
      <c r="AE1" s="100" t="s">
        <v>29</v>
      </c>
      <c r="AF1" s="100" t="s">
        <v>42</v>
      </c>
      <c r="AG1" s="100" t="s">
        <v>17</v>
      </c>
    </row>
    <row r="2" spans="1:33" ht="15.75" thickTop="1" x14ac:dyDescent="0.25">
      <c r="A2" s="66" t="s">
        <v>46</v>
      </c>
      <c r="B2" s="98"/>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2-1-0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1-2-0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1-2-0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0-2-0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2-1-0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2-0-0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0-2-0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1-0-0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0-1-1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1-0-1</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23</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98"/>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2-0-0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2-1-1</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0-1-1</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0-1-1</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2-0-0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1-1-0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1-1-0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2-0-0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0-2-0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22</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1-2-0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98"/>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1-1-0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1-0-1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1-1-0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0-2-0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1-1-0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0-2-0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1-1-0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1-1-0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27</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98"/>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1-1-1</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3-1-0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0-1-1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2-1-0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1-1-1</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2-0-0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2-0-0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11</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98"/>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2-0-1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1-1-0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2-1-0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0-2-0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2-0-0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0-2-0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1-0-1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2-0-0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0-2-0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37</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0-2-0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98"/>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0-3-0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0-3-0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0-2-1</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0-2-0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1-1-0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0-1-1</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0-2-0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1-0-0</v>
      </c>
    </row>
    <row r="8" spans="1:33" x14ac:dyDescent="0.25">
      <c r="A8" s="66" t="s">
        <v>24</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2-1-0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2-1-1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2-1-0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1-1-1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98"/>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0-2-0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0-2-0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1-0-1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0-1-1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0-1-1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26</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1-3-0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2-0-0</v>
      </c>
      <c r="I9" s="99"/>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1-1-0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2-0-0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1-0-1</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1-1-0</v>
      </c>
    </row>
    <row r="10" spans="1:33" ht="15.75" thickTop="1" x14ac:dyDescent="0.25">
      <c r="A10" s="66" t="s">
        <v>16</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2-1-0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2-0-0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1-1-0</v>
      </c>
      <c r="J10" s="98"/>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2-1-0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1-1-2</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1-2-0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0-2-0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0-0-1</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0-2-0</v>
      </c>
    </row>
    <row r="11" spans="1:33" x14ac:dyDescent="0.25">
      <c r="A11" s="66" t="s">
        <v>25</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3-0-0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1-2-0</v>
      </c>
      <c r="K11" s="98"/>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2-1-1</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2-2-0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1-1-0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2-0-0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2-0-0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1-0-0</v>
      </c>
    </row>
    <row r="12" spans="1:33" x14ac:dyDescent="0.25">
      <c r="A12" s="66" t="s">
        <v>33</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2-0-0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1-1-0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1-1-1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2-0-0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98"/>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3-0-0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1-1-0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2-0-0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2-0-0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36</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1-0-1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1-1-0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2-2-0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98"/>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1-3-0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1-1-0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1-1-0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1-1-0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34</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1-2-0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3-0-0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3-1-0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2-1-1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98"/>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2-2-0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0-2-0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0-1-0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1-1-0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2-0-0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0-2-0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12</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2-0-0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2-0-1</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2-0-0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1-1-0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0-2-1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98"/>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1-1-1</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1-1-0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14</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1-0-2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0-2-0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2-0-0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2-0-1</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3-0-1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98"/>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0-2-0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1-0-0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0-1-1</v>
      </c>
    </row>
    <row r="17" spans="1:33" ht="15.75" thickBot="1" x14ac:dyDescent="0.3">
      <c r="A17" s="68" t="s">
        <v>21</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3-0-0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2-2-0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2-1-0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99"/>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1-1-0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1-0-0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1-1-0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2-0-0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1-0-1</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2-0-0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43</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2-0-0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1-1-0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1-1-0</v>
      </c>
      <c r="R18" s="98"/>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2-0-0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1-1-0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1-0-0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0-1-0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1-2-0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1-1-0</v>
      </c>
    </row>
    <row r="19" spans="1:33" x14ac:dyDescent="0.25">
      <c r="A19" s="66" t="s">
        <v>35</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2-0-0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1-1-0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98"/>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1-1-0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1-1-1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2-1-0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0-2-0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1-2-0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31</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0-2-0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0-2-0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0-2-0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2-0-0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2-0-0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0-1-0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1-1-0</v>
      </c>
      <c r="T20" s="98"/>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2-2-0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32</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0-2-0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0-2-0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2-0-0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0-2-0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1-0-0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1-1-0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98"/>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0-3-0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2-1-0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19</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1-1-0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0-2-0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2-1-0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3-0-0</v>
      </c>
      <c r="V22" s="98"/>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3-1-0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0-2-1</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1-2-0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2-0-1</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1-1-0</v>
      </c>
    </row>
    <row r="23" spans="1:33" x14ac:dyDescent="0.25">
      <c r="A23" s="66" t="s">
        <v>44</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0-2-0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1-0-1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0-2-0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1-1-0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2-2-0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98"/>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2-1-1</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1-1-0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20</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1-1-0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0-2-0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1-1-0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1-3-0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2-2-0</v>
      </c>
      <c r="X24" s="98"/>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1-2-0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1-1-0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1-1-1</v>
      </c>
    </row>
    <row r="25" spans="1:33" ht="15.75" thickBot="1" x14ac:dyDescent="0.3">
      <c r="A25" s="68" t="s">
        <v>45</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2-0-0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1-1-0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2-0-0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2-0-0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1-1-0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3-0-0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2-1-0</v>
      </c>
      <c r="Y25" s="99"/>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0-2-0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2-0-1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1-2-0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15</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0-0-1</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1-1-0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0-2-0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0-2-0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1-1-1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1-1-0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98"/>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2-2-0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1-1-2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2-1-0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1-2-1</v>
      </c>
    </row>
    <row r="27" spans="1:33" x14ac:dyDescent="0.25">
      <c r="A27" s="66" t="s">
        <v>28</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2-0-0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1-1-0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1-1-0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1-1-0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2-1-0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98"/>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1-2-1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1-2-0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0-3-1</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0-1-0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30</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1-1-0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1-0-1</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0-1-0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0-1-0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1-2-0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2-0-0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3-1-0</v>
      </c>
      <c r="AB28" s="98"/>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1-2-0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13</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1-1-0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2-0-0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1-1-0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2-0-0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2-0-0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2-1-1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2-1-0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98"/>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2-1-0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18</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0-1-1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1-0-1</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0-1-1</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2-0-0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2-0-0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1-0-0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4-0-0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98"/>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2-0-0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29</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2-0-0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1-0-0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0-2-0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1-2-0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1-0-1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1-0-2</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3-1-0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2-0-1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0-2-0</v>
      </c>
      <c r="AE31" s="98"/>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42</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2-0-0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1-1-0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2-0-0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2-1-0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2-0-1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2-1-0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1-2-0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1-0-0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1-2-0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98"/>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17</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0-0-1</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1-1-0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2-0-0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0-1-0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2-0-0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1-1-0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1-1-0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2-1-0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3-0-1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98"/>
    </row>
    <row r="36" spans="1:39" ht="15.75" thickBot="1" x14ac:dyDescent="0.3">
      <c r="A36" s="68"/>
      <c r="B36" s="100" t="s">
        <v>46</v>
      </c>
      <c r="C36" s="100" t="s">
        <v>23</v>
      </c>
      <c r="D36" s="100" t="s">
        <v>22</v>
      </c>
      <c r="E36" s="100" t="s">
        <v>27</v>
      </c>
      <c r="F36" s="100" t="s">
        <v>11</v>
      </c>
      <c r="G36" s="100" t="s">
        <v>37</v>
      </c>
      <c r="H36" s="100" t="s">
        <v>24</v>
      </c>
      <c r="I36" s="101" t="s">
        <v>26</v>
      </c>
      <c r="J36" s="100" t="s">
        <v>16</v>
      </c>
      <c r="K36" s="100" t="s">
        <v>25</v>
      </c>
      <c r="L36" s="100" t="s">
        <v>33</v>
      </c>
      <c r="M36" s="100" t="s">
        <v>36</v>
      </c>
      <c r="N36" s="100" t="s">
        <v>34</v>
      </c>
      <c r="O36" s="100" t="s">
        <v>12</v>
      </c>
      <c r="P36" s="100" t="s">
        <v>14</v>
      </c>
      <c r="Q36" s="102" t="s">
        <v>21</v>
      </c>
      <c r="R36" s="100" t="s">
        <v>43</v>
      </c>
      <c r="S36" s="100" t="s">
        <v>35</v>
      </c>
      <c r="T36" s="100" t="s">
        <v>31</v>
      </c>
      <c r="U36" s="100" t="s">
        <v>32</v>
      </c>
      <c r="V36" s="100" t="s">
        <v>19</v>
      </c>
      <c r="W36" s="100" t="s">
        <v>44</v>
      </c>
      <c r="X36" s="100" t="s">
        <v>20</v>
      </c>
      <c r="Y36" s="101" t="s">
        <v>45</v>
      </c>
      <c r="Z36" s="100" t="s">
        <v>15</v>
      </c>
      <c r="AA36" s="100" t="s">
        <v>28</v>
      </c>
      <c r="AB36" s="100" t="s">
        <v>30</v>
      </c>
      <c r="AC36" s="100" t="s">
        <v>13</v>
      </c>
      <c r="AD36" s="103" t="s">
        <v>18</v>
      </c>
      <c r="AE36" s="100" t="s">
        <v>29</v>
      </c>
      <c r="AF36" s="100" t="s">
        <v>42</v>
      </c>
      <c r="AG36" s="101" t="s">
        <v>17</v>
      </c>
      <c r="AH36" s="109" t="s">
        <v>1853</v>
      </c>
      <c r="AI36" s="109" t="s">
        <v>1854</v>
      </c>
      <c r="AJ36" s="101" t="s">
        <v>1855</v>
      </c>
      <c r="AK36" s="101" t="s">
        <v>1856</v>
      </c>
      <c r="AL36" s="101" t="s">
        <v>1857</v>
      </c>
      <c r="AM36" s="101" t="s">
        <v>1858</v>
      </c>
    </row>
    <row r="37" spans="1:39" ht="15.75" thickTop="1" x14ac:dyDescent="0.25">
      <c r="A37" s="66" t="s">
        <v>46</v>
      </c>
      <c r="B37" s="106"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0.33333333333333331</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0.66666666666666663</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0.25</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0.75</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0.25</v>
      </c>
      <c r="Z37">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1</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0.25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0">
        <f>AVERAGE($R37:$AG37)</f>
        <v>0.4375</v>
      </c>
      <c r="AI37" s="110">
        <f>AVERAGE($B37:$Q37)</f>
        <v>0.53333333333333333</v>
      </c>
      <c r="AJ37" s="112">
        <f>AVERAGE($Z37:$AG37)</f>
        <v>0.40625</v>
      </c>
      <c r="AK37" s="112">
        <f>AVERAGE($R37:$Y37)</f>
        <v>0.46875</v>
      </c>
      <c r="AL37" s="112">
        <f>AVERAGE($J37:$Q37)</f>
        <v>0.55208333333333326</v>
      </c>
      <c r="AM37" s="112">
        <f>AVERAGE($B37:$I37)</f>
        <v>0.51190476190476197</v>
      </c>
    </row>
    <row r="38" spans="1:39" x14ac:dyDescent="0.25">
      <c r="A38" s="66" t="s">
        <v>23</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06"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0.75</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0.25</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0.75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0.75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0.25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0.75</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0.25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0">
        <f t="shared" ref="AH38:AH68" si="0">AVERAGE($R38:$AG38)</f>
        <v>0.46875</v>
      </c>
      <c r="AI38" s="110">
        <f t="shared" ref="AI38:AI68" si="1">AVERAGE($B38:$Q38)</f>
        <v>0.51111111111111118</v>
      </c>
      <c r="AJ38" s="112">
        <f t="shared" ref="AJ38:AJ68" si="2">AVERAGE($Z38:$AG38)</f>
        <v>0.4375</v>
      </c>
      <c r="AK38" s="112">
        <f t="shared" ref="AK38:AK68" si="3">AVERAGE($R38:$Y38)</f>
        <v>0.5</v>
      </c>
      <c r="AL38" s="112">
        <f t="shared" ref="AL38:AL68" si="4">AVERAGE($J38:$Q38)</f>
        <v>0.46874999999999994</v>
      </c>
      <c r="AM38" s="112">
        <f t="shared" ref="AM38:AM68" si="5">AVERAGE($B38:$I38)</f>
        <v>0.55952380952380953</v>
      </c>
    </row>
    <row r="39" spans="1:39" x14ac:dyDescent="0.25">
      <c r="A39" s="66" t="s">
        <v>22</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0.33333333333333331</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07"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0.25</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0.75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0.25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0.25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0.25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0.25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0.25</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0.25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0">
        <f t="shared" si="0"/>
        <v>0.4375</v>
      </c>
      <c r="AI39" s="110">
        <f t="shared" si="1"/>
        <v>0.6166666666666667</v>
      </c>
      <c r="AJ39" s="112">
        <f t="shared" si="2"/>
        <v>0.46875</v>
      </c>
      <c r="AK39" s="112">
        <f t="shared" si="3"/>
        <v>0.40625</v>
      </c>
      <c r="AL39" s="112">
        <f t="shared" si="4"/>
        <v>0.69791666666666674</v>
      </c>
      <c r="AM39" s="112">
        <f t="shared" si="5"/>
        <v>0.52380952380952384</v>
      </c>
    </row>
    <row r="40" spans="1:39" x14ac:dyDescent="0.25">
      <c r="A40" s="66" t="s">
        <v>27</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07"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0.66666666666666663</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0.25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0.33333333333333331</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0.33333333333333331</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0.75</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0">
        <f t="shared" si="0"/>
        <v>0.5</v>
      </c>
      <c r="AI40" s="110">
        <f t="shared" si="1"/>
        <v>0.42222222222222222</v>
      </c>
      <c r="AJ40" s="112">
        <f t="shared" si="2"/>
        <v>0.40625</v>
      </c>
      <c r="AK40" s="112">
        <f t="shared" si="3"/>
        <v>0.59375</v>
      </c>
      <c r="AL40" s="112">
        <f t="shared" si="4"/>
        <v>0.45833333333333331</v>
      </c>
      <c r="AM40" s="112">
        <f t="shared" si="5"/>
        <v>0.38095238095238099</v>
      </c>
    </row>
    <row r="41" spans="1:39" x14ac:dyDescent="0.25">
      <c r="A41" s="66" t="s">
        <v>11</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07"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0.66666666666666663</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0.75</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0.25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0.75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0.25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0.75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0.75</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0.25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0">
        <f t="shared" si="0"/>
        <v>0.5</v>
      </c>
      <c r="AI41" s="110">
        <f t="shared" si="1"/>
        <v>0.38333333333333336</v>
      </c>
      <c r="AJ41" s="112">
        <f t="shared" si="2"/>
        <v>0.4375</v>
      </c>
      <c r="AK41" s="112">
        <f t="shared" si="3"/>
        <v>0.5625</v>
      </c>
      <c r="AL41" s="112">
        <f t="shared" si="4"/>
        <v>0.33333333333333331</v>
      </c>
      <c r="AM41" s="112">
        <f t="shared" si="5"/>
        <v>0.44047619047619041</v>
      </c>
    </row>
    <row r="42" spans="1:39" x14ac:dyDescent="0.25">
      <c r="A42" s="66" t="s">
        <v>37</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0.25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07"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0.33333333333333331</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0.33333333333333331</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0.33333333333333331</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0.25</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0.75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0.25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1</v>
      </c>
      <c r="AH42" s="110">
        <f t="shared" si="0"/>
        <v>0.4375</v>
      </c>
      <c r="AI42" s="110">
        <f t="shared" si="1"/>
        <v>0.38333333333333336</v>
      </c>
      <c r="AJ42" s="112">
        <f t="shared" si="2"/>
        <v>0.46875</v>
      </c>
      <c r="AK42" s="112">
        <f t="shared" si="3"/>
        <v>0.40625</v>
      </c>
      <c r="AL42" s="112">
        <f t="shared" si="4"/>
        <v>0.40625</v>
      </c>
      <c r="AM42" s="112">
        <f t="shared" si="5"/>
        <v>0.35714285714285715</v>
      </c>
    </row>
    <row r="43" spans="1:39" x14ac:dyDescent="0.25">
      <c r="A43" s="66" t="s">
        <v>24</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0.5</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0.5</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0.83333333333333337</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07"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0.25</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0.25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0">
        <f t="shared" si="0"/>
        <v>0.5625</v>
      </c>
      <c r="AI43" s="110">
        <f t="shared" si="1"/>
        <v>0.4777777777777778</v>
      </c>
      <c r="AJ43" s="112">
        <f t="shared" si="2"/>
        <v>0.65625</v>
      </c>
      <c r="AK43" s="112">
        <f t="shared" si="3"/>
        <v>0.46875</v>
      </c>
      <c r="AL43" s="112">
        <f t="shared" si="4"/>
        <v>0.45833333333333331</v>
      </c>
      <c r="AM43" s="112">
        <f t="shared" si="5"/>
        <v>0.5</v>
      </c>
    </row>
    <row r="44" spans="1:39" ht="15.75" thickBot="1" x14ac:dyDescent="0.3">
      <c r="A44" s="68" t="s">
        <v>26</v>
      </c>
      <c r="B44" s="104">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05">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08"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0.25</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0.75</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0.5</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0.25</v>
      </c>
      <c r="AH44" s="111">
        <f t="shared" si="0"/>
        <v>0.48333333333333334</v>
      </c>
      <c r="AI44" s="111">
        <f t="shared" si="1"/>
        <v>0.51666666666666672</v>
      </c>
      <c r="AJ44" s="113">
        <f t="shared" si="2"/>
        <v>0.5357142857142857</v>
      </c>
      <c r="AK44" s="113">
        <f t="shared" si="3"/>
        <v>0.4375</v>
      </c>
      <c r="AL44" s="113">
        <f t="shared" si="4"/>
        <v>0.48958333333333331</v>
      </c>
      <c r="AM44" s="113">
        <f t="shared" si="5"/>
        <v>0.54761904761904767</v>
      </c>
    </row>
    <row r="45" spans="1:39" ht="15.75" thickTop="1" x14ac:dyDescent="0.25">
      <c r="A45" s="66" t="s">
        <v>16</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0.83333333333333337</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0.75</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0.25</v>
      </c>
      <c r="J45" s="107"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0.16666666666666666</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0.25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0.5</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0.25</v>
      </c>
      <c r="AH45" s="110">
        <f t="shared" si="0"/>
        <v>0.38333333333333336</v>
      </c>
      <c r="AI45" s="110">
        <f t="shared" si="1"/>
        <v>0.40555555555555556</v>
      </c>
      <c r="AJ45" s="112">
        <f t="shared" si="2"/>
        <v>0.40625</v>
      </c>
      <c r="AK45" s="112">
        <f t="shared" si="3"/>
        <v>0.35714285714285715</v>
      </c>
      <c r="AL45" s="112">
        <f t="shared" si="4"/>
        <v>0.38095238095238093</v>
      </c>
      <c r="AM45" s="112">
        <f t="shared" si="5"/>
        <v>0.42708333333333331</v>
      </c>
    </row>
    <row r="46" spans="1:39" x14ac:dyDescent="0.25">
      <c r="A46" s="66" t="s">
        <v>25</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0.83333333333333337</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0.33333333333333331</v>
      </c>
      <c r="K46" s="107"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0.625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0.25</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0.25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0.75</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0.75</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0.5</v>
      </c>
      <c r="AH46" s="110">
        <f t="shared" si="0"/>
        <v>0.578125</v>
      </c>
      <c r="AI46" s="110">
        <f t="shared" si="1"/>
        <v>0.49722222222222212</v>
      </c>
      <c r="AJ46" s="112">
        <f t="shared" si="2"/>
        <v>0.5625</v>
      </c>
      <c r="AK46" s="112">
        <f t="shared" si="3"/>
        <v>0.59375</v>
      </c>
      <c r="AL46" s="112">
        <f t="shared" si="4"/>
        <v>0.39880952380952378</v>
      </c>
      <c r="AM46" s="112">
        <f t="shared" si="5"/>
        <v>0.58333333333333326</v>
      </c>
    </row>
    <row r="47" spans="1:39" x14ac:dyDescent="0.25">
      <c r="A47" s="66" t="s">
        <v>33</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0.25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0.33333333333333331</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0.75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07"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0.66666666666666663</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0.25</v>
      </c>
      <c r="T47">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0.75</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0.75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0">
        <f t="shared" si="0"/>
        <v>0.59375</v>
      </c>
      <c r="AI47" s="110">
        <f t="shared" si="1"/>
        <v>0.51666666666666672</v>
      </c>
      <c r="AJ47" s="112">
        <f t="shared" si="2"/>
        <v>0.5625</v>
      </c>
      <c r="AK47" s="112">
        <f t="shared" si="3"/>
        <v>0.625</v>
      </c>
      <c r="AL47" s="112">
        <f t="shared" si="4"/>
        <v>0.5714285714285714</v>
      </c>
      <c r="AM47" s="112">
        <f t="shared" si="5"/>
        <v>0.46875</v>
      </c>
    </row>
    <row r="48" spans="1:39" x14ac:dyDescent="0.25">
      <c r="A48" s="66" t="s">
        <v>36</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0.75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0.25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07"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0.5</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0.75</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0.25</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0.75</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0">
        <f t="shared" si="0"/>
        <v>0.6607142857142857</v>
      </c>
      <c r="AI48" s="110">
        <f t="shared" si="1"/>
        <v>0.56944444444444442</v>
      </c>
      <c r="AJ48" s="112">
        <f t="shared" si="2"/>
        <v>0.65625</v>
      </c>
      <c r="AK48" s="112">
        <f t="shared" si="3"/>
        <v>0.66666666666666663</v>
      </c>
      <c r="AL48" s="112">
        <f t="shared" si="4"/>
        <v>0.5535714285714286</v>
      </c>
      <c r="AM48" s="112">
        <f t="shared" si="5"/>
        <v>0.58333333333333326</v>
      </c>
    </row>
    <row r="49" spans="1:39" x14ac:dyDescent="0.25">
      <c r="A49" s="66" t="s">
        <v>34</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0.33333333333333331</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0.83333333333333337</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0.375</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07"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0.25</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0.25</v>
      </c>
      <c r="U49">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0</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0.25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0.75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0.25</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0">
        <f t="shared" si="0"/>
        <v>0.296875</v>
      </c>
      <c r="AI49" s="110">
        <f t="shared" si="1"/>
        <v>0.44722222222222219</v>
      </c>
      <c r="AJ49" s="112">
        <f t="shared" si="2"/>
        <v>0.28125</v>
      </c>
      <c r="AK49" s="112">
        <f t="shared" si="3"/>
        <v>0.3125</v>
      </c>
      <c r="AL49" s="112">
        <f t="shared" si="4"/>
        <v>0.38690476190476186</v>
      </c>
      <c r="AM49" s="112">
        <f t="shared" si="5"/>
        <v>0.5</v>
      </c>
    </row>
    <row r="50" spans="1:39" x14ac:dyDescent="0.25">
      <c r="A50" s="66" t="s">
        <v>12</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0.75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0.66666666666666663</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0.75</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0.25</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0.33333333333333331</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07"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0.66666666666666663</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0.75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0">
        <f t="shared" si="0"/>
        <v>0.48333333333333334</v>
      </c>
      <c r="AI50" s="110">
        <f t="shared" si="1"/>
        <v>0.55555555555555547</v>
      </c>
      <c r="AJ50" s="112">
        <f t="shared" si="2"/>
        <v>0.5</v>
      </c>
      <c r="AK50" s="112">
        <f t="shared" si="3"/>
        <v>0.4642857142857143</v>
      </c>
      <c r="AL50" s="112">
        <f t="shared" si="4"/>
        <v>0.47619047619047616</v>
      </c>
      <c r="AM50" s="112">
        <f t="shared" si="5"/>
        <v>0.625</v>
      </c>
    </row>
    <row r="51" spans="1:39" x14ac:dyDescent="0.25">
      <c r="A51" s="66" t="s">
        <v>14</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0.75</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07"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0.25</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1</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0.25</v>
      </c>
      <c r="AH51" s="110">
        <f t="shared" si="0"/>
        <v>0.6</v>
      </c>
      <c r="AI51" s="110">
        <f t="shared" si="1"/>
        <v>0.43888888888888894</v>
      </c>
      <c r="AJ51" s="112">
        <f t="shared" si="2"/>
        <v>0.5714285714285714</v>
      </c>
      <c r="AK51" s="112">
        <f t="shared" si="3"/>
        <v>0.625</v>
      </c>
      <c r="AL51" s="112">
        <f t="shared" si="4"/>
        <v>0.46428571428571425</v>
      </c>
      <c r="AM51" s="112">
        <f t="shared" si="5"/>
        <v>0.41666666666666663</v>
      </c>
    </row>
    <row r="52" spans="1:39" ht="15.75" thickBot="1" x14ac:dyDescent="0.3">
      <c r="A52" s="68" t="s">
        <v>21</v>
      </c>
      <c r="B52" s="104">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05">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0.66666666666666663</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0.25</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0.83333333333333337</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08"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0.25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1</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0.25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0.75</v>
      </c>
      <c r="W52" s="67">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0.75</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0.75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11">
        <f t="shared" si="0"/>
        <v>0.671875</v>
      </c>
      <c r="AI52" s="111">
        <f t="shared" si="1"/>
        <v>0.52777777777777779</v>
      </c>
      <c r="AJ52" s="113">
        <f t="shared" si="2"/>
        <v>0.65625</v>
      </c>
      <c r="AK52" s="113">
        <f t="shared" si="3"/>
        <v>0.6875</v>
      </c>
      <c r="AL52" s="113">
        <f t="shared" si="4"/>
        <v>0.51190476190476197</v>
      </c>
      <c r="AM52" s="113">
        <f t="shared" si="5"/>
        <v>0.54166666666666663</v>
      </c>
    </row>
    <row r="53" spans="1:39" ht="15.75" thickTop="1" x14ac:dyDescent="0.25">
      <c r="A53" s="66" t="s">
        <v>43</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0.75</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0.75</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0.25</v>
      </c>
      <c r="R53" s="107"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0.25</v>
      </c>
      <c r="AB53">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1</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0</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0.33333333333333331</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0.25</v>
      </c>
      <c r="AH53" s="110">
        <f t="shared" si="0"/>
        <v>0.46111111111111108</v>
      </c>
      <c r="AI53" s="110">
        <f>AVERAGE($B53:$Q53)</f>
        <v>0.5</v>
      </c>
      <c r="AJ53" s="112">
        <f t="shared" si="2"/>
        <v>0.41666666666666669</v>
      </c>
      <c r="AK53" s="112">
        <f t="shared" si="3"/>
        <v>0.51190476190476186</v>
      </c>
      <c r="AL53" s="112">
        <f t="shared" si="4"/>
        <v>0.34375</v>
      </c>
      <c r="AM53" s="112">
        <f t="shared" si="5"/>
        <v>0.65625</v>
      </c>
    </row>
    <row r="54" spans="1:39" x14ac:dyDescent="0.25">
      <c r="A54" s="66" t="s">
        <v>35</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0.75</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0.25</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07"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0.25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0.66666666666666663</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0.66666666666666663</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0.25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0.16666666666666666</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0">
        <f t="shared" si="0"/>
        <v>0.41666666666666663</v>
      </c>
      <c r="AI54" s="110">
        <f t="shared" si="1"/>
        <v>0.484375</v>
      </c>
      <c r="AJ54" s="112">
        <f t="shared" si="2"/>
        <v>0.41666666666666663</v>
      </c>
      <c r="AK54" s="112">
        <f t="shared" si="3"/>
        <v>0.41666666666666663</v>
      </c>
      <c r="AL54" s="112">
        <f t="shared" si="4"/>
        <v>0.625</v>
      </c>
      <c r="AM54" s="112">
        <f t="shared" si="5"/>
        <v>0.34375</v>
      </c>
    </row>
    <row r="55" spans="1:39" x14ac:dyDescent="0.25">
      <c r="A55" s="66" t="s">
        <v>31</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0.25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0.25</v>
      </c>
      <c r="L55">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0.25</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0.75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0.75</v>
      </c>
      <c r="Q55" s="66">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0.5</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0.25</v>
      </c>
      <c r="T55" s="107"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0.5</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0">
        <f t="shared" si="0"/>
        <v>0.57777777777777772</v>
      </c>
      <c r="AI55" s="110">
        <f t="shared" si="1"/>
        <v>0.5</v>
      </c>
      <c r="AJ55" s="112">
        <f t="shared" si="2"/>
        <v>0.59375</v>
      </c>
      <c r="AK55" s="112">
        <f t="shared" si="3"/>
        <v>0.55952380952380953</v>
      </c>
      <c r="AL55" s="112">
        <f t="shared" si="4"/>
        <v>0.5357142857142857</v>
      </c>
      <c r="AM55" s="112">
        <f t="shared" si="5"/>
        <v>0.46875</v>
      </c>
    </row>
    <row r="56" spans="1:39" x14ac:dyDescent="0.25">
      <c r="A56" s="66" t="s">
        <v>32</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0.25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0.25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0.75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0.25</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0.5</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0.25</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07"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0.16666666666666666</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0.83333333333333337</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0">
        <f t="shared" si="0"/>
        <v>0.52777777777777779</v>
      </c>
      <c r="AI56" s="110">
        <f t="shared" si="1"/>
        <v>0.46875</v>
      </c>
      <c r="AJ56" s="112">
        <f t="shared" si="2"/>
        <v>0.61458333333333326</v>
      </c>
      <c r="AK56" s="112">
        <f t="shared" si="3"/>
        <v>0.42857142857142855</v>
      </c>
      <c r="AL56" s="112">
        <f t="shared" si="4"/>
        <v>0.40625</v>
      </c>
      <c r="AM56" s="112">
        <f t="shared" si="5"/>
        <v>0.53125</v>
      </c>
    </row>
    <row r="57" spans="1:39" x14ac:dyDescent="0.25">
      <c r="A57" s="66" t="s">
        <v>19</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0.25</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0.25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0.66666666666666663</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0.66666666666666663</v>
      </c>
      <c r="V57" s="107"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07">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0.75</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0.16666666666666666</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0.75</v>
      </c>
      <c r="AH57" s="110">
        <f t="shared" si="0"/>
        <v>0.46666666666666667</v>
      </c>
      <c r="AI57" s="110">
        <f t="shared" si="1"/>
        <v>0.5</v>
      </c>
      <c r="AJ57" s="112">
        <f t="shared" si="2"/>
        <v>0.47916666666666663</v>
      </c>
      <c r="AK57" s="112">
        <f t="shared" si="3"/>
        <v>0.45238095238095238</v>
      </c>
      <c r="AL57" s="112">
        <f t="shared" si="4"/>
        <v>0.5</v>
      </c>
      <c r="AM57" s="112">
        <f t="shared" si="5"/>
        <v>0.5</v>
      </c>
    </row>
    <row r="58" spans="1:39" x14ac:dyDescent="0.25">
      <c r="A58" s="66" t="s">
        <v>44</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0.25</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0.25</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0.75</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07"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0.375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0.75</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0">
        <f t="shared" si="0"/>
        <v>0.5083333333333333</v>
      </c>
      <c r="AI58" s="110">
        <f t="shared" si="1"/>
        <v>0.515625</v>
      </c>
      <c r="AJ58" s="112">
        <f t="shared" si="2"/>
        <v>0.59375</v>
      </c>
      <c r="AK58" s="112">
        <f t="shared" si="3"/>
        <v>0.4107142857142857</v>
      </c>
      <c r="AL58" s="112">
        <f t="shared" si="4"/>
        <v>0.5625</v>
      </c>
      <c r="AM58" s="112">
        <f t="shared" si="5"/>
        <v>0.46875</v>
      </c>
    </row>
    <row r="59" spans="1:39" x14ac:dyDescent="0.25">
      <c r="A59" s="66" t="s">
        <v>20</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0.25</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0.25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0.75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07"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0.75</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0.33333333333333331</v>
      </c>
      <c r="AH59" s="110">
        <f t="shared" si="0"/>
        <v>0.47222222222222215</v>
      </c>
      <c r="AI59" s="110">
        <f t="shared" si="1"/>
        <v>0.42857142857142855</v>
      </c>
      <c r="AJ59" s="112">
        <f t="shared" si="2"/>
        <v>0.58333333333333337</v>
      </c>
      <c r="AK59" s="112">
        <f t="shared" si="3"/>
        <v>0.34523809523809523</v>
      </c>
      <c r="AL59" s="112">
        <f t="shared" si="4"/>
        <v>0.54166666666666663</v>
      </c>
      <c r="AM59" s="112">
        <f t="shared" si="5"/>
        <v>0.34375</v>
      </c>
    </row>
    <row r="60" spans="1:39" ht="15.75" thickBot="1" x14ac:dyDescent="0.3">
      <c r="A60" s="68" t="s">
        <v>45</v>
      </c>
      <c r="B60" s="104">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0.75</v>
      </c>
      <c r="C60" s="105">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0.75</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0.75</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0.75</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0.75</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0.66666666666666663</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0.66666666666666663</v>
      </c>
      <c r="Y60" s="108"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0.25</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0.66666666666666663</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11">
        <f t="shared" si="0"/>
        <v>0.58888888888888891</v>
      </c>
      <c r="AI60" s="111">
        <f t="shared" si="1"/>
        <v>0.578125</v>
      </c>
      <c r="AJ60" s="113">
        <f t="shared" si="2"/>
        <v>0.55208333333333326</v>
      </c>
      <c r="AK60" s="113">
        <f t="shared" si="3"/>
        <v>0.63095238095238104</v>
      </c>
      <c r="AL60" s="113">
        <f t="shared" si="4"/>
        <v>0.53125</v>
      </c>
      <c r="AM60" s="113">
        <f t="shared" si="5"/>
        <v>0.625</v>
      </c>
    </row>
    <row r="61" spans="1:39" ht="15.75" thickTop="1" x14ac:dyDescent="0.25">
      <c r="A61" s="66" t="s">
        <v>15</v>
      </c>
      <c r="B61" s="30">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0.5</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0.25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0.25</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0.66666666666666663</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0.75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07"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0.375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0.25</v>
      </c>
      <c r="AH61" s="110">
        <f t="shared" si="0"/>
        <v>0.39722222222222225</v>
      </c>
      <c r="AI61" s="110">
        <f t="shared" si="1"/>
        <v>0.515625</v>
      </c>
      <c r="AJ61" s="112">
        <f t="shared" si="2"/>
        <v>0.44642857142857145</v>
      </c>
      <c r="AK61" s="112">
        <f t="shared" si="3"/>
        <v>0.35416666666666669</v>
      </c>
      <c r="AL61" s="112">
        <f t="shared" si="4"/>
        <v>0.5</v>
      </c>
      <c r="AM61" s="112">
        <f t="shared" si="5"/>
        <v>0.53125</v>
      </c>
    </row>
    <row r="62" spans="1:39" x14ac:dyDescent="0.25">
      <c r="A62" s="66" t="s">
        <v>28</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0.75</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0.25</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0.75</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0.25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0.66666666666666663</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07"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0.25</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0.33333333333333331</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0.375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0</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0">
        <f t="shared" si="0"/>
        <v>0.3305555555555556</v>
      </c>
      <c r="AI62" s="110">
        <f t="shared" si="1"/>
        <v>0.484375</v>
      </c>
      <c r="AJ62" s="112">
        <f t="shared" si="2"/>
        <v>0.31547619047619041</v>
      </c>
      <c r="AK62" s="112">
        <f t="shared" si="3"/>
        <v>0.34375</v>
      </c>
      <c r="AL62" s="112">
        <f t="shared" si="4"/>
        <v>0.5</v>
      </c>
      <c r="AM62" s="112">
        <f t="shared" si="5"/>
        <v>0.46875</v>
      </c>
    </row>
    <row r="63" spans="1:39" x14ac:dyDescent="0.25">
      <c r="A63" s="66" t="s">
        <v>30</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0.25</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0.75</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0.5</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0.5</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0.5</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0.75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07"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0.16666666666666666</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0">
        <f t="shared" si="0"/>
        <v>0.50555555555555554</v>
      </c>
      <c r="AI63" s="110">
        <f t="shared" si="1"/>
        <v>0.56666666666666665</v>
      </c>
      <c r="AJ63" s="112">
        <f t="shared" si="2"/>
        <v>0.45238095238095244</v>
      </c>
      <c r="AK63" s="112">
        <f t="shared" si="3"/>
        <v>0.55208333333333337</v>
      </c>
      <c r="AL63" s="112">
        <f t="shared" si="4"/>
        <v>0.5625</v>
      </c>
      <c r="AM63" s="112">
        <f t="shared" si="5"/>
        <v>0.5714285714285714</v>
      </c>
    </row>
    <row r="64" spans="1:39" x14ac:dyDescent="0.25">
      <c r="A64" s="66" t="s">
        <v>13</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0.25</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0.75</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0.75</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0.75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0.75</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0.5</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07"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0.66666666666666663</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0">
        <f t="shared" si="0"/>
        <v>0.55000000000000004</v>
      </c>
      <c r="AI64" s="110">
        <f t="shared" si="1"/>
        <v>0.546875</v>
      </c>
      <c r="AJ64" s="112">
        <f t="shared" si="2"/>
        <v>0.48809523809523808</v>
      </c>
      <c r="AK64" s="112">
        <f t="shared" si="3"/>
        <v>0.60416666666666663</v>
      </c>
      <c r="AL64" s="112">
        <f t="shared" si="4"/>
        <v>0.59375</v>
      </c>
      <c r="AM64" s="112">
        <f t="shared" si="5"/>
        <v>0.5</v>
      </c>
    </row>
    <row r="65" spans="1:39" x14ac:dyDescent="0.25">
      <c r="A65" s="66" t="s">
        <v>18</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0.25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0.75</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0.75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0.5</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07"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0.75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0">
        <f t="shared" si="0"/>
        <v>0.53333333333333333</v>
      </c>
      <c r="AI65" s="110">
        <f t="shared" si="1"/>
        <v>0.5</v>
      </c>
      <c r="AJ65" s="112">
        <f t="shared" si="2"/>
        <v>0.5714285714285714</v>
      </c>
      <c r="AK65" s="112">
        <f t="shared" si="3"/>
        <v>0.5</v>
      </c>
      <c r="AL65" s="112">
        <f t="shared" si="4"/>
        <v>0.5</v>
      </c>
      <c r="AM65" s="112">
        <f t="shared" si="5"/>
        <v>0.5</v>
      </c>
    </row>
    <row r="66" spans="1:39" x14ac:dyDescent="0.25">
      <c r="A66" s="66" t="s">
        <v>29</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0.75</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1</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0.25</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0.16666666666666666</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0.75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0.25</v>
      </c>
      <c r="AE66" s="107"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0">
        <f t="shared" si="0"/>
        <v>0.48214285714285715</v>
      </c>
      <c r="AI66" s="110">
        <f t="shared" si="1"/>
        <v>0.515625</v>
      </c>
      <c r="AJ66" s="112">
        <f t="shared" si="2"/>
        <v>0.38095238095238099</v>
      </c>
      <c r="AK66" s="112">
        <f t="shared" si="3"/>
        <v>0.58333333333333326</v>
      </c>
      <c r="AL66" s="112">
        <f t="shared" si="4"/>
        <v>0.5</v>
      </c>
      <c r="AM66" s="112">
        <f t="shared" si="5"/>
        <v>0.53125</v>
      </c>
    </row>
    <row r="67" spans="1:39" x14ac:dyDescent="0.25">
      <c r="A67" s="66" t="s">
        <v>42</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0.75</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0.25</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0.75</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0.66666666666666663</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0.33333333333333331</v>
      </c>
      <c r="AA67">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0.5</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07"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0">
        <f t="shared" si="0"/>
        <v>0.51111111111111107</v>
      </c>
      <c r="AI67" s="110">
        <f t="shared" si="1"/>
        <v>0.48333333333333334</v>
      </c>
      <c r="AJ67" s="112">
        <f t="shared" si="2"/>
        <v>0.40476190476190471</v>
      </c>
      <c r="AK67" s="112">
        <f t="shared" si="3"/>
        <v>0.60416666666666663</v>
      </c>
      <c r="AL67" s="112">
        <f t="shared" si="4"/>
        <v>0.5</v>
      </c>
      <c r="AM67" s="112">
        <f t="shared" si="5"/>
        <v>0.46875</v>
      </c>
    </row>
    <row r="68" spans="1:39" ht="15.75" thickBot="1" x14ac:dyDescent="0.3">
      <c r="A68" s="68" t="s">
        <v>17</v>
      </c>
      <c r="B68" s="105">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05">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0.5</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0.25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0.75</v>
      </c>
      <c r="K68" s="67">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0</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0.75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0.25</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0.75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0.625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08"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11">
        <f t="shared" si="0"/>
        <v>0.53055555555555556</v>
      </c>
      <c r="AI68" s="111">
        <f t="shared" si="1"/>
        <v>0.578125</v>
      </c>
      <c r="AJ68" s="113">
        <f t="shared" si="2"/>
        <v>0.47023809523809523</v>
      </c>
      <c r="AK68" s="113">
        <f t="shared" si="3"/>
        <v>0.58333333333333337</v>
      </c>
      <c r="AL68" s="113">
        <f t="shared" si="4"/>
        <v>0.53125</v>
      </c>
      <c r="AM68" s="113">
        <f t="shared" si="5"/>
        <v>0.625</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2025-03-18T05:49:38Z</dcterms:modified>
</cp:coreProperties>
</file>