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4\"/>
    </mc:Choice>
  </mc:AlternateContent>
  <xr:revisionPtr revIDLastSave="0" documentId="13_ncr:1_{E27109A8-B02C-411C-BCAE-EA0B71162658}" xr6:coauthVersionLast="47" xr6:coauthVersionMax="47" xr10:uidLastSave="{00000000-0000-0000-0000-000000000000}"/>
  <bookViews>
    <workbookView xWindow="-120" yWindow="-120" windowWidth="29040" windowHeight="15840" xr2:uid="{7BF13B1A-4770-4E31-9A10-40459726C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23" i="1" l="1"/>
  <c r="AG23" i="1"/>
  <c r="AH23" i="1"/>
  <c r="AF24" i="1"/>
  <c r="AG24" i="1"/>
  <c r="AH24" i="1"/>
  <c r="AF25" i="1"/>
  <c r="AG25" i="1"/>
  <c r="AH25" i="1"/>
  <c r="AF26" i="1"/>
  <c r="AG26" i="1"/>
  <c r="AH26" i="1"/>
  <c r="AQ26" i="1" s="1"/>
  <c r="AF27" i="1"/>
  <c r="AG27" i="1"/>
  <c r="AH27" i="1"/>
  <c r="AF28" i="1"/>
  <c r="AG28" i="1"/>
  <c r="AH28" i="1"/>
  <c r="AF29" i="1"/>
  <c r="AG29" i="1"/>
  <c r="AH29" i="1"/>
  <c r="AF30" i="1"/>
  <c r="AG30" i="1"/>
  <c r="AH30" i="1"/>
  <c r="AF31" i="1"/>
  <c r="AG31" i="1"/>
  <c r="AH31" i="1"/>
  <c r="AF32" i="1"/>
  <c r="AG32" i="1"/>
  <c r="AH32" i="1"/>
  <c r="AQ32" i="1" s="1"/>
  <c r="AF33" i="1"/>
  <c r="AG33" i="1"/>
  <c r="AH33" i="1"/>
  <c r="AF34" i="1"/>
  <c r="AG34" i="1"/>
  <c r="AH34" i="1"/>
  <c r="AF35" i="1"/>
  <c r="AG35" i="1"/>
  <c r="AH35" i="1"/>
  <c r="AF36" i="1"/>
  <c r="AG36" i="1"/>
  <c r="AH36" i="1"/>
  <c r="AQ36" i="1" s="1"/>
  <c r="AF37" i="1"/>
  <c r="AG37" i="1"/>
  <c r="AH37" i="1"/>
  <c r="AF22" i="1"/>
  <c r="AH22" i="1"/>
  <c r="AG22" i="1"/>
  <c r="AI23" i="1"/>
  <c r="AJ23" i="1"/>
  <c r="AK23" i="1"/>
  <c r="AI24" i="1"/>
  <c r="AJ24" i="1"/>
  <c r="AS24" i="1" s="1"/>
  <c r="AK24" i="1"/>
  <c r="AI25" i="1"/>
  <c r="AJ25" i="1"/>
  <c r="AK25" i="1"/>
  <c r="AI26" i="1"/>
  <c r="AJ26" i="1"/>
  <c r="AS26" i="1" s="1"/>
  <c r="AK26" i="1"/>
  <c r="AI27" i="1"/>
  <c r="AJ27" i="1"/>
  <c r="AK27" i="1"/>
  <c r="AI28" i="1"/>
  <c r="AJ28" i="1"/>
  <c r="AK28" i="1"/>
  <c r="AI29" i="1"/>
  <c r="AJ29" i="1"/>
  <c r="AK29" i="1"/>
  <c r="AI30" i="1"/>
  <c r="AJ30" i="1"/>
  <c r="AK30" i="1"/>
  <c r="AI31" i="1"/>
  <c r="AJ31" i="1"/>
  <c r="AK31" i="1"/>
  <c r="AO31" i="1" s="1"/>
  <c r="AI32" i="1"/>
  <c r="AJ32" i="1"/>
  <c r="AS32" i="1" s="1"/>
  <c r="AK32" i="1"/>
  <c r="AI33" i="1"/>
  <c r="AJ33" i="1"/>
  <c r="AK33" i="1"/>
  <c r="AI34" i="1"/>
  <c r="AJ34" i="1"/>
  <c r="AS34" i="1" s="1"/>
  <c r="AK34" i="1"/>
  <c r="AI35" i="1"/>
  <c r="AJ35" i="1"/>
  <c r="AK35" i="1"/>
  <c r="AI36" i="1"/>
  <c r="AJ36" i="1"/>
  <c r="AS36" i="1" s="1"/>
  <c r="AK36" i="1"/>
  <c r="AI37" i="1"/>
  <c r="AJ37" i="1"/>
  <c r="AK37" i="1"/>
  <c r="AJ22" i="1"/>
  <c r="AS22" i="1" s="1"/>
  <c r="AK22" i="1"/>
  <c r="AI22" i="1"/>
  <c r="AR22" i="1" s="1"/>
  <c r="AY23" i="1"/>
  <c r="BB23" i="1"/>
  <c r="BE23" i="1"/>
  <c r="AY24" i="1"/>
  <c r="BB24" i="1"/>
  <c r="BE24" i="1"/>
  <c r="AY25" i="1"/>
  <c r="BB25" i="1"/>
  <c r="BE25" i="1"/>
  <c r="AY26" i="1"/>
  <c r="BB26" i="1"/>
  <c r="BE26" i="1"/>
  <c r="AY27" i="1"/>
  <c r="BB27" i="1"/>
  <c r="BE27" i="1"/>
  <c r="AY28" i="1"/>
  <c r="BB28" i="1"/>
  <c r="BE28" i="1"/>
  <c r="AY29" i="1"/>
  <c r="BB29" i="1"/>
  <c r="BE29" i="1"/>
  <c r="AY30" i="1"/>
  <c r="BB30" i="1"/>
  <c r="BE30" i="1"/>
  <c r="AY31" i="1"/>
  <c r="BB31" i="1"/>
  <c r="BE31" i="1"/>
  <c r="AY32" i="1"/>
  <c r="BB32" i="1"/>
  <c r="BE32" i="1"/>
  <c r="AY33" i="1"/>
  <c r="BB33" i="1"/>
  <c r="BE33" i="1"/>
  <c r="AY34" i="1"/>
  <c r="BB34" i="1"/>
  <c r="BE34" i="1"/>
  <c r="AY35" i="1"/>
  <c r="BB35" i="1"/>
  <c r="BE35" i="1"/>
  <c r="AY36" i="1"/>
  <c r="BB36" i="1"/>
  <c r="BE36" i="1"/>
  <c r="AY37" i="1"/>
  <c r="BB37" i="1"/>
  <c r="BE37" i="1"/>
  <c r="BE22" i="1"/>
  <c r="BB22" i="1"/>
  <c r="AY22" i="1"/>
  <c r="AC23" i="1"/>
  <c r="AD23" i="1"/>
  <c r="AC24" i="1"/>
  <c r="AD24" i="1"/>
  <c r="AC25" i="1"/>
  <c r="AD25" i="1"/>
  <c r="AC26" i="1"/>
  <c r="AD26" i="1"/>
  <c r="AC27" i="1"/>
  <c r="AD27" i="1"/>
  <c r="AC28" i="1"/>
  <c r="AD28" i="1"/>
  <c r="AC29" i="1"/>
  <c r="AD29" i="1"/>
  <c r="AC30" i="1"/>
  <c r="AD30" i="1"/>
  <c r="AC31" i="1"/>
  <c r="AD31" i="1"/>
  <c r="AC32" i="1"/>
  <c r="AD32" i="1"/>
  <c r="AC33" i="1"/>
  <c r="AD33" i="1"/>
  <c r="AC34" i="1"/>
  <c r="AD34" i="1"/>
  <c r="AC35" i="1"/>
  <c r="AD35" i="1"/>
  <c r="AC36" i="1"/>
  <c r="AD36" i="1"/>
  <c r="AC37" i="1"/>
  <c r="AD37" i="1"/>
  <c r="AD22" i="1"/>
  <c r="AC22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A22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AQ22" i="1" l="1"/>
  <c r="AR30" i="1"/>
  <c r="AR28" i="1"/>
  <c r="AR26" i="1"/>
  <c r="AE24" i="1"/>
  <c r="AE30" i="1"/>
  <c r="AE36" i="1"/>
  <c r="AT27" i="1"/>
  <c r="AR37" i="1"/>
  <c r="AR35" i="1"/>
  <c r="AR33" i="1"/>
  <c r="AR31" i="1"/>
  <c r="AR29" i="1"/>
  <c r="AR27" i="1"/>
  <c r="AR25" i="1"/>
  <c r="AR23" i="1"/>
  <c r="AT34" i="1"/>
  <c r="AT24" i="1"/>
  <c r="AE34" i="1"/>
  <c r="AM22" i="1"/>
  <c r="AT22" i="1"/>
  <c r="AE28" i="1"/>
  <c r="AP36" i="1"/>
  <c r="AN34" i="1"/>
  <c r="AU34" i="1" s="1"/>
  <c r="AP32" i="1"/>
  <c r="AM24" i="1"/>
  <c r="AR36" i="1"/>
  <c r="AM37" i="1"/>
  <c r="AM35" i="1"/>
  <c r="AM33" i="1"/>
  <c r="AV31" i="1"/>
  <c r="AM29" i="1"/>
  <c r="AM25" i="1"/>
  <c r="AM23" i="1"/>
  <c r="AN37" i="1"/>
  <c r="AU37" i="1" s="1"/>
  <c r="AN33" i="1"/>
  <c r="AU33" i="1" s="1"/>
  <c r="AQ29" i="1"/>
  <c r="AN27" i="1"/>
  <c r="AU27" i="1" s="1"/>
  <c r="AN23" i="1"/>
  <c r="AU23" i="1" s="1"/>
  <c r="AS31" i="1"/>
  <c r="AS29" i="1"/>
  <c r="AS27" i="1"/>
  <c r="AS25" i="1"/>
  <c r="AS23" i="1"/>
  <c r="AN31" i="1"/>
  <c r="AU31" i="1" s="1"/>
  <c r="AP25" i="1"/>
  <c r="AP29" i="1"/>
  <c r="AP35" i="1"/>
  <c r="AP31" i="1"/>
  <c r="AL37" i="1"/>
  <c r="AO35" i="1"/>
  <c r="AV35" i="1" s="1"/>
  <c r="AL33" i="1"/>
  <c r="AM27" i="1"/>
  <c r="AO25" i="1"/>
  <c r="AV25" i="1" s="1"/>
  <c r="AL30" i="1"/>
  <c r="AO28" i="1"/>
  <c r="AV28" i="1" s="1"/>
  <c r="AT31" i="1"/>
  <c r="AL23" i="1"/>
  <c r="AR34" i="1"/>
  <c r="AR32" i="1"/>
  <c r="AS30" i="1"/>
  <c r="AS28" i="1"/>
  <c r="AS37" i="1"/>
  <c r="AS35" i="1"/>
  <c r="AR24" i="1"/>
  <c r="AM36" i="1"/>
  <c r="AO34" i="1"/>
  <c r="AV34" i="1" s="1"/>
  <c r="AM32" i="1"/>
  <c r="AM30" i="1"/>
  <c r="AM28" i="1"/>
  <c r="AM26" i="1"/>
  <c r="AP34" i="1"/>
  <c r="AN30" i="1"/>
  <c r="AU30" i="1" s="1"/>
  <c r="AP28" i="1"/>
  <c r="AL26" i="1"/>
  <c r="AN24" i="1"/>
  <c r="AU24" i="1" s="1"/>
  <c r="AN22" i="1"/>
  <c r="AU22" i="1" s="1"/>
  <c r="AS33" i="1"/>
  <c r="AL22" i="1"/>
  <c r="AO22" i="1"/>
  <c r="AV22" i="1" s="1"/>
  <c r="AQ37" i="1"/>
  <c r="AO36" i="1"/>
  <c r="AV36" i="1" s="1"/>
  <c r="AT35" i="1"/>
  <c r="AN35" i="1"/>
  <c r="AU35" i="1" s="1"/>
  <c r="AM34" i="1"/>
  <c r="AQ33" i="1"/>
  <c r="AO32" i="1"/>
  <c r="AV32" i="1" s="1"/>
  <c r="AM31" i="1"/>
  <c r="AQ30" i="1"/>
  <c r="AO29" i="1"/>
  <c r="AV29" i="1" s="1"/>
  <c r="AT28" i="1"/>
  <c r="AN28" i="1"/>
  <c r="AU28" i="1" s="1"/>
  <c r="AL27" i="1"/>
  <c r="AP26" i="1"/>
  <c r="AT25" i="1"/>
  <c r="AN25" i="1"/>
  <c r="AU25" i="1" s="1"/>
  <c r="AL24" i="1"/>
  <c r="AQ23" i="1"/>
  <c r="AP22" i="1"/>
  <c r="AP37" i="1"/>
  <c r="AT36" i="1"/>
  <c r="AN36" i="1"/>
  <c r="AU36" i="1" s="1"/>
  <c r="AL34" i="1"/>
  <c r="AP33" i="1"/>
  <c r="AT32" i="1"/>
  <c r="AN32" i="1"/>
  <c r="AU32" i="1" s="1"/>
  <c r="AL31" i="1"/>
  <c r="AP30" i="1"/>
  <c r="AT29" i="1"/>
  <c r="AN29" i="1"/>
  <c r="AU29" i="1" s="1"/>
  <c r="AQ27" i="1"/>
  <c r="AO26" i="1"/>
  <c r="AV26" i="1" s="1"/>
  <c r="AQ24" i="1"/>
  <c r="AP23" i="1"/>
  <c r="AO37" i="1"/>
  <c r="AV37" i="1" s="1"/>
  <c r="AL35" i="1"/>
  <c r="AQ34" i="1"/>
  <c r="AO33" i="1"/>
  <c r="AV33" i="1" s="1"/>
  <c r="AQ31" i="1"/>
  <c r="AO30" i="1"/>
  <c r="AV30" i="1" s="1"/>
  <c r="AL28" i="1"/>
  <c r="AP27" i="1"/>
  <c r="AT26" i="1"/>
  <c r="AN26" i="1"/>
  <c r="AU26" i="1" s="1"/>
  <c r="AL25" i="1"/>
  <c r="AP24" i="1"/>
  <c r="AO23" i="1"/>
  <c r="AV23" i="1" s="1"/>
  <c r="AT37" i="1"/>
  <c r="AL36" i="1"/>
  <c r="AQ35" i="1"/>
  <c r="AT33" i="1"/>
  <c r="AL32" i="1"/>
  <c r="AT30" i="1"/>
  <c r="AL29" i="1"/>
  <c r="AQ28" i="1"/>
  <c r="AO27" i="1"/>
  <c r="AV27" i="1" s="1"/>
  <c r="AQ25" i="1"/>
  <c r="AO24" i="1"/>
  <c r="AV24" i="1" s="1"/>
  <c r="AT23" i="1"/>
  <c r="BH34" i="1"/>
  <c r="BH36" i="1"/>
  <c r="BH37" i="1"/>
  <c r="BH35" i="1"/>
  <c r="BH30" i="1"/>
  <c r="BH27" i="1"/>
  <c r="BH24" i="1"/>
  <c r="AE26" i="1"/>
  <c r="BH33" i="1"/>
  <c r="AE22" i="1"/>
  <c r="AE27" i="1"/>
  <c r="AE33" i="1"/>
  <c r="BH31" i="1"/>
  <c r="BH25" i="1"/>
  <c r="AE37" i="1"/>
  <c r="AE31" i="1"/>
  <c r="AE25" i="1"/>
  <c r="AE23" i="1"/>
  <c r="AE29" i="1"/>
  <c r="AE35" i="1"/>
  <c r="BH29" i="1"/>
  <c r="BH26" i="1"/>
  <c r="BH23" i="1"/>
  <c r="AE32" i="1"/>
  <c r="BH22" i="1"/>
  <c r="BH28" i="1"/>
  <c r="BH32" i="1"/>
  <c r="AC17" i="1" l="1"/>
  <c r="AC16" i="1"/>
  <c r="AC15" i="1"/>
  <c r="W5" i="1"/>
  <c r="Q52" i="1"/>
  <c r="Q53" i="1"/>
  <c r="Q54" i="1"/>
  <c r="Q55" i="1"/>
  <c r="Q56" i="1"/>
  <c r="Q57" i="1"/>
  <c r="Q58" i="1"/>
  <c r="Q59" i="1"/>
  <c r="Q60" i="1"/>
  <c r="Q61" i="1"/>
  <c r="Q62" i="1"/>
  <c r="Q63" i="1"/>
  <c r="AG3" i="1"/>
  <c r="Z17" i="1" a="1"/>
  <c r="Z17" i="1" s="1"/>
  <c r="AE17" i="1" s="1"/>
  <c r="AA17" i="1" a="1"/>
  <c r="AA17" i="1" s="1"/>
  <c r="AF17" i="1" s="1"/>
  <c r="AB17" i="1" a="1"/>
  <c r="AB17" i="1" s="1"/>
  <c r="Z16" i="1" a="1"/>
  <c r="Z16" i="1" s="1"/>
  <c r="AE16" i="1" s="1"/>
  <c r="AA16" i="1" a="1"/>
  <c r="AA16" i="1" s="1"/>
  <c r="AB16" i="1" a="1"/>
  <c r="AB16" i="1" s="1"/>
  <c r="Z15" i="1" a="1"/>
  <c r="Z15" i="1" s="1"/>
  <c r="AE15" i="1" s="1"/>
  <c r="AA15" i="1" a="1"/>
  <c r="AA15" i="1" s="1"/>
  <c r="AF16" i="1" s="1"/>
  <c r="AB15" i="1" a="1"/>
  <c r="AB15" i="1" s="1"/>
  <c r="AB14" i="1" a="1"/>
  <c r="AB14" i="1" s="1"/>
  <c r="AA14" i="1" a="1"/>
  <c r="AA14" i="1" s="1"/>
  <c r="AF14" i="1" s="1"/>
  <c r="Z14" i="1" a="1"/>
  <c r="Z14" i="1" s="1"/>
  <c r="AE14" i="1" s="1"/>
  <c r="Z13" i="1" a="1"/>
  <c r="Z13" i="1" s="1"/>
  <c r="AE13" i="1" s="1"/>
  <c r="AA13" i="1" a="1"/>
  <c r="AA13" i="1" s="1"/>
  <c r="AF13" i="1" s="1"/>
  <c r="AB13" i="1" a="1"/>
  <c r="AB13" i="1" s="1"/>
  <c r="Z12" i="1" a="1"/>
  <c r="Z12" i="1" s="1"/>
  <c r="AE12" i="1" s="1"/>
  <c r="AA12" i="1" a="1"/>
  <c r="AA12" i="1" s="1"/>
  <c r="AF12" i="1" s="1"/>
  <c r="AB12" i="1" a="1"/>
  <c r="AB12" i="1" s="1"/>
  <c r="AB11" i="1" a="1"/>
  <c r="AB11" i="1" s="1"/>
  <c r="AA11" i="1" a="1"/>
  <c r="AA11" i="1" s="1"/>
  <c r="AF11" i="1" s="1"/>
  <c r="Z11" i="1" a="1"/>
  <c r="Z11" i="1" s="1"/>
  <c r="AE11" i="1" s="1"/>
  <c r="Q4" i="1"/>
  <c r="Q34" i="1"/>
  <c r="Q22" i="1"/>
  <c r="W3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3" i="1"/>
  <c r="Q32" i="1"/>
  <c r="Q31" i="1"/>
  <c r="Q30" i="1"/>
  <c r="Q29" i="1"/>
  <c r="Q28" i="1"/>
  <c r="Q27" i="1"/>
  <c r="Q26" i="1"/>
  <c r="Q25" i="1"/>
  <c r="Q24" i="1"/>
  <c r="Q23" i="1"/>
  <c r="Q21" i="1"/>
  <c r="Q20" i="1"/>
  <c r="Q19" i="1"/>
  <c r="Q18" i="1"/>
  <c r="Q17" i="1"/>
  <c r="Q16" i="1"/>
  <c r="Q15" i="1"/>
  <c r="Q14" i="1"/>
  <c r="AC9" i="1" s="1"/>
  <c r="Q13" i="1"/>
  <c r="Q12" i="1"/>
  <c r="Q11" i="1"/>
  <c r="Q10" i="1"/>
  <c r="Q9" i="1"/>
  <c r="Q8" i="1"/>
  <c r="Q7" i="1"/>
  <c r="Q6" i="1"/>
  <c r="Q2" i="1"/>
  <c r="Q3" i="1"/>
  <c r="Q5" i="1"/>
  <c r="AC14" i="1" l="1"/>
  <c r="AD14" i="1" s="1"/>
  <c r="AC6" i="1"/>
  <c r="AC4" i="1"/>
  <c r="AC10" i="1"/>
  <c r="AC7" i="1"/>
  <c r="AC5" i="1"/>
  <c r="AC8" i="1"/>
  <c r="AC3" i="1"/>
  <c r="AD15" i="1"/>
  <c r="AD16" i="1"/>
  <c r="AD17" i="1"/>
  <c r="AC11" i="1"/>
  <c r="AD11" i="1" s="1"/>
  <c r="AC12" i="1"/>
  <c r="AD12" i="1" s="1"/>
  <c r="AC13" i="1"/>
  <c r="AD13" i="1" s="1"/>
  <c r="W6" i="1"/>
  <c r="W7" i="1" s="1"/>
  <c r="AF15" i="1"/>
  <c r="Z9" i="1" a="1"/>
  <c r="Z9" i="1" s="1"/>
  <c r="AE9" i="1" s="1"/>
  <c r="AA9" i="1" a="1"/>
  <c r="AA9" i="1" s="1"/>
  <c r="AF9" i="1" s="1"/>
  <c r="AB6" i="1" a="1"/>
  <c r="AB6" i="1" s="1"/>
  <c r="AA3" i="1" a="1"/>
  <c r="AA3" i="1" s="1"/>
  <c r="AF3" i="1" s="1"/>
  <c r="Z6" i="1" a="1"/>
  <c r="Z6" i="1" s="1"/>
  <c r="AE6" i="1" s="1"/>
  <c r="AA8" i="1" a="1"/>
  <c r="AA8" i="1" s="1"/>
  <c r="AF8" i="1" s="1"/>
  <c r="AA7" i="1" a="1"/>
  <c r="AA7" i="1" s="1"/>
  <c r="AF7" i="1" s="1"/>
  <c r="AB8" i="1" a="1"/>
  <c r="AB8" i="1" s="1"/>
  <c r="Z10" i="1" a="1"/>
  <c r="Z10" i="1" s="1"/>
  <c r="AE10" i="1" s="1"/>
  <c r="AB7" i="1" a="1"/>
  <c r="AB7" i="1" s="1"/>
  <c r="Z4" i="1" a="1"/>
  <c r="Z4" i="1" s="1"/>
  <c r="AE4" i="1" s="1"/>
  <c r="Z3" i="1" a="1"/>
  <c r="Z3" i="1" s="1"/>
  <c r="AE3" i="1" s="1"/>
  <c r="AB10" i="1" a="1"/>
  <c r="AB10" i="1" s="1"/>
  <c r="Z5" i="1" a="1"/>
  <c r="Z5" i="1" s="1"/>
  <c r="AE5" i="1" s="1"/>
  <c r="AA6" i="1" a="1"/>
  <c r="AA6" i="1" s="1"/>
  <c r="AF6" i="1" s="1"/>
  <c r="Z8" i="1" a="1"/>
  <c r="Z8" i="1" s="1"/>
  <c r="AE8" i="1" s="1"/>
  <c r="Z7" i="1" a="1"/>
  <c r="Z7" i="1" s="1"/>
  <c r="AE7" i="1" s="1"/>
  <c r="AB9" i="1" a="1"/>
  <c r="AB9" i="1" s="1"/>
  <c r="AD9" i="1" s="1"/>
  <c r="AA5" i="1" a="1"/>
  <c r="AA5" i="1" s="1"/>
  <c r="AF5" i="1" s="1"/>
  <c r="AA10" i="1" a="1"/>
  <c r="AA10" i="1" s="1"/>
  <c r="AF10" i="1" s="1"/>
  <c r="AB4" i="1" a="1"/>
  <c r="AB4" i="1" s="1"/>
  <c r="AB5" i="1" a="1"/>
  <c r="AB5" i="1" s="1"/>
  <c r="AB3" i="1" a="1"/>
  <c r="AB3" i="1" s="1"/>
  <c r="AA4" i="1" a="1"/>
  <c r="AA4" i="1" s="1"/>
  <c r="AF4" i="1" s="1"/>
  <c r="AD6" i="1" l="1"/>
  <c r="AD10" i="1"/>
  <c r="AD8" i="1"/>
  <c r="AD3" i="1"/>
  <c r="AD5" i="1"/>
  <c r="AD7" i="1"/>
  <c r="AD4" i="1"/>
  <c r="W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<sst xmlns="http://schemas.openxmlformats.org/spreadsheetml/2006/main" count="570" uniqueCount="101">
  <si>
    <t>NYI</t>
  </si>
  <si>
    <t>CAR</t>
  </si>
  <si>
    <t>TOR</t>
  </si>
  <si>
    <t>BOS</t>
  </si>
  <si>
    <t>DATE</t>
  </si>
  <si>
    <t>AWAYTEAM</t>
  </si>
  <si>
    <t>HOMETEAM</t>
  </si>
  <si>
    <t>MYCHOICE</t>
  </si>
  <si>
    <t>AWAYSCORE</t>
  </si>
  <si>
    <t>HOMESCORE</t>
  </si>
  <si>
    <t>TBL</t>
  </si>
  <si>
    <t>FLA</t>
  </si>
  <si>
    <t>WSH</t>
  </si>
  <si>
    <t>NYR</t>
  </si>
  <si>
    <t>COL</t>
  </si>
  <si>
    <t>WPG</t>
  </si>
  <si>
    <t>NSH</t>
  </si>
  <si>
    <t>VAN</t>
  </si>
  <si>
    <t>VGK</t>
  </si>
  <si>
    <t>DAL</t>
  </si>
  <si>
    <t>LAK</t>
  </si>
  <si>
    <t>EDM</t>
  </si>
  <si>
    <t>GAMENUM</t>
  </si>
  <si>
    <t>CORRECT</t>
  </si>
  <si>
    <t>Games Completed</t>
  </si>
  <si>
    <t>Games Correct</t>
  </si>
  <si>
    <t>Percent Correct</t>
  </si>
  <si>
    <t>TOPSEED</t>
  </si>
  <si>
    <t>TOPSEEDWINS</t>
  </si>
  <si>
    <t>LOWSEEDWINS</t>
  </si>
  <si>
    <t>LOCKEDIN</t>
  </si>
  <si>
    <t>CONF</t>
  </si>
  <si>
    <t>EAST</t>
  </si>
  <si>
    <t>WEST</t>
  </si>
  <si>
    <t>SERIESCODE</t>
  </si>
  <si>
    <t>ROUNDNUM</t>
  </si>
  <si>
    <t>Max Possible Games R1</t>
  </si>
  <si>
    <t>Min Possible Games R1</t>
  </si>
  <si>
    <t>ER1M2M3</t>
  </si>
  <si>
    <t>ER1A2A3</t>
  </si>
  <si>
    <t>WR1P2P3</t>
  </si>
  <si>
    <t>WR1C2C3</t>
  </si>
  <si>
    <t>ER1A1WC1</t>
  </si>
  <si>
    <t>ER1M1WC2</t>
  </si>
  <si>
    <t>WR1P1WC1</t>
  </si>
  <si>
    <t>WR1C1WC2</t>
  </si>
  <si>
    <t>LOWSEED</t>
  </si>
  <si>
    <t>OTROUNDNUM</t>
  </si>
  <si>
    <t>GP In Series</t>
  </si>
  <si>
    <t>TopSeed</t>
  </si>
  <si>
    <t>LowSeed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</si>
  <si>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</si>
  <si>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</si>
  <si>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</si>
  <si>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</si>
  <si>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</si>
  <si>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</si>
  <si>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</si>
  <si>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ER2M1M2</t>
  </si>
  <si>
    <t>ER2A1A2</t>
  </si>
  <si>
    <t>WR2C1C2</t>
  </si>
  <si>
    <t>ER3AM</t>
  </si>
  <si>
    <t>WR3PC</t>
  </si>
  <si>
    <t>SCF</t>
  </si>
  <si>
    <t>WR2P1P2</t>
  </si>
  <si>
    <t>Guessed Right</t>
  </si>
  <si>
    <t>Pct Right</t>
  </si>
  <si>
    <t>GP R1</t>
  </si>
  <si>
    <t>GP R2</t>
  </si>
  <si>
    <t>GP R3</t>
  </si>
  <si>
    <t>GP R4</t>
  </si>
  <si>
    <t>GP TOT</t>
  </si>
  <si>
    <t>GF R2</t>
  </si>
  <si>
    <t>GF R3</t>
  </si>
  <si>
    <t>GF R4</t>
  </si>
  <si>
    <t>GF TOT</t>
  </si>
  <si>
    <t>GA TOT</t>
  </si>
  <si>
    <t>GA R4</t>
  </si>
  <si>
    <t>GA R3</t>
  </si>
  <si>
    <t>GA R2</t>
  </si>
  <si>
    <t>DIFF TOT</t>
  </si>
  <si>
    <t>DIFF R4</t>
  </si>
  <si>
    <t>DIFF R3</t>
  </si>
  <si>
    <t>DIFF R2</t>
  </si>
  <si>
    <t>GF R1 H</t>
  </si>
  <si>
    <t>GA R1 H</t>
  </si>
  <si>
    <t>GF R1 A</t>
  </si>
  <si>
    <t>GA R1 A</t>
  </si>
  <si>
    <t>DIFF R1 H</t>
  </si>
  <si>
    <t>DIFF R1 A</t>
  </si>
  <si>
    <t>GF R1 T</t>
  </si>
  <si>
    <t>GA R1 T</t>
  </si>
  <si>
    <t>DIFF R1 T</t>
  </si>
  <si>
    <t>GP R1 H</t>
  </si>
  <si>
    <t>GP R1 A</t>
  </si>
  <si>
    <t>GFPG R1 H</t>
  </si>
  <si>
    <t>GFPG R1 A</t>
  </si>
  <si>
    <t>GAPG R1 A</t>
  </si>
  <si>
    <t>GAPG R1 H</t>
  </si>
  <si>
    <t>GFPG R1</t>
  </si>
  <si>
    <t>GAPG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</si>
</sst>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49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49"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ill>
        <patternFill>
          <bgColor rgb="FFFF6969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</dxfs>
  <tableStyles count="0" defaultTableStyle="TableStyleMedium2" defaultPivotStyle="PivotStyleLight16"/>
  <colors>
    <mruColors>
      <color rgb="FFFF6969"/>
      <color rgb="FF92001C"/>
      <color rgb="FFFF9900"/>
      <color rgb="FFA50021"/>
      <color rgb="FFFF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9FCB-44D6-4DD7-80C6-C6E6D39A1DF9}">
  <dimension ref="A1:BJ81"/>
  <sheetViews>
    <sheetView tabSelected="1" topLeftCell="A40" workbookViewId="0">
      <selection activeCell="H66" sqref="H66"/>
    </sheetView>
  </sheetViews>
  <sheetFormatPr defaultRowHeight="15" x14ac:dyDescent="0.25"/>
  <cols>
    <col min="1" max="1" width="10.42578125" bestFit="1" customWidth="1"/>
    <col min="2" max="2" width="10.85546875" style="2" customWidth="1"/>
    <col min="3" max="3" width="12" style="4" bestFit="1" customWidth="1"/>
    <col min="4" max="4" width="11.5703125" style="5" bestFit="1" customWidth="1"/>
    <col min="5" max="5" width="10.7109375" style="4" bestFit="1" customWidth="1"/>
    <col min="6" max="6" width="11.140625" style="1" bestFit="1" customWidth="1"/>
    <col min="7" max="7" width="9.42578125" style="1" bestFit="1" customWidth="1"/>
    <col min="8" max="8" width="13.85546875" style="1" bestFit="1" customWidth="1"/>
    <col min="9" max="9" width="14.42578125" style="1" bestFit="1" customWidth="1"/>
    <col min="10" max="11" width="11.42578125" bestFit="1" customWidth="1"/>
    <col min="12" max="12" width="10.28515625" bestFit="1" customWidth="1"/>
    <col min="13" max="13" width="12" customWidth="1"/>
    <col min="14" max="15" width="12.140625" bestFit="1" customWidth="1"/>
    <col min="16" max="16" width="14.5703125" bestFit="1" customWidth="1"/>
    <col min="17" max="17" width="9" bestFit="1" customWidth="1"/>
    <col min="19" max="19" width="17.5703125" bestFit="1" customWidth="1"/>
    <col min="25" max="25" width="11.140625" style="7" bestFit="1" customWidth="1"/>
    <col min="26" max="26" width="8.7109375" bestFit="1" customWidth="1"/>
    <col min="27" max="27" width="9" bestFit="1" customWidth="1"/>
    <col min="28" max="28" width="11.42578125" bestFit="1" customWidth="1"/>
    <col min="29" max="29" width="13.7109375" bestFit="1" customWidth="1"/>
    <col min="30" max="30" width="11.42578125" customWidth="1"/>
    <col min="31" max="31" width="13.7109375" bestFit="1" customWidth="1"/>
    <col min="32" max="32" width="14" bestFit="1" customWidth="1"/>
    <col min="33" max="33" width="11.140625" bestFit="1" customWidth="1"/>
    <col min="34" max="35" width="10.7109375" bestFit="1" customWidth="1"/>
    <col min="36" max="36" width="10.28515625" bestFit="1" customWidth="1"/>
    <col min="43" max="44" width="10" bestFit="1" customWidth="1"/>
    <col min="45" max="46" width="10.28515625" bestFit="1" customWidth="1"/>
  </cols>
  <sheetData>
    <row r="1" spans="1:37" x14ac:dyDescent="0.25">
      <c r="A1" s="16" t="s">
        <v>4</v>
      </c>
      <c r="B1" s="16" t="s">
        <v>31</v>
      </c>
      <c r="C1" s="17" t="s">
        <v>35</v>
      </c>
      <c r="D1" s="23" t="s">
        <v>34</v>
      </c>
      <c r="E1" s="17" t="s">
        <v>22</v>
      </c>
      <c r="F1" s="17" t="s">
        <v>27</v>
      </c>
      <c r="G1" s="17" t="s">
        <v>46</v>
      </c>
      <c r="H1" s="17" t="s">
        <v>28</v>
      </c>
      <c r="I1" s="17" t="s">
        <v>29</v>
      </c>
      <c r="J1" s="16" t="s">
        <v>5</v>
      </c>
      <c r="K1" s="16" t="s">
        <v>6</v>
      </c>
      <c r="L1" s="16" t="s">
        <v>7</v>
      </c>
      <c r="M1" s="16" t="s">
        <v>30</v>
      </c>
      <c r="N1" s="16" t="s">
        <v>8</v>
      </c>
      <c r="O1" s="16" t="s">
        <v>9</v>
      </c>
      <c r="P1" s="16" t="s">
        <v>47</v>
      </c>
      <c r="Q1" s="16" t="s">
        <v>23</v>
      </c>
    </row>
    <row r="2" spans="1:37" x14ac:dyDescent="0.25">
      <c r="A2" s="3">
        <v>45402</v>
      </c>
      <c r="B2" s="3" t="s">
        <v>32</v>
      </c>
      <c r="C2" s="4">
        <v>1</v>
      </c>
      <c r="D2" s="2" t="s">
        <v>38</v>
      </c>
      <c r="E2" s="4">
        <v>1</v>
      </c>
      <c r="F2" s="2" t="s">
        <v>1</v>
      </c>
      <c r="G2" s="2" t="s">
        <v>0</v>
      </c>
      <c r="H2" s="4">
        <v>1</v>
      </c>
      <c r="I2" s="4">
        <v>0</v>
      </c>
      <c r="J2" s="2" t="s">
        <v>0</v>
      </c>
      <c r="K2" s="2" t="s">
        <v>1</v>
      </c>
      <c r="L2" s="2" t="s">
        <v>1</v>
      </c>
      <c r="M2" s="3">
        <v>45402</v>
      </c>
      <c r="N2" s="2">
        <v>1</v>
      </c>
      <c r="O2" s="2">
        <v>3</v>
      </c>
      <c r="P2" s="2">
        <v>0</v>
      </c>
      <c r="Q2" s="2">
        <f t="shared" ref="Q2:Q32" si="0">IF($N2=$O2, 0, IF($J2=$L2, IF($N2&gt;$O2, 1, 0), IF($O2&gt;$N2, 1, 0)))</f>
        <v>1</v>
      </c>
      <c r="U2" s="2"/>
      <c r="V2" s="4"/>
      <c r="W2" s="5"/>
      <c r="X2" s="4"/>
      <c r="Y2" s="8"/>
      <c r="Z2" s="1" t="s">
        <v>49</v>
      </c>
      <c r="AA2" s="1" t="s">
        <v>50</v>
      </c>
      <c r="AB2" s="1" t="s">
        <v>48</v>
      </c>
      <c r="AC2" s="1" t="s">
        <v>65</v>
      </c>
      <c r="AD2" s="1" t="s">
        <v>66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1" t="s">
        <v>57</v>
      </c>
    </row>
    <row r="3" spans="1:37" x14ac:dyDescent="0.25">
      <c r="A3" s="15">
        <v>45402</v>
      </c>
      <c r="B3" s="15" t="s">
        <v>32</v>
      </c>
      <c r="C3" s="17">
        <v>1</v>
      </c>
      <c r="D3" s="16" t="s">
        <v>39</v>
      </c>
      <c r="E3" s="17">
        <v>1</v>
      </c>
      <c r="F3" s="16" t="s">
        <v>3</v>
      </c>
      <c r="G3" s="16" t="s">
        <v>2</v>
      </c>
      <c r="H3" s="17">
        <v>1</v>
      </c>
      <c r="I3" s="17">
        <v>0</v>
      </c>
      <c r="J3" s="16" t="s">
        <v>2</v>
      </c>
      <c r="K3" s="16" t="s">
        <v>3</v>
      </c>
      <c r="L3" s="16" t="s">
        <v>2</v>
      </c>
      <c r="M3" s="15">
        <v>45402</v>
      </c>
      <c r="N3" s="16">
        <v>1</v>
      </c>
      <c r="O3" s="16">
        <v>5</v>
      </c>
      <c r="P3" s="16">
        <v>0</v>
      </c>
      <c r="Q3" s="16">
        <f t="shared" si="0"/>
        <v>0</v>
      </c>
      <c r="T3" t="s">
        <v>36</v>
      </c>
      <c r="U3" s="2"/>
      <c r="V3" s="4"/>
      <c r="W3" s="6">
        <f>8*7</f>
        <v>56</v>
      </c>
      <c r="X3" s="4"/>
      <c r="Y3" s="8" t="s">
        <v>42</v>
      </c>
      <c r="Z3" s="1" t="str" cm="1">
        <f t="array" ref="Z3">INDEX(F:F, MATCH(2, 1/(D:D=Y3)))</f>
        <v>FLA</v>
      </c>
      <c r="AA3" s="1" t="str" cm="1">
        <f t="array" ref="AA3">INDEX(G:G, MATCH(2, 1/(D:D=Y3)))</f>
        <v>TBL</v>
      </c>
      <c r="AB3" cm="1">
        <f t="array" ref="AB3">INDEX(E:E, MATCH(2, 1/(D:D=Y3)))</f>
        <v>5</v>
      </c>
      <c r="AC3">
        <f t="shared" ref="AC3:AC17" si="1">SUMIFS(Q2:Q79,D2:D79,Y3)</f>
        <v>3</v>
      </c>
      <c r="AD3">
        <f t="shared" ref="AD3:AD17" si="2">AC3/AB3</f>
        <v>0.6</v>
      </c>
      <c r="AE3">
        <f>SUMIFS(O2:O79,K2:K79,Z3,C2:C79,1) + SUMIFS(N2:N79,J2:J79,Z3,C2:C79,1)</f>
        <v>20</v>
      </c>
      <c r="AF3">
        <f>SUMIFS(O2:O79,K2:K79,AA3,C2:C79,1) + SUMIFS(N2:N79,J2:J79,AA3,C2:C79,1)</f>
        <v>14</v>
      </c>
      <c r="AG3">
        <f>SUMIFS(O2:O79,D2:D79,Y3)</f>
        <v>21</v>
      </c>
    </row>
    <row r="4" spans="1:37" x14ac:dyDescent="0.25">
      <c r="A4" s="3">
        <v>45403</v>
      </c>
      <c r="B4" s="3" t="s">
        <v>32</v>
      </c>
      <c r="C4" s="4">
        <v>1</v>
      </c>
      <c r="D4" s="2" t="s">
        <v>42</v>
      </c>
      <c r="E4" s="4">
        <v>1</v>
      </c>
      <c r="F4" s="2" t="s">
        <v>11</v>
      </c>
      <c r="G4" s="2" t="s">
        <v>10</v>
      </c>
      <c r="H4" s="4">
        <v>1</v>
      </c>
      <c r="I4" s="4">
        <v>0</v>
      </c>
      <c r="J4" s="2" t="s">
        <v>10</v>
      </c>
      <c r="K4" s="2" t="s">
        <v>11</v>
      </c>
      <c r="L4" s="2" t="s">
        <v>11</v>
      </c>
      <c r="M4" s="3">
        <v>45403</v>
      </c>
      <c r="N4" s="2">
        <v>2</v>
      </c>
      <c r="O4" s="2">
        <v>3</v>
      </c>
      <c r="P4" s="2">
        <v>0</v>
      </c>
      <c r="Q4" s="2">
        <f>IF($N4=$O4, 0, IF($J4=$L4, IF($N4&gt;$O4, 1, 0), IF($O4&gt;$N4, 1, 0)))</f>
        <v>1</v>
      </c>
      <c r="T4" t="s">
        <v>37</v>
      </c>
      <c r="U4" s="2"/>
      <c r="V4" s="4"/>
      <c r="W4" s="6">
        <f>MAX(SUM(AB3:AB10), 32)</f>
        <v>44</v>
      </c>
      <c r="X4" s="4"/>
      <c r="Y4" s="8" t="s">
        <v>39</v>
      </c>
      <c r="Z4" s="1" t="str" cm="1">
        <f t="array" ref="Z4">INDEX(F:F, MATCH(2, 1/(D:D=Y4)))</f>
        <v>BOS</v>
      </c>
      <c r="AA4" s="1" t="str" cm="1">
        <f t="array" ref="AA4">INDEX(G:G, MATCH(2, 1/(D:D=Y4)))</f>
        <v>TOR</v>
      </c>
      <c r="AB4" cm="1">
        <f t="array" ref="AB4">INDEX(E:E, MATCH(2, 1/(D:D=Y4)))</f>
        <v>7</v>
      </c>
      <c r="AC4">
        <f t="shared" si="1"/>
        <v>4</v>
      </c>
      <c r="AD4">
        <f t="shared" si="2"/>
        <v>0.5714285714285714</v>
      </c>
      <c r="AE4">
        <f>SUMIFS(O2:O79,K2:K79,Z4,C2:C79,1) + SUMIFS(N2:N79,J2:J79,Z4,C2:C79,1)</f>
        <v>18</v>
      </c>
      <c r="AF4">
        <f>SUMIFS(O2:O79,K2:K79,AA4,C2:C79,1) + SUMIFS(N2:N79,J2:J79,AA4,C2:C79,1)</f>
        <v>12</v>
      </c>
    </row>
    <row r="5" spans="1:37" x14ac:dyDescent="0.25">
      <c r="A5" s="3">
        <v>45403</v>
      </c>
      <c r="B5" s="3" t="s">
        <v>32</v>
      </c>
      <c r="C5" s="4">
        <v>1</v>
      </c>
      <c r="D5" s="2" t="s">
        <v>43</v>
      </c>
      <c r="E5" s="4">
        <v>1</v>
      </c>
      <c r="F5" s="2" t="s">
        <v>13</v>
      </c>
      <c r="G5" s="2" t="s">
        <v>12</v>
      </c>
      <c r="H5" s="4">
        <v>1</v>
      </c>
      <c r="I5" s="4">
        <v>0</v>
      </c>
      <c r="J5" s="2" t="s">
        <v>12</v>
      </c>
      <c r="K5" s="2" t="s">
        <v>13</v>
      </c>
      <c r="L5" s="2" t="s">
        <v>13</v>
      </c>
      <c r="M5" s="3">
        <v>45403</v>
      </c>
      <c r="N5" s="2">
        <v>1</v>
      </c>
      <c r="O5" s="2">
        <v>4</v>
      </c>
      <c r="P5" s="2">
        <v>0</v>
      </c>
      <c r="Q5" s="2">
        <f t="shared" si="0"/>
        <v>1</v>
      </c>
      <c r="T5" t="s">
        <v>24</v>
      </c>
      <c r="U5" s="2"/>
      <c r="V5" s="4"/>
      <c r="W5" s="6">
        <f>COUNTA(H2:H79)</f>
        <v>62</v>
      </c>
      <c r="X5" s="4"/>
      <c r="Y5" s="8" t="s">
        <v>38</v>
      </c>
      <c r="Z5" s="1" t="str" cm="1">
        <f t="array" ref="Z5">INDEX(F:F, MATCH(2, 1/(D:D=Y5)))</f>
        <v>CAR</v>
      </c>
      <c r="AA5" s="1" t="str" cm="1">
        <f t="array" ref="AA5">INDEX(G:G, MATCH(2, 1/(D:D=Y5)))</f>
        <v>NYI</v>
      </c>
      <c r="AB5" cm="1">
        <f t="array" ref="AB5">INDEX(E:E, MATCH(2, 1/(D:D=Y5)))</f>
        <v>5</v>
      </c>
      <c r="AC5">
        <f t="shared" si="1"/>
        <v>2</v>
      </c>
      <c r="AD5">
        <f t="shared" si="2"/>
        <v>0.4</v>
      </c>
      <c r="AE5">
        <f>SUMIFS(O2:O79,K2:K79,Z5,C2:C79,1) + SUMIFS(N2:N79,J2:J79,Z5,C2:C79,1)</f>
        <v>19</v>
      </c>
      <c r="AF5">
        <f>SUMIFS(O2:O79,K2:K79,AA5,C2:C79,1) + SUMIFS(N2:N79,J2:J79,AA5,C2:C79,1)</f>
        <v>12</v>
      </c>
    </row>
    <row r="6" spans="1:37" x14ac:dyDescent="0.25">
      <c r="A6" s="3">
        <v>45403</v>
      </c>
      <c r="B6" s="3" t="s">
        <v>33</v>
      </c>
      <c r="C6" s="4">
        <v>1</v>
      </c>
      <c r="D6" s="2" t="s">
        <v>41</v>
      </c>
      <c r="E6" s="4">
        <v>1</v>
      </c>
      <c r="F6" s="2" t="s">
        <v>15</v>
      </c>
      <c r="G6" s="2" t="s">
        <v>14</v>
      </c>
      <c r="H6" s="4">
        <v>1</v>
      </c>
      <c r="I6" s="4">
        <v>0</v>
      </c>
      <c r="J6" s="2" t="s">
        <v>14</v>
      </c>
      <c r="K6" s="2" t="s">
        <v>15</v>
      </c>
      <c r="L6" s="2" t="s">
        <v>15</v>
      </c>
      <c r="M6" s="3">
        <v>45403</v>
      </c>
      <c r="N6" s="2">
        <v>6</v>
      </c>
      <c r="O6" s="2">
        <v>7</v>
      </c>
      <c r="P6" s="2">
        <v>0</v>
      </c>
      <c r="Q6" s="2">
        <f t="shared" si="0"/>
        <v>1</v>
      </c>
      <c r="T6" t="s">
        <v>25</v>
      </c>
      <c r="U6" s="2"/>
      <c r="V6" s="4"/>
      <c r="W6" s="6">
        <f>SUM(Q2:Q79)</f>
        <v>37</v>
      </c>
      <c r="X6" s="4"/>
      <c r="Y6" s="8" t="s">
        <v>43</v>
      </c>
      <c r="Z6" s="1" t="str" cm="1">
        <f t="array" ref="Z6">INDEX(F:F, MATCH(2, 1/(D:D=Y6)))</f>
        <v>NYR</v>
      </c>
      <c r="AA6" s="1" t="str" cm="1">
        <f t="array" ref="AA6">INDEX(G:G, MATCH(2, 1/(D:D=Y6)))</f>
        <v>WSH</v>
      </c>
      <c r="AB6" cm="1">
        <f t="array" ref="AB6">INDEX(E:E, MATCH(2, 1/(D:D=Y6)))</f>
        <v>4</v>
      </c>
      <c r="AC6">
        <f t="shared" si="1"/>
        <v>3</v>
      </c>
      <c r="AD6">
        <f t="shared" si="2"/>
        <v>0.75</v>
      </c>
      <c r="AE6">
        <f>SUMIFS(O2:O79,K2:K79,Z6,C2:C79,1) + SUMIFS(N2:N79,J2:J79,Z6,C2:C79,1)</f>
        <v>15</v>
      </c>
      <c r="AF6">
        <f>SUMIFS(O2:O79,K2:K79,AA6,C2:C79,1) + SUMIFS(N2:N79,J2:J79,AA6,C2:C79,1)</f>
        <v>7</v>
      </c>
    </row>
    <row r="7" spans="1:37" x14ac:dyDescent="0.25">
      <c r="A7" s="15">
        <v>45403</v>
      </c>
      <c r="B7" s="15" t="s">
        <v>33</v>
      </c>
      <c r="C7" s="17">
        <v>1</v>
      </c>
      <c r="D7" s="16" t="s">
        <v>44</v>
      </c>
      <c r="E7" s="17">
        <v>1</v>
      </c>
      <c r="F7" s="16" t="s">
        <v>17</v>
      </c>
      <c r="G7" s="16" t="s">
        <v>16</v>
      </c>
      <c r="H7" s="17">
        <v>1</v>
      </c>
      <c r="I7" s="17">
        <v>0</v>
      </c>
      <c r="J7" s="16" t="s">
        <v>16</v>
      </c>
      <c r="K7" s="16" t="s">
        <v>17</v>
      </c>
      <c r="L7" s="16" t="s">
        <v>17</v>
      </c>
      <c r="M7" s="15">
        <v>45403</v>
      </c>
      <c r="N7" s="16">
        <v>2</v>
      </c>
      <c r="O7" s="16">
        <v>4</v>
      </c>
      <c r="P7" s="16">
        <v>0</v>
      </c>
      <c r="Q7" s="16">
        <f t="shared" si="0"/>
        <v>1</v>
      </c>
      <c r="T7" t="s">
        <v>26</v>
      </c>
      <c r="U7" s="2"/>
      <c r="V7" s="4"/>
      <c r="W7" s="6">
        <f>W6/W5</f>
        <v>0.59677419354838712</v>
      </c>
      <c r="X7" s="4"/>
      <c r="Y7" s="8" t="s">
        <v>44</v>
      </c>
      <c r="Z7" s="1" t="str" cm="1">
        <f t="array" ref="Z7">INDEX(F:F, MATCH(2, 1/(D:D=Y7)))</f>
        <v>VAN</v>
      </c>
      <c r="AA7" s="1" t="str" cm="1">
        <f t="array" ref="AA7">INDEX(G:G, MATCH(2, 1/(D:D=Y7)))</f>
        <v>NSH</v>
      </c>
      <c r="AB7" cm="1">
        <f t="array" ref="AB7">INDEX(E:E, MATCH(2, 1/(D:D=Y7)))</f>
        <v>6</v>
      </c>
      <c r="AC7">
        <f t="shared" si="1"/>
        <v>1</v>
      </c>
      <c r="AD7">
        <f t="shared" si="2"/>
        <v>0.16666666666666666</v>
      </c>
      <c r="AE7">
        <f>SUMIFS(O2:O79,K2:K79,Z7,C2:C79,1) + SUMIFS(N2:N79,J2:J79,Z7,C2:C79,1)</f>
        <v>13</v>
      </c>
      <c r="AF7">
        <f>SUMIFS(O2:O79,K2:K79,AA7,C2:C79,1) + SUMIFS(N2:N79,J2:J79,AA7,C2:C79,1)</f>
        <v>12</v>
      </c>
    </row>
    <row r="8" spans="1:37" x14ac:dyDescent="0.25">
      <c r="A8" s="3">
        <v>45404</v>
      </c>
      <c r="B8" s="3" t="s">
        <v>32</v>
      </c>
      <c r="C8" s="4">
        <v>1</v>
      </c>
      <c r="D8" s="2" t="s">
        <v>38</v>
      </c>
      <c r="E8" s="4">
        <v>2</v>
      </c>
      <c r="F8" s="2" t="s">
        <v>1</v>
      </c>
      <c r="G8" s="2" t="s">
        <v>0</v>
      </c>
      <c r="H8" s="4">
        <v>2</v>
      </c>
      <c r="I8" s="4">
        <v>0</v>
      </c>
      <c r="J8" s="2" t="s">
        <v>0</v>
      </c>
      <c r="K8" s="2" t="s">
        <v>1</v>
      </c>
      <c r="L8" s="2" t="s">
        <v>0</v>
      </c>
      <c r="M8" s="3">
        <v>45403</v>
      </c>
      <c r="N8" s="2">
        <v>3</v>
      </c>
      <c r="O8" s="2">
        <v>5</v>
      </c>
      <c r="P8" s="2">
        <v>0</v>
      </c>
      <c r="Q8" s="2">
        <f t="shared" si="0"/>
        <v>0</v>
      </c>
      <c r="U8" s="2"/>
      <c r="V8" s="4"/>
      <c r="W8" s="5"/>
      <c r="X8" s="4"/>
      <c r="Y8" s="8" t="s">
        <v>40</v>
      </c>
      <c r="Z8" s="1" t="str" cm="1">
        <f t="array" ref="Z8">INDEX(F:F, MATCH(2, 1/(D:D=Y8)))</f>
        <v>EDM</v>
      </c>
      <c r="AA8" s="1" t="str" cm="1">
        <f t="array" ref="AA8">INDEX(G:G, MATCH(2, 1/(D:D=Y8)))</f>
        <v>LAK</v>
      </c>
      <c r="AB8" cm="1">
        <f t="array" ref="AB8">INDEX(E:E, MATCH(2, 1/(D:D=Y8)))</f>
        <v>5</v>
      </c>
      <c r="AC8">
        <f t="shared" si="1"/>
        <v>3</v>
      </c>
      <c r="AD8">
        <f t="shared" si="2"/>
        <v>0.6</v>
      </c>
      <c r="AE8">
        <f>SUMIFS(O2:O79,K2:K79,Z8,C2:C79,1) + SUMIFS(N2:N79,J2:J79,Z8,C2:C79,1)</f>
        <v>17</v>
      </c>
      <c r="AF8">
        <f>SUMIFS(O2:O79,K2:K79,AA8,C2:C79,1) + SUMIFS(N2:N79,J2:J79,AA8,C2:C79,1)</f>
        <v>18</v>
      </c>
    </row>
    <row r="9" spans="1:37" x14ac:dyDescent="0.25">
      <c r="A9" s="3">
        <v>45404</v>
      </c>
      <c r="B9" s="3" t="s">
        <v>32</v>
      </c>
      <c r="C9" s="4">
        <v>1</v>
      </c>
      <c r="D9" s="2" t="s">
        <v>39</v>
      </c>
      <c r="E9" s="4">
        <v>2</v>
      </c>
      <c r="F9" s="2" t="s">
        <v>3</v>
      </c>
      <c r="G9" s="2" t="s">
        <v>2</v>
      </c>
      <c r="H9" s="4">
        <v>1</v>
      </c>
      <c r="I9" s="4">
        <v>1</v>
      </c>
      <c r="J9" s="2" t="s">
        <v>2</v>
      </c>
      <c r="K9" s="2" t="s">
        <v>3</v>
      </c>
      <c r="L9" s="2" t="s">
        <v>2</v>
      </c>
      <c r="M9" s="3">
        <v>45403</v>
      </c>
      <c r="N9" s="2">
        <v>3</v>
      </c>
      <c r="O9" s="2">
        <v>2</v>
      </c>
      <c r="P9" s="2">
        <v>0</v>
      </c>
      <c r="Q9" s="2">
        <f t="shared" si="0"/>
        <v>1</v>
      </c>
      <c r="U9" s="2"/>
      <c r="V9" s="4"/>
      <c r="W9" s="5"/>
      <c r="X9" s="4"/>
      <c r="Y9" s="8" t="s">
        <v>41</v>
      </c>
      <c r="Z9" s="1" t="str" cm="1">
        <f t="array" ref="Z9">INDEX(F:F, MATCH(2, 1/(D:D=Y9)))</f>
        <v>WPG</v>
      </c>
      <c r="AA9" s="1" t="str" cm="1">
        <f t="array" ref="AA9">INDEX(G:G, MATCH(2, 1/(D:D=Y9)))</f>
        <v>COL</v>
      </c>
      <c r="AB9" cm="1">
        <f t="array" ref="AB9">INDEX(E:E, MATCH(2, 1/(D:D=Y9)))</f>
        <v>5</v>
      </c>
      <c r="AC9">
        <f t="shared" si="1"/>
        <v>3</v>
      </c>
      <c r="AD9">
        <f t="shared" si="2"/>
        <v>0.6</v>
      </c>
      <c r="AE9">
        <f>SUMIFS(O2:O79,K2:K79,Z9,C2:C79,1) + SUMIFS(N2:N79,J2:J79,Z9,C2:C79,1)</f>
        <v>15</v>
      </c>
      <c r="AF9">
        <f>SUMIFS(O2:O79,K2:K79,AA9,C2:C79,1) + SUMIFS(N2:N79,J2:J79,AA9,C2:C79,1)</f>
        <v>28</v>
      </c>
    </row>
    <row r="10" spans="1:37" x14ac:dyDescent="0.25">
      <c r="A10" s="3">
        <v>45404</v>
      </c>
      <c r="B10" s="3" t="s">
        <v>33</v>
      </c>
      <c r="C10" s="4">
        <v>1</v>
      </c>
      <c r="D10" s="2" t="s">
        <v>45</v>
      </c>
      <c r="E10" s="4">
        <v>1</v>
      </c>
      <c r="F10" s="2" t="s">
        <v>19</v>
      </c>
      <c r="G10" s="2" t="s">
        <v>18</v>
      </c>
      <c r="H10" s="4">
        <v>0</v>
      </c>
      <c r="I10" s="4">
        <v>1</v>
      </c>
      <c r="J10" s="2" t="s">
        <v>18</v>
      </c>
      <c r="K10" s="2" t="s">
        <v>19</v>
      </c>
      <c r="L10" s="2" t="s">
        <v>18</v>
      </c>
      <c r="M10" s="3">
        <v>45403</v>
      </c>
      <c r="N10" s="2">
        <v>4</v>
      </c>
      <c r="O10" s="2">
        <v>3</v>
      </c>
      <c r="P10" s="2">
        <v>0</v>
      </c>
      <c r="Q10" s="2">
        <f t="shared" si="0"/>
        <v>1</v>
      </c>
      <c r="U10" s="2"/>
      <c r="V10" s="4"/>
      <c r="W10" s="5"/>
      <c r="X10" s="4"/>
      <c r="Y10" s="9" t="s">
        <v>45</v>
      </c>
      <c r="Z10" s="10" t="str" cm="1">
        <f t="array" ref="Z10">INDEX(F:F, MATCH(2, 1/(D:D=Y10)))</f>
        <v>DAL</v>
      </c>
      <c r="AA10" s="10" t="str" cm="1">
        <f t="array" ref="AA10">INDEX(G:G, MATCH(2, 1/(D:D=Y10)))</f>
        <v>VGK</v>
      </c>
      <c r="AB10" s="11" cm="1">
        <f t="array" ref="AB10">INDEX(E:E, MATCH(2, 1/(D:D=Y10)))</f>
        <v>7</v>
      </c>
      <c r="AC10" s="11">
        <f t="shared" si="1"/>
        <v>4</v>
      </c>
      <c r="AD10" s="11">
        <f t="shared" si="2"/>
        <v>0.5714285714285714</v>
      </c>
      <c r="AE10" s="11">
        <f>SUMIFS(O2:O79,K2:K79,Z10,C2:C79,1) + SUMIFS(N2:N79,J2:J79,Z10,C2:C79,1)</f>
        <v>17</v>
      </c>
      <c r="AF10" s="11">
        <f>SUMIFS(O2:O79,K2:K79,AA10,C2:C79,1) + SUMIFS(N2:N79,J2:J79,AA10,C2:C79,1)</f>
        <v>16</v>
      </c>
      <c r="AG10" s="11"/>
      <c r="AH10" s="11"/>
      <c r="AI10" s="11"/>
      <c r="AJ10" s="11"/>
      <c r="AK10" s="11"/>
    </row>
    <row r="11" spans="1:37" x14ac:dyDescent="0.25">
      <c r="A11" s="15">
        <v>45404</v>
      </c>
      <c r="B11" s="15" t="s">
        <v>33</v>
      </c>
      <c r="C11" s="17">
        <v>1</v>
      </c>
      <c r="D11" s="16" t="s">
        <v>40</v>
      </c>
      <c r="E11" s="17">
        <v>1</v>
      </c>
      <c r="F11" s="16" t="s">
        <v>21</v>
      </c>
      <c r="G11" s="16" t="s">
        <v>20</v>
      </c>
      <c r="H11" s="17">
        <v>1</v>
      </c>
      <c r="I11" s="17">
        <v>0</v>
      </c>
      <c r="J11" s="16" t="s">
        <v>20</v>
      </c>
      <c r="K11" s="16" t="s">
        <v>21</v>
      </c>
      <c r="L11" s="16" t="s">
        <v>21</v>
      </c>
      <c r="M11" s="15">
        <v>45403</v>
      </c>
      <c r="N11" s="16">
        <v>4</v>
      </c>
      <c r="O11" s="16">
        <v>7</v>
      </c>
      <c r="P11" s="16">
        <v>0</v>
      </c>
      <c r="Q11" s="16">
        <f t="shared" si="0"/>
        <v>1</v>
      </c>
      <c r="V11" s="4"/>
      <c r="Y11" s="7" t="s">
        <v>58</v>
      </c>
      <c r="Z11" s="1" t="str" cm="1">
        <f t="array" ref="Z11">INDEX(F:F, MATCH(2, 1/(D:D=Y11)))</f>
        <v>NYR</v>
      </c>
      <c r="AA11" s="1" t="str" cm="1">
        <f t="array" ref="AA11">INDEX(G:G, MATCH(2, 1/(D:D=Y11)))</f>
        <v>CAR</v>
      </c>
      <c r="AB11" cm="1">
        <f t="array" ref="AB11">INDEX(E:E, MATCH(2, 1/(D:D=Y11)))</f>
        <v>6</v>
      </c>
      <c r="AC11">
        <f t="shared" si="1"/>
        <v>3</v>
      </c>
      <c r="AD11">
        <f t="shared" si="2"/>
        <v>0.5</v>
      </c>
      <c r="AE11">
        <f>SUMIFS(O2:O79,K2:K79,Z11,C2:C79,2) + SUMIFS(N2:N79,J2:J79,Z11,C2:C79,2)</f>
        <v>15</v>
      </c>
      <c r="AF11">
        <f>SUMIFS(O2:O79,K2:K79,AA11,C2:C79,2) + SUMIFS(N2:N79,J2:J79,AA11,C2:C79,2)</f>
        <v>16</v>
      </c>
    </row>
    <row r="12" spans="1:37" x14ac:dyDescent="0.25">
      <c r="A12" s="3">
        <v>45405</v>
      </c>
      <c r="B12" s="3" t="s">
        <v>32</v>
      </c>
      <c r="C12" s="4">
        <v>1</v>
      </c>
      <c r="D12" s="2" t="s">
        <v>43</v>
      </c>
      <c r="E12" s="4">
        <v>2</v>
      </c>
      <c r="F12" s="2" t="s">
        <v>13</v>
      </c>
      <c r="G12" s="2" t="s">
        <v>12</v>
      </c>
      <c r="H12" s="4">
        <v>2</v>
      </c>
      <c r="I12" s="4">
        <v>0</v>
      </c>
      <c r="J12" s="2" t="s">
        <v>12</v>
      </c>
      <c r="K12" s="2" t="s">
        <v>13</v>
      </c>
      <c r="L12" s="2" t="s">
        <v>13</v>
      </c>
      <c r="M12" s="3">
        <v>45404</v>
      </c>
      <c r="N12" s="2">
        <v>3</v>
      </c>
      <c r="O12" s="2">
        <v>4</v>
      </c>
      <c r="P12" s="2">
        <v>0</v>
      </c>
      <c r="Q12" s="2">
        <f t="shared" si="0"/>
        <v>1</v>
      </c>
      <c r="V12" s="4"/>
      <c r="Y12" s="7" t="s">
        <v>59</v>
      </c>
      <c r="Z12" s="1" t="str" cm="1">
        <f t="array" ref="Z12">INDEX(F:F, MATCH(2, 1/(D:D=Y12)))</f>
        <v>FLA</v>
      </c>
      <c r="AA12" s="1" t="str" cm="1">
        <f t="array" ref="AA12">INDEX(G:G, MATCH(2, 1/(D:D=Y12)))</f>
        <v>BOS</v>
      </c>
      <c r="AB12" cm="1">
        <f t="array" ref="AB12">INDEX(E:E, MATCH(2, 1/(D:D=Y12)))</f>
        <v>6</v>
      </c>
      <c r="AC12">
        <f t="shared" si="1"/>
        <v>3</v>
      </c>
      <c r="AD12">
        <f t="shared" si="2"/>
        <v>0.5</v>
      </c>
      <c r="AE12">
        <f>SUMIFS(O2:O79,K2:K79,Z12,C2:C79,2) + SUMIFS(N2:N79,J2:J79,Z12,C2:C79,2)</f>
        <v>17</v>
      </c>
      <c r="AF12">
        <f>SUMIFS(O2:O79,K2:K79,AA12,C2:C79,2) + SUMIFS(N2:N79,J2:J79,AA12,C2:C79,2)</f>
        <v>12</v>
      </c>
    </row>
    <row r="13" spans="1:37" x14ac:dyDescent="0.25">
      <c r="A13" s="3">
        <v>45405</v>
      </c>
      <c r="B13" s="3" t="s">
        <v>32</v>
      </c>
      <c r="C13" s="4">
        <v>1</v>
      </c>
      <c r="D13" s="2" t="s">
        <v>42</v>
      </c>
      <c r="E13" s="4">
        <v>2</v>
      </c>
      <c r="F13" s="2" t="s">
        <v>11</v>
      </c>
      <c r="G13" s="2" t="s">
        <v>10</v>
      </c>
      <c r="H13" s="4">
        <v>2</v>
      </c>
      <c r="I13" s="4">
        <v>0</v>
      </c>
      <c r="J13" s="2" t="s">
        <v>10</v>
      </c>
      <c r="K13" s="2" t="s">
        <v>11</v>
      </c>
      <c r="L13" s="2" t="s">
        <v>10</v>
      </c>
      <c r="M13" s="3">
        <v>45404</v>
      </c>
      <c r="N13" s="2">
        <v>2</v>
      </c>
      <c r="O13" s="2">
        <v>3</v>
      </c>
      <c r="P13" s="2">
        <v>1</v>
      </c>
      <c r="Q13" s="2">
        <f t="shared" si="0"/>
        <v>0</v>
      </c>
      <c r="V13" s="4"/>
      <c r="Y13" s="7" t="s">
        <v>60</v>
      </c>
      <c r="Z13" s="1" t="str" cm="1">
        <f t="array" ref="Z13">INDEX(F:F, MATCH(2, 1/(D:D=Y13)))</f>
        <v>DAL</v>
      </c>
      <c r="AA13" s="1" t="str" cm="1">
        <f t="array" ref="AA13">INDEX(G:G, MATCH(2, 1/(D:D=Y13)))</f>
        <v>COL</v>
      </c>
      <c r="AB13" cm="1">
        <f t="array" ref="AB13">INDEX(E:E, MATCH(2, 1/(D:D=Y13)))</f>
        <v>6</v>
      </c>
      <c r="AC13">
        <f t="shared" si="1"/>
        <v>2</v>
      </c>
      <c r="AD13">
        <f t="shared" si="2"/>
        <v>0.33333333333333331</v>
      </c>
      <c r="AE13">
        <f>SUMIFS(O2:O79,K2:K79,Z13,C2:C79,2) + SUMIFS(N2:N79,J2:J79,Z13,C2:C79,2)</f>
        <v>17</v>
      </c>
      <c r="AF13">
        <f>SUMIFS(O2:O79,K2:K79,AA13,C2:C79,2) + SUMIFS(N2:N79,J2:J79,AA13,C2:C79,2)</f>
        <v>9</v>
      </c>
    </row>
    <row r="14" spans="1:37" x14ac:dyDescent="0.25">
      <c r="A14" s="3">
        <v>45405</v>
      </c>
      <c r="B14" s="3" t="s">
        <v>33</v>
      </c>
      <c r="C14" s="4">
        <v>1</v>
      </c>
      <c r="D14" s="2" t="s">
        <v>41</v>
      </c>
      <c r="E14" s="4">
        <v>2</v>
      </c>
      <c r="F14" s="2" t="s">
        <v>15</v>
      </c>
      <c r="G14" s="2" t="s">
        <v>14</v>
      </c>
      <c r="H14" s="4">
        <v>1</v>
      </c>
      <c r="I14" s="4">
        <v>1</v>
      </c>
      <c r="J14" s="2" t="s">
        <v>14</v>
      </c>
      <c r="K14" s="2" t="s">
        <v>15</v>
      </c>
      <c r="L14" s="2" t="s">
        <v>14</v>
      </c>
      <c r="M14" s="3">
        <v>45404</v>
      </c>
      <c r="N14" s="2">
        <v>5</v>
      </c>
      <c r="O14" s="2">
        <v>2</v>
      </c>
      <c r="P14" s="2">
        <v>0</v>
      </c>
      <c r="Q14" s="2">
        <f t="shared" si="0"/>
        <v>1</v>
      </c>
      <c r="V14" s="4"/>
      <c r="Y14" s="12" t="s">
        <v>64</v>
      </c>
      <c r="Z14" s="10" t="str" cm="1">
        <f t="array" ref="Z14">INDEX(F:F, MATCH(2, 1/(D:D=Y14)))</f>
        <v>VAN</v>
      </c>
      <c r="AA14" s="10" t="str" cm="1">
        <f t="array" ref="AA14">INDEX(G:G, MATCH(2, 1/(D:D=Y14)))</f>
        <v>EDM</v>
      </c>
      <c r="AB14" s="11" cm="1">
        <f t="array" ref="AB14">INDEX(E:E, MATCH(2, 1/(D:D=Y14)))</f>
        <v>6</v>
      </c>
      <c r="AC14" s="11">
        <f t="shared" si="1"/>
        <v>4</v>
      </c>
      <c r="AD14" s="11">
        <f t="shared" si="2"/>
        <v>0.66666666666666663</v>
      </c>
      <c r="AE14" s="11">
        <f>SUMIFS(O2:O79,K2:K79,Z14,C2:C79,2) + SUMIFS(N2:N79,J2:J79,Z14,C2:C79,2)</f>
        <v>14</v>
      </c>
      <c r="AF14" s="11">
        <f>SUMIFS(O2:O79,K2:K79,AA14,C2:C79,2) + SUMIFS(N2:N79,J2:J79,AA14,C2:C79,2)</f>
        <v>14</v>
      </c>
      <c r="AG14" s="11"/>
      <c r="AH14" s="11"/>
      <c r="AI14" s="11"/>
      <c r="AJ14" s="11"/>
      <c r="AK14" s="11"/>
    </row>
    <row r="15" spans="1:37" x14ac:dyDescent="0.25">
      <c r="A15" s="15">
        <v>45405</v>
      </c>
      <c r="B15" s="15" t="s">
        <v>33</v>
      </c>
      <c r="C15" s="17">
        <v>1</v>
      </c>
      <c r="D15" s="16" t="s">
        <v>44</v>
      </c>
      <c r="E15" s="17">
        <v>2</v>
      </c>
      <c r="F15" s="16" t="s">
        <v>17</v>
      </c>
      <c r="G15" s="16" t="s">
        <v>16</v>
      </c>
      <c r="H15" s="17">
        <v>1</v>
      </c>
      <c r="I15" s="17">
        <v>1</v>
      </c>
      <c r="J15" s="16" t="s">
        <v>16</v>
      </c>
      <c r="K15" s="16" t="s">
        <v>17</v>
      </c>
      <c r="L15" s="16" t="s">
        <v>17</v>
      </c>
      <c r="M15" s="15">
        <v>45404</v>
      </c>
      <c r="N15" s="16">
        <v>4</v>
      </c>
      <c r="O15" s="16">
        <v>1</v>
      </c>
      <c r="P15" s="16">
        <v>0</v>
      </c>
      <c r="Q15" s="16">
        <f t="shared" si="0"/>
        <v>0</v>
      </c>
      <c r="V15" s="4"/>
      <c r="Y15" s="7" t="s">
        <v>61</v>
      </c>
      <c r="Z15" s="1" t="e" cm="1">
        <f t="array" ref="Z15">INDEX(F:F, MATCH(2, 1/(D:D=Y15)))</f>
        <v>#N/A</v>
      </c>
      <c r="AA15" s="1" t="e" cm="1">
        <f t="array" ref="AA15">INDEX(G:G, MATCH(2, 1/(D:D=Y15)))</f>
        <v>#N/A</v>
      </c>
      <c r="AB15" t="e" cm="1">
        <f t="array" ref="AB15">INDEX(E:E, MATCH(2, 1/(D:D=Y15)))</f>
        <v>#N/A</v>
      </c>
      <c r="AC15">
        <f t="shared" si="1"/>
        <v>0</v>
      </c>
      <c r="AD15" t="e">
        <f t="shared" si="2"/>
        <v>#N/A</v>
      </c>
      <c r="AE15">
        <f>SUMIFS(O2:O79,K2:K79,Z15,C2:C79,3) + SUMIFS(N2:N79,J2:J79,Z15,C2:C79,3)</f>
        <v>0</v>
      </c>
      <c r="AF15">
        <f>SUMIFS(O2:O79,K2:K79,AA15,C2:C79,3) + SUMIFS(N2:N79,J2:J79,AA15,C2:C79,3)</f>
        <v>0</v>
      </c>
    </row>
    <row r="16" spans="1:37" x14ac:dyDescent="0.25">
      <c r="A16" s="3">
        <v>45406</v>
      </c>
      <c r="B16" s="3" t="s">
        <v>32</v>
      </c>
      <c r="C16" s="4">
        <v>1</v>
      </c>
      <c r="D16" s="2" t="s">
        <v>39</v>
      </c>
      <c r="E16" s="4">
        <v>3</v>
      </c>
      <c r="F16" s="4" t="s">
        <v>3</v>
      </c>
      <c r="G16" s="4" t="s">
        <v>2</v>
      </c>
      <c r="H16" s="4">
        <v>2</v>
      </c>
      <c r="I16" s="4">
        <v>1</v>
      </c>
      <c r="J16" s="2" t="s">
        <v>3</v>
      </c>
      <c r="K16" s="2" t="s">
        <v>2</v>
      </c>
      <c r="L16" s="2" t="s">
        <v>2</v>
      </c>
      <c r="M16" s="3">
        <v>45405</v>
      </c>
      <c r="N16" s="2">
        <v>4</v>
      </c>
      <c r="O16" s="2">
        <v>2</v>
      </c>
      <c r="P16" s="2">
        <v>0</v>
      </c>
      <c r="Q16" s="2">
        <f t="shared" si="0"/>
        <v>0</v>
      </c>
      <c r="V16" s="4"/>
      <c r="Y16" s="12" t="s">
        <v>62</v>
      </c>
      <c r="Z16" s="11" t="e" cm="1">
        <f t="array" ref="Z16">INDEX(F:F, MATCH(2, 1/(D:D=Y16)))</f>
        <v>#N/A</v>
      </c>
      <c r="AA16" s="11" t="e" cm="1">
        <f t="array" ref="AA16">INDEX(G:G, MATCH(2, 1/(D:D=Y16)))</f>
        <v>#N/A</v>
      </c>
      <c r="AB16" s="11" t="e" cm="1">
        <f t="array" ref="AB16">INDEX(E:E, MATCH(2, 1/(D:D=Y16)))</f>
        <v>#N/A</v>
      </c>
      <c r="AC16" s="11">
        <f t="shared" si="1"/>
        <v>0</v>
      </c>
      <c r="AD16" s="11" t="e">
        <f t="shared" si="2"/>
        <v>#N/A</v>
      </c>
      <c r="AE16" s="11">
        <f>SUMIFS(O2:O79,K2:K79,Z16,C2:C79,3) + SUMIFS(N2:N79,J2:J79,Z16,C2:C79,3)</f>
        <v>0</v>
      </c>
      <c r="AF16" s="11">
        <f>SUMIFS(O2:O79,K2:K79,AA15,C2:C79,3) + SUMIFS(N2:N79,J2:J79,AA15,C2:C79,3)</f>
        <v>0</v>
      </c>
      <c r="AG16" s="11"/>
      <c r="AH16" s="11"/>
      <c r="AI16" s="11"/>
      <c r="AJ16" s="11"/>
      <c r="AK16" s="11"/>
    </row>
    <row r="17" spans="1:62" x14ac:dyDescent="0.25">
      <c r="A17" s="3">
        <v>45406</v>
      </c>
      <c r="B17" s="3" t="s">
        <v>33</v>
      </c>
      <c r="C17" s="4">
        <v>1</v>
      </c>
      <c r="D17" s="2" t="s">
        <v>45</v>
      </c>
      <c r="E17" s="4">
        <v>2</v>
      </c>
      <c r="F17" s="4" t="s">
        <v>19</v>
      </c>
      <c r="G17" s="4" t="s">
        <v>18</v>
      </c>
      <c r="H17" s="4">
        <v>0</v>
      </c>
      <c r="I17" s="4">
        <v>2</v>
      </c>
      <c r="J17" s="2" t="s">
        <v>18</v>
      </c>
      <c r="K17" s="2" t="s">
        <v>19</v>
      </c>
      <c r="L17" s="2" t="s">
        <v>19</v>
      </c>
      <c r="M17" s="3">
        <v>45405</v>
      </c>
      <c r="N17" s="2">
        <v>3</v>
      </c>
      <c r="O17" s="2">
        <v>1</v>
      </c>
      <c r="P17" s="2">
        <v>0</v>
      </c>
      <c r="Q17" s="2">
        <f t="shared" si="0"/>
        <v>0</v>
      </c>
      <c r="V17" s="4"/>
      <c r="Y17" s="13" t="s">
        <v>63</v>
      </c>
      <c r="Z17" s="14" t="e" cm="1">
        <f t="array" ref="Z17">INDEX(F:F, MATCH(2, 1/(D:D=Y17)))</f>
        <v>#N/A</v>
      </c>
      <c r="AA17" s="14" t="e" cm="1">
        <f t="array" ref="AA17">INDEX(G:G, MATCH(2, 1/(D:D=Y17)))</f>
        <v>#N/A</v>
      </c>
      <c r="AB17" s="14" t="e" cm="1">
        <f t="array" ref="AB17">INDEX(E:E, MATCH(2, 1/(D:D=Y17)))</f>
        <v>#N/A</v>
      </c>
      <c r="AC17" s="28">
        <f t="shared" si="1"/>
        <v>0</v>
      </c>
      <c r="AD17" s="29" t="e">
        <f t="shared" si="2"/>
        <v>#N/A</v>
      </c>
      <c r="AE17" s="14">
        <f>SUMIFS(O2:O79,K2:K79,Z17,C2:C79,4) + SUMIFS(N2:N79,J2:J79,Z17,C2:C79,4)</f>
        <v>0</v>
      </c>
      <c r="AF17" s="14">
        <f>SUMIFS(O2:O79,K2:K79,AA17,C2:C79,4) + SUMIFS(N2:N79,J2:J79,AA17,C2:C79,4)</f>
        <v>0</v>
      </c>
      <c r="AG17" s="14"/>
      <c r="AH17" s="14"/>
      <c r="AI17" s="14"/>
      <c r="AJ17" s="14"/>
      <c r="AK17" s="14"/>
    </row>
    <row r="18" spans="1:62" x14ac:dyDescent="0.25">
      <c r="A18" s="15">
        <v>45406</v>
      </c>
      <c r="B18" s="15" t="s">
        <v>33</v>
      </c>
      <c r="C18" s="17">
        <v>1</v>
      </c>
      <c r="D18" s="16" t="s">
        <v>40</v>
      </c>
      <c r="E18" s="17">
        <v>2</v>
      </c>
      <c r="F18" s="17" t="s">
        <v>21</v>
      </c>
      <c r="G18" s="17" t="s">
        <v>20</v>
      </c>
      <c r="H18" s="17">
        <v>1</v>
      </c>
      <c r="I18" s="17">
        <v>1</v>
      </c>
      <c r="J18" s="16" t="s">
        <v>20</v>
      </c>
      <c r="K18" s="16" t="s">
        <v>21</v>
      </c>
      <c r="L18" s="16" t="s">
        <v>21</v>
      </c>
      <c r="M18" s="15">
        <v>45405</v>
      </c>
      <c r="N18" s="16">
        <v>5</v>
      </c>
      <c r="O18" s="16">
        <v>4</v>
      </c>
      <c r="P18" s="16">
        <v>1</v>
      </c>
      <c r="Q18" s="16">
        <f t="shared" si="0"/>
        <v>0</v>
      </c>
      <c r="V18" s="4"/>
    </row>
    <row r="19" spans="1:62" x14ac:dyDescent="0.25">
      <c r="A19" s="3">
        <v>45407</v>
      </c>
      <c r="B19" s="3" t="s">
        <v>32</v>
      </c>
      <c r="C19" s="4">
        <v>1</v>
      </c>
      <c r="D19" s="2" t="s">
        <v>42</v>
      </c>
      <c r="E19" s="4">
        <v>3</v>
      </c>
      <c r="F19" s="4" t="s">
        <v>11</v>
      </c>
      <c r="G19" s="4" t="s">
        <v>10</v>
      </c>
      <c r="H19" s="4">
        <v>3</v>
      </c>
      <c r="I19" s="4">
        <v>0</v>
      </c>
      <c r="J19" s="2" t="s">
        <v>11</v>
      </c>
      <c r="K19" s="2" t="s">
        <v>10</v>
      </c>
      <c r="L19" s="2" t="s">
        <v>10</v>
      </c>
      <c r="M19" s="3">
        <v>45406</v>
      </c>
      <c r="N19" s="2">
        <v>5</v>
      </c>
      <c r="O19" s="2">
        <v>3</v>
      </c>
      <c r="P19" s="2">
        <v>0</v>
      </c>
      <c r="Q19" s="2">
        <f t="shared" si="0"/>
        <v>0</v>
      </c>
      <c r="V19" s="4"/>
    </row>
    <row r="20" spans="1:62" x14ac:dyDescent="0.25">
      <c r="A20" s="15">
        <v>45407</v>
      </c>
      <c r="B20" s="15" t="s">
        <v>32</v>
      </c>
      <c r="C20" s="17">
        <v>1</v>
      </c>
      <c r="D20" s="16" t="s">
        <v>38</v>
      </c>
      <c r="E20" s="17">
        <v>3</v>
      </c>
      <c r="F20" s="17" t="s">
        <v>1</v>
      </c>
      <c r="G20" s="17" t="s">
        <v>0</v>
      </c>
      <c r="H20" s="17">
        <v>3</v>
      </c>
      <c r="I20" s="17">
        <v>0</v>
      </c>
      <c r="J20" s="16" t="s">
        <v>1</v>
      </c>
      <c r="K20" s="16" t="s">
        <v>0</v>
      </c>
      <c r="L20" s="16" t="s">
        <v>1</v>
      </c>
      <c r="M20" s="15">
        <v>45406</v>
      </c>
      <c r="N20" s="16">
        <v>3</v>
      </c>
      <c r="O20" s="16">
        <v>2</v>
      </c>
      <c r="P20" s="16">
        <v>0</v>
      </c>
      <c r="Q20" s="16">
        <f t="shared" si="0"/>
        <v>1</v>
      </c>
      <c r="V20" s="4"/>
    </row>
    <row r="21" spans="1:62" x14ac:dyDescent="0.25">
      <c r="A21" s="3">
        <v>45408</v>
      </c>
      <c r="B21" s="3" t="s">
        <v>32</v>
      </c>
      <c r="C21" s="4">
        <v>1</v>
      </c>
      <c r="D21" s="2" t="s">
        <v>43</v>
      </c>
      <c r="E21" s="4">
        <v>3</v>
      </c>
      <c r="F21" s="4" t="s">
        <v>13</v>
      </c>
      <c r="G21" s="4" t="s">
        <v>12</v>
      </c>
      <c r="H21" s="4">
        <v>3</v>
      </c>
      <c r="I21" s="4">
        <v>0</v>
      </c>
      <c r="J21" s="2" t="s">
        <v>13</v>
      </c>
      <c r="K21" s="2" t="s">
        <v>12</v>
      </c>
      <c r="L21" s="2" t="s">
        <v>12</v>
      </c>
      <c r="M21" s="3">
        <v>45408</v>
      </c>
      <c r="N21" s="2">
        <v>3</v>
      </c>
      <c r="O21" s="2">
        <v>1</v>
      </c>
      <c r="P21" s="2">
        <v>0</v>
      </c>
      <c r="Q21" s="2">
        <f t="shared" si="0"/>
        <v>0</v>
      </c>
      <c r="V21" s="4"/>
      <c r="AA21" t="s">
        <v>67</v>
      </c>
      <c r="AB21" t="s">
        <v>68</v>
      </c>
      <c r="AC21" t="s">
        <v>69</v>
      </c>
      <c r="AD21" t="s">
        <v>70</v>
      </c>
      <c r="AE21" t="s">
        <v>71</v>
      </c>
      <c r="AF21" t="s">
        <v>93</v>
      </c>
      <c r="AG21" t="s">
        <v>94</v>
      </c>
      <c r="AH21" t="s">
        <v>84</v>
      </c>
      <c r="AI21" t="s">
        <v>86</v>
      </c>
      <c r="AJ21" t="s">
        <v>85</v>
      </c>
      <c r="AK21" t="s">
        <v>87</v>
      </c>
      <c r="AL21" t="s">
        <v>88</v>
      </c>
      <c r="AM21" t="s">
        <v>89</v>
      </c>
      <c r="AN21" t="s">
        <v>90</v>
      </c>
      <c r="AO21" t="s">
        <v>91</v>
      </c>
      <c r="AP21" t="s">
        <v>92</v>
      </c>
      <c r="AQ21" t="s">
        <v>95</v>
      </c>
      <c r="AR21" t="s">
        <v>96</v>
      </c>
      <c r="AS21" t="s">
        <v>98</v>
      </c>
      <c r="AT21" t="s">
        <v>97</v>
      </c>
      <c r="AU21" t="s">
        <v>99</v>
      </c>
      <c r="AV21" t="s">
        <v>100</v>
      </c>
      <c r="AY21" t="s">
        <v>72</v>
      </c>
      <c r="AZ21" t="s">
        <v>79</v>
      </c>
      <c r="BA21" t="s">
        <v>83</v>
      </c>
      <c r="BB21" t="s">
        <v>73</v>
      </c>
      <c r="BC21" t="s">
        <v>78</v>
      </c>
      <c r="BD21" t="s">
        <v>82</v>
      </c>
      <c r="BE21" t="s">
        <v>74</v>
      </c>
      <c r="BF21" t="s">
        <v>77</v>
      </c>
      <c r="BG21" t="s">
        <v>81</v>
      </c>
      <c r="BH21" t="s">
        <v>75</v>
      </c>
      <c r="BI21" t="s">
        <v>76</v>
      </c>
      <c r="BJ21" t="s">
        <v>80</v>
      </c>
    </row>
    <row r="22" spans="1:62" x14ac:dyDescent="0.25">
      <c r="A22" s="3">
        <v>45408</v>
      </c>
      <c r="B22" s="3" t="s">
        <v>33</v>
      </c>
      <c r="C22" s="4">
        <v>1</v>
      </c>
      <c r="D22" s="2" t="s">
        <v>41</v>
      </c>
      <c r="E22" s="4">
        <v>3</v>
      </c>
      <c r="F22" s="4" t="s">
        <v>15</v>
      </c>
      <c r="G22" s="4" t="s">
        <v>14</v>
      </c>
      <c r="H22" s="4">
        <v>1</v>
      </c>
      <c r="I22" s="4">
        <v>2</v>
      </c>
      <c r="J22" s="2" t="s">
        <v>15</v>
      </c>
      <c r="K22" s="2" t="s">
        <v>14</v>
      </c>
      <c r="L22" s="2" t="s">
        <v>14</v>
      </c>
      <c r="M22" s="3">
        <v>45408</v>
      </c>
      <c r="N22" s="2">
        <v>2</v>
      </c>
      <c r="O22" s="2">
        <v>6</v>
      </c>
      <c r="P22" s="2">
        <v>0</v>
      </c>
      <c r="Q22" s="2">
        <f t="shared" si="0"/>
        <v>1</v>
      </c>
      <c r="V22" s="4"/>
      <c r="Z22" t="s">
        <v>11</v>
      </c>
      <c r="AA22">
        <f>COUNTIFS($J$2:$J$81, Z22, $C$2:$C$81, 1) + COUNTIFS($K$2:$K$81, Z22, $C$2:$C$81, 1)</f>
        <v>5</v>
      </c>
      <c r="AB22">
        <f>COUNTIFS($J$2:$J$81, Z22, $C$2:$C$81, 2) + COUNTIFS($K$2:$K$81, Z22, $C$2:$C$81, 2)</f>
        <v>6</v>
      </c>
      <c r="AC22">
        <f>COUNTIFS($J$2:$J$81, Z22, $C$2:$C$81, 3) + COUNTIFS($K$2:$K$81, Z22, $C$2:$C$81, 3)</f>
        <v>0</v>
      </c>
      <c r="AD22">
        <f>COUNTIFS($J$2:$J$81, Z22, $C$2:$C$81, 4) + COUNTIFS($K$2:$K$81, Z22, $C$2:$C$81, 4)</f>
        <v>0</v>
      </c>
      <c r="AE22">
        <f>AA22+AB22+AC22+AD22</f>
        <v>11</v>
      </c>
      <c r="AF22">
        <f>COUNTIFS($K$2:$K$81,Z22,$C$2:$C$81,1)</f>
        <v>3</v>
      </c>
      <c r="AG22">
        <f>COUNTIFS($J$2:$J$81,Z22,$C$2:$C$81,1)</f>
        <v>2</v>
      </c>
      <c r="AH22">
        <f>SUMIFS($O$2:$O$81, $K$2:$K$81, Z22,$C$2:$C$81, 1)</f>
        <v>12</v>
      </c>
      <c r="AI22">
        <f>SUMIFS($N$2:$N$81, $J$2:$J$81, Z22,$C$2:$C$81, 1)</f>
        <v>8</v>
      </c>
      <c r="AJ22">
        <f>SUMIFS($N$2:$N$81, $K$2:$K$81, Z22,$C$2:$C$81, 1)</f>
        <v>5</v>
      </c>
      <c r="AK22">
        <f>SUMIFS($O$2:$O$81, $J$2:$J$81, Z22,$C$2:$C$81, 1)</f>
        <v>9</v>
      </c>
      <c r="AL22">
        <f>AH22-AJ22</f>
        <v>7</v>
      </c>
      <c r="AM22">
        <f>AI22-AK22</f>
        <v>-1</v>
      </c>
      <c r="AN22">
        <f>AH22+AI22</f>
        <v>20</v>
      </c>
      <c r="AO22">
        <f>AJ22+AK22</f>
        <v>14</v>
      </c>
      <c r="AP22">
        <f>(AH22+AI22)-(AJ22+AK22)</f>
        <v>6</v>
      </c>
      <c r="AQ22">
        <f>AH22/AF22</f>
        <v>4</v>
      </c>
      <c r="AR22">
        <f>AI22/AG22</f>
        <v>4</v>
      </c>
      <c r="AS22">
        <f>AJ22/AF22</f>
        <v>1.6666666666666667</v>
      </c>
      <c r="AT22">
        <f>AK22/AG22</f>
        <v>4.5</v>
      </c>
      <c r="AU22">
        <f>AN22/AA22</f>
        <v>4</v>
      </c>
      <c r="AV22">
        <f>AO22/AA22</f>
        <v>2.8</v>
      </c>
      <c r="AY22">
        <f>SUMIFS($O$2:$O$81, $K$2:$K$81, Z22,$C$2:$C$81, 2)</f>
        <v>8</v>
      </c>
      <c r="BB22">
        <f>SUMIFS($O$2:$O$81, $K$2:$K$81, Z22,$C$2:$C$81, 3)</f>
        <v>0</v>
      </c>
      <c r="BE22">
        <f>SUMIFS($O$2:$O$81, $K$2:$K$81, Z22,$C$2:$C$81, 4)</f>
        <v>0</v>
      </c>
      <c r="BH22">
        <f>AH22+AY22+BB22+BE22</f>
        <v>20</v>
      </c>
    </row>
    <row r="23" spans="1:62" x14ac:dyDescent="0.25">
      <c r="A23" s="3">
        <v>45408</v>
      </c>
      <c r="B23" s="3" t="s">
        <v>33</v>
      </c>
      <c r="C23" s="4">
        <v>1</v>
      </c>
      <c r="D23" s="2" t="s">
        <v>40</v>
      </c>
      <c r="E23" s="4">
        <v>3</v>
      </c>
      <c r="F23" s="4" t="s">
        <v>21</v>
      </c>
      <c r="G23" s="4" t="s">
        <v>20</v>
      </c>
      <c r="H23" s="4">
        <v>2</v>
      </c>
      <c r="I23" s="4">
        <v>1</v>
      </c>
      <c r="J23" s="2" t="s">
        <v>21</v>
      </c>
      <c r="K23" s="2" t="s">
        <v>20</v>
      </c>
      <c r="L23" s="2" t="s">
        <v>21</v>
      </c>
      <c r="M23" s="3">
        <v>45408</v>
      </c>
      <c r="N23" s="2">
        <v>1</v>
      </c>
      <c r="O23" s="2">
        <v>6</v>
      </c>
      <c r="P23" s="2">
        <v>0</v>
      </c>
      <c r="Q23" s="2">
        <f t="shared" si="0"/>
        <v>0</v>
      </c>
      <c r="V23" s="4"/>
      <c r="Z23" t="s">
        <v>3</v>
      </c>
      <c r="AA23">
        <f>COUNTIFS($J$2:$J$81, Z23, $C$2:$C$81, 1) + COUNTIFS($K$2:$K$81, Z23, $C$2:$C$81, 1)</f>
        <v>7</v>
      </c>
      <c r="AB23">
        <f>COUNTIFS($J$2:$J$81, Z23, $C$2:$C$81, 2) + COUNTIFS($K$2:$K$81, Z23, $C$2:$C$81, 2)</f>
        <v>6</v>
      </c>
      <c r="AC23">
        <f t="shared" ref="AC23:AC37" si="3">COUNTIFS($J$2:$J$81, Z23, $C$2:$C$81, 3) + COUNTIFS($K$2:$K$81, Z23, $C$2:$C$81, 3)</f>
        <v>0</v>
      </c>
      <c r="AD23">
        <f t="shared" ref="AD23:AD37" si="4">COUNTIFS($J$2:$J$81, Z23, $C$2:$C$81, 4) + COUNTIFS($K$2:$K$81, Z23, $C$2:$C$81, 4)</f>
        <v>0</v>
      </c>
      <c r="AE23">
        <f t="shared" ref="AE23:AE37" si="5">AA23+AB23+AC23+AD23</f>
        <v>13</v>
      </c>
      <c r="AF23">
        <f t="shared" ref="AF23:AF37" si="6">COUNTIFS($K$2:$K$81,Z23,$C$2:$C$81,1)</f>
        <v>4</v>
      </c>
      <c r="AG23">
        <f t="shared" ref="AG23:AG37" si="7">COUNTIFS($J$2:$J$81,Z23,$C$2:$C$81,1)</f>
        <v>3</v>
      </c>
      <c r="AH23">
        <f t="shared" ref="AH23:AH37" si="8">SUMIFS($O$2:$O$81, $K$2:$K$81, Z23,$C$2:$C$81, 1)</f>
        <v>10</v>
      </c>
      <c r="AI23">
        <f t="shared" ref="AI23:AI37" si="9">SUMIFS($N$2:$N$81, $J$2:$J$81, Z23,$C$2:$C$81, 1)</f>
        <v>8</v>
      </c>
      <c r="AJ23">
        <f t="shared" ref="AJ23:AJ37" si="10">SUMIFS($N$2:$N$81, $K$2:$K$81, Z23,$C$2:$C$81, 1)</f>
        <v>7</v>
      </c>
      <c r="AK23">
        <f t="shared" ref="AK23:AK37" si="11">SUMIFS($O$2:$O$81, $J$2:$J$81, Z23,$C$2:$C$81, 1)</f>
        <v>5</v>
      </c>
      <c r="AL23">
        <f t="shared" ref="AL23:AL37" si="12">AH23-AJ23</f>
        <v>3</v>
      </c>
      <c r="AM23">
        <f t="shared" ref="AM23:AM37" si="13">AI23-AK23</f>
        <v>3</v>
      </c>
      <c r="AN23">
        <f t="shared" ref="AN23:AN37" si="14">AH23+AI23</f>
        <v>18</v>
      </c>
      <c r="AO23">
        <f t="shared" ref="AO23:AO37" si="15">AJ23+AK23</f>
        <v>12</v>
      </c>
      <c r="AP23">
        <f t="shared" ref="AP23:AP37" si="16">(AH23+AI23)-(AJ23+AK23)</f>
        <v>6</v>
      </c>
      <c r="AQ23">
        <f t="shared" ref="AQ23:AQ37" si="17">AH23/AF23</f>
        <v>2.5</v>
      </c>
      <c r="AR23">
        <f t="shared" ref="AR23:AR37" si="18">AI23/AG23</f>
        <v>2.6666666666666665</v>
      </c>
      <c r="AS23">
        <f t="shared" ref="AS23:AS37" si="19">AJ23/AF23</f>
        <v>1.75</v>
      </c>
      <c r="AT23">
        <f t="shared" ref="AT23:AT37" si="20">AK23/AG23</f>
        <v>1.6666666666666667</v>
      </c>
      <c r="AU23">
        <f t="shared" ref="AU23:AU37" si="21">AN23/AA23</f>
        <v>2.5714285714285716</v>
      </c>
      <c r="AV23">
        <f t="shared" ref="AV23:AV37" si="22">AO23/AA23</f>
        <v>1.7142857142857142</v>
      </c>
      <c r="AY23">
        <f>SUMIFS($O$2:$O$81, $K$2:$K$81, Z23,$C$2:$C$81, 2)</f>
        <v>4</v>
      </c>
      <c r="BB23">
        <f>SUMIFS($O$2:$O$81, $K$2:$K$81, Z23,$C$2:$C$81, 3)</f>
        <v>0</v>
      </c>
      <c r="BE23">
        <f>SUMIFS($O$2:$O$81, $K$2:$K$81, Z23,$C$2:$C$81, 4)</f>
        <v>0</v>
      </c>
      <c r="BH23">
        <f>AH23+AY23+BB23+BE23</f>
        <v>14</v>
      </c>
    </row>
    <row r="24" spans="1:62" x14ac:dyDescent="0.25">
      <c r="A24" s="15">
        <v>45408</v>
      </c>
      <c r="B24" s="15" t="s">
        <v>33</v>
      </c>
      <c r="C24" s="17">
        <v>1</v>
      </c>
      <c r="D24" s="16" t="s">
        <v>44</v>
      </c>
      <c r="E24" s="17">
        <v>3</v>
      </c>
      <c r="F24" s="17" t="s">
        <v>17</v>
      </c>
      <c r="G24" s="17" t="s">
        <v>16</v>
      </c>
      <c r="H24" s="17">
        <v>2</v>
      </c>
      <c r="I24" s="17">
        <v>1</v>
      </c>
      <c r="J24" s="16" t="s">
        <v>17</v>
      </c>
      <c r="K24" s="16" t="s">
        <v>16</v>
      </c>
      <c r="L24" s="16" t="s">
        <v>16</v>
      </c>
      <c r="M24" s="15">
        <v>45408</v>
      </c>
      <c r="N24" s="16">
        <v>2</v>
      </c>
      <c r="O24" s="16">
        <v>1</v>
      </c>
      <c r="P24" s="16">
        <v>0</v>
      </c>
      <c r="Q24" s="16">
        <f t="shared" si="0"/>
        <v>0</v>
      </c>
      <c r="V24" s="4"/>
      <c r="Z24" t="s">
        <v>2</v>
      </c>
      <c r="AA24">
        <f>COUNTIFS($J$2:$J$81, Z24, $C$2:$C$81, 1) + COUNTIFS($K$2:$K$81, Z24, $C$2:$C$81, 1)</f>
        <v>7</v>
      </c>
      <c r="AB24">
        <f>COUNTIFS($J$2:$J$81, Z24, $C$2:$C$81, 2) + COUNTIFS($K$2:$K$81, Z24, $C$2:$C$81, 2)</f>
        <v>0</v>
      </c>
      <c r="AC24">
        <f t="shared" si="3"/>
        <v>0</v>
      </c>
      <c r="AD24">
        <f t="shared" si="4"/>
        <v>0</v>
      </c>
      <c r="AE24">
        <f t="shared" si="5"/>
        <v>7</v>
      </c>
      <c r="AF24">
        <f t="shared" si="6"/>
        <v>3</v>
      </c>
      <c r="AG24">
        <f t="shared" si="7"/>
        <v>4</v>
      </c>
      <c r="AH24">
        <f t="shared" si="8"/>
        <v>5</v>
      </c>
      <c r="AI24">
        <f t="shared" si="9"/>
        <v>7</v>
      </c>
      <c r="AJ24">
        <f t="shared" si="10"/>
        <v>8</v>
      </c>
      <c r="AK24">
        <f t="shared" si="11"/>
        <v>10</v>
      </c>
      <c r="AL24">
        <f t="shared" si="12"/>
        <v>-3</v>
      </c>
      <c r="AM24">
        <f t="shared" si="13"/>
        <v>-3</v>
      </c>
      <c r="AN24">
        <f t="shared" si="14"/>
        <v>12</v>
      </c>
      <c r="AO24">
        <f t="shared" si="15"/>
        <v>18</v>
      </c>
      <c r="AP24">
        <f t="shared" si="16"/>
        <v>-6</v>
      </c>
      <c r="AQ24">
        <f t="shared" si="17"/>
        <v>1.6666666666666667</v>
      </c>
      <c r="AR24">
        <f t="shared" si="18"/>
        <v>1.75</v>
      </c>
      <c r="AS24">
        <f t="shared" si="19"/>
        <v>2.6666666666666665</v>
      </c>
      <c r="AT24">
        <f t="shared" si="20"/>
        <v>2.5</v>
      </c>
      <c r="AU24">
        <f t="shared" si="21"/>
        <v>1.7142857142857142</v>
      </c>
      <c r="AV24">
        <f t="shared" si="22"/>
        <v>2.5714285714285716</v>
      </c>
      <c r="AY24">
        <f>SUMIFS($O$2:$O$81, $K$2:$K$81, Z24,$C$2:$C$81, 2)</f>
        <v>0</v>
      </c>
      <c r="BB24">
        <f>SUMIFS($O$2:$O$81, $K$2:$K$81, Z24,$C$2:$C$81, 3)</f>
        <v>0</v>
      </c>
      <c r="BE24">
        <f>SUMIFS($O$2:$O$81, $K$2:$K$81, Z24,$C$2:$C$81, 4)</f>
        <v>0</v>
      </c>
      <c r="BH24">
        <f>AH24+AY24+BB24+BE24</f>
        <v>5</v>
      </c>
    </row>
    <row r="25" spans="1:62" x14ac:dyDescent="0.25">
      <c r="A25" s="3">
        <v>45409</v>
      </c>
      <c r="B25" s="3" t="s">
        <v>32</v>
      </c>
      <c r="C25" s="4">
        <v>1</v>
      </c>
      <c r="D25" s="2" t="s">
        <v>38</v>
      </c>
      <c r="E25" s="4">
        <v>4</v>
      </c>
      <c r="F25" s="4" t="s">
        <v>1</v>
      </c>
      <c r="G25" s="4" t="s">
        <v>0</v>
      </c>
      <c r="H25" s="4">
        <v>3</v>
      </c>
      <c r="I25" s="4">
        <v>1</v>
      </c>
      <c r="J25" s="2" t="s">
        <v>1</v>
      </c>
      <c r="K25" s="2" t="s">
        <v>0</v>
      </c>
      <c r="L25" s="2" t="s">
        <v>1</v>
      </c>
      <c r="M25" s="3">
        <v>45409</v>
      </c>
      <c r="N25" s="2">
        <v>2</v>
      </c>
      <c r="O25" s="2">
        <v>3</v>
      </c>
      <c r="P25" s="2">
        <v>2</v>
      </c>
      <c r="Q25" s="2">
        <f t="shared" si="0"/>
        <v>0</v>
      </c>
      <c r="V25" s="4"/>
      <c r="Z25" t="s">
        <v>10</v>
      </c>
      <c r="AA25">
        <f>COUNTIFS($J$2:$J$81, Z25, $C$2:$C$81, 1) + COUNTIFS($K$2:$K$81, Z25, $C$2:$C$81, 1)</f>
        <v>5</v>
      </c>
      <c r="AB25">
        <f>COUNTIFS($J$2:$J$81, Z25, $C$2:$C$81, 2) + COUNTIFS($K$2:$K$81, Z25, $C$2:$C$81, 2)</f>
        <v>0</v>
      </c>
      <c r="AC25">
        <f t="shared" si="3"/>
        <v>0</v>
      </c>
      <c r="AD25">
        <f t="shared" si="4"/>
        <v>0</v>
      </c>
      <c r="AE25">
        <f t="shared" si="5"/>
        <v>5</v>
      </c>
      <c r="AF25">
        <f t="shared" si="6"/>
        <v>2</v>
      </c>
      <c r="AG25">
        <f t="shared" si="7"/>
        <v>3</v>
      </c>
      <c r="AH25">
        <f t="shared" si="8"/>
        <v>9</v>
      </c>
      <c r="AI25">
        <f t="shared" si="9"/>
        <v>5</v>
      </c>
      <c r="AJ25">
        <f t="shared" si="10"/>
        <v>8</v>
      </c>
      <c r="AK25">
        <f t="shared" si="11"/>
        <v>12</v>
      </c>
      <c r="AL25">
        <f t="shared" si="12"/>
        <v>1</v>
      </c>
      <c r="AM25">
        <f t="shared" si="13"/>
        <v>-7</v>
      </c>
      <c r="AN25">
        <f t="shared" si="14"/>
        <v>14</v>
      </c>
      <c r="AO25">
        <f t="shared" si="15"/>
        <v>20</v>
      </c>
      <c r="AP25">
        <f t="shared" si="16"/>
        <v>-6</v>
      </c>
      <c r="AQ25">
        <f t="shared" si="17"/>
        <v>4.5</v>
      </c>
      <c r="AR25">
        <f t="shared" si="18"/>
        <v>1.6666666666666667</v>
      </c>
      <c r="AS25">
        <f t="shared" si="19"/>
        <v>4</v>
      </c>
      <c r="AT25">
        <f t="shared" si="20"/>
        <v>4</v>
      </c>
      <c r="AU25">
        <f t="shared" si="21"/>
        <v>2.8</v>
      </c>
      <c r="AV25">
        <f t="shared" si="22"/>
        <v>4</v>
      </c>
      <c r="AY25">
        <f>SUMIFS($O$2:$O$81, $K$2:$K$81, Z25,$C$2:$C$81, 2)</f>
        <v>0</v>
      </c>
      <c r="BB25">
        <f>SUMIFS($O$2:$O$81, $K$2:$K$81, Z25,$C$2:$C$81, 3)</f>
        <v>0</v>
      </c>
      <c r="BE25">
        <f>SUMIFS($O$2:$O$81, $K$2:$K$81, Z25,$C$2:$C$81, 4)</f>
        <v>0</v>
      </c>
      <c r="BH25">
        <f>AH25+AY25+BB25+BE25</f>
        <v>9</v>
      </c>
    </row>
    <row r="26" spans="1:62" x14ac:dyDescent="0.25">
      <c r="A26" s="3">
        <v>45409</v>
      </c>
      <c r="B26" s="3" t="s">
        <v>32</v>
      </c>
      <c r="C26" s="4">
        <v>1</v>
      </c>
      <c r="D26" s="2" t="s">
        <v>42</v>
      </c>
      <c r="E26" s="4">
        <v>4</v>
      </c>
      <c r="F26" s="4" t="s">
        <v>11</v>
      </c>
      <c r="G26" s="4" t="s">
        <v>10</v>
      </c>
      <c r="H26" s="4">
        <v>3</v>
      </c>
      <c r="I26" s="4">
        <v>1</v>
      </c>
      <c r="J26" s="2" t="s">
        <v>11</v>
      </c>
      <c r="K26" s="2" t="s">
        <v>10</v>
      </c>
      <c r="L26" s="2" t="s">
        <v>10</v>
      </c>
      <c r="M26" s="3">
        <v>45409</v>
      </c>
      <c r="N26" s="2">
        <v>3</v>
      </c>
      <c r="O26" s="2">
        <v>6</v>
      </c>
      <c r="P26" s="2">
        <v>0</v>
      </c>
      <c r="Q26" s="2">
        <f t="shared" si="0"/>
        <v>1</v>
      </c>
      <c r="V26" s="4"/>
      <c r="Z26" t="s">
        <v>13</v>
      </c>
      <c r="AA26">
        <f>COUNTIFS($J$2:$J$81, Z26, $C$2:$C$81, 1) + COUNTIFS($K$2:$K$81, Z26, $C$2:$C$81, 1)</f>
        <v>4</v>
      </c>
      <c r="AB26">
        <f>COUNTIFS($J$2:$J$81, Z26, $C$2:$C$81, 2) + COUNTIFS($K$2:$K$81, Z26, $C$2:$C$81, 2)</f>
        <v>6</v>
      </c>
      <c r="AC26">
        <f t="shared" si="3"/>
        <v>0</v>
      </c>
      <c r="AD26">
        <f t="shared" si="4"/>
        <v>0</v>
      </c>
      <c r="AE26">
        <f t="shared" si="5"/>
        <v>10</v>
      </c>
      <c r="AF26">
        <f t="shared" si="6"/>
        <v>2</v>
      </c>
      <c r="AG26">
        <f t="shared" si="7"/>
        <v>2</v>
      </c>
      <c r="AH26">
        <f t="shared" si="8"/>
        <v>8</v>
      </c>
      <c r="AI26">
        <f t="shared" si="9"/>
        <v>7</v>
      </c>
      <c r="AJ26">
        <f t="shared" si="10"/>
        <v>4</v>
      </c>
      <c r="AK26">
        <f t="shared" si="11"/>
        <v>3</v>
      </c>
      <c r="AL26">
        <f t="shared" si="12"/>
        <v>4</v>
      </c>
      <c r="AM26">
        <f t="shared" si="13"/>
        <v>4</v>
      </c>
      <c r="AN26">
        <f t="shared" si="14"/>
        <v>15</v>
      </c>
      <c r="AO26">
        <f t="shared" si="15"/>
        <v>7</v>
      </c>
      <c r="AP26">
        <f t="shared" si="16"/>
        <v>8</v>
      </c>
      <c r="AQ26">
        <f t="shared" si="17"/>
        <v>4</v>
      </c>
      <c r="AR26">
        <f t="shared" si="18"/>
        <v>3.5</v>
      </c>
      <c r="AS26">
        <f t="shared" si="19"/>
        <v>2</v>
      </c>
      <c r="AT26">
        <f t="shared" si="20"/>
        <v>1.5</v>
      </c>
      <c r="AU26">
        <f t="shared" si="21"/>
        <v>3.75</v>
      </c>
      <c r="AV26">
        <f t="shared" si="22"/>
        <v>1.75</v>
      </c>
      <c r="AY26">
        <f>SUMIFS($O$2:$O$81, $K$2:$K$81, Z26,$C$2:$C$81, 2)</f>
        <v>9</v>
      </c>
      <c r="BB26">
        <f>SUMIFS($O$2:$O$81, $K$2:$K$81, Z26,$C$2:$C$81, 3)</f>
        <v>0</v>
      </c>
      <c r="BE26">
        <f>SUMIFS($O$2:$O$81, $K$2:$K$81, Z26,$C$2:$C$81, 4)</f>
        <v>0</v>
      </c>
      <c r="BH26">
        <f>AH26+AY26+BB26+BE26</f>
        <v>17</v>
      </c>
    </row>
    <row r="27" spans="1:62" x14ac:dyDescent="0.25">
      <c r="A27" s="3">
        <v>45409</v>
      </c>
      <c r="B27" s="3" t="s">
        <v>32</v>
      </c>
      <c r="C27" s="4">
        <v>1</v>
      </c>
      <c r="D27" s="2" t="s">
        <v>39</v>
      </c>
      <c r="E27" s="4">
        <v>4</v>
      </c>
      <c r="F27" s="4" t="s">
        <v>3</v>
      </c>
      <c r="G27" s="4" t="s">
        <v>2</v>
      </c>
      <c r="H27" s="4">
        <v>3</v>
      </c>
      <c r="I27" s="4">
        <v>1</v>
      </c>
      <c r="J27" s="2" t="s">
        <v>3</v>
      </c>
      <c r="K27" s="2" t="s">
        <v>2</v>
      </c>
      <c r="L27" s="2" t="s">
        <v>3</v>
      </c>
      <c r="M27" s="3">
        <v>45409</v>
      </c>
      <c r="N27" s="2">
        <v>3</v>
      </c>
      <c r="O27" s="2">
        <v>1</v>
      </c>
      <c r="P27" s="2">
        <v>0</v>
      </c>
      <c r="Q27" s="2">
        <f t="shared" si="0"/>
        <v>1</v>
      </c>
      <c r="V27" s="4"/>
      <c r="Z27" t="s">
        <v>1</v>
      </c>
      <c r="AA27">
        <f>COUNTIFS($J$2:$J$81, Z27, $C$2:$C$81, 1) + COUNTIFS($K$2:$K$81, Z27, $C$2:$C$81, 1)</f>
        <v>5</v>
      </c>
      <c r="AB27">
        <f>COUNTIFS($J$2:$J$81, Z27, $C$2:$C$81, 2) + COUNTIFS($K$2:$K$81, Z27, $C$2:$C$81, 2)</f>
        <v>6</v>
      </c>
      <c r="AC27">
        <f t="shared" si="3"/>
        <v>0</v>
      </c>
      <c r="AD27">
        <f t="shared" si="4"/>
        <v>0</v>
      </c>
      <c r="AE27">
        <f t="shared" si="5"/>
        <v>11</v>
      </c>
      <c r="AF27">
        <f t="shared" si="6"/>
        <v>3</v>
      </c>
      <c r="AG27">
        <f t="shared" si="7"/>
        <v>2</v>
      </c>
      <c r="AH27">
        <f t="shared" si="8"/>
        <v>14</v>
      </c>
      <c r="AI27">
        <f t="shared" si="9"/>
        <v>5</v>
      </c>
      <c r="AJ27">
        <f t="shared" si="10"/>
        <v>7</v>
      </c>
      <c r="AK27">
        <f t="shared" si="11"/>
        <v>5</v>
      </c>
      <c r="AL27">
        <f t="shared" si="12"/>
        <v>7</v>
      </c>
      <c r="AM27">
        <f t="shared" si="13"/>
        <v>0</v>
      </c>
      <c r="AN27">
        <f t="shared" si="14"/>
        <v>19</v>
      </c>
      <c r="AO27">
        <f t="shared" si="15"/>
        <v>12</v>
      </c>
      <c r="AP27">
        <f t="shared" si="16"/>
        <v>7</v>
      </c>
      <c r="AQ27">
        <f t="shared" si="17"/>
        <v>4.666666666666667</v>
      </c>
      <c r="AR27">
        <f t="shared" si="18"/>
        <v>2.5</v>
      </c>
      <c r="AS27">
        <f t="shared" si="19"/>
        <v>2.3333333333333335</v>
      </c>
      <c r="AT27">
        <f t="shared" si="20"/>
        <v>2.5</v>
      </c>
      <c r="AU27">
        <f t="shared" si="21"/>
        <v>3.8</v>
      </c>
      <c r="AV27">
        <f t="shared" si="22"/>
        <v>2.4</v>
      </c>
      <c r="AY27">
        <f>SUMIFS($O$2:$O$81, $K$2:$K$81, Z27,$C$2:$C$81, 2)</f>
        <v>6</v>
      </c>
      <c r="BB27">
        <f>SUMIFS($O$2:$O$81, $K$2:$K$81, Z27,$C$2:$C$81, 3)</f>
        <v>0</v>
      </c>
      <c r="BE27">
        <f>SUMIFS($O$2:$O$81, $K$2:$K$81, Z27,$C$2:$C$81, 4)</f>
        <v>0</v>
      </c>
      <c r="BH27">
        <f>AH27+AY27+BB27+BE27</f>
        <v>20</v>
      </c>
    </row>
    <row r="28" spans="1:62" x14ac:dyDescent="0.25">
      <c r="A28" s="15">
        <v>45409</v>
      </c>
      <c r="B28" s="15" t="s">
        <v>33</v>
      </c>
      <c r="C28" s="17">
        <v>1</v>
      </c>
      <c r="D28" s="16" t="s">
        <v>45</v>
      </c>
      <c r="E28" s="17">
        <v>3</v>
      </c>
      <c r="F28" s="17" t="s">
        <v>19</v>
      </c>
      <c r="G28" s="17" t="s">
        <v>18</v>
      </c>
      <c r="H28" s="17">
        <v>1</v>
      </c>
      <c r="I28" s="17">
        <v>2</v>
      </c>
      <c r="J28" s="16" t="s">
        <v>19</v>
      </c>
      <c r="K28" s="16" t="s">
        <v>18</v>
      </c>
      <c r="L28" s="16" t="s">
        <v>19</v>
      </c>
      <c r="M28" s="15">
        <v>45409</v>
      </c>
      <c r="N28" s="16">
        <v>3</v>
      </c>
      <c r="O28" s="16">
        <v>2</v>
      </c>
      <c r="P28" s="16">
        <v>1</v>
      </c>
      <c r="Q28" s="16">
        <f t="shared" si="0"/>
        <v>1</v>
      </c>
      <c r="V28" s="4"/>
      <c r="Z28" t="s">
        <v>0</v>
      </c>
      <c r="AA28">
        <f>COUNTIFS($J$2:$J$81, Z28, $C$2:$C$81, 1) + COUNTIFS($K$2:$K$81, Z28, $C$2:$C$81, 1)</f>
        <v>5</v>
      </c>
      <c r="AB28">
        <f>COUNTIFS($J$2:$J$81, Z28, $C$2:$C$81, 2) + COUNTIFS($K$2:$K$81, Z28, $C$2:$C$81, 2)</f>
        <v>0</v>
      </c>
      <c r="AC28">
        <f t="shared" si="3"/>
        <v>0</v>
      </c>
      <c r="AD28">
        <f t="shared" si="4"/>
        <v>0</v>
      </c>
      <c r="AE28">
        <f t="shared" si="5"/>
        <v>5</v>
      </c>
      <c r="AF28">
        <f t="shared" si="6"/>
        <v>2</v>
      </c>
      <c r="AG28">
        <f t="shared" si="7"/>
        <v>3</v>
      </c>
      <c r="AH28">
        <f t="shared" si="8"/>
        <v>5</v>
      </c>
      <c r="AI28">
        <f t="shared" si="9"/>
        <v>7</v>
      </c>
      <c r="AJ28">
        <f t="shared" si="10"/>
        <v>5</v>
      </c>
      <c r="AK28">
        <f t="shared" si="11"/>
        <v>14</v>
      </c>
      <c r="AL28">
        <f t="shared" si="12"/>
        <v>0</v>
      </c>
      <c r="AM28">
        <f t="shared" si="13"/>
        <v>-7</v>
      </c>
      <c r="AN28">
        <f t="shared" si="14"/>
        <v>12</v>
      </c>
      <c r="AO28">
        <f t="shared" si="15"/>
        <v>19</v>
      </c>
      <c r="AP28">
        <f t="shared" si="16"/>
        <v>-7</v>
      </c>
      <c r="AQ28">
        <f t="shared" si="17"/>
        <v>2.5</v>
      </c>
      <c r="AR28">
        <f t="shared" si="18"/>
        <v>2.3333333333333335</v>
      </c>
      <c r="AS28">
        <f t="shared" si="19"/>
        <v>2.5</v>
      </c>
      <c r="AT28">
        <f t="shared" si="20"/>
        <v>4.666666666666667</v>
      </c>
      <c r="AU28">
        <f t="shared" si="21"/>
        <v>2.4</v>
      </c>
      <c r="AV28">
        <f t="shared" si="22"/>
        <v>3.8</v>
      </c>
      <c r="AY28">
        <f>SUMIFS($O$2:$O$81, $K$2:$K$81, Z28,$C$2:$C$81, 2)</f>
        <v>0</v>
      </c>
      <c r="BB28">
        <f>SUMIFS($O$2:$O$81, $K$2:$K$81, Z28,$C$2:$C$81, 3)</f>
        <v>0</v>
      </c>
      <c r="BE28">
        <f>SUMIFS($O$2:$O$81, $K$2:$K$81, Z28,$C$2:$C$81, 4)</f>
        <v>0</v>
      </c>
      <c r="BH28">
        <f>AH28+AY28+BB28+BE28</f>
        <v>5</v>
      </c>
    </row>
    <row r="29" spans="1:62" x14ac:dyDescent="0.25">
      <c r="A29" s="3">
        <v>45410</v>
      </c>
      <c r="B29" s="3" t="s">
        <v>33</v>
      </c>
      <c r="C29" s="4">
        <v>1</v>
      </c>
      <c r="D29" s="2" t="s">
        <v>41</v>
      </c>
      <c r="E29" s="4">
        <v>4</v>
      </c>
      <c r="F29" s="4" t="s">
        <v>15</v>
      </c>
      <c r="G29" s="4" t="s">
        <v>14</v>
      </c>
      <c r="H29" s="4">
        <v>1</v>
      </c>
      <c r="I29" s="4">
        <v>3</v>
      </c>
      <c r="J29" s="2" t="s">
        <v>15</v>
      </c>
      <c r="K29" s="2" t="s">
        <v>14</v>
      </c>
      <c r="L29" s="2" t="s">
        <v>14</v>
      </c>
      <c r="M29" s="3">
        <v>45410</v>
      </c>
      <c r="N29" s="2">
        <v>1</v>
      </c>
      <c r="O29" s="2">
        <v>5</v>
      </c>
      <c r="P29" s="2">
        <v>0</v>
      </c>
      <c r="Q29" s="2">
        <f t="shared" si="0"/>
        <v>1</v>
      </c>
      <c r="V29" s="4"/>
      <c r="Z29" t="s">
        <v>12</v>
      </c>
      <c r="AA29">
        <f>COUNTIFS($J$2:$J$81, Z29, $C$2:$C$81, 1) + COUNTIFS($K$2:$K$81, Z29, $C$2:$C$81, 1)</f>
        <v>4</v>
      </c>
      <c r="AB29">
        <f>COUNTIFS($J$2:$J$81, Z29, $C$2:$C$81, 2) + COUNTIFS($K$2:$K$81, Z29, $C$2:$C$81, 2)</f>
        <v>0</v>
      </c>
      <c r="AC29">
        <f t="shared" si="3"/>
        <v>0</v>
      </c>
      <c r="AD29">
        <f t="shared" si="4"/>
        <v>0</v>
      </c>
      <c r="AE29">
        <f t="shared" si="5"/>
        <v>4</v>
      </c>
      <c r="AF29">
        <f t="shared" si="6"/>
        <v>2</v>
      </c>
      <c r="AG29">
        <f t="shared" si="7"/>
        <v>2</v>
      </c>
      <c r="AH29">
        <f t="shared" si="8"/>
        <v>3</v>
      </c>
      <c r="AI29">
        <f t="shared" si="9"/>
        <v>4</v>
      </c>
      <c r="AJ29">
        <f t="shared" si="10"/>
        <v>7</v>
      </c>
      <c r="AK29">
        <f t="shared" si="11"/>
        <v>8</v>
      </c>
      <c r="AL29">
        <f t="shared" si="12"/>
        <v>-4</v>
      </c>
      <c r="AM29">
        <f t="shared" si="13"/>
        <v>-4</v>
      </c>
      <c r="AN29">
        <f t="shared" si="14"/>
        <v>7</v>
      </c>
      <c r="AO29">
        <f t="shared" si="15"/>
        <v>15</v>
      </c>
      <c r="AP29">
        <f t="shared" si="16"/>
        <v>-8</v>
      </c>
      <c r="AQ29">
        <f t="shared" si="17"/>
        <v>1.5</v>
      </c>
      <c r="AR29">
        <f t="shared" si="18"/>
        <v>2</v>
      </c>
      <c r="AS29">
        <f t="shared" si="19"/>
        <v>3.5</v>
      </c>
      <c r="AT29">
        <f t="shared" si="20"/>
        <v>4</v>
      </c>
      <c r="AU29">
        <f t="shared" si="21"/>
        <v>1.75</v>
      </c>
      <c r="AV29">
        <f t="shared" si="22"/>
        <v>3.75</v>
      </c>
      <c r="AY29">
        <f>SUMIFS($O$2:$O$81, $K$2:$K$81, Z29,$C$2:$C$81, 2)</f>
        <v>0</v>
      </c>
      <c r="BB29">
        <f>SUMIFS($O$2:$O$81, $K$2:$K$81, Z29,$C$2:$C$81, 3)</f>
        <v>0</v>
      </c>
      <c r="BE29">
        <f>SUMIFS($O$2:$O$81, $K$2:$K$81, Z29,$C$2:$C$81, 4)</f>
        <v>0</v>
      </c>
      <c r="BH29">
        <f>AH29+AY29+BB29+BE29</f>
        <v>3</v>
      </c>
    </row>
    <row r="30" spans="1:62" x14ac:dyDescent="0.25">
      <c r="A30" s="3">
        <v>45410</v>
      </c>
      <c r="B30" s="3" t="s">
        <v>33</v>
      </c>
      <c r="C30" s="4">
        <v>1</v>
      </c>
      <c r="D30" s="2" t="s">
        <v>44</v>
      </c>
      <c r="E30" s="4">
        <v>4</v>
      </c>
      <c r="F30" s="4" t="s">
        <v>17</v>
      </c>
      <c r="G30" s="4" t="s">
        <v>16</v>
      </c>
      <c r="H30" s="4">
        <v>3</v>
      </c>
      <c r="I30" s="4">
        <v>1</v>
      </c>
      <c r="J30" s="2" t="s">
        <v>17</v>
      </c>
      <c r="K30" s="2" t="s">
        <v>16</v>
      </c>
      <c r="L30" s="2" t="s">
        <v>16</v>
      </c>
      <c r="M30" s="3">
        <v>45410</v>
      </c>
      <c r="N30" s="2">
        <v>4</v>
      </c>
      <c r="O30" s="2">
        <v>3</v>
      </c>
      <c r="P30" s="2">
        <v>1</v>
      </c>
      <c r="Q30" s="2">
        <f t="shared" si="0"/>
        <v>0</v>
      </c>
      <c r="V30" s="4"/>
      <c r="Z30" t="s">
        <v>17</v>
      </c>
      <c r="AA30">
        <f>COUNTIFS($J$2:$J$81, Z30, $C$2:$C$81, 1) + COUNTIFS($K$2:$K$81, Z30, $C$2:$C$81, 1)</f>
        <v>6</v>
      </c>
      <c r="AB30">
        <f>COUNTIFS($J$2:$J$81, Z30, $C$2:$C$81, 2) + COUNTIFS($K$2:$K$81, Z30, $C$2:$C$81, 2)</f>
        <v>6</v>
      </c>
      <c r="AC30">
        <f t="shared" si="3"/>
        <v>0</v>
      </c>
      <c r="AD30">
        <f t="shared" si="4"/>
        <v>0</v>
      </c>
      <c r="AE30">
        <f t="shared" si="5"/>
        <v>12</v>
      </c>
      <c r="AF30">
        <f t="shared" si="6"/>
        <v>3</v>
      </c>
      <c r="AG30">
        <f t="shared" si="7"/>
        <v>3</v>
      </c>
      <c r="AH30">
        <f t="shared" si="8"/>
        <v>6</v>
      </c>
      <c r="AI30">
        <f t="shared" si="9"/>
        <v>7</v>
      </c>
      <c r="AJ30">
        <f t="shared" si="10"/>
        <v>8</v>
      </c>
      <c r="AK30">
        <f t="shared" si="11"/>
        <v>4</v>
      </c>
      <c r="AL30">
        <f t="shared" si="12"/>
        <v>-2</v>
      </c>
      <c r="AM30">
        <f t="shared" si="13"/>
        <v>3</v>
      </c>
      <c r="AN30">
        <f t="shared" si="14"/>
        <v>13</v>
      </c>
      <c r="AO30">
        <f t="shared" si="15"/>
        <v>12</v>
      </c>
      <c r="AP30">
        <f t="shared" si="16"/>
        <v>1</v>
      </c>
      <c r="AQ30">
        <f t="shared" si="17"/>
        <v>2</v>
      </c>
      <c r="AR30">
        <f t="shared" si="18"/>
        <v>2.3333333333333335</v>
      </c>
      <c r="AS30">
        <f t="shared" si="19"/>
        <v>2.6666666666666665</v>
      </c>
      <c r="AT30">
        <f t="shared" si="20"/>
        <v>1.3333333333333333</v>
      </c>
      <c r="AU30">
        <f t="shared" si="21"/>
        <v>2.1666666666666665</v>
      </c>
      <c r="AV30">
        <f t="shared" si="22"/>
        <v>2</v>
      </c>
      <c r="AY30">
        <f>SUMIFS($O$2:$O$81, $K$2:$K$81, Z30,$C$2:$C$81, 2)</f>
        <v>8</v>
      </c>
      <c r="BB30">
        <f>SUMIFS($O$2:$O$81, $K$2:$K$81, Z30,$C$2:$C$81, 3)</f>
        <v>0</v>
      </c>
      <c r="BE30">
        <f>SUMIFS($O$2:$O$81, $K$2:$K$81, Z30,$C$2:$C$81, 4)</f>
        <v>0</v>
      </c>
      <c r="BH30">
        <f>AH30+AY30+BB30+BE30</f>
        <v>14</v>
      </c>
    </row>
    <row r="31" spans="1:62" x14ac:dyDescent="0.25">
      <c r="A31" s="3">
        <v>45410</v>
      </c>
      <c r="B31" s="3" t="s">
        <v>32</v>
      </c>
      <c r="C31" s="4">
        <v>1</v>
      </c>
      <c r="D31" s="2" t="s">
        <v>43</v>
      </c>
      <c r="E31" s="4">
        <v>4</v>
      </c>
      <c r="F31" s="4" t="s">
        <v>13</v>
      </c>
      <c r="G31" s="4" t="s">
        <v>12</v>
      </c>
      <c r="H31" s="4">
        <v>4</v>
      </c>
      <c r="I31" s="4">
        <v>0</v>
      </c>
      <c r="J31" s="2" t="s">
        <v>13</v>
      </c>
      <c r="K31" s="2" t="s">
        <v>12</v>
      </c>
      <c r="L31" s="2" t="s">
        <v>13</v>
      </c>
      <c r="M31" s="3">
        <v>45410</v>
      </c>
      <c r="N31" s="2">
        <v>4</v>
      </c>
      <c r="O31" s="2">
        <v>2</v>
      </c>
      <c r="P31" s="2">
        <v>0</v>
      </c>
      <c r="Q31" s="2">
        <f t="shared" si="0"/>
        <v>1</v>
      </c>
      <c r="V31" s="4"/>
      <c r="Z31" t="s">
        <v>21</v>
      </c>
      <c r="AA31">
        <f>COUNTIFS($J$2:$J$81, Z31, $C$2:$C$81, 1) + COUNTIFS($K$2:$K$81, Z31, $C$2:$C$81, 1)</f>
        <v>5</v>
      </c>
      <c r="AB31">
        <f>COUNTIFS($J$2:$J$81, Z31, $C$2:$C$81, 2) + COUNTIFS($K$2:$K$81, Z31, $C$2:$C$81, 2)</f>
        <v>6</v>
      </c>
      <c r="AC31">
        <f t="shared" si="3"/>
        <v>0</v>
      </c>
      <c r="AD31">
        <f t="shared" si="4"/>
        <v>0</v>
      </c>
      <c r="AE31">
        <f t="shared" si="5"/>
        <v>11</v>
      </c>
      <c r="AF31">
        <f t="shared" si="6"/>
        <v>3</v>
      </c>
      <c r="AG31">
        <f t="shared" si="7"/>
        <v>2</v>
      </c>
      <c r="AH31">
        <f t="shared" si="8"/>
        <v>15</v>
      </c>
      <c r="AI31">
        <f t="shared" si="9"/>
        <v>2</v>
      </c>
      <c r="AJ31">
        <f t="shared" si="10"/>
        <v>12</v>
      </c>
      <c r="AK31">
        <f t="shared" si="11"/>
        <v>6</v>
      </c>
      <c r="AL31">
        <f t="shared" si="12"/>
        <v>3</v>
      </c>
      <c r="AM31">
        <f t="shared" si="13"/>
        <v>-4</v>
      </c>
      <c r="AN31">
        <f t="shared" si="14"/>
        <v>17</v>
      </c>
      <c r="AO31">
        <f t="shared" si="15"/>
        <v>18</v>
      </c>
      <c r="AP31">
        <f t="shared" si="16"/>
        <v>-1</v>
      </c>
      <c r="AQ31">
        <f t="shared" si="17"/>
        <v>5</v>
      </c>
      <c r="AR31">
        <f t="shared" si="18"/>
        <v>1</v>
      </c>
      <c r="AS31">
        <f t="shared" si="19"/>
        <v>4</v>
      </c>
      <c r="AT31">
        <f t="shared" si="20"/>
        <v>3</v>
      </c>
      <c r="AU31">
        <f t="shared" si="21"/>
        <v>3.4</v>
      </c>
      <c r="AV31">
        <f t="shared" si="22"/>
        <v>3.6</v>
      </c>
      <c r="AY31">
        <f>SUMIFS($O$2:$O$81, $K$2:$K$81, Z31,$C$2:$C$81, 2)</f>
        <v>6</v>
      </c>
      <c r="BB31">
        <f>SUMIFS($O$2:$O$81, $K$2:$K$81, Z31,$C$2:$C$81, 3)</f>
        <v>0</v>
      </c>
      <c r="BE31">
        <f>SUMIFS($O$2:$O$81, $K$2:$K$81, Z31,$C$2:$C$81, 4)</f>
        <v>0</v>
      </c>
      <c r="BH31">
        <f>AH31+AY31+BB31+BE31</f>
        <v>21</v>
      </c>
    </row>
    <row r="32" spans="1:62" x14ac:dyDescent="0.25">
      <c r="A32" s="15">
        <v>45410</v>
      </c>
      <c r="B32" s="15" t="s">
        <v>33</v>
      </c>
      <c r="C32" s="17">
        <v>1</v>
      </c>
      <c r="D32" s="16" t="s">
        <v>40</v>
      </c>
      <c r="E32" s="17">
        <v>4</v>
      </c>
      <c r="F32" s="17" t="s">
        <v>21</v>
      </c>
      <c r="G32" s="17" t="s">
        <v>20</v>
      </c>
      <c r="H32" s="17">
        <v>3</v>
      </c>
      <c r="I32" s="17">
        <v>1</v>
      </c>
      <c r="J32" s="16" t="s">
        <v>21</v>
      </c>
      <c r="K32" s="16" t="s">
        <v>20</v>
      </c>
      <c r="L32" s="16" t="s">
        <v>21</v>
      </c>
      <c r="M32" s="15">
        <v>45410</v>
      </c>
      <c r="N32" s="16">
        <v>1</v>
      </c>
      <c r="O32" s="16">
        <v>0</v>
      </c>
      <c r="P32" s="16">
        <v>0</v>
      </c>
      <c r="Q32" s="16">
        <f t="shared" si="0"/>
        <v>1</v>
      </c>
      <c r="V32" s="4"/>
      <c r="Z32" t="s">
        <v>20</v>
      </c>
      <c r="AA32">
        <f>COUNTIFS($J$2:$J$81, Z32, $C$2:$C$81, 1) + COUNTIFS($K$2:$K$81, Z32, $C$2:$C$81, 1)</f>
        <v>5</v>
      </c>
      <c r="AB32">
        <f>COUNTIFS($J$2:$J$81, Z32, $C$2:$C$81, 2) + COUNTIFS($K$2:$K$81, Z32, $C$2:$C$81, 2)</f>
        <v>0</v>
      </c>
      <c r="AC32">
        <f t="shared" si="3"/>
        <v>0</v>
      </c>
      <c r="AD32">
        <f t="shared" si="4"/>
        <v>0</v>
      </c>
      <c r="AE32">
        <f t="shared" si="5"/>
        <v>5</v>
      </c>
      <c r="AF32">
        <f t="shared" si="6"/>
        <v>2</v>
      </c>
      <c r="AG32">
        <f t="shared" si="7"/>
        <v>3</v>
      </c>
      <c r="AH32">
        <f t="shared" si="8"/>
        <v>6</v>
      </c>
      <c r="AI32">
        <f t="shared" si="9"/>
        <v>12</v>
      </c>
      <c r="AJ32">
        <f t="shared" si="10"/>
        <v>2</v>
      </c>
      <c r="AK32">
        <f t="shared" si="11"/>
        <v>15</v>
      </c>
      <c r="AL32">
        <f t="shared" si="12"/>
        <v>4</v>
      </c>
      <c r="AM32">
        <f t="shared" si="13"/>
        <v>-3</v>
      </c>
      <c r="AN32">
        <f t="shared" si="14"/>
        <v>18</v>
      </c>
      <c r="AO32">
        <f t="shared" si="15"/>
        <v>17</v>
      </c>
      <c r="AP32">
        <f t="shared" si="16"/>
        <v>1</v>
      </c>
      <c r="AQ32">
        <f t="shared" si="17"/>
        <v>3</v>
      </c>
      <c r="AR32">
        <f t="shared" si="18"/>
        <v>4</v>
      </c>
      <c r="AS32">
        <f t="shared" si="19"/>
        <v>1</v>
      </c>
      <c r="AT32">
        <f t="shared" si="20"/>
        <v>5</v>
      </c>
      <c r="AU32">
        <f t="shared" si="21"/>
        <v>3.6</v>
      </c>
      <c r="AV32">
        <f t="shared" si="22"/>
        <v>3.4</v>
      </c>
      <c r="AY32">
        <f>SUMIFS($O$2:$O$81, $K$2:$K$81, Z32,$C$2:$C$81, 2)</f>
        <v>0</v>
      </c>
      <c r="BB32">
        <f>SUMIFS($O$2:$O$81, $K$2:$K$81, Z32,$C$2:$C$81, 3)</f>
        <v>0</v>
      </c>
      <c r="BE32">
        <f>SUMIFS($O$2:$O$81, $K$2:$K$81, Z32,$C$2:$C$81, 4)</f>
        <v>0</v>
      </c>
      <c r="BH32">
        <f>AH32+AY32+BB32+BE32</f>
        <v>6</v>
      </c>
    </row>
    <row r="33" spans="1:60" x14ac:dyDescent="0.25">
      <c r="A33" s="3">
        <v>45411</v>
      </c>
      <c r="B33" s="3" t="s">
        <v>32</v>
      </c>
      <c r="C33" s="4">
        <v>1</v>
      </c>
      <c r="D33" s="2" t="s">
        <v>42</v>
      </c>
      <c r="E33" s="4">
        <v>5</v>
      </c>
      <c r="F33" s="4" t="s">
        <v>11</v>
      </c>
      <c r="G33" s="4" t="s">
        <v>10</v>
      </c>
      <c r="H33" s="4">
        <v>4</v>
      </c>
      <c r="I33" s="4">
        <v>1</v>
      </c>
      <c r="J33" s="2" t="s">
        <v>10</v>
      </c>
      <c r="K33" s="2" t="s">
        <v>11</v>
      </c>
      <c r="L33" s="2" t="s">
        <v>11</v>
      </c>
      <c r="M33" s="3">
        <v>45410</v>
      </c>
      <c r="N33" s="2">
        <v>1</v>
      </c>
      <c r="O33" s="2">
        <v>6</v>
      </c>
      <c r="P33" s="2">
        <v>0</v>
      </c>
      <c r="Q33" s="2">
        <f>IF($N33=$O33, 0, IF($J34=$L33, IF($N33&gt;$O33, 1, 0), IF($O33&gt;$N33, 1, 0)))</f>
        <v>1</v>
      </c>
      <c r="V33" s="4"/>
      <c r="Z33" t="s">
        <v>16</v>
      </c>
      <c r="AA33">
        <f>COUNTIFS($J$2:$J$81, Z33, $C$2:$C$81, 1) + COUNTIFS($K$2:$K$81, Z33, $C$2:$C$81, 1)</f>
        <v>6</v>
      </c>
      <c r="AB33">
        <f>COUNTIFS($J$2:$J$81, Z33, $C$2:$C$81, 2) + COUNTIFS($K$2:$K$81, Z33, $C$2:$C$81, 2)</f>
        <v>0</v>
      </c>
      <c r="AC33">
        <f t="shared" si="3"/>
        <v>0</v>
      </c>
      <c r="AD33">
        <f t="shared" si="4"/>
        <v>0</v>
      </c>
      <c r="AE33">
        <f t="shared" si="5"/>
        <v>6</v>
      </c>
      <c r="AF33">
        <f t="shared" si="6"/>
        <v>3</v>
      </c>
      <c r="AG33">
        <f t="shared" si="7"/>
        <v>3</v>
      </c>
      <c r="AH33">
        <f t="shared" si="8"/>
        <v>4</v>
      </c>
      <c r="AI33">
        <f t="shared" si="9"/>
        <v>8</v>
      </c>
      <c r="AJ33">
        <f t="shared" si="10"/>
        <v>7</v>
      </c>
      <c r="AK33">
        <f t="shared" si="11"/>
        <v>6</v>
      </c>
      <c r="AL33">
        <f t="shared" si="12"/>
        <v>-3</v>
      </c>
      <c r="AM33">
        <f t="shared" si="13"/>
        <v>2</v>
      </c>
      <c r="AN33">
        <f t="shared" si="14"/>
        <v>12</v>
      </c>
      <c r="AO33">
        <f t="shared" si="15"/>
        <v>13</v>
      </c>
      <c r="AP33">
        <f t="shared" si="16"/>
        <v>-1</v>
      </c>
      <c r="AQ33">
        <f t="shared" si="17"/>
        <v>1.3333333333333333</v>
      </c>
      <c r="AR33">
        <f t="shared" si="18"/>
        <v>2.6666666666666665</v>
      </c>
      <c r="AS33">
        <f t="shared" si="19"/>
        <v>2.3333333333333335</v>
      </c>
      <c r="AT33">
        <f t="shared" si="20"/>
        <v>2</v>
      </c>
      <c r="AU33">
        <f t="shared" si="21"/>
        <v>2</v>
      </c>
      <c r="AV33">
        <f t="shared" si="22"/>
        <v>2.1666666666666665</v>
      </c>
      <c r="AY33">
        <f>SUMIFS($O$2:$O$81, $K$2:$K$81, Z33,$C$2:$C$81, 2)</f>
        <v>0</v>
      </c>
      <c r="BB33">
        <f>SUMIFS($O$2:$O$81, $K$2:$K$81, Z33,$C$2:$C$81, 3)</f>
        <v>0</v>
      </c>
      <c r="BE33">
        <f>SUMIFS($O$2:$O$81, $K$2:$K$81, Z33,$C$2:$C$81, 4)</f>
        <v>0</v>
      </c>
      <c r="BH33">
        <f>AH33+AY33+BB33+BE33</f>
        <v>4</v>
      </c>
    </row>
    <row r="34" spans="1:60" x14ac:dyDescent="0.25">
      <c r="A34" s="15">
        <v>45411</v>
      </c>
      <c r="B34" s="15" t="s">
        <v>33</v>
      </c>
      <c r="C34" s="17">
        <v>1</v>
      </c>
      <c r="D34" s="16" t="s">
        <v>45</v>
      </c>
      <c r="E34" s="17">
        <v>4</v>
      </c>
      <c r="F34" s="17" t="s">
        <v>19</v>
      </c>
      <c r="G34" s="17" t="s">
        <v>18</v>
      </c>
      <c r="H34" s="17">
        <v>2</v>
      </c>
      <c r="I34" s="17">
        <v>2</v>
      </c>
      <c r="J34" s="16" t="s">
        <v>19</v>
      </c>
      <c r="K34" s="16" t="s">
        <v>18</v>
      </c>
      <c r="L34" s="16" t="s">
        <v>18</v>
      </c>
      <c r="M34" s="15">
        <v>45411</v>
      </c>
      <c r="N34" s="16">
        <v>4</v>
      </c>
      <c r="O34" s="16">
        <v>2</v>
      </c>
      <c r="P34" s="16">
        <v>0</v>
      </c>
      <c r="Q34" s="16">
        <f>IF($N34=$O34, 0, IF($J35=$L34, IF($N34&gt;$O34, 1, 0), IF($O34&gt;$N34, 1, 0)))</f>
        <v>0</v>
      </c>
      <c r="V34" s="4"/>
      <c r="Z34" t="s">
        <v>19</v>
      </c>
      <c r="AA34">
        <f>COUNTIFS($J$2:$J$81, Z34, $C$2:$C$81, 1) + COUNTIFS($K$2:$K$81, Z34, $C$2:$C$81, 1)</f>
        <v>7</v>
      </c>
      <c r="AB34">
        <f>COUNTIFS($J$2:$J$81, Z34, $C$2:$C$81, 2) + COUNTIFS($K$2:$K$81, Z34, $C$2:$C$81, 2)</f>
        <v>6</v>
      </c>
      <c r="AC34">
        <f t="shared" si="3"/>
        <v>0</v>
      </c>
      <c r="AD34">
        <f t="shared" si="4"/>
        <v>0</v>
      </c>
      <c r="AE34">
        <f t="shared" si="5"/>
        <v>13</v>
      </c>
      <c r="AF34">
        <f t="shared" si="6"/>
        <v>4</v>
      </c>
      <c r="AG34">
        <f t="shared" si="7"/>
        <v>3</v>
      </c>
      <c r="AH34">
        <f t="shared" si="8"/>
        <v>10</v>
      </c>
      <c r="AI34">
        <f t="shared" si="9"/>
        <v>7</v>
      </c>
      <c r="AJ34">
        <f t="shared" si="10"/>
        <v>10</v>
      </c>
      <c r="AK34">
        <f t="shared" si="11"/>
        <v>6</v>
      </c>
      <c r="AL34">
        <f t="shared" si="12"/>
        <v>0</v>
      </c>
      <c r="AM34">
        <f t="shared" si="13"/>
        <v>1</v>
      </c>
      <c r="AN34">
        <f t="shared" si="14"/>
        <v>17</v>
      </c>
      <c r="AO34">
        <f t="shared" si="15"/>
        <v>16</v>
      </c>
      <c r="AP34">
        <f t="shared" si="16"/>
        <v>1</v>
      </c>
      <c r="AQ34">
        <f t="shared" si="17"/>
        <v>2.5</v>
      </c>
      <c r="AR34">
        <f t="shared" si="18"/>
        <v>2.3333333333333335</v>
      </c>
      <c r="AS34">
        <f t="shared" si="19"/>
        <v>2.5</v>
      </c>
      <c r="AT34">
        <f t="shared" si="20"/>
        <v>2</v>
      </c>
      <c r="AU34">
        <f t="shared" si="21"/>
        <v>2.4285714285714284</v>
      </c>
      <c r="AV34">
        <f t="shared" si="22"/>
        <v>2.2857142857142856</v>
      </c>
      <c r="AY34">
        <f>SUMIFS($O$2:$O$81, $K$2:$K$81, Z34,$C$2:$C$81, 2)</f>
        <v>8</v>
      </c>
      <c r="BB34">
        <f>SUMIFS($O$2:$O$81, $K$2:$K$81, Z34,$C$2:$C$81, 3)</f>
        <v>0</v>
      </c>
      <c r="BE34">
        <f>SUMIFS($O$2:$O$81, $K$2:$K$81, Z34,$C$2:$C$81, 4)</f>
        <v>0</v>
      </c>
      <c r="BH34">
        <f>AH34+AY34+BB34+BE34</f>
        <v>18</v>
      </c>
    </row>
    <row r="35" spans="1:60" x14ac:dyDescent="0.25">
      <c r="A35" s="3">
        <v>45412</v>
      </c>
      <c r="B35" s="2" t="s">
        <v>32</v>
      </c>
      <c r="C35" s="4">
        <v>1</v>
      </c>
      <c r="D35" s="2" t="s">
        <v>39</v>
      </c>
      <c r="E35" s="4">
        <v>5</v>
      </c>
      <c r="F35" s="4" t="s">
        <v>3</v>
      </c>
      <c r="G35" s="4" t="s">
        <v>2</v>
      </c>
      <c r="H35" s="4">
        <v>3</v>
      </c>
      <c r="I35" s="4">
        <v>2</v>
      </c>
      <c r="J35" s="2" t="s">
        <v>2</v>
      </c>
      <c r="K35" s="2" t="s">
        <v>3</v>
      </c>
      <c r="L35" s="2" t="s">
        <v>2</v>
      </c>
      <c r="M35" s="3">
        <v>45411</v>
      </c>
      <c r="N35" s="2">
        <v>2</v>
      </c>
      <c r="O35" s="2">
        <v>1</v>
      </c>
      <c r="P35" s="2">
        <v>1</v>
      </c>
      <c r="Q35" s="2">
        <f t="shared" ref="Q35:Q49" si="23">IF($N35=$O35, 0, IF($J35=$L35, IF($N35&gt;$O35, 1, 0), IF($O35&gt;$N35, 1, 0)))</f>
        <v>1</v>
      </c>
      <c r="V35" s="4"/>
      <c r="Z35" t="s">
        <v>15</v>
      </c>
      <c r="AA35">
        <f>COUNTIFS($J$2:$J$81, Z35, $C$2:$C$81, 1) + COUNTIFS($K$2:$K$81, Z35, $C$2:$C$81, 1)</f>
        <v>5</v>
      </c>
      <c r="AB35">
        <f>COUNTIFS($J$2:$J$81, Z35, $C$2:$C$81, 2) + COUNTIFS($K$2:$K$81, Z35, $C$2:$C$81, 2)</f>
        <v>0</v>
      </c>
      <c r="AC35">
        <f t="shared" si="3"/>
        <v>0</v>
      </c>
      <c r="AD35">
        <f t="shared" si="4"/>
        <v>0</v>
      </c>
      <c r="AE35">
        <f t="shared" si="5"/>
        <v>5</v>
      </c>
      <c r="AF35">
        <f t="shared" si="6"/>
        <v>3</v>
      </c>
      <c r="AG35">
        <f t="shared" si="7"/>
        <v>2</v>
      </c>
      <c r="AH35">
        <f t="shared" si="8"/>
        <v>12</v>
      </c>
      <c r="AI35">
        <f t="shared" si="9"/>
        <v>3</v>
      </c>
      <c r="AJ35">
        <f t="shared" si="10"/>
        <v>17</v>
      </c>
      <c r="AK35">
        <f t="shared" si="11"/>
        <v>11</v>
      </c>
      <c r="AL35">
        <f t="shared" si="12"/>
        <v>-5</v>
      </c>
      <c r="AM35">
        <f t="shared" si="13"/>
        <v>-8</v>
      </c>
      <c r="AN35">
        <f t="shared" si="14"/>
        <v>15</v>
      </c>
      <c r="AO35">
        <f t="shared" si="15"/>
        <v>28</v>
      </c>
      <c r="AP35">
        <f t="shared" si="16"/>
        <v>-13</v>
      </c>
      <c r="AQ35">
        <f t="shared" si="17"/>
        <v>4</v>
      </c>
      <c r="AR35">
        <f t="shared" si="18"/>
        <v>1.5</v>
      </c>
      <c r="AS35">
        <f t="shared" si="19"/>
        <v>5.666666666666667</v>
      </c>
      <c r="AT35">
        <f t="shared" si="20"/>
        <v>5.5</v>
      </c>
      <c r="AU35">
        <f t="shared" si="21"/>
        <v>3</v>
      </c>
      <c r="AV35">
        <f t="shared" si="22"/>
        <v>5.6</v>
      </c>
      <c r="AY35">
        <f>SUMIFS($O$2:$O$81, $K$2:$K$81, Z35,$C$2:$C$81, 2)</f>
        <v>0</v>
      </c>
      <c r="BB35">
        <f>SUMIFS($O$2:$O$81, $K$2:$K$81, Z35,$C$2:$C$81, 3)</f>
        <v>0</v>
      </c>
      <c r="BE35">
        <f>SUMIFS($O$2:$O$81, $K$2:$K$81, Z35,$C$2:$C$81, 4)</f>
        <v>0</v>
      </c>
      <c r="BH35">
        <f>AH35+AY35+BB35+BE35</f>
        <v>12</v>
      </c>
    </row>
    <row r="36" spans="1:60" x14ac:dyDescent="0.25">
      <c r="A36" s="3">
        <v>45412</v>
      </c>
      <c r="B36" s="2" t="s">
        <v>32</v>
      </c>
      <c r="C36" s="4">
        <v>1</v>
      </c>
      <c r="D36" s="2" t="s">
        <v>38</v>
      </c>
      <c r="E36" s="4">
        <v>5</v>
      </c>
      <c r="F36" s="4" t="s">
        <v>1</v>
      </c>
      <c r="G36" s="4" t="s">
        <v>0</v>
      </c>
      <c r="H36" s="4">
        <v>4</v>
      </c>
      <c r="I36" s="4">
        <v>1</v>
      </c>
      <c r="J36" s="2" t="s">
        <v>0</v>
      </c>
      <c r="K36" s="2" t="s">
        <v>1</v>
      </c>
      <c r="L36" s="2" t="s">
        <v>1</v>
      </c>
      <c r="M36" s="3">
        <v>45411</v>
      </c>
      <c r="N36" s="2">
        <v>3</v>
      </c>
      <c r="O36" s="2">
        <v>6</v>
      </c>
      <c r="P36" s="2">
        <v>0</v>
      </c>
      <c r="Q36" s="2">
        <f t="shared" si="23"/>
        <v>1</v>
      </c>
      <c r="V36" s="4"/>
      <c r="Z36" t="s">
        <v>14</v>
      </c>
      <c r="AA36">
        <f>COUNTIFS($J$2:$J$81, Z36, $C$2:$C$81, 1) + COUNTIFS($K$2:$K$81, Z36, $C$2:$C$81, 1)</f>
        <v>5</v>
      </c>
      <c r="AB36">
        <f>COUNTIFS($J$2:$J$81, Z36, $C$2:$C$81, 2) + COUNTIFS($K$2:$K$81, Z36, $C$2:$C$81, 2)</f>
        <v>6</v>
      </c>
      <c r="AC36">
        <f t="shared" si="3"/>
        <v>0</v>
      </c>
      <c r="AD36">
        <f t="shared" si="4"/>
        <v>0</v>
      </c>
      <c r="AE36">
        <f t="shared" si="5"/>
        <v>11</v>
      </c>
      <c r="AF36">
        <f t="shared" si="6"/>
        <v>2</v>
      </c>
      <c r="AG36">
        <f t="shared" si="7"/>
        <v>3</v>
      </c>
      <c r="AH36">
        <f t="shared" si="8"/>
        <v>11</v>
      </c>
      <c r="AI36">
        <f t="shared" si="9"/>
        <v>17</v>
      </c>
      <c r="AJ36">
        <f t="shared" si="10"/>
        <v>3</v>
      </c>
      <c r="AK36">
        <f t="shared" si="11"/>
        <v>12</v>
      </c>
      <c r="AL36">
        <f t="shared" si="12"/>
        <v>8</v>
      </c>
      <c r="AM36">
        <f t="shared" si="13"/>
        <v>5</v>
      </c>
      <c r="AN36">
        <f t="shared" si="14"/>
        <v>28</v>
      </c>
      <c r="AO36">
        <f t="shared" si="15"/>
        <v>15</v>
      </c>
      <c r="AP36">
        <f t="shared" si="16"/>
        <v>13</v>
      </c>
      <c r="AQ36">
        <f t="shared" si="17"/>
        <v>5.5</v>
      </c>
      <c r="AR36">
        <f t="shared" si="18"/>
        <v>5.666666666666667</v>
      </c>
      <c r="AS36">
        <f t="shared" si="19"/>
        <v>1.5</v>
      </c>
      <c r="AT36">
        <f t="shared" si="20"/>
        <v>4</v>
      </c>
      <c r="AU36">
        <f t="shared" si="21"/>
        <v>5.6</v>
      </c>
      <c r="AV36">
        <f t="shared" si="22"/>
        <v>3</v>
      </c>
      <c r="AY36">
        <f>SUMIFS($O$2:$O$81, $K$2:$K$81, Z36,$C$2:$C$81, 2)</f>
        <v>2</v>
      </c>
      <c r="BB36">
        <f>SUMIFS($O$2:$O$81, $K$2:$K$81, Z36,$C$2:$C$81, 3)</f>
        <v>0</v>
      </c>
      <c r="BE36">
        <f>SUMIFS($O$2:$O$81, $K$2:$K$81, Z36,$C$2:$C$81, 4)</f>
        <v>0</v>
      </c>
      <c r="BH36">
        <f>AH36+AY36+BB36+BE36</f>
        <v>13</v>
      </c>
    </row>
    <row r="37" spans="1:60" x14ac:dyDescent="0.25">
      <c r="A37" s="3">
        <v>45412</v>
      </c>
      <c r="B37" s="2" t="s">
        <v>33</v>
      </c>
      <c r="C37" s="4">
        <v>1</v>
      </c>
      <c r="D37" s="2" t="s">
        <v>41</v>
      </c>
      <c r="E37" s="4">
        <v>5</v>
      </c>
      <c r="F37" s="4" t="s">
        <v>15</v>
      </c>
      <c r="G37" s="4" t="s">
        <v>14</v>
      </c>
      <c r="H37" s="4">
        <v>1</v>
      </c>
      <c r="I37" s="4">
        <v>4</v>
      </c>
      <c r="J37" s="2" t="s">
        <v>14</v>
      </c>
      <c r="K37" s="2" t="s">
        <v>15</v>
      </c>
      <c r="L37" s="2" t="s">
        <v>15</v>
      </c>
      <c r="M37" s="3">
        <v>45411</v>
      </c>
      <c r="N37" s="2">
        <v>6</v>
      </c>
      <c r="O37" s="2">
        <v>3</v>
      </c>
      <c r="P37" s="2">
        <v>0</v>
      </c>
      <c r="Q37" s="2">
        <f t="shared" si="23"/>
        <v>0</v>
      </c>
      <c r="V37" s="4"/>
      <c r="Z37" t="s">
        <v>18</v>
      </c>
      <c r="AA37">
        <f>COUNTIFS($J$2:$J$81, Z37, $C$2:$C$81, 1) + COUNTIFS($K$2:$K$81, Z37, $C$2:$C$81, 1)</f>
        <v>7</v>
      </c>
      <c r="AB37">
        <f>COUNTIFS($J$2:$J$81, Z37, $C$2:$C$81, 2) + COUNTIFS($K$2:$K$81, Z37, $C$2:$C$81, 2)</f>
        <v>0</v>
      </c>
      <c r="AC37">
        <f t="shared" si="3"/>
        <v>0</v>
      </c>
      <c r="AD37">
        <f t="shared" si="4"/>
        <v>0</v>
      </c>
      <c r="AE37">
        <f t="shared" si="5"/>
        <v>7</v>
      </c>
      <c r="AF37">
        <f t="shared" si="6"/>
        <v>3</v>
      </c>
      <c r="AG37">
        <f t="shared" si="7"/>
        <v>4</v>
      </c>
      <c r="AH37">
        <f t="shared" si="8"/>
        <v>6</v>
      </c>
      <c r="AI37">
        <f t="shared" si="9"/>
        <v>10</v>
      </c>
      <c r="AJ37">
        <f t="shared" si="10"/>
        <v>7</v>
      </c>
      <c r="AK37">
        <f t="shared" si="11"/>
        <v>10</v>
      </c>
      <c r="AL37">
        <f t="shared" si="12"/>
        <v>-1</v>
      </c>
      <c r="AM37">
        <f t="shared" si="13"/>
        <v>0</v>
      </c>
      <c r="AN37">
        <f t="shared" si="14"/>
        <v>16</v>
      </c>
      <c r="AO37">
        <f t="shared" si="15"/>
        <v>17</v>
      </c>
      <c r="AP37">
        <f t="shared" si="16"/>
        <v>-1</v>
      </c>
      <c r="AQ37">
        <f t="shared" si="17"/>
        <v>2</v>
      </c>
      <c r="AR37">
        <f t="shared" si="18"/>
        <v>2.5</v>
      </c>
      <c r="AS37">
        <f t="shared" si="19"/>
        <v>2.3333333333333335</v>
      </c>
      <c r="AT37">
        <f t="shared" si="20"/>
        <v>2.5</v>
      </c>
      <c r="AU37">
        <f t="shared" si="21"/>
        <v>2.2857142857142856</v>
      </c>
      <c r="AV37">
        <f t="shared" si="22"/>
        <v>2.4285714285714284</v>
      </c>
      <c r="AY37">
        <f>SUMIFS($O$2:$O$81, $K$2:$K$81, Z37,$C$2:$C$81, 2)</f>
        <v>0</v>
      </c>
      <c r="BB37">
        <f>SUMIFS($O$2:$O$81, $K$2:$K$81, Z37,$C$2:$C$81, 3)</f>
        <v>0</v>
      </c>
      <c r="BE37">
        <f>SUMIFS($O$2:$O$81, $K$2:$K$81, Z37,$C$2:$C$81, 4)</f>
        <v>0</v>
      </c>
      <c r="BH37">
        <f>AH37+AY37+BB37+BE37</f>
        <v>6</v>
      </c>
    </row>
    <row r="38" spans="1:60" x14ac:dyDescent="0.25">
      <c r="A38" s="15">
        <v>45412</v>
      </c>
      <c r="B38" s="16" t="s">
        <v>33</v>
      </c>
      <c r="C38" s="17">
        <v>1</v>
      </c>
      <c r="D38" s="16" t="s">
        <v>44</v>
      </c>
      <c r="E38" s="17">
        <v>5</v>
      </c>
      <c r="F38" s="17" t="s">
        <v>17</v>
      </c>
      <c r="G38" s="17" t="s">
        <v>16</v>
      </c>
      <c r="H38" s="17">
        <v>2</v>
      </c>
      <c r="I38" s="17">
        <v>3</v>
      </c>
      <c r="J38" s="16" t="s">
        <v>16</v>
      </c>
      <c r="K38" s="16" t="s">
        <v>17</v>
      </c>
      <c r="L38" s="16" t="s">
        <v>17</v>
      </c>
      <c r="M38" s="15">
        <v>45411</v>
      </c>
      <c r="N38" s="16">
        <v>2</v>
      </c>
      <c r="O38" s="16">
        <v>1</v>
      </c>
      <c r="P38" s="16">
        <v>0</v>
      </c>
      <c r="Q38" s="16">
        <f t="shared" si="23"/>
        <v>0</v>
      </c>
      <c r="V38" s="4"/>
    </row>
    <row r="39" spans="1:60" x14ac:dyDescent="0.25">
      <c r="A39" s="3">
        <v>45413</v>
      </c>
      <c r="B39" s="2" t="s">
        <v>33</v>
      </c>
      <c r="C39" s="4">
        <v>1</v>
      </c>
      <c r="D39" s="2" t="s">
        <v>45</v>
      </c>
      <c r="E39" s="4">
        <v>5</v>
      </c>
      <c r="F39" s="4" t="s">
        <v>19</v>
      </c>
      <c r="G39" s="4" t="s">
        <v>18</v>
      </c>
      <c r="H39" s="4">
        <v>3</v>
      </c>
      <c r="I39" s="4">
        <v>2</v>
      </c>
      <c r="J39" s="2" t="s">
        <v>18</v>
      </c>
      <c r="K39" s="2" t="s">
        <v>19</v>
      </c>
      <c r="L39" s="2" t="s">
        <v>19</v>
      </c>
      <c r="M39" s="3">
        <v>45413</v>
      </c>
      <c r="N39" s="2">
        <v>2</v>
      </c>
      <c r="O39" s="2">
        <v>4</v>
      </c>
      <c r="P39" s="2">
        <v>0</v>
      </c>
      <c r="Q39" s="2">
        <f t="shared" si="23"/>
        <v>1</v>
      </c>
      <c r="V39" s="4"/>
    </row>
    <row r="40" spans="1:60" x14ac:dyDescent="0.25">
      <c r="A40" s="15">
        <v>45413</v>
      </c>
      <c r="B40" s="16" t="s">
        <v>33</v>
      </c>
      <c r="C40" s="17">
        <v>1</v>
      </c>
      <c r="D40" s="16" t="s">
        <v>40</v>
      </c>
      <c r="E40" s="17">
        <v>5</v>
      </c>
      <c r="F40" s="17" t="s">
        <v>21</v>
      </c>
      <c r="G40" s="17" t="s">
        <v>20</v>
      </c>
      <c r="H40" s="17">
        <v>4</v>
      </c>
      <c r="I40" s="17">
        <v>1</v>
      </c>
      <c r="J40" s="16" t="s">
        <v>20</v>
      </c>
      <c r="K40" s="16" t="s">
        <v>21</v>
      </c>
      <c r="L40" s="16" t="s">
        <v>21</v>
      </c>
      <c r="M40" s="15">
        <v>45413</v>
      </c>
      <c r="N40" s="16">
        <v>3</v>
      </c>
      <c r="O40" s="16">
        <v>4</v>
      </c>
      <c r="P40" s="16">
        <v>0</v>
      </c>
      <c r="Q40" s="16">
        <f t="shared" si="23"/>
        <v>1</v>
      </c>
      <c r="V40" s="4"/>
    </row>
    <row r="41" spans="1:60" x14ac:dyDescent="0.25">
      <c r="A41" s="18">
        <v>45414</v>
      </c>
      <c r="B41" s="19" t="s">
        <v>32</v>
      </c>
      <c r="C41" s="20">
        <v>1</v>
      </c>
      <c r="D41" s="19" t="s">
        <v>39</v>
      </c>
      <c r="E41" s="20">
        <v>6</v>
      </c>
      <c r="F41" s="20" t="s">
        <v>3</v>
      </c>
      <c r="G41" s="20" t="s">
        <v>2</v>
      </c>
      <c r="H41" s="20">
        <v>3</v>
      </c>
      <c r="I41" s="20">
        <v>3</v>
      </c>
      <c r="J41" s="19" t="s">
        <v>3</v>
      </c>
      <c r="K41" s="19" t="s">
        <v>2</v>
      </c>
      <c r="L41" s="19" t="s">
        <v>2</v>
      </c>
      <c r="M41" s="21">
        <v>45414</v>
      </c>
      <c r="N41" s="19">
        <v>1</v>
      </c>
      <c r="O41" s="19">
        <v>2</v>
      </c>
      <c r="P41" s="19">
        <v>0</v>
      </c>
      <c r="Q41" s="22">
        <f t="shared" si="23"/>
        <v>1</v>
      </c>
      <c r="V41" s="4"/>
    </row>
    <row r="42" spans="1:60" x14ac:dyDescent="0.25">
      <c r="A42" s="3">
        <v>45415</v>
      </c>
      <c r="B42" s="2" t="s">
        <v>33</v>
      </c>
      <c r="C42" s="4">
        <v>1</v>
      </c>
      <c r="D42" s="2" t="s">
        <v>44</v>
      </c>
      <c r="E42" s="4">
        <v>6</v>
      </c>
      <c r="F42" s="4" t="s">
        <v>17</v>
      </c>
      <c r="G42" s="4" t="s">
        <v>16</v>
      </c>
      <c r="H42" s="4">
        <v>4</v>
      </c>
      <c r="I42" s="4">
        <v>2</v>
      </c>
      <c r="J42" s="2" t="s">
        <v>17</v>
      </c>
      <c r="K42" s="2" t="s">
        <v>16</v>
      </c>
      <c r="L42" s="2" t="s">
        <v>16</v>
      </c>
      <c r="M42" s="3">
        <v>45414</v>
      </c>
      <c r="N42" s="2">
        <v>1</v>
      </c>
      <c r="O42" s="2">
        <v>0</v>
      </c>
      <c r="P42" s="2">
        <v>0</v>
      </c>
      <c r="Q42" s="2">
        <f t="shared" si="23"/>
        <v>0</v>
      </c>
    </row>
    <row r="43" spans="1:60" x14ac:dyDescent="0.25">
      <c r="A43" s="15">
        <v>45415</v>
      </c>
      <c r="B43" s="16" t="s">
        <v>33</v>
      </c>
      <c r="C43" s="17">
        <v>1</v>
      </c>
      <c r="D43" s="16" t="s">
        <v>45</v>
      </c>
      <c r="E43" s="17">
        <v>6</v>
      </c>
      <c r="F43" s="17" t="s">
        <v>19</v>
      </c>
      <c r="G43" s="17" t="s">
        <v>18</v>
      </c>
      <c r="H43" s="17">
        <v>3</v>
      </c>
      <c r="I43" s="17">
        <v>3</v>
      </c>
      <c r="J43" s="16" t="s">
        <v>19</v>
      </c>
      <c r="K43" s="16" t="s">
        <v>18</v>
      </c>
      <c r="L43" s="16" t="s">
        <v>19</v>
      </c>
      <c r="M43" s="15">
        <v>45414</v>
      </c>
      <c r="N43" s="16">
        <v>0</v>
      </c>
      <c r="O43" s="16">
        <v>2</v>
      </c>
      <c r="P43" s="16">
        <v>0</v>
      </c>
      <c r="Q43" s="16">
        <f t="shared" si="23"/>
        <v>0</v>
      </c>
    </row>
    <row r="44" spans="1:60" x14ac:dyDescent="0.25">
      <c r="A44" s="21">
        <v>45416</v>
      </c>
      <c r="B44" s="19" t="s">
        <v>32</v>
      </c>
      <c r="C44" s="20">
        <v>1</v>
      </c>
      <c r="D44" s="19" t="s">
        <v>39</v>
      </c>
      <c r="E44" s="20">
        <v>7</v>
      </c>
      <c r="F44" s="20" t="s">
        <v>3</v>
      </c>
      <c r="G44" s="20" t="s">
        <v>2</v>
      </c>
      <c r="H44" s="20">
        <v>4</v>
      </c>
      <c r="I44" s="20">
        <v>3</v>
      </c>
      <c r="J44" s="19" t="s">
        <v>2</v>
      </c>
      <c r="K44" s="19" t="s">
        <v>3</v>
      </c>
      <c r="L44" s="19" t="s">
        <v>2</v>
      </c>
      <c r="M44" s="21">
        <v>45414</v>
      </c>
      <c r="N44" s="19">
        <v>1</v>
      </c>
      <c r="O44" s="19">
        <v>2</v>
      </c>
      <c r="P44" s="19">
        <v>1</v>
      </c>
      <c r="Q44" s="19">
        <f t="shared" si="23"/>
        <v>0</v>
      </c>
    </row>
    <row r="45" spans="1:60" ht="15.75" thickBot="1" x14ac:dyDescent="0.3">
      <c r="A45" s="24">
        <v>45417</v>
      </c>
      <c r="B45" s="25" t="s">
        <v>33</v>
      </c>
      <c r="C45" s="26">
        <v>1</v>
      </c>
      <c r="D45" s="25" t="s">
        <v>45</v>
      </c>
      <c r="E45" s="26">
        <v>7</v>
      </c>
      <c r="F45" s="26" t="s">
        <v>19</v>
      </c>
      <c r="G45" s="26" t="s">
        <v>18</v>
      </c>
      <c r="H45" s="26">
        <v>4</v>
      </c>
      <c r="I45" s="26">
        <v>3</v>
      </c>
      <c r="J45" s="25" t="s">
        <v>18</v>
      </c>
      <c r="K45" s="25" t="s">
        <v>19</v>
      </c>
      <c r="L45" s="25" t="s">
        <v>19</v>
      </c>
      <c r="M45" s="24">
        <v>45414</v>
      </c>
      <c r="N45" s="25">
        <v>1</v>
      </c>
      <c r="O45" s="25">
        <v>2</v>
      </c>
      <c r="P45" s="25">
        <v>0</v>
      </c>
      <c r="Q45" s="25">
        <f t="shared" si="23"/>
        <v>1</v>
      </c>
    </row>
    <row r="46" spans="1:60" ht="15.75" thickTop="1" x14ac:dyDescent="0.25">
      <c r="A46" s="15">
        <v>45417</v>
      </c>
      <c r="B46" s="16" t="s">
        <v>32</v>
      </c>
      <c r="C46" s="17">
        <v>2</v>
      </c>
      <c r="D46" s="16" t="s">
        <v>58</v>
      </c>
      <c r="E46" s="17">
        <v>1</v>
      </c>
      <c r="F46" s="17" t="s">
        <v>13</v>
      </c>
      <c r="G46" s="17" t="s">
        <v>1</v>
      </c>
      <c r="H46" s="17">
        <v>1</v>
      </c>
      <c r="I46" s="17">
        <v>0</v>
      </c>
      <c r="J46" s="16" t="s">
        <v>1</v>
      </c>
      <c r="K46" s="16" t="s">
        <v>13</v>
      </c>
      <c r="L46" s="16" t="s">
        <v>13</v>
      </c>
      <c r="M46" s="15">
        <v>45415</v>
      </c>
      <c r="N46" s="16">
        <v>3</v>
      </c>
      <c r="O46" s="16">
        <v>4</v>
      </c>
      <c r="P46" s="16">
        <v>0</v>
      </c>
      <c r="Q46" s="16">
        <f t="shared" si="23"/>
        <v>1</v>
      </c>
    </row>
    <row r="47" spans="1:60" x14ac:dyDescent="0.25">
      <c r="A47" s="21">
        <v>45418</v>
      </c>
      <c r="B47" s="19" t="s">
        <v>32</v>
      </c>
      <c r="C47" s="20">
        <v>2</v>
      </c>
      <c r="D47" s="19" t="s">
        <v>59</v>
      </c>
      <c r="E47" s="20">
        <v>1</v>
      </c>
      <c r="F47" s="20" t="s">
        <v>11</v>
      </c>
      <c r="G47" s="20" t="s">
        <v>3</v>
      </c>
      <c r="H47" s="20">
        <v>0</v>
      </c>
      <c r="I47" s="20">
        <v>1</v>
      </c>
      <c r="J47" s="19" t="s">
        <v>3</v>
      </c>
      <c r="K47" s="19" t="s">
        <v>11</v>
      </c>
      <c r="L47" s="19" t="s">
        <v>11</v>
      </c>
      <c r="M47" s="21">
        <v>45417</v>
      </c>
      <c r="N47" s="19">
        <v>5</v>
      </c>
      <c r="O47" s="19">
        <v>1</v>
      </c>
      <c r="P47" s="19">
        <v>0</v>
      </c>
      <c r="Q47" s="19">
        <f t="shared" si="23"/>
        <v>0</v>
      </c>
    </row>
    <row r="48" spans="1:60" x14ac:dyDescent="0.25">
      <c r="A48" s="3">
        <v>45419</v>
      </c>
      <c r="B48" s="2" t="s">
        <v>32</v>
      </c>
      <c r="C48" s="4">
        <v>2</v>
      </c>
      <c r="D48" s="2" t="s">
        <v>58</v>
      </c>
      <c r="E48" s="4">
        <v>2</v>
      </c>
      <c r="F48" s="4" t="s">
        <v>13</v>
      </c>
      <c r="G48" s="4" t="s">
        <v>1</v>
      </c>
      <c r="H48" s="4">
        <v>2</v>
      </c>
      <c r="I48" s="4">
        <v>0</v>
      </c>
      <c r="J48" s="2" t="s">
        <v>1</v>
      </c>
      <c r="K48" s="2" t="s">
        <v>13</v>
      </c>
      <c r="L48" s="2" t="s">
        <v>1</v>
      </c>
      <c r="M48" s="3">
        <v>45417</v>
      </c>
      <c r="N48" s="2">
        <v>3</v>
      </c>
      <c r="O48" s="2">
        <v>4</v>
      </c>
      <c r="P48" s="2">
        <v>2</v>
      </c>
      <c r="Q48" s="2">
        <f t="shared" si="23"/>
        <v>0</v>
      </c>
    </row>
    <row r="49" spans="1:17" x14ac:dyDescent="0.25">
      <c r="A49" s="15">
        <v>45419</v>
      </c>
      <c r="B49" s="16" t="s">
        <v>33</v>
      </c>
      <c r="C49" s="17">
        <v>2</v>
      </c>
      <c r="D49" s="16" t="s">
        <v>60</v>
      </c>
      <c r="E49" s="17">
        <v>1</v>
      </c>
      <c r="F49" s="17" t="s">
        <v>19</v>
      </c>
      <c r="G49" s="17" t="s">
        <v>14</v>
      </c>
      <c r="H49" s="17">
        <v>0</v>
      </c>
      <c r="I49" s="17">
        <v>1</v>
      </c>
      <c r="J49" s="16" t="s">
        <v>14</v>
      </c>
      <c r="K49" s="16" t="s">
        <v>19</v>
      </c>
      <c r="L49" s="16" t="s">
        <v>14</v>
      </c>
      <c r="M49" s="15">
        <v>45419</v>
      </c>
      <c r="N49" s="16">
        <v>4</v>
      </c>
      <c r="O49" s="16">
        <v>3</v>
      </c>
      <c r="P49" s="16">
        <v>1</v>
      </c>
      <c r="Q49" s="16">
        <f t="shared" si="23"/>
        <v>1</v>
      </c>
    </row>
    <row r="50" spans="1:17" x14ac:dyDescent="0.25">
      <c r="A50" s="3">
        <v>45420</v>
      </c>
      <c r="B50" s="2" t="s">
        <v>33</v>
      </c>
      <c r="C50" s="4">
        <v>2</v>
      </c>
      <c r="D50" s="2" t="s">
        <v>64</v>
      </c>
      <c r="E50" s="4">
        <v>1</v>
      </c>
      <c r="F50" s="4" t="s">
        <v>17</v>
      </c>
      <c r="G50" s="4" t="s">
        <v>21</v>
      </c>
      <c r="H50" s="4">
        <v>1</v>
      </c>
      <c r="I50" s="4">
        <v>0</v>
      </c>
      <c r="J50" s="2" t="s">
        <v>21</v>
      </c>
      <c r="K50" s="2" t="s">
        <v>17</v>
      </c>
      <c r="L50" s="2" t="s">
        <v>17</v>
      </c>
      <c r="M50" s="3">
        <v>45419</v>
      </c>
      <c r="N50" s="2">
        <v>4</v>
      </c>
      <c r="O50" s="2">
        <v>5</v>
      </c>
      <c r="P50" s="2">
        <v>0</v>
      </c>
      <c r="Q50" s="2">
        <f>IF($N50=$O50, 0, IF($J50=$L50, IF($N50&gt;$O50, 1, 0), IF($O50&gt;$N50, 1, 0)))</f>
        <v>1</v>
      </c>
    </row>
    <row r="51" spans="1:17" x14ac:dyDescent="0.25">
      <c r="A51" s="15">
        <v>45420</v>
      </c>
      <c r="B51" s="16" t="s">
        <v>32</v>
      </c>
      <c r="C51" s="17">
        <v>2</v>
      </c>
      <c r="D51" s="16" t="s">
        <v>59</v>
      </c>
      <c r="E51" s="17">
        <v>2</v>
      </c>
      <c r="F51" s="17" t="s">
        <v>11</v>
      </c>
      <c r="G51" s="17" t="s">
        <v>3</v>
      </c>
      <c r="H51" s="17">
        <v>1</v>
      </c>
      <c r="I51" s="17">
        <v>1</v>
      </c>
      <c r="J51" s="16" t="s">
        <v>3</v>
      </c>
      <c r="K51" s="16" t="s">
        <v>11</v>
      </c>
      <c r="L51" s="16" t="s">
        <v>11</v>
      </c>
      <c r="M51" s="15">
        <v>45419</v>
      </c>
      <c r="N51" s="16">
        <v>1</v>
      </c>
      <c r="O51" s="16">
        <v>6</v>
      </c>
      <c r="P51" s="16">
        <v>0</v>
      </c>
      <c r="Q51" s="16">
        <f>IF($N51=$O51, 0, IF($J51=$L51, IF($N51&gt;$O51, 1, 0), IF($O51&gt;$N51, 1, 0)))</f>
        <v>1</v>
      </c>
    </row>
    <row r="52" spans="1:17" x14ac:dyDescent="0.25">
      <c r="A52" s="3">
        <v>45421</v>
      </c>
      <c r="B52" s="2" t="s">
        <v>32</v>
      </c>
      <c r="C52" s="4">
        <v>2</v>
      </c>
      <c r="D52" s="5" t="s">
        <v>58</v>
      </c>
      <c r="E52" s="4">
        <v>3</v>
      </c>
      <c r="F52" s="4" t="s">
        <v>13</v>
      </c>
      <c r="G52" s="4" t="s">
        <v>1</v>
      </c>
      <c r="H52" s="4">
        <v>3</v>
      </c>
      <c r="I52" s="4">
        <v>0</v>
      </c>
      <c r="J52" s="2" t="s">
        <v>13</v>
      </c>
      <c r="K52" s="2" t="s">
        <v>1</v>
      </c>
      <c r="L52" s="2" t="s">
        <v>1</v>
      </c>
      <c r="M52" s="3">
        <v>45421</v>
      </c>
      <c r="N52" s="2">
        <v>3</v>
      </c>
      <c r="O52" s="2">
        <v>2</v>
      </c>
      <c r="P52" s="2">
        <v>1</v>
      </c>
      <c r="Q52" s="2">
        <f t="shared" ref="Q52:Q81" si="24">IF($N52=$O52, 0, IF($J52=$L52, IF($N52&gt;$O52, 1, 0), IF($O52&gt;$N52, 1, 0)))</f>
        <v>0</v>
      </c>
    </row>
    <row r="53" spans="1:17" x14ac:dyDescent="0.25">
      <c r="A53" s="15">
        <v>45421</v>
      </c>
      <c r="B53" s="16" t="s">
        <v>33</v>
      </c>
      <c r="C53" s="17">
        <v>2</v>
      </c>
      <c r="D53" s="23" t="s">
        <v>60</v>
      </c>
      <c r="E53" s="17">
        <v>2</v>
      </c>
      <c r="F53" s="17" t="s">
        <v>19</v>
      </c>
      <c r="G53" s="17" t="s">
        <v>14</v>
      </c>
      <c r="H53" s="17">
        <v>1</v>
      </c>
      <c r="I53" s="17">
        <v>1</v>
      </c>
      <c r="J53" s="16" t="s">
        <v>14</v>
      </c>
      <c r="K53" s="16" t="s">
        <v>19</v>
      </c>
      <c r="L53" s="16" t="s">
        <v>19</v>
      </c>
      <c r="M53" s="15">
        <v>45421</v>
      </c>
      <c r="N53" s="16">
        <v>3</v>
      </c>
      <c r="O53" s="16">
        <v>5</v>
      </c>
      <c r="P53" s="16">
        <v>0</v>
      </c>
      <c r="Q53" s="16">
        <f t="shared" si="24"/>
        <v>1</v>
      </c>
    </row>
    <row r="54" spans="1:17" x14ac:dyDescent="0.25">
      <c r="A54" s="3">
        <v>45422</v>
      </c>
      <c r="B54" s="2" t="s">
        <v>32</v>
      </c>
      <c r="C54" s="4">
        <v>2</v>
      </c>
      <c r="D54" s="5" t="s">
        <v>59</v>
      </c>
      <c r="E54" s="4">
        <v>3</v>
      </c>
      <c r="F54" s="4" t="s">
        <v>11</v>
      </c>
      <c r="G54" s="4" t="s">
        <v>3</v>
      </c>
      <c r="H54" s="4">
        <v>2</v>
      </c>
      <c r="I54" s="4">
        <v>1</v>
      </c>
      <c r="J54" s="2" t="s">
        <v>11</v>
      </c>
      <c r="K54" s="2" t="s">
        <v>3</v>
      </c>
      <c r="L54" s="2" t="s">
        <v>11</v>
      </c>
      <c r="M54" s="3">
        <v>45422</v>
      </c>
      <c r="N54" s="2">
        <v>6</v>
      </c>
      <c r="O54" s="2">
        <v>2</v>
      </c>
      <c r="P54" s="2">
        <v>0</v>
      </c>
      <c r="Q54" s="27">
        <f t="shared" si="24"/>
        <v>1</v>
      </c>
    </row>
    <row r="55" spans="1:17" x14ac:dyDescent="0.25">
      <c r="A55" s="15">
        <v>45422</v>
      </c>
      <c r="B55" s="16" t="s">
        <v>33</v>
      </c>
      <c r="C55" s="17">
        <v>2</v>
      </c>
      <c r="D55" s="23" t="s">
        <v>64</v>
      </c>
      <c r="E55" s="17">
        <v>2</v>
      </c>
      <c r="F55" s="17" t="s">
        <v>17</v>
      </c>
      <c r="G55" s="17" t="s">
        <v>21</v>
      </c>
      <c r="H55" s="17">
        <v>1</v>
      </c>
      <c r="I55" s="17">
        <v>1</v>
      </c>
      <c r="J55" s="16" t="s">
        <v>21</v>
      </c>
      <c r="K55" s="16" t="s">
        <v>17</v>
      </c>
      <c r="L55" s="16" t="s">
        <v>21</v>
      </c>
      <c r="M55" s="15">
        <v>45422</v>
      </c>
      <c r="N55" s="16">
        <v>4</v>
      </c>
      <c r="O55" s="16">
        <v>3</v>
      </c>
      <c r="P55" s="16">
        <v>1</v>
      </c>
      <c r="Q55" s="16">
        <f t="shared" si="24"/>
        <v>1</v>
      </c>
    </row>
    <row r="56" spans="1:17" x14ac:dyDescent="0.25">
      <c r="A56" s="3">
        <v>45423</v>
      </c>
      <c r="B56" s="2" t="s">
        <v>32</v>
      </c>
      <c r="C56" s="4">
        <v>2</v>
      </c>
      <c r="D56" s="5" t="s">
        <v>58</v>
      </c>
      <c r="E56" s="4">
        <v>4</v>
      </c>
      <c r="F56" s="4" t="s">
        <v>13</v>
      </c>
      <c r="G56" s="4" t="s">
        <v>1</v>
      </c>
      <c r="H56" s="4">
        <v>3</v>
      </c>
      <c r="I56" s="4">
        <v>1</v>
      </c>
      <c r="J56" s="2" t="s">
        <v>13</v>
      </c>
      <c r="K56" s="2" t="s">
        <v>1</v>
      </c>
      <c r="L56" s="2" t="s">
        <v>1</v>
      </c>
      <c r="M56" s="3">
        <v>45422</v>
      </c>
      <c r="N56" s="2">
        <v>3</v>
      </c>
      <c r="O56" s="2">
        <v>4</v>
      </c>
      <c r="P56" s="2">
        <v>0</v>
      </c>
      <c r="Q56" s="2">
        <f t="shared" si="24"/>
        <v>1</v>
      </c>
    </row>
    <row r="57" spans="1:17" x14ac:dyDescent="0.25">
      <c r="A57" s="15">
        <v>45423</v>
      </c>
      <c r="B57" s="16" t="s">
        <v>33</v>
      </c>
      <c r="C57" s="17">
        <v>2</v>
      </c>
      <c r="D57" s="23" t="s">
        <v>60</v>
      </c>
      <c r="E57" s="17">
        <v>3</v>
      </c>
      <c r="F57" s="17" t="s">
        <v>19</v>
      </c>
      <c r="G57" s="17" t="s">
        <v>14</v>
      </c>
      <c r="H57" s="17">
        <v>2</v>
      </c>
      <c r="I57" s="17">
        <v>1</v>
      </c>
      <c r="J57" s="16" t="s">
        <v>19</v>
      </c>
      <c r="K57" s="16" t="s">
        <v>14</v>
      </c>
      <c r="L57" s="16" t="s">
        <v>14</v>
      </c>
      <c r="M57" s="15">
        <v>45422</v>
      </c>
      <c r="N57" s="16">
        <v>4</v>
      </c>
      <c r="O57" s="16">
        <v>1</v>
      </c>
      <c r="P57" s="16">
        <v>0</v>
      </c>
      <c r="Q57" s="16">
        <f t="shared" si="24"/>
        <v>0</v>
      </c>
    </row>
    <row r="58" spans="1:17" x14ac:dyDescent="0.25">
      <c r="A58" s="3">
        <v>45424</v>
      </c>
      <c r="B58" s="2" t="s">
        <v>32</v>
      </c>
      <c r="C58" s="4">
        <v>2</v>
      </c>
      <c r="D58" s="5" t="s">
        <v>59</v>
      </c>
      <c r="E58" s="4">
        <v>4</v>
      </c>
      <c r="F58" s="4" t="s">
        <v>11</v>
      </c>
      <c r="G58" s="4" t="s">
        <v>3</v>
      </c>
      <c r="H58" s="4">
        <v>3</v>
      </c>
      <c r="I58" s="4">
        <v>1</v>
      </c>
      <c r="J58" s="2" t="s">
        <v>11</v>
      </c>
      <c r="K58" s="2" t="s">
        <v>3</v>
      </c>
      <c r="L58" s="2" t="s">
        <v>3</v>
      </c>
      <c r="M58" s="3">
        <v>45423</v>
      </c>
      <c r="N58" s="2">
        <v>3</v>
      </c>
      <c r="O58" s="2">
        <v>2</v>
      </c>
      <c r="P58" s="2">
        <v>0</v>
      </c>
      <c r="Q58" s="2">
        <f t="shared" si="24"/>
        <v>0</v>
      </c>
    </row>
    <row r="59" spans="1:17" x14ac:dyDescent="0.25">
      <c r="A59" s="15">
        <v>45424</v>
      </c>
      <c r="B59" s="16" t="s">
        <v>33</v>
      </c>
      <c r="C59" s="17">
        <v>2</v>
      </c>
      <c r="D59" s="23" t="s">
        <v>64</v>
      </c>
      <c r="E59" s="17">
        <v>3</v>
      </c>
      <c r="F59" s="17" t="s">
        <v>17</v>
      </c>
      <c r="G59" s="17" t="s">
        <v>21</v>
      </c>
      <c r="H59" s="17">
        <v>2</v>
      </c>
      <c r="I59" s="17">
        <v>1</v>
      </c>
      <c r="J59" s="16" t="s">
        <v>17</v>
      </c>
      <c r="K59" s="16" t="s">
        <v>21</v>
      </c>
      <c r="L59" s="16" t="s">
        <v>17</v>
      </c>
      <c r="M59" s="15">
        <v>45423</v>
      </c>
      <c r="N59" s="16">
        <v>4</v>
      </c>
      <c r="O59" s="16">
        <v>3</v>
      </c>
      <c r="P59" s="16">
        <v>0</v>
      </c>
      <c r="Q59" s="16">
        <f t="shared" si="24"/>
        <v>1</v>
      </c>
    </row>
    <row r="60" spans="1:17" x14ac:dyDescent="0.25">
      <c r="A60" s="3">
        <v>45425</v>
      </c>
      <c r="B60" s="2" t="s">
        <v>32</v>
      </c>
      <c r="C60" s="4">
        <v>2</v>
      </c>
      <c r="D60" s="5" t="s">
        <v>58</v>
      </c>
      <c r="E60" s="4">
        <v>5</v>
      </c>
      <c r="F60" s="4" t="s">
        <v>13</v>
      </c>
      <c r="G60" s="4" t="s">
        <v>1</v>
      </c>
      <c r="H60" s="4">
        <v>3</v>
      </c>
      <c r="I60" s="4">
        <v>2</v>
      </c>
      <c r="J60" s="2" t="s">
        <v>1</v>
      </c>
      <c r="K60" s="2" t="s">
        <v>13</v>
      </c>
      <c r="L60" s="2" t="s">
        <v>1</v>
      </c>
      <c r="M60" s="3">
        <v>45424</v>
      </c>
      <c r="N60" s="2">
        <v>4</v>
      </c>
      <c r="O60" s="2">
        <v>1</v>
      </c>
      <c r="P60" s="2">
        <v>0</v>
      </c>
      <c r="Q60" s="2">
        <f t="shared" si="24"/>
        <v>1</v>
      </c>
    </row>
    <row r="61" spans="1:17" x14ac:dyDescent="0.25">
      <c r="A61" s="15">
        <v>45425</v>
      </c>
      <c r="B61" s="16" t="s">
        <v>33</v>
      </c>
      <c r="C61" s="17">
        <v>2</v>
      </c>
      <c r="D61" s="23" t="s">
        <v>60</v>
      </c>
      <c r="E61" s="17">
        <v>4</v>
      </c>
      <c r="F61" s="17" t="s">
        <v>19</v>
      </c>
      <c r="G61" s="17" t="s">
        <v>14</v>
      </c>
      <c r="H61" s="17">
        <v>3</v>
      </c>
      <c r="I61" s="17">
        <v>1</v>
      </c>
      <c r="J61" s="16" t="s">
        <v>19</v>
      </c>
      <c r="K61" s="16" t="s">
        <v>14</v>
      </c>
      <c r="L61" s="16" t="s">
        <v>14</v>
      </c>
      <c r="M61" s="15">
        <v>45424</v>
      </c>
      <c r="N61" s="16">
        <v>5</v>
      </c>
      <c r="O61" s="16">
        <v>1</v>
      </c>
      <c r="P61" s="16">
        <v>0</v>
      </c>
      <c r="Q61" s="16">
        <f t="shared" si="24"/>
        <v>0</v>
      </c>
    </row>
    <row r="62" spans="1:17" x14ac:dyDescent="0.25">
      <c r="A62" s="3">
        <v>45426</v>
      </c>
      <c r="B62" s="2" t="s">
        <v>32</v>
      </c>
      <c r="C62" s="4">
        <v>2</v>
      </c>
      <c r="D62" s="5" t="s">
        <v>59</v>
      </c>
      <c r="E62" s="4">
        <v>5</v>
      </c>
      <c r="F62" s="4" t="s">
        <v>11</v>
      </c>
      <c r="G62" s="4" t="s">
        <v>3</v>
      </c>
      <c r="H62" s="4">
        <v>3</v>
      </c>
      <c r="I62" s="4">
        <v>2</v>
      </c>
      <c r="J62" s="2" t="s">
        <v>3</v>
      </c>
      <c r="K62" s="2" t="s">
        <v>11</v>
      </c>
      <c r="L62" s="2" t="s">
        <v>3</v>
      </c>
      <c r="M62" s="3">
        <v>45425</v>
      </c>
      <c r="N62" s="2">
        <v>2</v>
      </c>
      <c r="O62" s="2">
        <v>1</v>
      </c>
      <c r="P62" s="2">
        <v>0</v>
      </c>
      <c r="Q62" s="2">
        <f t="shared" si="24"/>
        <v>1</v>
      </c>
    </row>
    <row r="63" spans="1:17" x14ac:dyDescent="0.25">
      <c r="A63" s="15">
        <v>45426</v>
      </c>
      <c r="B63" s="16" t="s">
        <v>33</v>
      </c>
      <c r="C63" s="17">
        <v>2</v>
      </c>
      <c r="D63" s="23" t="s">
        <v>64</v>
      </c>
      <c r="E63" s="17">
        <v>4</v>
      </c>
      <c r="F63" s="17" t="s">
        <v>17</v>
      </c>
      <c r="G63" s="17" t="s">
        <v>21</v>
      </c>
      <c r="H63" s="17">
        <v>2</v>
      </c>
      <c r="I63" s="17">
        <v>2</v>
      </c>
      <c r="J63" s="16" t="s">
        <v>17</v>
      </c>
      <c r="K63" s="16" t="s">
        <v>21</v>
      </c>
      <c r="L63" s="16" t="s">
        <v>21</v>
      </c>
      <c r="M63" s="15">
        <v>45425</v>
      </c>
      <c r="N63" s="16">
        <v>2</v>
      </c>
      <c r="O63" s="16">
        <v>3</v>
      </c>
      <c r="P63" s="16">
        <v>0</v>
      </c>
      <c r="Q63" s="16">
        <f t="shared" si="24"/>
        <v>1</v>
      </c>
    </row>
    <row r="64" spans="1:17" x14ac:dyDescent="0.25">
      <c r="A64" s="21">
        <v>45427</v>
      </c>
      <c r="B64" s="19" t="s">
        <v>33</v>
      </c>
      <c r="C64" s="20">
        <v>2</v>
      </c>
      <c r="D64" s="30" t="s">
        <v>60</v>
      </c>
      <c r="E64" s="20">
        <v>5</v>
      </c>
      <c r="F64" s="20" t="s">
        <v>19</v>
      </c>
      <c r="G64" s="20" t="s">
        <v>14</v>
      </c>
      <c r="H64" s="20"/>
      <c r="I64" s="20"/>
      <c r="J64" s="19" t="s">
        <v>14</v>
      </c>
      <c r="K64" s="19" t="s">
        <v>19</v>
      </c>
      <c r="L64" s="19" t="s">
        <v>14</v>
      </c>
      <c r="M64" s="21">
        <v>45426</v>
      </c>
      <c r="N64" s="19"/>
      <c r="O64" s="19"/>
      <c r="P64" s="19"/>
      <c r="Q64" s="19">
        <f t="shared" si="24"/>
        <v>0</v>
      </c>
    </row>
    <row r="65" spans="1:17" x14ac:dyDescent="0.25">
      <c r="A65" s="3">
        <v>45428</v>
      </c>
      <c r="B65" s="2" t="s">
        <v>32</v>
      </c>
      <c r="C65" s="4">
        <v>2</v>
      </c>
      <c r="D65" s="5" t="s">
        <v>58</v>
      </c>
      <c r="E65" s="4">
        <v>6</v>
      </c>
      <c r="F65" s="4" t="s">
        <v>13</v>
      </c>
      <c r="G65" s="4" t="s">
        <v>1</v>
      </c>
      <c r="H65" s="4"/>
      <c r="I65" s="4"/>
      <c r="J65" s="2" t="s">
        <v>13</v>
      </c>
      <c r="K65" s="2" t="s">
        <v>1</v>
      </c>
      <c r="L65" s="2"/>
      <c r="M65" s="2"/>
      <c r="N65" s="2"/>
      <c r="O65" s="2"/>
      <c r="P65" s="2"/>
      <c r="Q65" s="31">
        <f t="shared" si="24"/>
        <v>0</v>
      </c>
    </row>
    <row r="66" spans="1:17" x14ac:dyDescent="0.25">
      <c r="A66" s="15">
        <v>45428</v>
      </c>
      <c r="B66" s="16" t="s">
        <v>33</v>
      </c>
      <c r="C66" s="17">
        <v>2</v>
      </c>
      <c r="D66" s="23" t="s">
        <v>64</v>
      </c>
      <c r="E66" s="17">
        <v>5</v>
      </c>
      <c r="F66" s="17" t="s">
        <v>17</v>
      </c>
      <c r="G66" s="17" t="s">
        <v>21</v>
      </c>
      <c r="H66" s="17"/>
      <c r="I66" s="17"/>
      <c r="J66" s="16" t="s">
        <v>21</v>
      </c>
      <c r="K66" s="16" t="s">
        <v>17</v>
      </c>
      <c r="L66" s="16"/>
      <c r="M66" s="16"/>
      <c r="N66" s="16"/>
      <c r="O66" s="16"/>
      <c r="P66" s="16"/>
      <c r="Q66" s="16">
        <f>IF($N66=$O66, 0, IF($J66=$L66, IF($N66&gt;$O66, 1, 0), IF($O66&gt;$N66, 1, 0)))</f>
        <v>0</v>
      </c>
    </row>
    <row r="67" spans="1:17" x14ac:dyDescent="0.25">
      <c r="A67" s="3">
        <v>45429</v>
      </c>
      <c r="B67" s="2" t="s">
        <v>32</v>
      </c>
      <c r="C67" s="4">
        <v>2</v>
      </c>
      <c r="D67" s="5" t="s">
        <v>59</v>
      </c>
      <c r="E67" s="4">
        <v>6</v>
      </c>
      <c r="F67" s="4" t="s">
        <v>11</v>
      </c>
      <c r="G67" s="4" t="s">
        <v>3</v>
      </c>
      <c r="H67" s="4"/>
      <c r="I67" s="4"/>
      <c r="J67" s="2" t="s">
        <v>11</v>
      </c>
      <c r="K67" s="2" t="s">
        <v>3</v>
      </c>
      <c r="L67" s="2"/>
      <c r="M67" s="2"/>
      <c r="N67" s="2"/>
      <c r="O67" s="2"/>
      <c r="P67" s="2"/>
      <c r="Q67" s="2">
        <f t="shared" si="24"/>
        <v>0</v>
      </c>
    </row>
    <row r="68" spans="1:17" x14ac:dyDescent="0.25">
      <c r="A68" s="3">
        <v>45429</v>
      </c>
      <c r="B68" s="2" t="s">
        <v>33</v>
      </c>
      <c r="C68" s="4">
        <v>2</v>
      </c>
      <c r="D68" s="5" t="s">
        <v>60</v>
      </c>
      <c r="E68" s="4">
        <v>6</v>
      </c>
      <c r="F68" s="4" t="s">
        <v>19</v>
      </c>
      <c r="G68" s="4" t="s">
        <v>14</v>
      </c>
      <c r="H68" s="4"/>
      <c r="I68" s="4"/>
      <c r="J68" s="2" t="s">
        <v>19</v>
      </c>
      <c r="K68" s="2" t="s">
        <v>14</v>
      </c>
      <c r="L68" s="2"/>
      <c r="M68" s="2"/>
      <c r="N68" s="2"/>
      <c r="O68" s="2"/>
      <c r="P68" s="2"/>
      <c r="Q68" s="2">
        <f t="shared" si="24"/>
        <v>0</v>
      </c>
    </row>
    <row r="69" spans="1:17" x14ac:dyDescent="0.25">
      <c r="A69" s="3">
        <v>45430</v>
      </c>
      <c r="B69" s="2" t="s">
        <v>33</v>
      </c>
      <c r="C69" s="4">
        <v>2</v>
      </c>
      <c r="D69" s="5" t="s">
        <v>64</v>
      </c>
      <c r="E69" s="4">
        <v>6</v>
      </c>
      <c r="F69" s="4" t="s">
        <v>17</v>
      </c>
      <c r="G69" s="4" t="s">
        <v>21</v>
      </c>
      <c r="H69" s="4"/>
      <c r="I69" s="4"/>
      <c r="J69" s="2" t="s">
        <v>17</v>
      </c>
      <c r="K69" s="2" t="s">
        <v>21</v>
      </c>
      <c r="L69" s="2"/>
      <c r="M69" s="2"/>
      <c r="N69" s="2"/>
      <c r="O69" s="2"/>
      <c r="P69" s="2"/>
      <c r="Q69" s="31">
        <f t="shared" si="24"/>
        <v>0</v>
      </c>
    </row>
    <row r="70" spans="1:17" x14ac:dyDescent="0.25">
      <c r="A70" s="2"/>
      <c r="F70" s="4"/>
      <c r="G70" s="4"/>
      <c r="H70" s="4"/>
      <c r="I70" s="4"/>
      <c r="J70" s="2"/>
      <c r="K70" s="2"/>
      <c r="L70" s="2"/>
      <c r="M70" s="2"/>
      <c r="N70" s="2"/>
      <c r="O70" s="2"/>
      <c r="P70" s="2"/>
      <c r="Q70" s="2">
        <f t="shared" si="24"/>
        <v>0</v>
      </c>
    </row>
    <row r="71" spans="1:17" x14ac:dyDescent="0.25">
      <c r="A71" s="2"/>
      <c r="F71" s="4"/>
      <c r="G71" s="4"/>
      <c r="H71" s="4"/>
      <c r="I71" s="4"/>
      <c r="J71" s="2"/>
      <c r="K71" s="2"/>
      <c r="L71" s="2"/>
      <c r="M71" s="2"/>
      <c r="N71" s="2"/>
      <c r="O71" s="2"/>
      <c r="P71" s="2"/>
      <c r="Q71" s="2">
        <f t="shared" si="24"/>
        <v>0</v>
      </c>
    </row>
    <row r="72" spans="1:17" x14ac:dyDescent="0.25">
      <c r="A72" s="2"/>
      <c r="F72" s="4"/>
      <c r="G72" s="4"/>
      <c r="H72" s="4"/>
      <c r="I72" s="4"/>
      <c r="J72" s="2"/>
      <c r="K72" s="2"/>
      <c r="L72" s="2"/>
      <c r="M72" s="2"/>
      <c r="N72" s="2"/>
      <c r="O72" s="2"/>
      <c r="P72" s="2"/>
      <c r="Q72" s="2">
        <f t="shared" si="24"/>
        <v>0</v>
      </c>
    </row>
    <row r="73" spans="1:17" x14ac:dyDescent="0.25">
      <c r="A73" s="2"/>
      <c r="F73" s="4"/>
      <c r="G73" s="4"/>
      <c r="H73" s="4"/>
      <c r="I73" s="4"/>
      <c r="J73" s="2"/>
      <c r="K73" s="2"/>
      <c r="L73" s="2"/>
      <c r="M73" s="2"/>
      <c r="N73" s="2"/>
      <c r="O73" s="2"/>
      <c r="P73" s="2"/>
      <c r="Q73" s="31">
        <f t="shared" si="24"/>
        <v>0</v>
      </c>
    </row>
    <row r="74" spans="1:17" x14ac:dyDescent="0.25">
      <c r="A74" s="2"/>
      <c r="F74" s="4"/>
      <c r="G74" s="4"/>
      <c r="H74" s="4"/>
      <c r="I74" s="4"/>
      <c r="J74" s="2"/>
      <c r="K74" s="2"/>
      <c r="L74" s="2"/>
      <c r="M74" s="2"/>
      <c r="N74" s="2"/>
      <c r="O74" s="2"/>
      <c r="P74" s="2"/>
      <c r="Q74" s="2">
        <f t="shared" si="24"/>
        <v>0</v>
      </c>
    </row>
    <row r="75" spans="1:17" x14ac:dyDescent="0.25">
      <c r="A75" s="2"/>
      <c r="F75" s="4"/>
      <c r="G75" s="4"/>
      <c r="H75" s="4"/>
      <c r="I75" s="4"/>
      <c r="J75" s="2"/>
      <c r="K75" s="2"/>
      <c r="L75" s="2"/>
      <c r="M75" s="2"/>
      <c r="N75" s="2"/>
      <c r="O75" s="2"/>
      <c r="P75" s="2"/>
      <c r="Q75" s="2">
        <f t="shared" si="24"/>
        <v>0</v>
      </c>
    </row>
    <row r="76" spans="1:17" x14ac:dyDescent="0.25">
      <c r="A76" s="2"/>
      <c r="F76" s="4"/>
      <c r="G76" s="4"/>
      <c r="H76" s="4"/>
      <c r="I76" s="4"/>
      <c r="J76" s="2"/>
      <c r="K76" s="2"/>
      <c r="L76" s="2"/>
      <c r="M76" s="2"/>
      <c r="N76" s="2"/>
      <c r="O76" s="2"/>
      <c r="P76" s="2"/>
      <c r="Q76" s="2">
        <f t="shared" si="24"/>
        <v>0</v>
      </c>
    </row>
    <row r="77" spans="1:17" x14ac:dyDescent="0.25">
      <c r="A77" s="2"/>
      <c r="F77" s="4"/>
      <c r="G77" s="4"/>
      <c r="H77" s="4"/>
      <c r="I77" s="4"/>
      <c r="J77" s="2"/>
      <c r="K77" s="2"/>
      <c r="L77" s="2"/>
      <c r="M77" s="2"/>
      <c r="N77" s="2"/>
      <c r="O77" s="2"/>
      <c r="P77" s="2"/>
      <c r="Q77" s="31">
        <f t="shared" si="24"/>
        <v>0</v>
      </c>
    </row>
    <row r="78" spans="1:17" x14ac:dyDescent="0.25">
      <c r="A78" s="2"/>
      <c r="F78" s="4"/>
      <c r="G78" s="4"/>
      <c r="H78" s="4"/>
      <c r="I78" s="4"/>
      <c r="J78" s="2"/>
      <c r="K78" s="2"/>
      <c r="L78" s="2"/>
      <c r="M78" s="2"/>
      <c r="N78" s="2"/>
      <c r="O78" s="2"/>
      <c r="P78" s="2"/>
      <c r="Q78" s="2">
        <f t="shared" si="24"/>
        <v>0</v>
      </c>
    </row>
    <row r="79" spans="1:17" x14ac:dyDescent="0.25">
      <c r="Q79" s="2">
        <f t="shared" si="24"/>
        <v>0</v>
      </c>
    </row>
    <row r="80" spans="1:17" x14ac:dyDescent="0.25">
      <c r="Q80" s="31">
        <f t="shared" si="24"/>
        <v>0</v>
      </c>
    </row>
    <row r="81" spans="17:17" x14ac:dyDescent="0.25">
      <c r="Q81" s="2">
        <f t="shared" si="24"/>
        <v>0</v>
      </c>
    </row>
  </sheetData>
  <conditionalFormatting sqref="A1:XFD20 A38:XFD1048576 AY21:AY37 BB21:BB37 BE21:BE37 AZ21:BA21 BF21:BG21 A21:AE37 AF21:AG21 AI21:AV21 BG21:XFD37 AH21:AH37">
    <cfRule type="cellIs" dxfId="48" priority="37" operator="equal">
      <formula>"LAK"</formula>
    </cfRule>
    <cfRule type="cellIs" dxfId="47" priority="38" operator="equal">
      <formula>"EDM"</formula>
    </cfRule>
    <cfRule type="cellIs" dxfId="46" priority="39" operator="equal">
      <formula>"DAL"</formula>
    </cfRule>
    <cfRule type="cellIs" dxfId="45" priority="40" operator="equal">
      <formula>"NSH"</formula>
    </cfRule>
    <cfRule type="cellIs" dxfId="44" priority="41" operator="equal">
      <formula>"VAN"</formula>
    </cfRule>
    <cfRule type="cellIs" dxfId="43" priority="42" operator="equal">
      <formula>"COL"</formula>
    </cfRule>
    <cfRule type="cellIs" dxfId="42" priority="43" operator="equal">
      <formula>"WPG"</formula>
    </cfRule>
    <cfRule type="cellIs" dxfId="41" priority="44" operator="equal">
      <formula>"VGK"</formula>
    </cfRule>
    <cfRule type="cellIs" dxfId="40" priority="45" operator="equal">
      <formula>"WSH"</formula>
    </cfRule>
    <cfRule type="cellIs" dxfId="39" priority="46" operator="equal">
      <formula>"NYR"</formula>
    </cfRule>
    <cfRule type="cellIs" dxfId="38" priority="47" operator="equal">
      <formula>"TBL"</formula>
    </cfRule>
    <cfRule type="cellIs" dxfId="37" priority="48" operator="equal">
      <formula>"BOS"</formula>
    </cfRule>
    <cfRule type="cellIs" dxfId="36" priority="49" operator="equal">
      <formula>"TOR"</formula>
    </cfRule>
    <cfRule type="cellIs" dxfId="35" priority="50" operator="equal">
      <formula>"NYI"</formula>
    </cfRule>
    <cfRule type="cellIs" dxfId="34" priority="51" operator="equal">
      <formula>"CAR"</formula>
    </cfRule>
    <cfRule type="cellIs" dxfId="33" priority="52" operator="equal">
      <formula>"FLA"</formula>
    </cfRule>
  </conditionalFormatting>
  <conditionalFormatting sqref="H1:I79">
    <cfRule type="colorScale" priority="55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33:I33">
    <cfRule type="colorScale" priority="5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62:I62 H63">
    <cfRule type="colorScale" priority="3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3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Q1:Q1048576">
    <cfRule type="colorScale" priority="56">
      <colorScale>
        <cfvo type="min"/>
        <cfvo type="max"/>
        <color rgb="FFFF3300"/>
        <color theme="9"/>
      </colorScale>
    </cfRule>
  </conditionalFormatting>
  <conditionalFormatting sqref="AD3:AD17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2:AD37">
    <cfRule type="cellIs" dxfId="32" priority="33" operator="equal">
      <formula>0</formula>
    </cfRule>
  </conditionalFormatting>
  <conditionalFormatting sqref="BC21">
    <cfRule type="cellIs" dxfId="31" priority="17" operator="equal">
      <formula>"LAK"</formula>
    </cfRule>
    <cfRule type="cellIs" dxfId="30" priority="18" operator="equal">
      <formula>"EDM"</formula>
    </cfRule>
    <cfRule type="cellIs" dxfId="29" priority="19" operator="equal">
      <formula>"DAL"</formula>
    </cfRule>
    <cfRule type="cellIs" dxfId="28" priority="20" operator="equal">
      <formula>"NSH"</formula>
    </cfRule>
    <cfRule type="cellIs" dxfId="27" priority="21" operator="equal">
      <formula>"VAN"</formula>
    </cfRule>
    <cfRule type="cellIs" dxfId="26" priority="22" operator="equal">
      <formula>"COL"</formula>
    </cfRule>
    <cfRule type="cellIs" dxfId="25" priority="23" operator="equal">
      <formula>"WPG"</formula>
    </cfRule>
    <cfRule type="cellIs" dxfId="24" priority="24" operator="equal">
      <formula>"VGK"</formula>
    </cfRule>
    <cfRule type="cellIs" dxfId="23" priority="25" operator="equal">
      <formula>"WSH"</formula>
    </cfRule>
    <cfRule type="cellIs" dxfId="22" priority="26" operator="equal">
      <formula>"NYR"</formula>
    </cfRule>
    <cfRule type="cellIs" dxfId="21" priority="27" operator="equal">
      <formula>"TBL"</formula>
    </cfRule>
    <cfRule type="cellIs" dxfId="20" priority="28" operator="equal">
      <formula>"BOS"</formula>
    </cfRule>
    <cfRule type="cellIs" dxfId="19" priority="29" operator="equal">
      <formula>"TOR"</formula>
    </cfRule>
    <cfRule type="cellIs" dxfId="18" priority="30" operator="equal">
      <formula>"NYI"</formula>
    </cfRule>
    <cfRule type="cellIs" dxfId="17" priority="31" operator="equal">
      <formula>"CAR"</formula>
    </cfRule>
    <cfRule type="cellIs" dxfId="16" priority="32" operator="equal">
      <formula>"FLA"</formula>
    </cfRule>
  </conditionalFormatting>
  <conditionalFormatting sqref="BD21">
    <cfRule type="cellIs" dxfId="15" priority="1" operator="equal">
      <formula>"LAK"</formula>
    </cfRule>
    <cfRule type="cellIs" dxfId="14" priority="2" operator="equal">
      <formula>"EDM"</formula>
    </cfRule>
    <cfRule type="cellIs" dxfId="13" priority="3" operator="equal">
      <formula>"DAL"</formula>
    </cfRule>
    <cfRule type="cellIs" dxfId="12" priority="4" operator="equal">
      <formula>"NSH"</formula>
    </cfRule>
    <cfRule type="cellIs" dxfId="11" priority="5" operator="equal">
      <formula>"VAN"</formula>
    </cfRule>
    <cfRule type="cellIs" dxfId="10" priority="6" operator="equal">
      <formula>"COL"</formula>
    </cfRule>
    <cfRule type="cellIs" dxfId="9" priority="7" operator="equal">
      <formula>"WPG"</formula>
    </cfRule>
    <cfRule type="cellIs" dxfId="8" priority="8" operator="equal">
      <formula>"VGK"</formula>
    </cfRule>
    <cfRule type="cellIs" dxfId="7" priority="9" operator="equal">
      <formula>"WSH"</formula>
    </cfRule>
    <cfRule type="cellIs" dxfId="6" priority="10" operator="equal">
      <formula>"NYR"</formula>
    </cfRule>
    <cfRule type="cellIs" dxfId="5" priority="11" operator="equal">
      <formula>"TBL"</formula>
    </cfRule>
    <cfRule type="cellIs" dxfId="4" priority="12" operator="equal">
      <formula>"BOS"</formula>
    </cfRule>
    <cfRule type="cellIs" dxfId="3" priority="13" operator="equal">
      <formula>"TOR"</formula>
    </cfRule>
    <cfRule type="cellIs" dxfId="2" priority="14" operator="equal">
      <formula>"NYI"</formula>
    </cfRule>
    <cfRule type="cellIs" dxfId="1" priority="15" operator="equal">
      <formula>"CAR"</formula>
    </cfRule>
    <cfRule type="cellIs" dxfId="0" priority="16" operator="equal">
      <formula>"FLA"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2024-04-21T19:10:08Z</dcterms:created>
  <dcterms:modified xsi:type="dcterms:W3CDTF">2024-05-15T14:54:13Z</dcterms:modified>
</cp:coreProperties>
</file>