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 Practice\Coding_Practice\Python\Hockey pool\2024\"/>
    </mc:Choice>
  </mc:AlternateContent>
  <xr:revisionPtr revIDLastSave="0" documentId="13_ncr:1_{DDD89C28-770A-4745-96B3-48F833FC3B87}" xr6:coauthVersionLast="47" xr6:coauthVersionMax="47" xr10:uidLastSave="{00000000-0000-0000-0000-000000000000}"/>
  <bookViews>
    <workbookView xWindow="28680" yWindow="-120" windowWidth="16440" windowHeight="284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55" i="1" l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AN56" i="1"/>
  <c r="AO56" i="1"/>
  <c r="AP56" i="1"/>
  <c r="AY56" i="1" s="1"/>
  <c r="AQ56" i="1"/>
  <c r="AU56" i="1" s="1"/>
  <c r="AR56" i="1"/>
  <c r="AW56" i="1" s="1"/>
  <c r="BD56" i="1" s="1"/>
  <c r="AS56" i="1"/>
  <c r="AX56" i="1" s="1"/>
  <c r="AT56" i="1"/>
  <c r="AV56" i="1"/>
  <c r="BC56" i="1" s="1"/>
  <c r="AZ56" i="1"/>
  <c r="BA56" i="1"/>
  <c r="AN57" i="1"/>
  <c r="AO57" i="1"/>
  <c r="AP57" i="1"/>
  <c r="AT57" i="1" s="1"/>
  <c r="AQ57" i="1"/>
  <c r="AU57" i="1" s="1"/>
  <c r="AR57" i="1"/>
  <c r="BA57" i="1" s="1"/>
  <c r="AS57" i="1"/>
  <c r="BB57" i="1" s="1"/>
  <c r="AV57" i="1"/>
  <c r="BC57" i="1" s="1"/>
  <c r="AY57" i="1"/>
  <c r="AZ57" i="1"/>
  <c r="AN58" i="1"/>
  <c r="AO58" i="1"/>
  <c r="AP58" i="1"/>
  <c r="AT58" i="1" s="1"/>
  <c r="AQ58" i="1"/>
  <c r="AZ58" i="1" s="1"/>
  <c r="AR58" i="1"/>
  <c r="BA58" i="1" s="1"/>
  <c r="AS58" i="1"/>
  <c r="BB58" i="1" s="1"/>
  <c r="AY58" i="1"/>
  <c r="AM58" i="1" a="1"/>
  <c r="AM58" i="1" s="1"/>
  <c r="AL58" i="1" a="1"/>
  <c r="AL58" i="1" s="1"/>
  <c r="AK58" i="1" a="1"/>
  <c r="AK58" i="1" s="1"/>
  <c r="AJ58" i="1"/>
  <c r="AH58" i="1" s="1"/>
  <c r="AJ58" i="1" a="1"/>
  <c r="AG58" i="1"/>
  <c r="AF58" i="1"/>
  <c r="AD58" i="1"/>
  <c r="AC58" i="1"/>
  <c r="AB58" i="1"/>
  <c r="AA58" i="1"/>
  <c r="AE58" i="1" s="1"/>
  <c r="AM57" i="1" a="1"/>
  <c r="AM57" i="1" s="1"/>
  <c r="AL57" i="1" a="1"/>
  <c r="AL57" i="1" s="1"/>
  <c r="AK57" i="1"/>
  <c r="AK57" i="1" a="1"/>
  <c r="AJ57" i="1" a="1"/>
  <c r="AJ57" i="1" s="1"/>
  <c r="AH57" i="1" s="1"/>
  <c r="AG57" i="1"/>
  <c r="AF57" i="1"/>
  <c r="AE57" i="1"/>
  <c r="AD57" i="1"/>
  <c r="AC57" i="1"/>
  <c r="AB57" i="1"/>
  <c r="AA57" i="1"/>
  <c r="AM56" i="1" a="1"/>
  <c r="AM56" i="1" s="1"/>
  <c r="AL56" i="1"/>
  <c r="AL56" i="1" a="1"/>
  <c r="AK56" i="1" a="1"/>
  <c r="AK56" i="1" s="1"/>
  <c r="AJ56" i="1" a="1"/>
  <c r="AJ56" i="1" s="1"/>
  <c r="AH56" i="1" s="1"/>
  <c r="AG56" i="1"/>
  <c r="AF56" i="1"/>
  <c r="AD56" i="1"/>
  <c r="AC56" i="1"/>
  <c r="AB56" i="1"/>
  <c r="AE56" i="1" s="1"/>
  <c r="AA56" i="1"/>
  <c r="AM55" i="1"/>
  <c r="AM55" i="1" a="1"/>
  <c r="AL55" i="1" a="1"/>
  <c r="AL55" i="1" s="1"/>
  <c r="AK55" i="1" a="1"/>
  <c r="AK55" i="1" s="1"/>
  <c r="AJ55" i="1" a="1"/>
  <c r="AJ55" i="1" s="1"/>
  <c r="AG55" i="1"/>
  <c r="AF55" i="1"/>
  <c r="AD55" i="1"/>
  <c r="AC55" i="1"/>
  <c r="AB55" i="1"/>
  <c r="AA55" i="1"/>
  <c r="AN53" i="1"/>
  <c r="AO53" i="1"/>
  <c r="AP53" i="1"/>
  <c r="AT53" i="1" s="1"/>
  <c r="AQ53" i="1"/>
  <c r="AR53" i="1"/>
  <c r="AS53" i="1"/>
  <c r="BB53" i="1" s="1"/>
  <c r="AU53" i="1"/>
  <c r="AV53" i="1"/>
  <c r="AW53" i="1"/>
  <c r="AX53" i="1"/>
  <c r="AY53" i="1"/>
  <c r="AZ53" i="1"/>
  <c r="BA53" i="1"/>
  <c r="BC53" i="1"/>
  <c r="BD53" i="1"/>
  <c r="AS52" i="1"/>
  <c r="AR52" i="1"/>
  <c r="AQ52" i="1"/>
  <c r="AP52" i="1"/>
  <c r="AO52" i="1"/>
  <c r="AN52" i="1"/>
  <c r="AS54" i="1"/>
  <c r="AR54" i="1"/>
  <c r="AQ54" i="1"/>
  <c r="AP54" i="1"/>
  <c r="AO54" i="1"/>
  <c r="AN54" i="1"/>
  <c r="AM54" i="1" a="1"/>
  <c r="AM54" i="1" s="1"/>
  <c r="AL54" i="1" a="1"/>
  <c r="AL54" i="1" s="1"/>
  <c r="AK54" i="1" a="1"/>
  <c r="AK54" i="1" s="1"/>
  <c r="AJ54" i="1"/>
  <c r="AJ54" i="1" a="1"/>
  <c r="AG54" i="1"/>
  <c r="AF54" i="1"/>
  <c r="AD54" i="1"/>
  <c r="AC54" i="1"/>
  <c r="AB54" i="1"/>
  <c r="AA54" i="1"/>
  <c r="AE54" i="1" s="1"/>
  <c r="AM53" i="1" a="1"/>
  <c r="AM53" i="1" s="1"/>
  <c r="AL53" i="1" a="1"/>
  <c r="AL53" i="1" s="1"/>
  <c r="AK53" i="1"/>
  <c r="AK53" i="1" a="1"/>
  <c r="AJ53" i="1"/>
  <c r="AH53" i="1" s="1"/>
  <c r="AJ53" i="1" a="1"/>
  <c r="AG53" i="1"/>
  <c r="AF53" i="1"/>
  <c r="AE53" i="1"/>
  <c r="AI53" i="1" s="1"/>
  <c r="AD53" i="1"/>
  <c r="AC53" i="1"/>
  <c r="AB53" i="1"/>
  <c r="AA53" i="1"/>
  <c r="AM52" i="1" a="1"/>
  <c r="AM52" i="1" s="1"/>
  <c r="AL52" i="1" a="1"/>
  <c r="AL52" i="1" s="1"/>
  <c r="AK52" i="1" a="1"/>
  <c r="AK52" i="1" s="1"/>
  <c r="AJ52" i="1" a="1"/>
  <c r="AJ52" i="1" s="1"/>
  <c r="AH52" i="1" s="1"/>
  <c r="AG52" i="1"/>
  <c r="AF52" i="1"/>
  <c r="AD52" i="1"/>
  <c r="AC52" i="1"/>
  <c r="AB52" i="1"/>
  <c r="AE52" i="1" s="1"/>
  <c r="AA52" i="1"/>
  <c r="AN42" i="1"/>
  <c r="AO42" i="1"/>
  <c r="AP42" i="1"/>
  <c r="AQ42" i="1"/>
  <c r="AV42" i="1" s="1"/>
  <c r="AR42" i="1"/>
  <c r="BA42" i="1" s="1"/>
  <c r="AS42" i="1"/>
  <c r="AW42" i="1" s="1"/>
  <c r="AN43" i="1"/>
  <c r="AO43" i="1"/>
  <c r="AP43" i="1"/>
  <c r="AQ43" i="1"/>
  <c r="AR43" i="1"/>
  <c r="BA43" i="1" s="1"/>
  <c r="AS43" i="1"/>
  <c r="BB43" i="1" s="1"/>
  <c r="AN44" i="1"/>
  <c r="AO44" i="1"/>
  <c r="AP44" i="1"/>
  <c r="AQ44" i="1"/>
  <c r="AR44" i="1"/>
  <c r="AS44" i="1"/>
  <c r="AN45" i="1"/>
  <c r="AO45" i="1"/>
  <c r="AP45" i="1"/>
  <c r="AQ45" i="1"/>
  <c r="AR45" i="1"/>
  <c r="AS45" i="1"/>
  <c r="AN46" i="1"/>
  <c r="AO46" i="1"/>
  <c r="AP46" i="1"/>
  <c r="AQ46" i="1"/>
  <c r="AR46" i="1"/>
  <c r="BA46" i="1" s="1"/>
  <c r="AS46" i="1"/>
  <c r="AW46" i="1" s="1"/>
  <c r="AN47" i="1"/>
  <c r="AO47" i="1"/>
  <c r="AP47" i="1"/>
  <c r="AQ47" i="1"/>
  <c r="AR47" i="1"/>
  <c r="BA47" i="1" s="1"/>
  <c r="AS47" i="1"/>
  <c r="AN48" i="1"/>
  <c r="AO48" i="1"/>
  <c r="AP48" i="1"/>
  <c r="AQ48" i="1"/>
  <c r="AR48" i="1"/>
  <c r="AS48" i="1"/>
  <c r="AU41" i="1"/>
  <c r="AS41" i="1"/>
  <c r="AR41" i="1"/>
  <c r="AQ41" i="1"/>
  <c r="AP41" i="1"/>
  <c r="AY41" i="1" s="1"/>
  <c r="AO41" i="1"/>
  <c r="AN41" i="1"/>
  <c r="AM48" i="1" a="1"/>
  <c r="AM48" i="1" s="1"/>
  <c r="AL48" i="1" a="1"/>
  <c r="AL48" i="1" s="1"/>
  <c r="AK48" i="1" a="1"/>
  <c r="AK48" i="1" s="1"/>
  <c r="AJ48" i="1" a="1"/>
  <c r="AJ48" i="1" s="1"/>
  <c r="AG48" i="1"/>
  <c r="AF48" i="1"/>
  <c r="AD48" i="1"/>
  <c r="AC48" i="1"/>
  <c r="AB48" i="1"/>
  <c r="AA48" i="1"/>
  <c r="AM47" i="1" a="1"/>
  <c r="AM47" i="1" s="1"/>
  <c r="AL47" i="1" a="1"/>
  <c r="AL47" i="1" s="1"/>
  <c r="AK47" i="1" a="1"/>
  <c r="AK47" i="1" s="1"/>
  <c r="AJ47" i="1" a="1"/>
  <c r="AJ47" i="1" s="1"/>
  <c r="AG47" i="1"/>
  <c r="AF47" i="1"/>
  <c r="AD47" i="1"/>
  <c r="AC47" i="1"/>
  <c r="AB47" i="1"/>
  <c r="AA47" i="1"/>
  <c r="AM46" i="1" a="1"/>
  <c r="AM46" i="1" s="1"/>
  <c r="AL46" i="1" a="1"/>
  <c r="AL46" i="1" s="1"/>
  <c r="AK46" i="1" a="1"/>
  <c r="AK46" i="1" s="1"/>
  <c r="AJ46" i="1" a="1"/>
  <c r="AJ46" i="1" s="1"/>
  <c r="AG46" i="1"/>
  <c r="AF46" i="1"/>
  <c r="AD46" i="1"/>
  <c r="AC46" i="1"/>
  <c r="AB46" i="1"/>
  <c r="AA46" i="1"/>
  <c r="AM45" i="1" a="1"/>
  <c r="AM45" i="1" s="1"/>
  <c r="AL45" i="1" a="1"/>
  <c r="AL45" i="1" s="1"/>
  <c r="AK45" i="1" a="1"/>
  <c r="AK45" i="1" s="1"/>
  <c r="AJ45" i="1" a="1"/>
  <c r="AJ45" i="1" s="1"/>
  <c r="AH45" i="1" s="1"/>
  <c r="AG45" i="1"/>
  <c r="AF45" i="1"/>
  <c r="AD45" i="1"/>
  <c r="AC45" i="1"/>
  <c r="AB45" i="1"/>
  <c r="AA45" i="1"/>
  <c r="AM44" i="1" a="1"/>
  <c r="AM44" i="1" s="1"/>
  <c r="AL44" i="1" a="1"/>
  <c r="AL44" i="1" s="1"/>
  <c r="AK44" i="1" a="1"/>
  <c r="AK44" i="1" s="1"/>
  <c r="AJ44" i="1" a="1"/>
  <c r="AJ44" i="1" s="1"/>
  <c r="AG44" i="1"/>
  <c r="AF44" i="1"/>
  <c r="AD44" i="1"/>
  <c r="AC44" i="1"/>
  <c r="AB44" i="1"/>
  <c r="AA44" i="1"/>
  <c r="AM43" i="1" a="1"/>
  <c r="AM43" i="1" s="1"/>
  <c r="AL43" i="1" a="1"/>
  <c r="AL43" i="1" s="1"/>
  <c r="AK43" i="1" a="1"/>
  <c r="AK43" i="1" s="1"/>
  <c r="AJ43" i="1" a="1"/>
  <c r="AJ43" i="1" s="1"/>
  <c r="AG43" i="1"/>
  <c r="AF43" i="1"/>
  <c r="AD43" i="1"/>
  <c r="AC43" i="1"/>
  <c r="AB43" i="1"/>
  <c r="AA43" i="1"/>
  <c r="AM42" i="1" a="1"/>
  <c r="AM42" i="1" s="1"/>
  <c r="AL42" i="1" a="1"/>
  <c r="AL42" i="1" s="1"/>
  <c r="AK42" i="1" a="1"/>
  <c r="AK42" i="1" s="1"/>
  <c r="AJ42" i="1" a="1"/>
  <c r="AJ42" i="1" s="1"/>
  <c r="AG42" i="1"/>
  <c r="AF42" i="1"/>
  <c r="AD42" i="1"/>
  <c r="AC42" i="1"/>
  <c r="AB42" i="1"/>
  <c r="AA42" i="1"/>
  <c r="AM41" i="1" a="1"/>
  <c r="AM41" i="1" s="1"/>
  <c r="AL41" i="1" a="1"/>
  <c r="AL41" i="1" s="1"/>
  <c r="AK41" i="1" a="1"/>
  <c r="AK41" i="1" s="1"/>
  <c r="AJ41" i="1" a="1"/>
  <c r="AJ41" i="1" s="1"/>
  <c r="AH41" i="1" s="1"/>
  <c r="AG41" i="1"/>
  <c r="AF41" i="1"/>
  <c r="AD41" i="1"/>
  <c r="AC41" i="1"/>
  <c r="AB41" i="1"/>
  <c r="AA41" i="1"/>
  <c r="AF23" i="1"/>
  <c r="AG23" i="1"/>
  <c r="AJ23" i="1" a="1"/>
  <c r="AJ23" i="1" s="1"/>
  <c r="AK23" i="1" a="1"/>
  <c r="AK23" i="1"/>
  <c r="AL23" i="1" a="1"/>
  <c r="AL23" i="1" s="1"/>
  <c r="AM23" i="1" a="1"/>
  <c r="AM23" i="1" s="1"/>
  <c r="AF24" i="1"/>
  <c r="AG24" i="1"/>
  <c r="AJ24" i="1" a="1"/>
  <c r="AJ24" i="1" s="1"/>
  <c r="AK24" i="1" a="1"/>
  <c r="AK24" i="1" s="1"/>
  <c r="AL24" i="1" a="1"/>
  <c r="AL24" i="1" s="1"/>
  <c r="AM24" i="1" a="1"/>
  <c r="AM24" i="1"/>
  <c r="AF25" i="1"/>
  <c r="AG25" i="1"/>
  <c r="AJ25" i="1" a="1"/>
  <c r="AJ25" i="1" s="1"/>
  <c r="AK25" i="1" a="1"/>
  <c r="AK25" i="1"/>
  <c r="AL25" i="1" a="1"/>
  <c r="AL25" i="1" s="1"/>
  <c r="AM25" i="1" a="1"/>
  <c r="AM25" i="1" s="1"/>
  <c r="AF26" i="1"/>
  <c r="AG26" i="1"/>
  <c r="AJ26" i="1" a="1"/>
  <c r="AJ26" i="1" s="1"/>
  <c r="AH26" i="1" s="1"/>
  <c r="AI26" i="1" s="1"/>
  <c r="AK26" i="1" a="1"/>
  <c r="AK26" i="1" s="1"/>
  <c r="AL26" i="1" a="1"/>
  <c r="AL26" i="1" s="1"/>
  <c r="AM26" i="1" a="1"/>
  <c r="AM26" i="1"/>
  <c r="AF27" i="1"/>
  <c r="AG27" i="1"/>
  <c r="AJ27" i="1" a="1"/>
  <c r="AJ27" i="1" s="1"/>
  <c r="AH27" i="1" s="1"/>
  <c r="AI27" i="1" s="1"/>
  <c r="AK27" i="1" a="1"/>
  <c r="AK27" i="1"/>
  <c r="AL27" i="1" a="1"/>
  <c r="AL27" i="1" s="1"/>
  <c r="AM27" i="1" a="1"/>
  <c r="AM27" i="1" s="1"/>
  <c r="AF28" i="1"/>
  <c r="AG28" i="1"/>
  <c r="AJ28" i="1" a="1"/>
  <c r="AJ28" i="1" s="1"/>
  <c r="AK28" i="1" a="1"/>
  <c r="AK28" i="1" s="1"/>
  <c r="AL28" i="1" a="1"/>
  <c r="AL28" i="1" s="1"/>
  <c r="AM28" i="1" a="1"/>
  <c r="AM28" i="1"/>
  <c r="AF29" i="1"/>
  <c r="AG29" i="1"/>
  <c r="AJ29" i="1" a="1"/>
  <c r="AJ29" i="1" s="1"/>
  <c r="AK29" i="1" a="1"/>
  <c r="AK29" i="1"/>
  <c r="AL29" i="1" a="1"/>
  <c r="AL29" i="1" s="1"/>
  <c r="AM29" i="1" a="1"/>
  <c r="AM29" i="1" s="1"/>
  <c r="AF30" i="1"/>
  <c r="AG30" i="1"/>
  <c r="AJ30" i="1" a="1"/>
  <c r="AJ30" i="1" s="1"/>
  <c r="AK30" i="1" a="1"/>
  <c r="AK30" i="1" s="1"/>
  <c r="AL30" i="1" a="1"/>
  <c r="AL30" i="1" s="1"/>
  <c r="AM30" i="1" a="1"/>
  <c r="AM30" i="1"/>
  <c r="AF31" i="1"/>
  <c r="AG31" i="1"/>
  <c r="AJ31" i="1" a="1"/>
  <c r="AJ31" i="1" s="1"/>
  <c r="AK31" i="1" a="1"/>
  <c r="AK31" i="1"/>
  <c r="AL31" i="1" a="1"/>
  <c r="AL31" i="1" s="1"/>
  <c r="AM31" i="1" a="1"/>
  <c r="AM31" i="1" s="1"/>
  <c r="AF32" i="1"/>
  <c r="AG32" i="1"/>
  <c r="AJ32" i="1" a="1"/>
  <c r="AJ32" i="1" s="1"/>
  <c r="AK32" i="1" a="1"/>
  <c r="AK32" i="1" s="1"/>
  <c r="AL32" i="1" a="1"/>
  <c r="AL32" i="1" s="1"/>
  <c r="AM32" i="1" a="1"/>
  <c r="AM32" i="1"/>
  <c r="AF33" i="1"/>
  <c r="AG33" i="1"/>
  <c r="AJ33" i="1" a="1"/>
  <c r="AJ33" i="1" s="1"/>
  <c r="AK33" i="1" a="1"/>
  <c r="AK33" i="1"/>
  <c r="AL33" i="1" a="1"/>
  <c r="AL33" i="1" s="1"/>
  <c r="AM33" i="1" a="1"/>
  <c r="AM33" i="1" s="1"/>
  <c r="AF34" i="1"/>
  <c r="AG34" i="1"/>
  <c r="AJ34" i="1" a="1"/>
  <c r="AJ34" i="1" s="1"/>
  <c r="AH34" i="1" s="1"/>
  <c r="AI34" i="1" s="1"/>
  <c r="AK34" i="1" a="1"/>
  <c r="AK34" i="1" s="1"/>
  <c r="AL34" i="1" a="1"/>
  <c r="AL34" i="1" s="1"/>
  <c r="AM34" i="1" a="1"/>
  <c r="AM34" i="1"/>
  <c r="AF35" i="1"/>
  <c r="AG35" i="1"/>
  <c r="AJ35" i="1" a="1"/>
  <c r="AJ35" i="1" s="1"/>
  <c r="AH35" i="1" s="1"/>
  <c r="AI35" i="1" s="1"/>
  <c r="AK35" i="1" a="1"/>
  <c r="AK35" i="1"/>
  <c r="AL35" i="1" a="1"/>
  <c r="AL35" i="1" s="1"/>
  <c r="AM35" i="1" a="1"/>
  <c r="AM35" i="1" s="1"/>
  <c r="AF36" i="1"/>
  <c r="AG36" i="1"/>
  <c r="AJ36" i="1" a="1"/>
  <c r="AJ36" i="1" s="1"/>
  <c r="AK36" i="1" a="1"/>
  <c r="AK36" i="1" s="1"/>
  <c r="AL36" i="1" a="1"/>
  <c r="AL36" i="1" s="1"/>
  <c r="AM36" i="1" a="1"/>
  <c r="AM36" i="1" s="1"/>
  <c r="AF37" i="1"/>
  <c r="AG37" i="1"/>
  <c r="AJ37" i="1" a="1"/>
  <c r="AJ37" i="1" s="1"/>
  <c r="AK37" i="1" a="1"/>
  <c r="AK37" i="1" s="1"/>
  <c r="AL37" i="1" a="1"/>
  <c r="AL37" i="1" s="1"/>
  <c r="AM37" i="1" a="1"/>
  <c r="AM37" i="1" s="1"/>
  <c r="AM22" i="1" a="1"/>
  <c r="AM22" i="1" s="1"/>
  <c r="AK22" i="1" a="1"/>
  <c r="AK22" i="1" s="1"/>
  <c r="AJ22" i="1" a="1"/>
  <c r="AJ22" i="1" s="1"/>
  <c r="AH22" i="1" s="1"/>
  <c r="AI22" i="1" s="1"/>
  <c r="AL22" i="1" a="1"/>
  <c r="AL22" i="1" s="1"/>
  <c r="AG22" i="1"/>
  <c r="AF22" i="1"/>
  <c r="W74" i="1"/>
  <c r="AN23" i="1"/>
  <c r="AO23" i="1"/>
  <c r="AP23" i="1"/>
  <c r="AN24" i="1"/>
  <c r="AO24" i="1"/>
  <c r="AP24" i="1"/>
  <c r="AN25" i="1"/>
  <c r="AO25" i="1"/>
  <c r="AP25" i="1"/>
  <c r="AN26" i="1"/>
  <c r="AO26" i="1"/>
  <c r="AP26" i="1"/>
  <c r="AN27" i="1"/>
  <c r="AO27" i="1"/>
  <c r="AP27" i="1"/>
  <c r="AN28" i="1"/>
  <c r="AO28" i="1"/>
  <c r="AP28" i="1"/>
  <c r="AN29" i="1"/>
  <c r="AO29" i="1"/>
  <c r="AP29" i="1"/>
  <c r="AN30" i="1"/>
  <c r="AO30" i="1"/>
  <c r="AP30" i="1"/>
  <c r="AN31" i="1"/>
  <c r="AO31" i="1"/>
  <c r="AP31" i="1"/>
  <c r="AN32" i="1"/>
  <c r="AO32" i="1"/>
  <c r="AP32" i="1"/>
  <c r="AN33" i="1"/>
  <c r="AO33" i="1"/>
  <c r="AP33" i="1"/>
  <c r="AN34" i="1"/>
  <c r="AO34" i="1"/>
  <c r="AP34" i="1"/>
  <c r="AN35" i="1"/>
  <c r="AO35" i="1"/>
  <c r="AP35" i="1"/>
  <c r="AN36" i="1"/>
  <c r="AO36" i="1"/>
  <c r="AP36" i="1"/>
  <c r="AN37" i="1"/>
  <c r="AO37" i="1"/>
  <c r="AP37" i="1"/>
  <c r="AN22" i="1"/>
  <c r="AP22" i="1"/>
  <c r="AO22" i="1"/>
  <c r="AQ23" i="1"/>
  <c r="AR23" i="1"/>
  <c r="AS23" i="1"/>
  <c r="AQ24" i="1"/>
  <c r="AR24" i="1"/>
  <c r="AS24" i="1"/>
  <c r="AQ25" i="1"/>
  <c r="AR25" i="1"/>
  <c r="AS25" i="1"/>
  <c r="AQ26" i="1"/>
  <c r="AR26" i="1"/>
  <c r="BA26" i="1" s="1"/>
  <c r="AS26" i="1"/>
  <c r="AQ27" i="1"/>
  <c r="AR27" i="1"/>
  <c r="AS27" i="1"/>
  <c r="AQ28" i="1"/>
  <c r="AR28" i="1"/>
  <c r="AS28" i="1"/>
  <c r="AQ29" i="1"/>
  <c r="AR29" i="1"/>
  <c r="AS29" i="1"/>
  <c r="AQ30" i="1"/>
  <c r="AR30" i="1"/>
  <c r="AS30" i="1"/>
  <c r="AQ31" i="1"/>
  <c r="AR31" i="1"/>
  <c r="AS31" i="1"/>
  <c r="AQ32" i="1"/>
  <c r="AR32" i="1"/>
  <c r="AS32" i="1"/>
  <c r="AQ33" i="1"/>
  <c r="AR33" i="1"/>
  <c r="AS33" i="1"/>
  <c r="AQ34" i="1"/>
  <c r="AR34" i="1"/>
  <c r="BA34" i="1" s="1"/>
  <c r="AS34" i="1"/>
  <c r="AQ35" i="1"/>
  <c r="AR35" i="1"/>
  <c r="AS35" i="1"/>
  <c r="AQ36" i="1"/>
  <c r="AR36" i="1"/>
  <c r="AS36" i="1"/>
  <c r="AQ37" i="1"/>
  <c r="AR37" i="1"/>
  <c r="AS37" i="1"/>
  <c r="AR22" i="1"/>
  <c r="BA22" i="1" s="1"/>
  <c r="AS22" i="1"/>
  <c r="AQ22" i="1"/>
  <c r="AZ22" i="1" s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D22" i="1"/>
  <c r="AC22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A22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AX58" i="1" l="1"/>
  <c r="BB56" i="1"/>
  <c r="AW58" i="1"/>
  <c r="BD58" i="1" s="1"/>
  <c r="AX57" i="1"/>
  <c r="AV58" i="1"/>
  <c r="BC58" i="1" s="1"/>
  <c r="AW57" i="1"/>
  <c r="BD57" i="1" s="1"/>
  <c r="AU58" i="1"/>
  <c r="AH55" i="1"/>
  <c r="AI57" i="1"/>
  <c r="AI58" i="1"/>
  <c r="AI56" i="1"/>
  <c r="AE55" i="1"/>
  <c r="AI55" i="1" s="1"/>
  <c r="AU52" i="1"/>
  <c r="AW52" i="1"/>
  <c r="BD52" i="1" s="1"/>
  <c r="BA52" i="1"/>
  <c r="AZ52" i="1"/>
  <c r="BB52" i="1"/>
  <c r="AY52" i="1"/>
  <c r="AU54" i="1"/>
  <c r="AW54" i="1"/>
  <c r="BD54" i="1" s="1"/>
  <c r="AV54" i="1"/>
  <c r="BC54" i="1" s="1"/>
  <c r="BB54" i="1"/>
  <c r="BA54" i="1"/>
  <c r="AI52" i="1"/>
  <c r="AH54" i="1"/>
  <c r="AI54" i="1"/>
  <c r="AT52" i="1"/>
  <c r="AX54" i="1"/>
  <c r="AY54" i="1"/>
  <c r="AZ54" i="1"/>
  <c r="AV52" i="1"/>
  <c r="BC52" i="1" s="1"/>
  <c r="AX52" i="1"/>
  <c r="AT54" i="1"/>
  <c r="AH43" i="1"/>
  <c r="BB45" i="1"/>
  <c r="AY48" i="1"/>
  <c r="AH44" i="1"/>
  <c r="AT42" i="1"/>
  <c r="BA44" i="1"/>
  <c r="AT43" i="1"/>
  <c r="AH47" i="1"/>
  <c r="AZ45" i="1"/>
  <c r="AH46" i="1"/>
  <c r="AV46" i="1"/>
  <c r="BC46" i="1" s="1"/>
  <c r="BB46" i="1"/>
  <c r="AW48" i="1"/>
  <c r="BD48" i="1" s="1"/>
  <c r="AU47" i="1"/>
  <c r="AY47" i="1"/>
  <c r="AT45" i="1"/>
  <c r="AY42" i="1"/>
  <c r="AE44" i="1"/>
  <c r="AE47" i="1"/>
  <c r="AH48" i="1"/>
  <c r="AZ47" i="1"/>
  <c r="AU46" i="1"/>
  <c r="AE48" i="1"/>
  <c r="AZ43" i="1"/>
  <c r="AW45" i="1"/>
  <c r="AT44" i="1"/>
  <c r="AE46" i="1"/>
  <c r="AI46" i="1" s="1"/>
  <c r="BD45" i="1"/>
  <c r="AU42" i="1"/>
  <c r="AU48" i="1"/>
  <c r="AY46" i="1"/>
  <c r="AX45" i="1"/>
  <c r="AZ44" i="1"/>
  <c r="AU43" i="1"/>
  <c r="BD42" i="1"/>
  <c r="AE41" i="1"/>
  <c r="AI41" i="1" s="1"/>
  <c r="AT46" i="1"/>
  <c r="BB44" i="1"/>
  <c r="AE45" i="1"/>
  <c r="AI45" i="1" s="1"/>
  <c r="AT47" i="1"/>
  <c r="BD46" i="1"/>
  <c r="AV45" i="1"/>
  <c r="BC45" i="1" s="1"/>
  <c r="AY45" i="1"/>
  <c r="BC42" i="1"/>
  <c r="AZ48" i="1"/>
  <c r="BB47" i="1"/>
  <c r="AU45" i="1"/>
  <c r="AY44" i="1"/>
  <c r="BB42" i="1"/>
  <c r="AE42" i="1"/>
  <c r="BA48" i="1"/>
  <c r="AX46" i="1"/>
  <c r="AW44" i="1"/>
  <c r="BD44" i="1" s="1"/>
  <c r="AY43" i="1"/>
  <c r="AE43" i="1"/>
  <c r="AX48" i="1"/>
  <c r="AX47" i="1"/>
  <c r="AW47" i="1"/>
  <c r="BD47" i="1" s="1"/>
  <c r="AZ46" i="1"/>
  <c r="BA45" i="1"/>
  <c r="AV44" i="1"/>
  <c r="BC44" i="1" s="1"/>
  <c r="AW43" i="1"/>
  <c r="BD43" i="1" s="1"/>
  <c r="AZ42" i="1"/>
  <c r="AX44" i="1"/>
  <c r="AU44" i="1"/>
  <c r="AV43" i="1"/>
  <c r="BC43" i="1" s="1"/>
  <c r="BB48" i="1"/>
  <c r="AT48" i="1"/>
  <c r="AV47" i="1"/>
  <c r="BC47" i="1" s="1"/>
  <c r="AX42" i="1"/>
  <c r="AV48" i="1"/>
  <c r="BC48" i="1" s="1"/>
  <c r="AX43" i="1"/>
  <c r="AZ41" i="1"/>
  <c r="AT41" i="1"/>
  <c r="BB41" i="1"/>
  <c r="BA41" i="1"/>
  <c r="AI43" i="1"/>
  <c r="AH42" i="1"/>
  <c r="AV41" i="1"/>
  <c r="BC41" i="1" s="1"/>
  <c r="AW41" i="1"/>
  <c r="BD41" i="1" s="1"/>
  <c r="AX41" i="1"/>
  <c r="AH28" i="1"/>
  <c r="AI28" i="1" s="1"/>
  <c r="AH29" i="1"/>
  <c r="AI29" i="1" s="1"/>
  <c r="AH30" i="1"/>
  <c r="AI30" i="1" s="1"/>
  <c r="AH31" i="1"/>
  <c r="AI31" i="1" s="1"/>
  <c r="AH23" i="1"/>
  <c r="AI23" i="1" s="1"/>
  <c r="AH36" i="1"/>
  <c r="AI36" i="1" s="1"/>
  <c r="AH37" i="1"/>
  <c r="AI37" i="1" s="1"/>
  <c r="AH32" i="1"/>
  <c r="AI32" i="1" s="1"/>
  <c r="AH24" i="1"/>
  <c r="AI24" i="1" s="1"/>
  <c r="AH33" i="1"/>
  <c r="AI33" i="1" s="1"/>
  <c r="AH25" i="1"/>
  <c r="AI25" i="1" s="1"/>
  <c r="BA32" i="1"/>
  <c r="BA24" i="1"/>
  <c r="BA36" i="1"/>
  <c r="AY36" i="1"/>
  <c r="AY32" i="1"/>
  <c r="AY26" i="1"/>
  <c r="AW31" i="1"/>
  <c r="BD31" i="1" s="1"/>
  <c r="AY22" i="1"/>
  <c r="AZ30" i="1"/>
  <c r="AZ28" i="1"/>
  <c r="AZ26" i="1"/>
  <c r="AE24" i="1"/>
  <c r="AE30" i="1"/>
  <c r="AE36" i="1"/>
  <c r="BB27" i="1"/>
  <c r="AZ37" i="1"/>
  <c r="AZ35" i="1"/>
  <c r="AZ33" i="1"/>
  <c r="AZ31" i="1"/>
  <c r="AZ29" i="1"/>
  <c r="AZ27" i="1"/>
  <c r="AZ25" i="1"/>
  <c r="AZ23" i="1"/>
  <c r="BB34" i="1"/>
  <c r="BB24" i="1"/>
  <c r="AE34" i="1"/>
  <c r="AU22" i="1"/>
  <c r="BB22" i="1"/>
  <c r="AE28" i="1"/>
  <c r="AX36" i="1"/>
  <c r="AV34" i="1"/>
  <c r="BC34" i="1" s="1"/>
  <c r="AX32" i="1"/>
  <c r="AU24" i="1"/>
  <c r="AZ36" i="1"/>
  <c r="AU37" i="1"/>
  <c r="AU35" i="1"/>
  <c r="AU33" i="1"/>
  <c r="AU29" i="1"/>
  <c r="AU25" i="1"/>
  <c r="AU23" i="1"/>
  <c r="AV37" i="1"/>
  <c r="BC37" i="1" s="1"/>
  <c r="AV33" i="1"/>
  <c r="BC33" i="1" s="1"/>
  <c r="AY29" i="1"/>
  <c r="AV27" i="1"/>
  <c r="BC27" i="1" s="1"/>
  <c r="AV23" i="1"/>
  <c r="BC23" i="1" s="1"/>
  <c r="BA31" i="1"/>
  <c r="BA29" i="1"/>
  <c r="BA27" i="1"/>
  <c r="BA25" i="1"/>
  <c r="BA23" i="1"/>
  <c r="AV31" i="1"/>
  <c r="BC31" i="1" s="1"/>
  <c r="AX25" i="1"/>
  <c r="AX29" i="1"/>
  <c r="AX35" i="1"/>
  <c r="AX31" i="1"/>
  <c r="AT37" i="1"/>
  <c r="AW35" i="1"/>
  <c r="BD35" i="1" s="1"/>
  <c r="AT33" i="1"/>
  <c r="AU27" i="1"/>
  <c r="AW25" i="1"/>
  <c r="BD25" i="1" s="1"/>
  <c r="AT30" i="1"/>
  <c r="AW28" i="1"/>
  <c r="BD28" i="1" s="1"/>
  <c r="BB31" i="1"/>
  <c r="AT23" i="1"/>
  <c r="AZ34" i="1"/>
  <c r="AZ32" i="1"/>
  <c r="BA30" i="1"/>
  <c r="BA28" i="1"/>
  <c r="BA37" i="1"/>
  <c r="BA35" i="1"/>
  <c r="AZ24" i="1"/>
  <c r="AU36" i="1"/>
  <c r="AW34" i="1"/>
  <c r="BD34" i="1" s="1"/>
  <c r="AU32" i="1"/>
  <c r="AU30" i="1"/>
  <c r="AU28" i="1"/>
  <c r="AU26" i="1"/>
  <c r="AX34" i="1"/>
  <c r="AV30" i="1"/>
  <c r="BC30" i="1" s="1"/>
  <c r="AX28" i="1"/>
  <c r="AT26" i="1"/>
  <c r="AV24" i="1"/>
  <c r="BC24" i="1" s="1"/>
  <c r="AV22" i="1"/>
  <c r="BC22" i="1" s="1"/>
  <c r="BA33" i="1"/>
  <c r="AT22" i="1"/>
  <c r="AW22" i="1"/>
  <c r="BD22" i="1" s="1"/>
  <c r="AY37" i="1"/>
  <c r="AW36" i="1"/>
  <c r="BD36" i="1" s="1"/>
  <c r="BB35" i="1"/>
  <c r="AV35" i="1"/>
  <c r="BC35" i="1" s="1"/>
  <c r="AU34" i="1"/>
  <c r="AY33" i="1"/>
  <c r="AW32" i="1"/>
  <c r="BD32" i="1" s="1"/>
  <c r="AU31" i="1"/>
  <c r="AY30" i="1"/>
  <c r="AW29" i="1"/>
  <c r="BD29" i="1" s="1"/>
  <c r="BB28" i="1"/>
  <c r="AV28" i="1"/>
  <c r="BC28" i="1" s="1"/>
  <c r="AT27" i="1"/>
  <c r="AX26" i="1"/>
  <c r="BB25" i="1"/>
  <c r="AV25" i="1"/>
  <c r="BC25" i="1" s="1"/>
  <c r="AT24" i="1"/>
  <c r="AY23" i="1"/>
  <c r="AX22" i="1"/>
  <c r="AX37" i="1"/>
  <c r="BB36" i="1"/>
  <c r="AV36" i="1"/>
  <c r="BC36" i="1" s="1"/>
  <c r="AT34" i="1"/>
  <c r="AX33" i="1"/>
  <c r="BB32" i="1"/>
  <c r="AV32" i="1"/>
  <c r="BC32" i="1" s="1"/>
  <c r="AT31" i="1"/>
  <c r="AX30" i="1"/>
  <c r="BB29" i="1"/>
  <c r="AV29" i="1"/>
  <c r="BC29" i="1" s="1"/>
  <c r="AY27" i="1"/>
  <c r="AW26" i="1"/>
  <c r="BD26" i="1" s="1"/>
  <c r="AY24" i="1"/>
  <c r="AX23" i="1"/>
  <c r="AW37" i="1"/>
  <c r="BD37" i="1" s="1"/>
  <c r="AT35" i="1"/>
  <c r="AY34" i="1"/>
  <c r="AW33" i="1"/>
  <c r="BD33" i="1" s="1"/>
  <c r="AY31" i="1"/>
  <c r="AW30" i="1"/>
  <c r="BD30" i="1" s="1"/>
  <c r="AT28" i="1"/>
  <c r="AX27" i="1"/>
  <c r="BB26" i="1"/>
  <c r="AV26" i="1"/>
  <c r="BC26" i="1" s="1"/>
  <c r="AT25" i="1"/>
  <c r="AX24" i="1"/>
  <c r="AW23" i="1"/>
  <c r="BD23" i="1" s="1"/>
  <c r="BB37" i="1"/>
  <c r="AT36" i="1"/>
  <c r="AY35" i="1"/>
  <c r="BB33" i="1"/>
  <c r="AT32" i="1"/>
  <c r="BB30" i="1"/>
  <c r="AT29" i="1"/>
  <c r="AY28" i="1"/>
  <c r="AW27" i="1"/>
  <c r="BD27" i="1" s="1"/>
  <c r="AY25" i="1"/>
  <c r="AW24" i="1"/>
  <c r="BD24" i="1" s="1"/>
  <c r="BB23" i="1"/>
  <c r="BJ34" i="1"/>
  <c r="BJ36" i="1"/>
  <c r="BJ37" i="1"/>
  <c r="BJ35" i="1"/>
  <c r="BJ30" i="1"/>
  <c r="BJ27" i="1"/>
  <c r="BJ24" i="1"/>
  <c r="AE26" i="1"/>
  <c r="BJ33" i="1"/>
  <c r="AE22" i="1"/>
  <c r="AE27" i="1"/>
  <c r="AE33" i="1"/>
  <c r="BJ31" i="1"/>
  <c r="BJ25" i="1"/>
  <c r="AE37" i="1"/>
  <c r="AE31" i="1"/>
  <c r="AE25" i="1"/>
  <c r="AE23" i="1"/>
  <c r="AE29" i="1"/>
  <c r="AE35" i="1"/>
  <c r="BJ29" i="1"/>
  <c r="BJ26" i="1"/>
  <c r="BJ23" i="1"/>
  <c r="AE32" i="1"/>
  <c r="BJ22" i="1"/>
  <c r="BJ28" i="1"/>
  <c r="BJ32" i="1"/>
  <c r="AI47" i="1" l="1"/>
  <c r="AI44" i="1"/>
  <c r="AI48" i="1"/>
  <c r="AI42" i="1"/>
  <c r="AC17" i="1"/>
  <c r="AC16" i="1"/>
  <c r="AC15" i="1"/>
  <c r="W5" i="1"/>
  <c r="Q52" i="1"/>
  <c r="Q53" i="1"/>
  <c r="Q54" i="1"/>
  <c r="Q55" i="1"/>
  <c r="Q56" i="1"/>
  <c r="Q57" i="1"/>
  <c r="Q58" i="1"/>
  <c r="Q59" i="1"/>
  <c r="Q60" i="1"/>
  <c r="Q61" i="1"/>
  <c r="Q62" i="1"/>
  <c r="Q63" i="1"/>
  <c r="AG3" i="1"/>
  <c r="Z17" i="1" a="1"/>
  <c r="Z17" i="1" s="1"/>
  <c r="AE17" i="1" s="1"/>
  <c r="AA17" i="1" a="1"/>
  <c r="AA17" i="1" s="1"/>
  <c r="AF17" i="1" s="1"/>
  <c r="AB17" i="1" a="1"/>
  <c r="AB17" i="1" s="1"/>
  <c r="Z16" i="1" a="1"/>
  <c r="Z16" i="1" s="1"/>
  <c r="AE16" i="1" s="1"/>
  <c r="AA16" i="1" a="1"/>
  <c r="AA16" i="1" s="1"/>
  <c r="AB16" i="1" a="1"/>
  <c r="AB16" i="1" s="1"/>
  <c r="Z15" i="1" a="1"/>
  <c r="Z15" i="1" s="1"/>
  <c r="AE15" i="1" s="1"/>
  <c r="AA15" i="1" a="1"/>
  <c r="AA15" i="1" s="1"/>
  <c r="AF16" i="1" s="1"/>
  <c r="AB15" i="1" a="1"/>
  <c r="AB15" i="1" s="1"/>
  <c r="AB14" i="1" a="1"/>
  <c r="AB14" i="1" s="1"/>
  <c r="AA14" i="1" a="1"/>
  <c r="AA14" i="1" s="1"/>
  <c r="AF14" i="1" s="1"/>
  <c r="Z14" i="1" a="1"/>
  <c r="Z14" i="1" s="1"/>
  <c r="AE14" i="1" s="1"/>
  <c r="Z13" i="1" a="1"/>
  <c r="Z13" i="1" s="1"/>
  <c r="AE13" i="1" s="1"/>
  <c r="AA13" i="1" a="1"/>
  <c r="AA13" i="1" s="1"/>
  <c r="AF13" i="1" s="1"/>
  <c r="AB13" i="1" a="1"/>
  <c r="AB13" i="1" s="1"/>
  <c r="Z12" i="1" a="1"/>
  <c r="Z12" i="1" s="1"/>
  <c r="AE12" i="1" s="1"/>
  <c r="AA12" i="1" a="1"/>
  <c r="AA12" i="1" s="1"/>
  <c r="AF12" i="1" s="1"/>
  <c r="AB12" i="1" a="1"/>
  <c r="AB12" i="1" s="1"/>
  <c r="AB11" i="1" a="1"/>
  <c r="AB11" i="1" s="1"/>
  <c r="AA11" i="1" a="1"/>
  <c r="AA11" i="1" s="1"/>
  <c r="AF11" i="1" s="1"/>
  <c r="Z11" i="1" a="1"/>
  <c r="Z11" i="1" s="1"/>
  <c r="AE11" i="1" s="1"/>
  <c r="Q4" i="1"/>
  <c r="Q34" i="1"/>
  <c r="Q22" i="1"/>
  <c r="W3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AC9" i="1" s="1"/>
  <c r="Q13" i="1"/>
  <c r="Q12" i="1"/>
  <c r="Q11" i="1"/>
  <c r="Q10" i="1"/>
  <c r="Q9" i="1"/>
  <c r="Q8" i="1"/>
  <c r="Q7" i="1"/>
  <c r="Q6" i="1"/>
  <c r="Q2" i="1"/>
  <c r="Q3" i="1"/>
  <c r="Q5" i="1"/>
  <c r="AC14" i="1" l="1"/>
  <c r="AD14" i="1" s="1"/>
  <c r="AC6" i="1"/>
  <c r="AC4" i="1"/>
  <c r="AC10" i="1"/>
  <c r="AC7" i="1"/>
  <c r="AC5" i="1"/>
  <c r="AC8" i="1"/>
  <c r="AC3" i="1"/>
  <c r="AD15" i="1"/>
  <c r="AD16" i="1"/>
  <c r="AD17" i="1"/>
  <c r="AC11" i="1"/>
  <c r="AD11" i="1" s="1"/>
  <c r="AC12" i="1"/>
  <c r="AD12" i="1" s="1"/>
  <c r="AC13" i="1"/>
  <c r="AD13" i="1" s="1"/>
  <c r="W6" i="1"/>
  <c r="W7" i="1" s="1"/>
  <c r="AF15" i="1"/>
  <c r="Z9" i="1" a="1"/>
  <c r="Z9" i="1" s="1"/>
  <c r="AE9" i="1" s="1"/>
  <c r="AA9" i="1" a="1"/>
  <c r="AA9" i="1" s="1"/>
  <c r="AF9" i="1" s="1"/>
  <c r="AB6" i="1" a="1"/>
  <c r="AB6" i="1" s="1"/>
  <c r="AA3" i="1" a="1"/>
  <c r="AA3" i="1" s="1"/>
  <c r="AF3" i="1" s="1"/>
  <c r="Z6" i="1" a="1"/>
  <c r="Z6" i="1" s="1"/>
  <c r="AE6" i="1" s="1"/>
  <c r="AA8" i="1" a="1"/>
  <c r="AA8" i="1" s="1"/>
  <c r="AF8" i="1" s="1"/>
  <c r="AA7" i="1" a="1"/>
  <c r="AA7" i="1" s="1"/>
  <c r="AF7" i="1" s="1"/>
  <c r="AB8" i="1" a="1"/>
  <c r="AB8" i="1" s="1"/>
  <c r="Z10" i="1" a="1"/>
  <c r="Z10" i="1" s="1"/>
  <c r="AE10" i="1" s="1"/>
  <c r="AB7" i="1" a="1"/>
  <c r="AB7" i="1" s="1"/>
  <c r="Z4" i="1" a="1"/>
  <c r="Z4" i="1" s="1"/>
  <c r="AE4" i="1" s="1"/>
  <c r="Z3" i="1" a="1"/>
  <c r="Z3" i="1" s="1"/>
  <c r="AE3" i="1" s="1"/>
  <c r="AB10" i="1" a="1"/>
  <c r="AB10" i="1" s="1"/>
  <c r="Z5" i="1" a="1"/>
  <c r="Z5" i="1" s="1"/>
  <c r="AE5" i="1" s="1"/>
  <c r="AA6" i="1" a="1"/>
  <c r="AA6" i="1" s="1"/>
  <c r="AF6" i="1" s="1"/>
  <c r="Z8" i="1" a="1"/>
  <c r="Z8" i="1" s="1"/>
  <c r="AE8" i="1" s="1"/>
  <c r="Z7" i="1" a="1"/>
  <c r="Z7" i="1" s="1"/>
  <c r="AE7" i="1" s="1"/>
  <c r="AB9" i="1" a="1"/>
  <c r="AB9" i="1" s="1"/>
  <c r="AD9" i="1" s="1"/>
  <c r="AA5" i="1" a="1"/>
  <c r="AA5" i="1" s="1"/>
  <c r="AF5" i="1" s="1"/>
  <c r="AA10" i="1" a="1"/>
  <c r="AA10" i="1" s="1"/>
  <c r="AF10" i="1" s="1"/>
  <c r="AB4" i="1" a="1"/>
  <c r="AB4" i="1" s="1"/>
  <c r="AB5" i="1" a="1"/>
  <c r="AB5" i="1" s="1"/>
  <c r="AB3" i="1" a="1"/>
  <c r="AB3" i="1" s="1"/>
  <c r="AA4" i="1" a="1"/>
  <c r="AA4" i="1" s="1"/>
  <c r="AF4" i="1" s="1"/>
  <c r="AD6" i="1" l="1"/>
  <c r="AD10" i="1"/>
  <c r="AD8" i="1"/>
  <c r="AD3" i="1"/>
  <c r="AD5" i="1"/>
  <c r="AD7" i="1"/>
  <c r="AD4" i="1"/>
  <c r="W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<sst xmlns="http://schemas.openxmlformats.org/spreadsheetml/2006/main" count="651" uniqueCount="137">
  <si>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</si>
  <si>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</si>
  <si>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</si>
  <si>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</si>
  <si>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</si>
  <si>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</si>
  <si>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</si>
  <si>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</si>
  <si>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</si>
  <si>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</si>
  <si>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</si>
  <si>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</si>
  <si>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</si>
  <si>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</si>
  <si>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</si>
  <si>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</si>
  <si>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</si>
  <si>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</si>
  <si>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</si>
  <si>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</si>
  <si>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</si>
  <si>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</si>
  <si>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</si>
  <si>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</si>
  <si>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</si>
  <si>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</si>
  <si>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</si>
  <si>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</si>
  <si>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</si>
  <si>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</si>
  <si>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</si>
  <si>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</si>
  <si>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</si>
  <si>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</si>
  <si>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</si>
  <si>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</si>
  <si>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</si>
  <si>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</si>
  <si>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</si>
  <si>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</si>
  <si>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</si>
  <si>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</si>
  <si>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</si>
  <si>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</si>
  <si>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</si>
  <si>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</si>
  <si>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</si>
  <si>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</si>
  <si>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</si>
  <si>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</si>
  <si>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</si>
  <si>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</si>
  <si>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</si>
  <si>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</si>
  <si>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</si>
  <si>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</si>
  <si>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</si>
  <si>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</si>
  <si>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</si>
  <si>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</si>
  <si>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</si>
  <si>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</si>
  <si>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</si>
  <si>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</si>
  <si>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</si>
  <si>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</si>
  <si>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</si>
  <si>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GP R1</t>
  </si>
  <si>
    <t>GP R2</t>
  </si>
  <si>
    <t>GP R3</t>
  </si>
  <si>
    <t>GP R4</t>
  </si>
  <si>
    <t>GP TOT</t>
  </si>
  <si>
    <t>GF R4</t>
  </si>
  <si>
    <t>GF TOT</t>
  </si>
  <si>
    <t>GA TOT</t>
  </si>
  <si>
    <t>GA R4</t>
  </si>
  <si>
    <t>DIFF TOT</t>
  </si>
  <si>
    <t>DIFF R4</t>
  </si>
  <si>
    <t>GF R1 H</t>
  </si>
  <si>
    <t>GA R1 H</t>
  </si>
  <si>
    <t>GF R1 A</t>
  </si>
  <si>
    <t>GA R1 A</t>
  </si>
  <si>
    <t>DIFF R1 H</t>
  </si>
  <si>
    <t>DIFF R1 A</t>
  </si>
  <si>
    <t>GF R1 T</t>
  </si>
  <si>
    <t>GA R1 T</t>
  </si>
  <si>
    <t>DIFF R1 T</t>
  </si>
  <si>
    <t>GP R1 H</t>
  </si>
  <si>
    <t>GP R1 A</t>
  </si>
  <si>
    <t>GFPG R1 H</t>
  </si>
  <si>
    <t>GFPG R1 A</t>
  </si>
  <si>
    <t>GAPG R1 A</t>
  </si>
  <si>
    <t>GAPG R1 H</t>
  </si>
  <si>
    <t>GFPG R1</t>
  </si>
  <si>
    <t>GAPG R1</t>
  </si>
  <si>
    <t>W TOT</t>
  </si>
  <si>
    <t>L TOT</t>
  </si>
  <si>
    <t>W H</t>
  </si>
  <si>
    <t>L H</t>
  </si>
  <si>
    <t>W A</t>
  </si>
  <si>
    <t>L A</t>
  </si>
  <si>
    <t>GP H</t>
  </si>
  <si>
    <t>GP A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</si>
  <si>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</si>
  <si>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</si>
  <si>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</si>
  <si>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</si>
  <si>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</si>
  <si>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</si>
  <si>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</si>
  <si>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</si>
  <si>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</si>
  <si>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</si>
  <si>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</si>
  <si>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</si>
  <si>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</si>
  <si>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</si>
  <si>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</si>
  <si>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</si>
  <si>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</si>
  <si>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GAPG R3</t>
  </si>
  <si>
    <t>GFPG R3</t>
  </si>
  <si>
    <t>GAPG R3 A</t>
  </si>
  <si>
    <t>GAPG R3 H</t>
  </si>
  <si>
    <t>GFPG R3 A</t>
  </si>
  <si>
    <t>GFPG R3 H</t>
  </si>
  <si>
    <t>DIFF R3 T</t>
  </si>
  <si>
    <t>GA R3 T</t>
  </si>
  <si>
    <t>GF R3 T</t>
  </si>
  <si>
    <t>DIFF R3 A</t>
  </si>
  <si>
    <t>DIFF R3 H</t>
  </si>
  <si>
    <t>GA R3 A</t>
  </si>
  <si>
    <t>GA R3 H</t>
  </si>
  <si>
    <t>GF R3 A</t>
  </si>
  <si>
    <t>GF R3 H</t>
  </si>
  <si>
    <t>GP R3 A</t>
  </si>
  <si>
    <t>GP R3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</si>
</sst>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49" fontId="0" fillId="0" borderId="2" xfId="0" applyNumberFormat="1" applyBorder="1" applyAlignment="1">
      <alignment horizontal="center"/>
    </xf>
  </cellXfs>
  <cellStyles count="1">
    <cellStyle name="Normal" xfId="0" builtinId="0"/>
  </cellStyles>
  <dxfs count="51"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FF6969"/>
      <color rgb="FF92001C"/>
      <color rgb="FFFF9900"/>
      <color rgb="FFA50021"/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BL81"/>
  <sheetViews>
    <sheetView tabSelected="1" topLeftCell="AQ1" workbookViewId="0">
      <selection activeCell="AX6" sqref="AX6"/>
    </sheetView>
  </sheetViews>
  <sheetFormatPr defaultRowHeight="15" x14ac:dyDescent="0.25"/>
  <cols>
    <col min="1" max="1" width="10.42578125" bestFit="1" customWidth="1"/>
    <col min="2" max="2" width="6" style="2" bestFit="1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8.8554687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0.42578125" bestFit="1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0" max="20" width="22" bestFit="1" customWidth="1"/>
    <col min="23" max="23" width="12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2" bestFit="1" customWidth="1"/>
    <col min="31" max="31" width="13.7109375" bestFit="1" customWidth="1"/>
    <col min="32" max="32" width="14" bestFit="1" customWidth="1"/>
    <col min="33" max="33" width="11.140625" bestFit="1" customWidth="1"/>
    <col min="34" max="35" width="10.7109375" bestFit="1" customWidth="1"/>
    <col min="36" max="36" width="10.28515625" bestFit="1" customWidth="1"/>
    <col min="37" max="37" width="8.7109375" bestFit="1" customWidth="1"/>
    <col min="38" max="38" width="4.5703125" bestFit="1" customWidth="1"/>
    <col min="39" max="39" width="3.5703125" bestFit="1" customWidth="1"/>
    <col min="40" max="41" width="7.7109375" bestFit="1" customWidth="1"/>
    <col min="42" max="43" width="7.5703125" bestFit="1" customWidth="1"/>
    <col min="44" max="45" width="7.85546875" bestFit="1" customWidth="1"/>
    <col min="46" max="46" width="9.140625" bestFit="1" customWidth="1"/>
    <col min="48" max="48" width="7.28515625" bestFit="1" customWidth="1"/>
    <col min="49" max="49" width="7.5703125" bestFit="1" customWidth="1"/>
    <col min="50" max="50" width="8.85546875" bestFit="1" customWidth="1"/>
    <col min="51" max="56" width="12" bestFit="1" customWidth="1"/>
    <col min="59" max="59" width="5.85546875" bestFit="1" customWidth="1"/>
    <col min="60" max="60" width="6.140625" bestFit="1" customWidth="1"/>
    <col min="61" max="61" width="7.42578125" bestFit="1" customWidth="1"/>
    <col min="62" max="62" width="7.140625" bestFit="1" customWidth="1"/>
    <col min="63" max="63" width="7.42578125" bestFit="1" customWidth="1"/>
    <col min="64" max="64" width="8.7109375" bestFit="1" customWidth="1"/>
  </cols>
  <sheetData>
    <row r="1" spans="1:37" x14ac:dyDescent="0.25">
      <c r="A1" s="16" t="s">
        <v>4</v>
      </c>
      <c r="B1" s="16" t="s">
        <v>31</v>
      </c>
      <c r="C1" s="17" t="s">
        <v>35</v>
      </c>
      <c r="D1" s="23" t="s">
        <v>34</v>
      </c>
      <c r="E1" s="17" t="s">
        <v>22</v>
      </c>
      <c r="F1" s="17" t="s">
        <v>27</v>
      </c>
      <c r="G1" s="17" t="s">
        <v>46</v>
      </c>
      <c r="H1" s="17" t="s">
        <v>28</v>
      </c>
      <c r="I1" s="17" t="s">
        <v>29</v>
      </c>
      <c r="J1" s="16" t="s">
        <v>5</v>
      </c>
      <c r="K1" s="16" t="s">
        <v>6</v>
      </c>
      <c r="L1" s="16" t="s">
        <v>7</v>
      </c>
      <c r="M1" s="16" t="s">
        <v>30</v>
      </c>
      <c r="N1" s="16" t="s">
        <v>8</v>
      </c>
      <c r="O1" s="16" t="s">
        <v>9</v>
      </c>
      <c r="P1" s="16" t="s">
        <v>47</v>
      </c>
      <c r="Q1" s="16" t="s">
        <v>23</v>
      </c>
    </row>
    <row r="2" spans="1:37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65</v>
      </c>
      <c r="AD2" s="1" t="s">
        <v>66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</row>
    <row r="3" spans="1:37" x14ac:dyDescent="0.25">
      <c r="A3" s="15">
        <v>45402</v>
      </c>
      <c r="B3" s="15" t="s">
        <v>32</v>
      </c>
      <c r="C3" s="17">
        <v>1</v>
      </c>
      <c r="D3" s="16" t="s">
        <v>39</v>
      </c>
      <c r="E3" s="17">
        <v>1</v>
      </c>
      <c r="F3" s="16" t="s">
        <v>3</v>
      </c>
      <c r="G3" s="16" t="s">
        <v>2</v>
      </c>
      <c r="H3" s="17">
        <v>1</v>
      </c>
      <c r="I3" s="17">
        <v>0</v>
      </c>
      <c r="J3" s="16" t="s">
        <v>2</v>
      </c>
      <c r="K3" s="16" t="s">
        <v>3</v>
      </c>
      <c r="L3" s="16" t="s">
        <v>2</v>
      </c>
      <c r="M3" s="15">
        <v>45402</v>
      </c>
      <c r="N3" s="16">
        <v>1</v>
      </c>
      <c r="O3" s="16">
        <v>5</v>
      </c>
      <c r="P3" s="16">
        <v>0</v>
      </c>
      <c r="Q3" s="16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 t="shared" ref="AC3:AC17" si="1">SUMIFS(Q2:Q79,D2:D79,Y3)</f>
        <v>3</v>
      </c>
      <c r="AD3">
        <f t="shared" ref="AD3:AD17" si="2">AC3/AB3</f>
        <v>0.6</v>
      </c>
      <c r="AE3">
        <f>SUMIFS(O2:O79,K2:K79,Z3,C2:C79,1) + SUMIFS(N2:N79,J2:J79,Z3,C2:C79,1)</f>
        <v>20</v>
      </c>
      <c r="AF3">
        <f>SUMIFS(O2:O79,K2:K79,AA3,C2:C79,1) + SUMIFS(N2:N79,J2:J79,AA3,C2:C79,1)</f>
        <v>14</v>
      </c>
      <c r="AG3">
        <f>SUMIFS(O2:O79,D2:D79,Y3)</f>
        <v>21</v>
      </c>
    </row>
    <row r="4" spans="1:37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 t="shared" si="1"/>
        <v>4</v>
      </c>
      <c r="AD4">
        <f t="shared" si="2"/>
        <v>0.5714285714285714</v>
      </c>
      <c r="AE4">
        <f>SUMIFS(O2:O79,K2:K79,Z4,C2:C79,1) + SUMIFS(N2:N79,J2:J79,Z4,C2:C79,1)</f>
        <v>18</v>
      </c>
      <c r="AF4">
        <f>SUMIFS(O2:O79,K2:K79,AA4,C2:C79,1) + SUMIFS(N2:N79,J2:J79,AA4,C2:C79,1)</f>
        <v>12</v>
      </c>
    </row>
    <row r="5" spans="1:37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COUNTA(H2:H79)</f>
        <v>65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 t="shared" si="1"/>
        <v>2</v>
      </c>
      <c r="AD5">
        <f t="shared" si="2"/>
        <v>0.4</v>
      </c>
      <c r="AE5">
        <f>SUMIFS(O2:O79,K2:K79,Z5,C2:C79,1) + SUMIFS(N2:N79,J2:J79,Z5,C2:C79,1)</f>
        <v>19</v>
      </c>
      <c r="AF5">
        <f>SUMIFS(O2:O79,K2:K79,AA5,C2:C79,1) + SUMIFS(N2:N79,J2:J79,AA5,C2:C79,1)</f>
        <v>12</v>
      </c>
    </row>
    <row r="6" spans="1:37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SUM(Q2:Q79)</f>
        <v>38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 t="shared" si="1"/>
        <v>3</v>
      </c>
      <c r="AD6">
        <f t="shared" si="2"/>
        <v>0.75</v>
      </c>
      <c r="AE6">
        <f>SUMIFS(O2:O79,K2:K79,Z6,C2:C79,1) + SUMIFS(N2:N79,J2:J79,Z6,C2:C79,1)</f>
        <v>15</v>
      </c>
      <c r="AF6">
        <f>SUMIFS(O2:O79,K2:K79,AA6,C2:C79,1) + SUMIFS(N2:N79,J2:J79,AA6,C2:C79,1)</f>
        <v>7</v>
      </c>
    </row>
    <row r="7" spans="1:37" x14ac:dyDescent="0.25">
      <c r="A7" s="15">
        <v>45403</v>
      </c>
      <c r="B7" s="15" t="s">
        <v>33</v>
      </c>
      <c r="C7" s="17">
        <v>1</v>
      </c>
      <c r="D7" s="16" t="s">
        <v>44</v>
      </c>
      <c r="E7" s="17">
        <v>1</v>
      </c>
      <c r="F7" s="16" t="s">
        <v>17</v>
      </c>
      <c r="G7" s="16" t="s">
        <v>16</v>
      </c>
      <c r="H7" s="17">
        <v>1</v>
      </c>
      <c r="I7" s="17">
        <v>0</v>
      </c>
      <c r="J7" s="16" t="s">
        <v>16</v>
      </c>
      <c r="K7" s="16" t="s">
        <v>17</v>
      </c>
      <c r="L7" s="16" t="s">
        <v>17</v>
      </c>
      <c r="M7" s="15">
        <v>45403</v>
      </c>
      <c r="N7" s="16">
        <v>2</v>
      </c>
      <c r="O7" s="16">
        <v>4</v>
      </c>
      <c r="P7" s="16">
        <v>0</v>
      </c>
      <c r="Q7" s="16">
        <f t="shared" si="0"/>
        <v>1</v>
      </c>
      <c r="T7" t="s">
        <v>26</v>
      </c>
      <c r="U7" s="2"/>
      <c r="V7" s="4"/>
      <c r="W7" s="6">
        <f>W6/W5</f>
        <v>0.58461538461538465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 t="shared" si="1"/>
        <v>1</v>
      </c>
      <c r="AD7">
        <f t="shared" si="2"/>
        <v>0.16666666666666666</v>
      </c>
      <c r="AE7">
        <f>SUMIFS(O2:O79,K2:K79,Z7,C2:C79,1) + SUMIFS(N2:N79,J2:J79,Z7,C2:C79,1)</f>
        <v>13</v>
      </c>
      <c r="AF7">
        <f>SUMIFS(O2:O79,K2:K79,AA7,C2:C79,1) + SUMIFS(N2:N79,J2:J79,AA7,C2:C79,1)</f>
        <v>12</v>
      </c>
    </row>
    <row r="8" spans="1:37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 t="shared" si="1"/>
        <v>3</v>
      </c>
      <c r="AD8">
        <f t="shared" si="2"/>
        <v>0.6</v>
      </c>
      <c r="AE8">
        <f>SUMIFS(O2:O79,K2:K79,Z8,C2:C79,1) + SUMIFS(N2:N79,J2:J79,Z8,C2:C79,1)</f>
        <v>17</v>
      </c>
      <c r="AF8">
        <f>SUMIFS(O2:O79,K2:K79,AA8,C2:C79,1) + SUMIFS(N2:N79,J2:J79,AA8,C2:C79,1)</f>
        <v>18</v>
      </c>
    </row>
    <row r="9" spans="1:37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 t="shared" si="1"/>
        <v>3</v>
      </c>
      <c r="AD9">
        <f t="shared" si="2"/>
        <v>0.6</v>
      </c>
      <c r="AE9">
        <f>SUMIFS(O2:O79,K2:K79,Z9,C2:C79,1) + SUMIFS(N2:N79,J2:J79,Z9,C2:C79,1)</f>
        <v>15</v>
      </c>
      <c r="AF9">
        <f>SUMIFS(O2:O79,K2:K79,AA9,C2:C79,1) + SUMIFS(N2:N79,J2:J79,AA9,C2:C79,1)</f>
        <v>28</v>
      </c>
    </row>
    <row r="10" spans="1:37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 s="11">
        <f t="shared" si="1"/>
        <v>4</v>
      </c>
      <c r="AD10" s="11">
        <f t="shared" si="2"/>
        <v>0.5714285714285714</v>
      </c>
      <c r="AE10" s="11">
        <f>SUMIFS(O2:O79,K2:K79,Z10,C2:C79,1) + SUMIFS(N2:N79,J2:J79,Z10,C2:C79,1)</f>
        <v>17</v>
      </c>
      <c r="AF10" s="11">
        <f>SUMIFS(O2:O79,K2:K79,AA10,C2:C79,1) + SUMIFS(N2:N79,J2:J79,AA10,C2:C79,1)</f>
        <v>16</v>
      </c>
      <c r="AG10" s="11"/>
      <c r="AH10" s="11"/>
      <c r="AI10" s="11"/>
      <c r="AJ10" s="11"/>
      <c r="AK10" s="11"/>
    </row>
    <row r="11" spans="1:37" x14ac:dyDescent="0.25">
      <c r="A11" s="15">
        <v>45404</v>
      </c>
      <c r="B11" s="15" t="s">
        <v>33</v>
      </c>
      <c r="C11" s="17">
        <v>1</v>
      </c>
      <c r="D11" s="16" t="s">
        <v>40</v>
      </c>
      <c r="E11" s="17">
        <v>1</v>
      </c>
      <c r="F11" s="16" t="s">
        <v>21</v>
      </c>
      <c r="G11" s="16" t="s">
        <v>20</v>
      </c>
      <c r="H11" s="17">
        <v>1</v>
      </c>
      <c r="I11" s="17">
        <v>0</v>
      </c>
      <c r="J11" s="16" t="s">
        <v>20</v>
      </c>
      <c r="K11" s="16" t="s">
        <v>21</v>
      </c>
      <c r="L11" s="16" t="s">
        <v>21</v>
      </c>
      <c r="M11" s="15">
        <v>45403</v>
      </c>
      <c r="N11" s="16">
        <v>4</v>
      </c>
      <c r="O11" s="16">
        <v>7</v>
      </c>
      <c r="P11" s="16">
        <v>0</v>
      </c>
      <c r="Q11" s="16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6</v>
      </c>
      <c r="AC11">
        <f t="shared" si="1"/>
        <v>3</v>
      </c>
      <c r="AD11">
        <f t="shared" si="2"/>
        <v>0.5</v>
      </c>
      <c r="AE11">
        <f>SUMIFS(O2:O79,K2:K79,Z11,C2:C79,2) + SUMIFS(N2:N79,J2:J79,Z11,C2:C79,2)</f>
        <v>20</v>
      </c>
      <c r="AF11">
        <f>SUMIFS(O2:O79,K2:K79,AA11,C2:C79,2) + SUMIFS(N2:N79,J2:J79,AA11,C2:C79,2)</f>
        <v>19</v>
      </c>
    </row>
    <row r="12" spans="1:37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6</v>
      </c>
      <c r="AC12">
        <f t="shared" si="1"/>
        <v>3</v>
      </c>
      <c r="AD12">
        <f t="shared" si="2"/>
        <v>0.5</v>
      </c>
      <c r="AE12">
        <f>SUMIFS(O2:O79,K2:K79,Z12,C2:C79,2) + SUMIFS(N2:N79,J2:J79,Z12,C2:C79,2)</f>
        <v>17</v>
      </c>
      <c r="AF12">
        <f>SUMIFS(O2:O79,K2:K79,AA12,C2:C79,2) + SUMIFS(N2:N79,J2:J79,AA12,C2:C79,2)</f>
        <v>12</v>
      </c>
    </row>
    <row r="13" spans="1:37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6</v>
      </c>
      <c r="AC13">
        <f t="shared" si="1"/>
        <v>3</v>
      </c>
      <c r="AD13">
        <f t="shared" si="2"/>
        <v>0.5</v>
      </c>
      <c r="AE13">
        <f>SUMIFS(O2:O79,K2:K79,Z13,C2:C79,2) + SUMIFS(N2:N79,J2:J79,Z13,C2:C79,2)</f>
        <v>20</v>
      </c>
      <c r="AF13">
        <f>SUMIFS(O2:O79,K2:K79,AA13,C2:C79,2) + SUMIFS(N2:N79,J2:J79,AA13,C2:C79,2)</f>
        <v>13</v>
      </c>
    </row>
    <row r="14" spans="1:37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6</v>
      </c>
      <c r="AC14" s="11">
        <f t="shared" si="1"/>
        <v>4</v>
      </c>
      <c r="AD14" s="11">
        <f t="shared" si="2"/>
        <v>0.66666666666666663</v>
      </c>
      <c r="AE14" s="11">
        <f>SUMIFS(O2:O79,K2:K79,Z14,C2:C79,2) + SUMIFS(N2:N79,J2:J79,Z14,C2:C79,2)</f>
        <v>17</v>
      </c>
      <c r="AF14" s="11">
        <f>SUMIFS(O2:O79,K2:K79,AA14,C2:C79,2) + SUMIFS(N2:N79,J2:J79,AA14,C2:C79,2)</f>
        <v>16</v>
      </c>
      <c r="AG14" s="11"/>
      <c r="AH14" s="11"/>
      <c r="AI14" s="11"/>
      <c r="AJ14" s="11"/>
      <c r="AK14" s="11"/>
    </row>
    <row r="15" spans="1:37" x14ac:dyDescent="0.25">
      <c r="A15" s="15">
        <v>45405</v>
      </c>
      <c r="B15" s="15" t="s">
        <v>33</v>
      </c>
      <c r="C15" s="17">
        <v>1</v>
      </c>
      <c r="D15" s="16" t="s">
        <v>44</v>
      </c>
      <c r="E15" s="17">
        <v>2</v>
      </c>
      <c r="F15" s="16" t="s">
        <v>17</v>
      </c>
      <c r="G15" s="16" t="s">
        <v>16</v>
      </c>
      <c r="H15" s="17">
        <v>1</v>
      </c>
      <c r="I15" s="17">
        <v>1</v>
      </c>
      <c r="J15" s="16" t="s">
        <v>16</v>
      </c>
      <c r="K15" s="16" t="s">
        <v>17</v>
      </c>
      <c r="L15" s="16" t="s">
        <v>17</v>
      </c>
      <c r="M15" s="15">
        <v>45404</v>
      </c>
      <c r="N15" s="16">
        <v>4</v>
      </c>
      <c r="O15" s="16">
        <v>1</v>
      </c>
      <c r="P15" s="16">
        <v>0</v>
      </c>
      <c r="Q15" s="16">
        <f t="shared" si="0"/>
        <v>0</v>
      </c>
      <c r="V15" s="4"/>
      <c r="Y15" s="7" t="s">
        <v>61</v>
      </c>
      <c r="Z15" s="1" t="e" cm="1">
        <f t="array" ref="Z15">INDEX(F:F, MATCH(2, 1/(D:D=Y15)))</f>
        <v>#N/A</v>
      </c>
      <c r="AA15" s="1" t="e" cm="1">
        <f t="array" ref="AA15">INDEX(G:G, MATCH(2, 1/(D:D=Y15)))</f>
        <v>#N/A</v>
      </c>
      <c r="AB15" t="e" cm="1">
        <f t="array" ref="AB15">INDEX(E:E, MATCH(2, 1/(D:D=Y15)))</f>
        <v>#N/A</v>
      </c>
      <c r="AC15">
        <f t="shared" si="1"/>
        <v>0</v>
      </c>
      <c r="AD15" t="e">
        <f t="shared" si="2"/>
        <v>#N/A</v>
      </c>
      <c r="AE15">
        <f>SUMIFS(O2:O79,K2:K79,Z15,C2:C79,3) + SUMIFS(N2:N79,J2:J79,Z15,C2:C79,3)</f>
        <v>0</v>
      </c>
      <c r="AF15">
        <f>SUMIFS(O2:O79,K2:K79,AA15,C2:C79,3) + SUMIFS(N2:N79,J2:J79,AA15,C2:C79,3)</f>
        <v>0</v>
      </c>
    </row>
    <row r="16" spans="1:37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62</v>
      </c>
      <c r="Z16" s="11" t="e" cm="1">
        <f t="array" ref="Z16">INDEX(F:F, MATCH(2, 1/(D:D=Y16)))</f>
        <v>#N/A</v>
      </c>
      <c r="AA16" s="11" t="e" cm="1">
        <f t="array" ref="AA16">INDEX(G:G, MATCH(2, 1/(D:D=Y16)))</f>
        <v>#N/A</v>
      </c>
      <c r="AB16" s="11" t="e" cm="1">
        <f t="array" ref="AB16">INDEX(E:E, MATCH(2, 1/(D:D=Y16)))</f>
        <v>#N/A</v>
      </c>
      <c r="AC16" s="11">
        <f t="shared" si="1"/>
        <v>0</v>
      </c>
      <c r="AD16" s="11" t="e">
        <f t="shared" si="2"/>
        <v>#N/A</v>
      </c>
      <c r="AE16" s="11">
        <f>SUMIFS(O2:O79,K2:K79,Z16,C2:C79,3) + SUMIFS(N2:N79,J2:J79,Z16,C2:C79,3)</f>
        <v>0</v>
      </c>
      <c r="AF16" s="11">
        <f>SUMIFS(O2:O79,K2:K79,AA15,C2:C79,3) + SUMIFS(N2:N79,J2:J79,AA15,C2:C79,3)</f>
        <v>0</v>
      </c>
      <c r="AG16" s="11"/>
      <c r="AH16" s="11"/>
      <c r="AI16" s="11"/>
      <c r="AJ16" s="11"/>
      <c r="AK16" s="11"/>
    </row>
    <row r="17" spans="1:64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63</v>
      </c>
      <c r="Z17" s="14" t="e" cm="1">
        <f t="array" ref="Z17">INDEX(F:F, MATCH(2, 1/(D:D=Y17)))</f>
        <v>#N/A</v>
      </c>
      <c r="AA17" s="14" t="e" cm="1">
        <f t="array" ref="AA17">INDEX(G:G, MATCH(2, 1/(D:D=Y17)))</f>
        <v>#N/A</v>
      </c>
      <c r="AB17" s="14" t="e" cm="1">
        <f t="array" ref="AB17">INDEX(E:E, MATCH(2, 1/(D:D=Y17)))</f>
        <v>#N/A</v>
      </c>
      <c r="AC17" s="28">
        <f t="shared" si="1"/>
        <v>0</v>
      </c>
      <c r="AD17" s="29" t="e">
        <f t="shared" si="2"/>
        <v>#N/A</v>
      </c>
      <c r="AE17" s="14">
        <f>SUMIFS(O2:O79,K2:K79,Z17,C2:C79,4) + SUMIFS(N2:N79,J2:J79,Z17,C2:C79,4)</f>
        <v>0</v>
      </c>
      <c r="AF17" s="14">
        <f>SUMIFS(O2:O79,K2:K79,AA17,C2:C79,4) + SUMIFS(N2:N79,J2:J79,AA17,C2:C79,4)</f>
        <v>0</v>
      </c>
      <c r="AG17" s="14"/>
      <c r="AH17" s="14"/>
      <c r="AI17" s="14"/>
      <c r="AJ17" s="14"/>
      <c r="AK17" s="14"/>
    </row>
    <row r="18" spans="1:64" x14ac:dyDescent="0.25">
      <c r="A18" s="15">
        <v>45406</v>
      </c>
      <c r="B18" s="15" t="s">
        <v>33</v>
      </c>
      <c r="C18" s="17">
        <v>1</v>
      </c>
      <c r="D18" s="16" t="s">
        <v>40</v>
      </c>
      <c r="E18" s="17">
        <v>2</v>
      </c>
      <c r="F18" s="17" t="s">
        <v>21</v>
      </c>
      <c r="G18" s="17" t="s">
        <v>20</v>
      </c>
      <c r="H18" s="17">
        <v>1</v>
      </c>
      <c r="I18" s="17">
        <v>1</v>
      </c>
      <c r="J18" s="16" t="s">
        <v>20</v>
      </c>
      <c r="K18" s="16" t="s">
        <v>21</v>
      </c>
      <c r="L18" s="16" t="s">
        <v>21</v>
      </c>
      <c r="M18" s="15">
        <v>45405</v>
      </c>
      <c r="N18" s="16">
        <v>5</v>
      </c>
      <c r="O18" s="16">
        <v>4</v>
      </c>
      <c r="P18" s="16">
        <v>1</v>
      </c>
      <c r="Q18" s="16">
        <f t="shared" si="0"/>
        <v>0</v>
      </c>
      <c r="V18" s="4"/>
    </row>
    <row r="19" spans="1:64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64" x14ac:dyDescent="0.25">
      <c r="A20" s="15">
        <v>45407</v>
      </c>
      <c r="B20" s="15" t="s">
        <v>32</v>
      </c>
      <c r="C20" s="17">
        <v>1</v>
      </c>
      <c r="D20" s="16" t="s">
        <v>38</v>
      </c>
      <c r="E20" s="17">
        <v>3</v>
      </c>
      <c r="F20" s="17" t="s">
        <v>1</v>
      </c>
      <c r="G20" s="17" t="s">
        <v>0</v>
      </c>
      <c r="H20" s="17">
        <v>3</v>
      </c>
      <c r="I20" s="17">
        <v>0</v>
      </c>
      <c r="J20" s="16" t="s">
        <v>1</v>
      </c>
      <c r="K20" s="16" t="s">
        <v>0</v>
      </c>
      <c r="L20" s="16" t="s">
        <v>1</v>
      </c>
      <c r="M20" s="15">
        <v>45406</v>
      </c>
      <c r="N20" s="16">
        <v>3</v>
      </c>
      <c r="O20" s="16">
        <v>2</v>
      </c>
      <c r="P20" s="16">
        <v>0</v>
      </c>
      <c r="Q20" s="16">
        <f t="shared" si="0"/>
        <v>1</v>
      </c>
      <c r="V20" s="4"/>
    </row>
    <row r="21" spans="1:64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101</v>
      </c>
      <c r="AG21" t="s">
        <v>102</v>
      </c>
      <c r="AH21" t="s">
        <v>95</v>
      </c>
      <c r="AI21" t="s">
        <v>96</v>
      </c>
      <c r="AJ21" t="s">
        <v>97</v>
      </c>
      <c r="AK21" t="s">
        <v>98</v>
      </c>
      <c r="AL21" t="s">
        <v>99</v>
      </c>
      <c r="AM21" t="s">
        <v>100</v>
      </c>
      <c r="AN21" t="s">
        <v>87</v>
      </c>
      <c r="AO21" t="s">
        <v>88</v>
      </c>
      <c r="AP21" t="s">
        <v>78</v>
      </c>
      <c r="AQ21" t="s">
        <v>80</v>
      </c>
      <c r="AR21" t="s">
        <v>79</v>
      </c>
      <c r="AS21" t="s">
        <v>81</v>
      </c>
      <c r="AT21" t="s">
        <v>82</v>
      </c>
      <c r="AU21" t="s">
        <v>83</v>
      </c>
      <c r="AV21" t="s">
        <v>84</v>
      </c>
      <c r="AW21" t="s">
        <v>85</v>
      </c>
      <c r="AX21" t="s">
        <v>86</v>
      </c>
      <c r="AY21" t="s">
        <v>89</v>
      </c>
      <c r="AZ21" t="s">
        <v>90</v>
      </c>
      <c r="BA21" t="s">
        <v>92</v>
      </c>
      <c r="BB21" t="s">
        <v>91</v>
      </c>
      <c r="BC21" t="s">
        <v>93</v>
      </c>
      <c r="BD21" t="s">
        <v>94</v>
      </c>
      <c r="BG21" t="s">
        <v>72</v>
      </c>
      <c r="BH21" t="s">
        <v>75</v>
      </c>
      <c r="BI21" t="s">
        <v>77</v>
      </c>
      <c r="BJ21" t="s">
        <v>73</v>
      </c>
      <c r="BK21" t="s">
        <v>74</v>
      </c>
      <c r="BL21" t="s">
        <v>76</v>
      </c>
    </row>
    <row r="22" spans="1:64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  <c r="Z22" t="s">
        <v>11</v>
      </c>
      <c r="AA22">
        <f t="shared" ref="AA22:AA37" si="3">COUNTIFS($J$2:$J$81, Z22, $C$2:$C$81, 1) + COUNTIFS($K$2:$K$81, Z22, $C$2:$C$81, 1)</f>
        <v>5</v>
      </c>
      <c r="AB22">
        <f t="shared" ref="AB22:AB37" si="4">COUNTIFS($J$2:$J$81, Z22, $C$2:$C$81, 2) + COUNTIFS($K$2:$K$81, Z22, $C$2:$C$81, 2)</f>
        <v>6</v>
      </c>
      <c r="AC22">
        <f>COUNTIFS($J$2:$J$81, Z22, $C$2:$C$81, 3) + COUNTIFS($K$2:$K$81, Z22, $C$2:$C$81, 3)</f>
        <v>0</v>
      </c>
      <c r="AD22">
        <f>COUNTIFS($J$2:$J$81, Z22, $C$2:$C$81, 4) + COUNTIFS($K$2:$K$81, Z22, $C$2:$C$81, 4)</f>
        <v>0</v>
      </c>
      <c r="AE22">
        <f>AA22+AB22+AC22+AD22</f>
        <v>11</v>
      </c>
      <c r="AF22">
        <f>COUNTIF($K$2:$K$81, Z22)</f>
        <v>6</v>
      </c>
      <c r="AG22">
        <f>COUNTIF($J$2:$J$81, Z22)</f>
        <v>5</v>
      </c>
      <c r="AH22">
        <f>AJ22+AL22</f>
        <v>7</v>
      </c>
      <c r="AI22">
        <f>AE22-AH22</f>
        <v>4</v>
      </c>
      <c r="AJ22" cm="1">
        <f t="array" ref="AJ22">SUMPRODUCT(($K$2:$K$81=Z22)*($O$2:$O$81&gt;$N$2:$N$81))</f>
        <v>4</v>
      </c>
      <c r="AK22" cm="1">
        <f t="array" ref="AK22">SUMPRODUCT(($K$2:$K$81=Z22)*($O$2:$O$81&lt;$N$2:$N$81))</f>
        <v>2</v>
      </c>
      <c r="AL22" cm="1">
        <f t="array" ref="AL22">SUMPRODUCT(($J$2:$J$81=Z22)*($O$2:$O$81&lt;$N$2:$N$81))</f>
        <v>3</v>
      </c>
      <c r="AM22" cm="1">
        <f t="array" ref="AM22">SUMPRODUCT(($J$2:$J$81=Z22)*($O$2:$O$81&gt;$N$2:$N$81))</f>
        <v>1</v>
      </c>
      <c r="AN22">
        <f>COUNTIFS($K$2:$K$81,Z22,$C$2:$C$81,1)</f>
        <v>3</v>
      </c>
      <c r="AO22">
        <f>COUNTIFS($J$2:$J$81,Z22,$C$2:$C$81,1)</f>
        <v>2</v>
      </c>
      <c r="AP22">
        <f>SUMIFS($O$2:$O$81, $K$2:$K$81, Z22,$C$2:$C$81, 1)</f>
        <v>12</v>
      </c>
      <c r="AQ22">
        <f>SUMIFS($N$2:$N$81, $J$2:$J$81, Z22,$C$2:$C$81, 1)</f>
        <v>8</v>
      </c>
      <c r="AR22">
        <f>SUMIFS($N$2:$N$81, $K$2:$K$81, Z22,$C$2:$C$81, 1)</f>
        <v>5</v>
      </c>
      <c r="AS22">
        <f>SUMIFS($O$2:$O$81, $J$2:$J$81, Z22,$C$2:$C$81, 1)</f>
        <v>9</v>
      </c>
      <c r="AT22">
        <f>AP22-AR22</f>
        <v>7</v>
      </c>
      <c r="AU22">
        <f>AQ22-AS22</f>
        <v>-1</v>
      </c>
      <c r="AV22">
        <f>AP22+AQ22</f>
        <v>20</v>
      </c>
      <c r="AW22">
        <f>AR22+AS22</f>
        <v>14</v>
      </c>
      <c r="AX22">
        <f>(AP22+AQ22)-(AR22+AS22)</f>
        <v>6</v>
      </c>
      <c r="AY22">
        <f>AP22/AN22</f>
        <v>4</v>
      </c>
      <c r="AZ22">
        <f>AQ22/AO22</f>
        <v>4</v>
      </c>
      <c r="BA22">
        <f>AR22/AN22</f>
        <v>1.6666666666666667</v>
      </c>
      <c r="BB22">
        <f>AS22/AO22</f>
        <v>4.5</v>
      </c>
      <c r="BC22">
        <f>AV22/AA22</f>
        <v>4</v>
      </c>
      <c r="BD22">
        <f>AW22/AA22</f>
        <v>2.8</v>
      </c>
      <c r="BG22">
        <f>SUMIFS($O$2:$O$81, $K$2:$K$81, Z22,$C$2:$C$81, 4)</f>
        <v>0</v>
      </c>
      <c r="BJ22" t="e">
        <f>AP22+#REF!+#REF!+BG22</f>
        <v>#REF!</v>
      </c>
    </row>
    <row r="23" spans="1:64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21</v>
      </c>
      <c r="K23" s="2" t="s">
        <v>20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0</v>
      </c>
      <c r="V23" s="4"/>
      <c r="Z23" t="s">
        <v>3</v>
      </c>
      <c r="AA23">
        <f t="shared" si="3"/>
        <v>7</v>
      </c>
      <c r="AB23">
        <f t="shared" si="4"/>
        <v>6</v>
      </c>
      <c r="AC23">
        <f t="shared" ref="AC23:AC37" si="5">COUNTIFS($J$2:$J$81, Z23, $C$2:$C$81, 3) + COUNTIFS($K$2:$K$81, Z23, $C$2:$C$81, 3)</f>
        <v>0</v>
      </c>
      <c r="AD23">
        <f t="shared" ref="AD23:AD37" si="6">COUNTIFS($J$2:$J$81, Z23, $C$2:$C$81, 4) + COUNTIFS($K$2:$K$81, Z23, $C$2:$C$81, 4)</f>
        <v>0</v>
      </c>
      <c r="AE23">
        <f t="shared" ref="AE23:AE37" si="7">AA23+AB23+AC23+AD23</f>
        <v>13</v>
      </c>
      <c r="AF23">
        <f t="shared" ref="AF23:AF37" si="8">COUNTIF($K$2:$K$81, Z23)</f>
        <v>7</v>
      </c>
      <c r="AG23">
        <f t="shared" ref="AG23:AG37" si="9">COUNTIF($J$2:$J$81, Z23)</f>
        <v>6</v>
      </c>
      <c r="AH23">
        <f t="shared" ref="AH23:AH37" si="10">AJ23+AL23</f>
        <v>6</v>
      </c>
      <c r="AI23">
        <f t="shared" ref="AI23:AI37" si="11">AE23-AH23</f>
        <v>7</v>
      </c>
      <c r="AJ23" cm="1">
        <f t="array" ref="AJ23">SUMPRODUCT(($K$2:$K$81=Z23)*($O$2:$O$81&gt;$N$2:$N$81))</f>
        <v>2</v>
      </c>
      <c r="AK23" cm="1">
        <f t="array" ref="AK23">SUMPRODUCT(($K$2:$K$81=Z23)*($O$2:$O$81&lt;$N$2:$N$81))</f>
        <v>4</v>
      </c>
      <c r="AL23" cm="1">
        <f t="array" ref="AL23">SUMPRODUCT(($J$2:$J$81=Z23)*($O$2:$O$81&lt;$N$2:$N$81))</f>
        <v>4</v>
      </c>
      <c r="AM23" cm="1">
        <f t="array" ref="AM23">SUMPRODUCT(($J$2:$J$81=Z23)*($O$2:$O$81&gt;$N$2:$N$81))</f>
        <v>2</v>
      </c>
      <c r="AN23">
        <f>COUNTIFS($K$2:$K$81,Z23,$C$2:$C$81,1)</f>
        <v>4</v>
      </c>
      <c r="AO23">
        <f>COUNTIFS($J$2:$J$81,Z23,$C$2:$C$81,1)</f>
        <v>3</v>
      </c>
      <c r="AP23">
        <f>SUMIFS($O$2:$O$81, $K$2:$K$81, Z23,$C$2:$C$81, 1)</f>
        <v>10</v>
      </c>
      <c r="AQ23">
        <f>SUMIFS($N$2:$N$81, $J$2:$J$81, Z23,$C$2:$C$81, 1)</f>
        <v>8</v>
      </c>
      <c r="AR23">
        <f>SUMIFS($N$2:$N$81, $K$2:$K$81, Z23,$C$2:$C$81, 1)</f>
        <v>7</v>
      </c>
      <c r="AS23">
        <f>SUMIFS($O$2:$O$81, $J$2:$J$81, Z23,$C$2:$C$81, 1)</f>
        <v>5</v>
      </c>
      <c r="AT23">
        <f t="shared" ref="AT23:AT37" si="12">AP23-AR23</f>
        <v>3</v>
      </c>
      <c r="AU23">
        <f t="shared" ref="AU23:AU37" si="13">AQ23-AS23</f>
        <v>3</v>
      </c>
      <c r="AV23">
        <f t="shared" ref="AV23:AV37" si="14">AP23+AQ23</f>
        <v>18</v>
      </c>
      <c r="AW23">
        <f t="shared" ref="AW23:AW37" si="15">AR23+AS23</f>
        <v>12</v>
      </c>
      <c r="AX23">
        <f t="shared" ref="AX23:AX37" si="16">(AP23+AQ23)-(AR23+AS23)</f>
        <v>6</v>
      </c>
      <c r="AY23">
        <f t="shared" ref="AY23:AY37" si="17">AP23/AN23</f>
        <v>2.5</v>
      </c>
      <c r="AZ23">
        <f t="shared" ref="AZ23:AZ37" si="18">AQ23/AO23</f>
        <v>2.6666666666666665</v>
      </c>
      <c r="BA23">
        <f t="shared" ref="BA23:BA37" si="19">AR23/AN23</f>
        <v>1.75</v>
      </c>
      <c r="BB23">
        <f t="shared" ref="BB23:BB37" si="20">AS23/AO23</f>
        <v>1.6666666666666667</v>
      </c>
      <c r="BC23">
        <f>AV23/AA23</f>
        <v>2.5714285714285716</v>
      </c>
      <c r="BD23">
        <f>AW23/AA23</f>
        <v>1.7142857142857142</v>
      </c>
      <c r="BG23">
        <f>SUMIFS($O$2:$O$81, $K$2:$K$81, Z23,$C$2:$C$81, 4)</f>
        <v>0</v>
      </c>
      <c r="BJ23" t="e">
        <f>AP23+#REF!+#REF!+BG23</f>
        <v>#REF!</v>
      </c>
    </row>
    <row r="24" spans="1:64" x14ac:dyDescent="0.25">
      <c r="A24" s="15">
        <v>45408</v>
      </c>
      <c r="B24" s="15" t="s">
        <v>33</v>
      </c>
      <c r="C24" s="17">
        <v>1</v>
      </c>
      <c r="D24" s="16" t="s">
        <v>44</v>
      </c>
      <c r="E24" s="17">
        <v>3</v>
      </c>
      <c r="F24" s="17" t="s">
        <v>17</v>
      </c>
      <c r="G24" s="17" t="s">
        <v>16</v>
      </c>
      <c r="H24" s="17">
        <v>2</v>
      </c>
      <c r="I24" s="17">
        <v>1</v>
      </c>
      <c r="J24" s="16" t="s">
        <v>17</v>
      </c>
      <c r="K24" s="16" t="s">
        <v>16</v>
      </c>
      <c r="L24" s="16" t="s">
        <v>16</v>
      </c>
      <c r="M24" s="15">
        <v>45408</v>
      </c>
      <c r="N24" s="16">
        <v>2</v>
      </c>
      <c r="O24" s="16">
        <v>1</v>
      </c>
      <c r="P24" s="16">
        <v>0</v>
      </c>
      <c r="Q24" s="16">
        <f t="shared" si="0"/>
        <v>0</v>
      </c>
      <c r="V24" s="4"/>
      <c r="Z24" t="s">
        <v>2</v>
      </c>
      <c r="AA24">
        <f t="shared" si="3"/>
        <v>7</v>
      </c>
      <c r="AB24">
        <f t="shared" si="4"/>
        <v>0</v>
      </c>
      <c r="AC24">
        <f t="shared" si="5"/>
        <v>0</v>
      </c>
      <c r="AD24">
        <f t="shared" si="6"/>
        <v>0</v>
      </c>
      <c r="AE24">
        <f t="shared" si="7"/>
        <v>7</v>
      </c>
      <c r="AF24">
        <f t="shared" si="8"/>
        <v>3</v>
      </c>
      <c r="AG24">
        <f t="shared" si="9"/>
        <v>4</v>
      </c>
      <c r="AH24">
        <f t="shared" si="10"/>
        <v>3</v>
      </c>
      <c r="AI24">
        <f t="shared" si="11"/>
        <v>4</v>
      </c>
      <c r="AJ24" cm="1">
        <f t="array" ref="AJ24">SUMPRODUCT(($K$2:$K$81=Z24)*($O$2:$O$81&gt;$N$2:$N$81))</f>
        <v>1</v>
      </c>
      <c r="AK24" cm="1">
        <f t="array" ref="AK24">SUMPRODUCT(($K$2:$K$81=Z24)*($O$2:$O$81&lt;$N$2:$N$81))</f>
        <v>2</v>
      </c>
      <c r="AL24" cm="1">
        <f t="array" ref="AL24">SUMPRODUCT(($J$2:$J$81=Z24)*($O$2:$O$81&lt;$N$2:$N$81))</f>
        <v>2</v>
      </c>
      <c r="AM24" cm="1">
        <f t="array" ref="AM24">SUMPRODUCT(($J$2:$J$81=Z24)*($O$2:$O$81&gt;$N$2:$N$81))</f>
        <v>2</v>
      </c>
      <c r="AN24">
        <f>COUNTIFS($K$2:$K$81,Z24,$C$2:$C$81,1)</f>
        <v>3</v>
      </c>
      <c r="AO24">
        <f>COUNTIFS($J$2:$J$81,Z24,$C$2:$C$81,1)</f>
        <v>4</v>
      </c>
      <c r="AP24">
        <f>SUMIFS($O$2:$O$81, $K$2:$K$81, Z24,$C$2:$C$81, 1)</f>
        <v>5</v>
      </c>
      <c r="AQ24">
        <f>SUMIFS($N$2:$N$81, $J$2:$J$81, Z24,$C$2:$C$81, 1)</f>
        <v>7</v>
      </c>
      <c r="AR24">
        <f>SUMIFS($N$2:$N$81, $K$2:$K$81, Z24,$C$2:$C$81, 1)</f>
        <v>8</v>
      </c>
      <c r="AS24">
        <f>SUMIFS($O$2:$O$81, $J$2:$J$81, Z24,$C$2:$C$81, 1)</f>
        <v>10</v>
      </c>
      <c r="AT24">
        <f t="shared" si="12"/>
        <v>-3</v>
      </c>
      <c r="AU24">
        <f t="shared" si="13"/>
        <v>-3</v>
      </c>
      <c r="AV24">
        <f t="shared" si="14"/>
        <v>12</v>
      </c>
      <c r="AW24">
        <f t="shared" si="15"/>
        <v>18</v>
      </c>
      <c r="AX24">
        <f t="shared" si="16"/>
        <v>-6</v>
      </c>
      <c r="AY24">
        <f t="shared" si="17"/>
        <v>1.6666666666666667</v>
      </c>
      <c r="AZ24">
        <f t="shared" si="18"/>
        <v>1.75</v>
      </c>
      <c r="BA24">
        <f t="shared" si="19"/>
        <v>2.6666666666666665</v>
      </c>
      <c r="BB24">
        <f t="shared" si="20"/>
        <v>2.5</v>
      </c>
      <c r="BC24">
        <f>AV24/AA24</f>
        <v>1.7142857142857142</v>
      </c>
      <c r="BD24">
        <f>AW24/AA24</f>
        <v>2.5714285714285716</v>
      </c>
      <c r="BG24">
        <f>SUMIFS($O$2:$O$81, $K$2:$K$81, Z24,$C$2:$C$81, 4)</f>
        <v>0</v>
      </c>
      <c r="BJ24" t="e">
        <f>AP24+#REF!+#REF!+BG24</f>
        <v>#REF!</v>
      </c>
    </row>
    <row r="25" spans="1:64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  <c r="Z25" t="s">
        <v>10</v>
      </c>
      <c r="AA25">
        <f t="shared" si="3"/>
        <v>5</v>
      </c>
      <c r="AB25">
        <f t="shared" si="4"/>
        <v>0</v>
      </c>
      <c r="AC25">
        <f t="shared" si="5"/>
        <v>0</v>
      </c>
      <c r="AD25">
        <f t="shared" si="6"/>
        <v>0</v>
      </c>
      <c r="AE25">
        <f t="shared" si="7"/>
        <v>5</v>
      </c>
      <c r="AF25">
        <f t="shared" si="8"/>
        <v>2</v>
      </c>
      <c r="AG25">
        <f t="shared" si="9"/>
        <v>3</v>
      </c>
      <c r="AH25">
        <f t="shared" si="10"/>
        <v>1</v>
      </c>
      <c r="AI25">
        <f t="shared" si="11"/>
        <v>4</v>
      </c>
      <c r="AJ25" cm="1">
        <f t="array" ref="AJ25">SUMPRODUCT(($K$2:$K$81=Z25)*($O$2:$O$81&gt;$N$2:$N$81))</f>
        <v>1</v>
      </c>
      <c r="AK25" cm="1">
        <f t="array" ref="AK25">SUMPRODUCT(($K$2:$K$81=Z25)*($O$2:$O$81&lt;$N$2:$N$81))</f>
        <v>1</v>
      </c>
      <c r="AL25" cm="1">
        <f t="array" ref="AL25">SUMPRODUCT(($J$2:$J$81=Z25)*($O$2:$O$81&lt;$N$2:$N$81))</f>
        <v>0</v>
      </c>
      <c r="AM25" cm="1">
        <f t="array" ref="AM25">SUMPRODUCT(($J$2:$J$81=Z25)*($O$2:$O$81&gt;$N$2:$N$81))</f>
        <v>3</v>
      </c>
      <c r="AN25">
        <f>COUNTIFS($K$2:$K$81,Z25,$C$2:$C$81,1)</f>
        <v>2</v>
      </c>
      <c r="AO25">
        <f>COUNTIFS($J$2:$J$81,Z25,$C$2:$C$81,1)</f>
        <v>3</v>
      </c>
      <c r="AP25">
        <f>SUMIFS($O$2:$O$81, $K$2:$K$81, Z25,$C$2:$C$81, 1)</f>
        <v>9</v>
      </c>
      <c r="AQ25">
        <f>SUMIFS($N$2:$N$81, $J$2:$J$81, Z25,$C$2:$C$81, 1)</f>
        <v>5</v>
      </c>
      <c r="AR25">
        <f>SUMIFS($N$2:$N$81, $K$2:$K$81, Z25,$C$2:$C$81, 1)</f>
        <v>8</v>
      </c>
      <c r="AS25">
        <f>SUMIFS($O$2:$O$81, $J$2:$J$81, Z25,$C$2:$C$81, 1)</f>
        <v>12</v>
      </c>
      <c r="AT25">
        <f t="shared" si="12"/>
        <v>1</v>
      </c>
      <c r="AU25">
        <f t="shared" si="13"/>
        <v>-7</v>
      </c>
      <c r="AV25">
        <f t="shared" si="14"/>
        <v>14</v>
      </c>
      <c r="AW25">
        <f t="shared" si="15"/>
        <v>20</v>
      </c>
      <c r="AX25">
        <f t="shared" si="16"/>
        <v>-6</v>
      </c>
      <c r="AY25">
        <f t="shared" si="17"/>
        <v>4.5</v>
      </c>
      <c r="AZ25">
        <f t="shared" si="18"/>
        <v>1.6666666666666667</v>
      </c>
      <c r="BA25">
        <f t="shared" si="19"/>
        <v>4</v>
      </c>
      <c r="BB25">
        <f t="shared" si="20"/>
        <v>4</v>
      </c>
      <c r="BC25">
        <f>AV25/AA25</f>
        <v>2.8</v>
      </c>
      <c r="BD25">
        <f>AW25/AA25</f>
        <v>4</v>
      </c>
      <c r="BG25">
        <f>SUMIFS($O$2:$O$81, $K$2:$K$81, Z25,$C$2:$C$81, 4)</f>
        <v>0</v>
      </c>
      <c r="BJ25" t="e">
        <f>AP25+#REF!+#REF!+BG25</f>
        <v>#REF!</v>
      </c>
    </row>
    <row r="26" spans="1:64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  <c r="Z26" t="s">
        <v>13</v>
      </c>
      <c r="AA26">
        <f t="shared" si="3"/>
        <v>4</v>
      </c>
      <c r="AB26">
        <f t="shared" si="4"/>
        <v>6</v>
      </c>
      <c r="AC26">
        <f t="shared" si="5"/>
        <v>0</v>
      </c>
      <c r="AD26">
        <f t="shared" si="6"/>
        <v>0</v>
      </c>
      <c r="AE26">
        <f t="shared" si="7"/>
        <v>10</v>
      </c>
      <c r="AF26">
        <f t="shared" si="8"/>
        <v>5</v>
      </c>
      <c r="AG26">
        <f t="shared" si="9"/>
        <v>5</v>
      </c>
      <c r="AH26">
        <f t="shared" si="10"/>
        <v>8</v>
      </c>
      <c r="AI26">
        <f t="shared" si="11"/>
        <v>2</v>
      </c>
      <c r="AJ26" cm="1">
        <f t="array" ref="AJ26">SUMPRODUCT(($K$2:$K$81=Z26)*($O$2:$O$81&gt;$N$2:$N$81))</f>
        <v>4</v>
      </c>
      <c r="AK26" cm="1">
        <f t="array" ref="AK26">SUMPRODUCT(($K$2:$K$81=Z26)*($O$2:$O$81&lt;$N$2:$N$81))</f>
        <v>1</v>
      </c>
      <c r="AL26" cm="1">
        <f t="array" ref="AL26">SUMPRODUCT(($J$2:$J$81=Z26)*($O$2:$O$81&lt;$N$2:$N$81))</f>
        <v>4</v>
      </c>
      <c r="AM26" cm="1">
        <f t="array" ref="AM26">SUMPRODUCT(($J$2:$J$81=Z26)*($O$2:$O$81&gt;$N$2:$N$81))</f>
        <v>1</v>
      </c>
      <c r="AN26">
        <f>COUNTIFS($K$2:$K$81,Z26,$C$2:$C$81,1)</f>
        <v>2</v>
      </c>
      <c r="AO26">
        <f>COUNTIFS($J$2:$J$81,Z26,$C$2:$C$81,1)</f>
        <v>2</v>
      </c>
      <c r="AP26">
        <f>SUMIFS($O$2:$O$81, $K$2:$K$81, Z26,$C$2:$C$81, 1)</f>
        <v>8</v>
      </c>
      <c r="AQ26">
        <f>SUMIFS($N$2:$N$81, $J$2:$J$81, Z26,$C$2:$C$81, 1)</f>
        <v>7</v>
      </c>
      <c r="AR26">
        <f>SUMIFS($N$2:$N$81, $K$2:$K$81, Z26,$C$2:$C$81, 1)</f>
        <v>4</v>
      </c>
      <c r="AS26">
        <f>SUMIFS($O$2:$O$81, $J$2:$J$81, Z26,$C$2:$C$81, 1)</f>
        <v>3</v>
      </c>
      <c r="AT26">
        <f t="shared" si="12"/>
        <v>4</v>
      </c>
      <c r="AU26">
        <f t="shared" si="13"/>
        <v>4</v>
      </c>
      <c r="AV26">
        <f t="shared" si="14"/>
        <v>15</v>
      </c>
      <c r="AW26">
        <f t="shared" si="15"/>
        <v>7</v>
      </c>
      <c r="AX26">
        <f t="shared" si="16"/>
        <v>8</v>
      </c>
      <c r="AY26">
        <f t="shared" si="17"/>
        <v>4</v>
      </c>
      <c r="AZ26">
        <f t="shared" si="18"/>
        <v>3.5</v>
      </c>
      <c r="BA26">
        <f t="shared" si="19"/>
        <v>2</v>
      </c>
      <c r="BB26">
        <f t="shared" si="20"/>
        <v>1.5</v>
      </c>
      <c r="BC26">
        <f>AV26/AA26</f>
        <v>3.75</v>
      </c>
      <c r="BD26">
        <f>AW26/AA26</f>
        <v>1.75</v>
      </c>
      <c r="BG26">
        <f>SUMIFS($O$2:$O$81, $K$2:$K$81, Z26,$C$2:$C$81, 4)</f>
        <v>0</v>
      </c>
      <c r="BJ26" t="e">
        <f>AP26+#REF!+#REF!+BG26</f>
        <v>#REF!</v>
      </c>
    </row>
    <row r="27" spans="1:64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  <c r="Z27" t="s">
        <v>1</v>
      </c>
      <c r="AA27">
        <f t="shared" si="3"/>
        <v>5</v>
      </c>
      <c r="AB27">
        <f t="shared" si="4"/>
        <v>6</v>
      </c>
      <c r="AC27">
        <f t="shared" si="5"/>
        <v>0</v>
      </c>
      <c r="AD27">
        <f t="shared" si="6"/>
        <v>0</v>
      </c>
      <c r="AE27">
        <f t="shared" si="7"/>
        <v>11</v>
      </c>
      <c r="AF27">
        <f t="shared" si="8"/>
        <v>6</v>
      </c>
      <c r="AG27">
        <f t="shared" si="9"/>
        <v>5</v>
      </c>
      <c r="AH27">
        <f t="shared" si="10"/>
        <v>6</v>
      </c>
      <c r="AI27">
        <f t="shared" si="11"/>
        <v>5</v>
      </c>
      <c r="AJ27" cm="1">
        <f t="array" ref="AJ27">SUMPRODUCT(($K$2:$K$81=Z27)*($O$2:$O$81&gt;$N$2:$N$81))</f>
        <v>4</v>
      </c>
      <c r="AK27" cm="1">
        <f t="array" ref="AK27">SUMPRODUCT(($K$2:$K$81=Z27)*($O$2:$O$81&lt;$N$2:$N$81))</f>
        <v>2</v>
      </c>
      <c r="AL27" cm="1">
        <f t="array" ref="AL27">SUMPRODUCT(($J$2:$J$81=Z27)*($O$2:$O$81&lt;$N$2:$N$81))</f>
        <v>2</v>
      </c>
      <c r="AM27" cm="1">
        <f t="array" ref="AM27">SUMPRODUCT(($J$2:$J$81=Z27)*($O$2:$O$81&gt;$N$2:$N$81))</f>
        <v>3</v>
      </c>
      <c r="AN27">
        <f>COUNTIFS($K$2:$K$81,Z27,$C$2:$C$81,1)</f>
        <v>3</v>
      </c>
      <c r="AO27">
        <f>COUNTIFS($J$2:$J$81,Z27,$C$2:$C$81,1)</f>
        <v>2</v>
      </c>
      <c r="AP27">
        <f>SUMIFS($O$2:$O$81, $K$2:$K$81, Z27,$C$2:$C$81, 1)</f>
        <v>14</v>
      </c>
      <c r="AQ27">
        <f>SUMIFS($N$2:$N$81, $J$2:$J$81, Z27,$C$2:$C$81, 1)</f>
        <v>5</v>
      </c>
      <c r="AR27">
        <f>SUMIFS($N$2:$N$81, $K$2:$K$81, Z27,$C$2:$C$81, 1)</f>
        <v>7</v>
      </c>
      <c r="AS27">
        <f>SUMIFS($O$2:$O$81, $J$2:$J$81, Z27,$C$2:$C$81, 1)</f>
        <v>5</v>
      </c>
      <c r="AT27">
        <f t="shared" si="12"/>
        <v>7</v>
      </c>
      <c r="AU27">
        <f t="shared" si="13"/>
        <v>0</v>
      </c>
      <c r="AV27">
        <f t="shared" si="14"/>
        <v>19</v>
      </c>
      <c r="AW27">
        <f t="shared" si="15"/>
        <v>12</v>
      </c>
      <c r="AX27">
        <f t="shared" si="16"/>
        <v>7</v>
      </c>
      <c r="AY27">
        <f t="shared" si="17"/>
        <v>4.666666666666667</v>
      </c>
      <c r="AZ27">
        <f t="shared" si="18"/>
        <v>2.5</v>
      </c>
      <c r="BA27">
        <f t="shared" si="19"/>
        <v>2.3333333333333335</v>
      </c>
      <c r="BB27">
        <f t="shared" si="20"/>
        <v>2.5</v>
      </c>
      <c r="BC27">
        <f>AV27/AA27</f>
        <v>3.8</v>
      </c>
      <c r="BD27">
        <f>AW27/AA27</f>
        <v>2.4</v>
      </c>
      <c r="BG27">
        <f>SUMIFS($O$2:$O$81, $K$2:$K$81, Z27,$C$2:$C$81, 4)</f>
        <v>0</v>
      </c>
      <c r="BJ27" t="e">
        <f>AP27+#REF!+#REF!+BG27</f>
        <v>#REF!</v>
      </c>
    </row>
    <row r="28" spans="1:64" x14ac:dyDescent="0.25">
      <c r="A28" s="15">
        <v>45409</v>
      </c>
      <c r="B28" s="15" t="s">
        <v>33</v>
      </c>
      <c r="C28" s="17">
        <v>1</v>
      </c>
      <c r="D28" s="16" t="s">
        <v>45</v>
      </c>
      <c r="E28" s="17">
        <v>3</v>
      </c>
      <c r="F28" s="17" t="s">
        <v>19</v>
      </c>
      <c r="G28" s="17" t="s">
        <v>18</v>
      </c>
      <c r="H28" s="17">
        <v>1</v>
      </c>
      <c r="I28" s="17">
        <v>2</v>
      </c>
      <c r="J28" s="16" t="s">
        <v>19</v>
      </c>
      <c r="K28" s="16" t="s">
        <v>18</v>
      </c>
      <c r="L28" s="16" t="s">
        <v>19</v>
      </c>
      <c r="M28" s="15">
        <v>45409</v>
      </c>
      <c r="N28" s="16">
        <v>3</v>
      </c>
      <c r="O28" s="16">
        <v>2</v>
      </c>
      <c r="P28" s="16">
        <v>1</v>
      </c>
      <c r="Q28" s="16">
        <f t="shared" si="0"/>
        <v>1</v>
      </c>
      <c r="V28" s="4"/>
      <c r="Z28" t="s">
        <v>0</v>
      </c>
      <c r="AA28">
        <f t="shared" si="3"/>
        <v>5</v>
      </c>
      <c r="AB28">
        <f t="shared" si="4"/>
        <v>0</v>
      </c>
      <c r="AC28">
        <f t="shared" si="5"/>
        <v>0</v>
      </c>
      <c r="AD28">
        <f t="shared" si="6"/>
        <v>0</v>
      </c>
      <c r="AE28">
        <f t="shared" si="7"/>
        <v>5</v>
      </c>
      <c r="AF28">
        <f t="shared" si="8"/>
        <v>2</v>
      </c>
      <c r="AG28">
        <f t="shared" si="9"/>
        <v>3</v>
      </c>
      <c r="AH28">
        <f t="shared" si="10"/>
        <v>1</v>
      </c>
      <c r="AI28">
        <f t="shared" si="11"/>
        <v>4</v>
      </c>
      <c r="AJ28" cm="1">
        <f t="array" ref="AJ28">SUMPRODUCT(($K$2:$K$81=Z28)*($O$2:$O$81&gt;$N$2:$N$81))</f>
        <v>1</v>
      </c>
      <c r="AK28" cm="1">
        <f t="array" ref="AK28">SUMPRODUCT(($K$2:$K$81=Z28)*($O$2:$O$81&lt;$N$2:$N$81))</f>
        <v>1</v>
      </c>
      <c r="AL28" cm="1">
        <f t="array" ref="AL28">SUMPRODUCT(($J$2:$J$81=Z28)*($O$2:$O$81&lt;$N$2:$N$81))</f>
        <v>0</v>
      </c>
      <c r="AM28" cm="1">
        <f t="array" ref="AM28">SUMPRODUCT(($J$2:$J$81=Z28)*($O$2:$O$81&gt;$N$2:$N$81))</f>
        <v>3</v>
      </c>
      <c r="AN28">
        <f>COUNTIFS($K$2:$K$81,Z28,$C$2:$C$81,1)</f>
        <v>2</v>
      </c>
      <c r="AO28">
        <f>COUNTIFS($J$2:$J$81,Z28,$C$2:$C$81,1)</f>
        <v>3</v>
      </c>
      <c r="AP28">
        <f>SUMIFS($O$2:$O$81, $K$2:$K$81, Z28,$C$2:$C$81, 1)</f>
        <v>5</v>
      </c>
      <c r="AQ28">
        <f>SUMIFS($N$2:$N$81, $J$2:$J$81, Z28,$C$2:$C$81, 1)</f>
        <v>7</v>
      </c>
      <c r="AR28">
        <f>SUMIFS($N$2:$N$81, $K$2:$K$81, Z28,$C$2:$C$81, 1)</f>
        <v>5</v>
      </c>
      <c r="AS28">
        <f>SUMIFS($O$2:$O$81, $J$2:$J$81, Z28,$C$2:$C$81, 1)</f>
        <v>14</v>
      </c>
      <c r="AT28">
        <f t="shared" si="12"/>
        <v>0</v>
      </c>
      <c r="AU28">
        <f t="shared" si="13"/>
        <v>-7</v>
      </c>
      <c r="AV28">
        <f t="shared" si="14"/>
        <v>12</v>
      </c>
      <c r="AW28">
        <f t="shared" si="15"/>
        <v>19</v>
      </c>
      <c r="AX28">
        <f t="shared" si="16"/>
        <v>-7</v>
      </c>
      <c r="AY28">
        <f t="shared" si="17"/>
        <v>2.5</v>
      </c>
      <c r="AZ28">
        <f t="shared" si="18"/>
        <v>2.3333333333333335</v>
      </c>
      <c r="BA28">
        <f t="shared" si="19"/>
        <v>2.5</v>
      </c>
      <c r="BB28">
        <f t="shared" si="20"/>
        <v>4.666666666666667</v>
      </c>
      <c r="BC28">
        <f>AV28/AA28</f>
        <v>2.4</v>
      </c>
      <c r="BD28">
        <f>AW28/AA28</f>
        <v>3.8</v>
      </c>
      <c r="BG28">
        <f>SUMIFS($O$2:$O$81, $K$2:$K$81, Z28,$C$2:$C$81, 4)</f>
        <v>0</v>
      </c>
      <c r="BJ28" t="e">
        <f>AP28+#REF!+#REF!+BG28</f>
        <v>#REF!</v>
      </c>
    </row>
    <row r="29" spans="1:64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  <c r="Z29" t="s">
        <v>12</v>
      </c>
      <c r="AA29">
        <f t="shared" si="3"/>
        <v>4</v>
      </c>
      <c r="AB29">
        <f t="shared" si="4"/>
        <v>0</v>
      </c>
      <c r="AC29">
        <f t="shared" si="5"/>
        <v>0</v>
      </c>
      <c r="AD29">
        <f t="shared" si="6"/>
        <v>0</v>
      </c>
      <c r="AE29">
        <f t="shared" si="7"/>
        <v>4</v>
      </c>
      <c r="AF29">
        <f t="shared" si="8"/>
        <v>2</v>
      </c>
      <c r="AG29">
        <f t="shared" si="9"/>
        <v>2</v>
      </c>
      <c r="AH29">
        <f t="shared" si="10"/>
        <v>0</v>
      </c>
      <c r="AI29">
        <f t="shared" si="11"/>
        <v>4</v>
      </c>
      <c r="AJ29" cm="1">
        <f t="array" ref="AJ29">SUMPRODUCT(($K$2:$K$81=Z29)*($O$2:$O$81&gt;$N$2:$N$81))</f>
        <v>0</v>
      </c>
      <c r="AK29" cm="1">
        <f t="array" ref="AK29">SUMPRODUCT(($K$2:$K$81=Z29)*($O$2:$O$81&lt;$N$2:$N$81))</f>
        <v>2</v>
      </c>
      <c r="AL29" cm="1">
        <f t="array" ref="AL29">SUMPRODUCT(($J$2:$J$81=Z29)*($O$2:$O$81&lt;$N$2:$N$81))</f>
        <v>0</v>
      </c>
      <c r="AM29" cm="1">
        <f t="array" ref="AM29">SUMPRODUCT(($J$2:$J$81=Z29)*($O$2:$O$81&gt;$N$2:$N$81))</f>
        <v>2</v>
      </c>
      <c r="AN29">
        <f>COUNTIFS($K$2:$K$81,Z29,$C$2:$C$81,1)</f>
        <v>2</v>
      </c>
      <c r="AO29">
        <f>COUNTIFS($J$2:$J$81,Z29,$C$2:$C$81,1)</f>
        <v>2</v>
      </c>
      <c r="AP29">
        <f>SUMIFS($O$2:$O$81, $K$2:$K$81, Z29,$C$2:$C$81, 1)</f>
        <v>3</v>
      </c>
      <c r="AQ29">
        <f>SUMIFS($N$2:$N$81, $J$2:$J$81, Z29,$C$2:$C$81, 1)</f>
        <v>4</v>
      </c>
      <c r="AR29">
        <f>SUMIFS($N$2:$N$81, $K$2:$K$81, Z29,$C$2:$C$81, 1)</f>
        <v>7</v>
      </c>
      <c r="AS29">
        <f>SUMIFS($O$2:$O$81, $J$2:$J$81, Z29,$C$2:$C$81, 1)</f>
        <v>8</v>
      </c>
      <c r="AT29">
        <f t="shared" si="12"/>
        <v>-4</v>
      </c>
      <c r="AU29">
        <f t="shared" si="13"/>
        <v>-4</v>
      </c>
      <c r="AV29">
        <f t="shared" si="14"/>
        <v>7</v>
      </c>
      <c r="AW29">
        <f t="shared" si="15"/>
        <v>15</v>
      </c>
      <c r="AX29">
        <f t="shared" si="16"/>
        <v>-8</v>
      </c>
      <c r="AY29">
        <f t="shared" si="17"/>
        <v>1.5</v>
      </c>
      <c r="AZ29">
        <f t="shared" si="18"/>
        <v>2</v>
      </c>
      <c r="BA29">
        <f t="shared" si="19"/>
        <v>3.5</v>
      </c>
      <c r="BB29">
        <f t="shared" si="20"/>
        <v>4</v>
      </c>
      <c r="BC29">
        <f>AV29/AA29</f>
        <v>1.75</v>
      </c>
      <c r="BD29">
        <f>AW29/AA29</f>
        <v>3.75</v>
      </c>
      <c r="BG29">
        <f>SUMIFS($O$2:$O$81, $K$2:$K$81, Z29,$C$2:$C$81, 4)</f>
        <v>0</v>
      </c>
      <c r="BJ29" t="e">
        <f>AP29+#REF!+#REF!+BG29</f>
        <v>#REF!</v>
      </c>
    </row>
    <row r="30" spans="1:64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  <c r="Z30" t="s">
        <v>17</v>
      </c>
      <c r="AA30">
        <f t="shared" si="3"/>
        <v>6</v>
      </c>
      <c r="AB30">
        <f t="shared" si="4"/>
        <v>6</v>
      </c>
      <c r="AC30">
        <f t="shared" si="5"/>
        <v>0</v>
      </c>
      <c r="AD30">
        <f t="shared" si="6"/>
        <v>0</v>
      </c>
      <c r="AE30">
        <f t="shared" si="7"/>
        <v>12</v>
      </c>
      <c r="AF30">
        <f t="shared" si="8"/>
        <v>6</v>
      </c>
      <c r="AG30">
        <f t="shared" si="9"/>
        <v>6</v>
      </c>
      <c r="AH30">
        <f t="shared" si="10"/>
        <v>7</v>
      </c>
      <c r="AI30">
        <f t="shared" si="11"/>
        <v>5</v>
      </c>
      <c r="AJ30" cm="1">
        <f t="array" ref="AJ30">SUMPRODUCT(($K$2:$K$81=Z30)*($O$2:$O$81&gt;$N$2:$N$81))</f>
        <v>3</v>
      </c>
      <c r="AK30" cm="1">
        <f t="array" ref="AK30">SUMPRODUCT(($K$2:$K$81=Z30)*($O$2:$O$81&lt;$N$2:$N$81))</f>
        <v>3</v>
      </c>
      <c r="AL30" cm="1">
        <f t="array" ref="AL30">SUMPRODUCT(($J$2:$J$81=Z30)*($O$2:$O$81&lt;$N$2:$N$81))</f>
        <v>4</v>
      </c>
      <c r="AM30" cm="1">
        <f t="array" ref="AM30">SUMPRODUCT(($J$2:$J$81=Z30)*($O$2:$O$81&gt;$N$2:$N$81))</f>
        <v>1</v>
      </c>
      <c r="AN30">
        <f>COUNTIFS($K$2:$K$81,Z30,$C$2:$C$81,1)</f>
        <v>3</v>
      </c>
      <c r="AO30">
        <f>COUNTIFS($J$2:$J$81,Z30,$C$2:$C$81,1)</f>
        <v>3</v>
      </c>
      <c r="AP30">
        <f>SUMIFS($O$2:$O$81, $K$2:$K$81, Z30,$C$2:$C$81, 1)</f>
        <v>6</v>
      </c>
      <c r="AQ30">
        <f>SUMIFS($N$2:$N$81, $J$2:$J$81, Z30,$C$2:$C$81, 1)</f>
        <v>7</v>
      </c>
      <c r="AR30">
        <f>SUMIFS($N$2:$N$81, $K$2:$K$81, Z30,$C$2:$C$81, 1)</f>
        <v>8</v>
      </c>
      <c r="AS30">
        <f>SUMIFS($O$2:$O$81, $J$2:$J$81, Z30,$C$2:$C$81, 1)</f>
        <v>4</v>
      </c>
      <c r="AT30">
        <f t="shared" si="12"/>
        <v>-2</v>
      </c>
      <c r="AU30">
        <f t="shared" si="13"/>
        <v>3</v>
      </c>
      <c r="AV30">
        <f t="shared" si="14"/>
        <v>13</v>
      </c>
      <c r="AW30">
        <f t="shared" si="15"/>
        <v>12</v>
      </c>
      <c r="AX30">
        <f t="shared" si="16"/>
        <v>1</v>
      </c>
      <c r="AY30">
        <f t="shared" si="17"/>
        <v>2</v>
      </c>
      <c r="AZ30">
        <f t="shared" si="18"/>
        <v>2.3333333333333335</v>
      </c>
      <c r="BA30">
        <f t="shared" si="19"/>
        <v>2.6666666666666665</v>
      </c>
      <c r="BB30">
        <f t="shared" si="20"/>
        <v>1.3333333333333333</v>
      </c>
      <c r="BC30">
        <f>AV30/AA30</f>
        <v>2.1666666666666665</v>
      </c>
      <c r="BD30">
        <f>AW30/AA30</f>
        <v>2</v>
      </c>
      <c r="BG30">
        <f>SUMIFS($O$2:$O$81, $K$2:$K$81, Z30,$C$2:$C$81, 4)</f>
        <v>0</v>
      </c>
      <c r="BJ30" t="e">
        <f>AP30+#REF!+#REF!+BG30</f>
        <v>#REF!</v>
      </c>
    </row>
    <row r="31" spans="1:64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  <c r="Z31" t="s">
        <v>21</v>
      </c>
      <c r="AA31">
        <f t="shared" si="3"/>
        <v>5</v>
      </c>
      <c r="AB31">
        <f t="shared" si="4"/>
        <v>6</v>
      </c>
      <c r="AC31">
        <f t="shared" si="5"/>
        <v>0</v>
      </c>
      <c r="AD31">
        <f t="shared" si="6"/>
        <v>0</v>
      </c>
      <c r="AE31">
        <f t="shared" si="7"/>
        <v>11</v>
      </c>
      <c r="AF31">
        <f t="shared" si="8"/>
        <v>6</v>
      </c>
      <c r="AG31">
        <f t="shared" si="9"/>
        <v>5</v>
      </c>
      <c r="AH31">
        <f t="shared" si="10"/>
        <v>5</v>
      </c>
      <c r="AI31">
        <f t="shared" si="11"/>
        <v>6</v>
      </c>
      <c r="AJ31" cm="1">
        <f t="array" ref="AJ31">SUMPRODUCT(($K$2:$K$81=Z31)*($O$2:$O$81&gt;$N$2:$N$81))</f>
        <v>3</v>
      </c>
      <c r="AK31" cm="1">
        <f t="array" ref="AK31">SUMPRODUCT(($K$2:$K$81=Z31)*($O$2:$O$81&lt;$N$2:$N$81))</f>
        <v>2</v>
      </c>
      <c r="AL31" cm="1">
        <f t="array" ref="AL31">SUMPRODUCT(($J$2:$J$81=Z31)*($O$2:$O$81&lt;$N$2:$N$81))</f>
        <v>2</v>
      </c>
      <c r="AM31" cm="1">
        <f t="array" ref="AM31">SUMPRODUCT(($J$2:$J$81=Z31)*($O$2:$O$81&gt;$N$2:$N$81))</f>
        <v>3</v>
      </c>
      <c r="AN31">
        <f>COUNTIFS($K$2:$K$81,Z31,$C$2:$C$81,1)</f>
        <v>3</v>
      </c>
      <c r="AO31">
        <f>COUNTIFS($J$2:$J$81,Z31,$C$2:$C$81,1)</f>
        <v>2</v>
      </c>
      <c r="AP31">
        <f>SUMIFS($O$2:$O$81, $K$2:$K$81, Z31,$C$2:$C$81, 1)</f>
        <v>15</v>
      </c>
      <c r="AQ31">
        <f>SUMIFS($N$2:$N$81, $J$2:$J$81, Z31,$C$2:$C$81, 1)</f>
        <v>2</v>
      </c>
      <c r="AR31">
        <f>SUMIFS($N$2:$N$81, $K$2:$K$81, Z31,$C$2:$C$81, 1)</f>
        <v>12</v>
      </c>
      <c r="AS31">
        <f>SUMIFS($O$2:$O$81, $J$2:$J$81, Z31,$C$2:$C$81, 1)</f>
        <v>6</v>
      </c>
      <c r="AT31">
        <f t="shared" si="12"/>
        <v>3</v>
      </c>
      <c r="AU31">
        <f t="shared" si="13"/>
        <v>-4</v>
      </c>
      <c r="AV31">
        <f t="shared" si="14"/>
        <v>17</v>
      </c>
      <c r="AW31">
        <f t="shared" si="15"/>
        <v>18</v>
      </c>
      <c r="AX31">
        <f t="shared" si="16"/>
        <v>-1</v>
      </c>
      <c r="AY31">
        <f t="shared" si="17"/>
        <v>5</v>
      </c>
      <c r="AZ31">
        <f t="shared" si="18"/>
        <v>1</v>
      </c>
      <c r="BA31">
        <f t="shared" si="19"/>
        <v>4</v>
      </c>
      <c r="BB31">
        <f t="shared" si="20"/>
        <v>3</v>
      </c>
      <c r="BC31">
        <f>AV31/AA31</f>
        <v>3.4</v>
      </c>
      <c r="BD31">
        <f>AW31/AA31</f>
        <v>3.6</v>
      </c>
      <c r="BG31">
        <f>SUMIFS($O$2:$O$81, $K$2:$K$81, Z31,$C$2:$C$81, 4)</f>
        <v>0</v>
      </c>
      <c r="BJ31" t="e">
        <f>AP31+#REF!+#REF!+BG31</f>
        <v>#REF!</v>
      </c>
    </row>
    <row r="32" spans="1:64" x14ac:dyDescent="0.25">
      <c r="A32" s="15">
        <v>45410</v>
      </c>
      <c r="B32" s="15" t="s">
        <v>33</v>
      </c>
      <c r="C32" s="17">
        <v>1</v>
      </c>
      <c r="D32" s="16" t="s">
        <v>40</v>
      </c>
      <c r="E32" s="17">
        <v>4</v>
      </c>
      <c r="F32" s="17" t="s">
        <v>21</v>
      </c>
      <c r="G32" s="17" t="s">
        <v>20</v>
      </c>
      <c r="H32" s="17">
        <v>3</v>
      </c>
      <c r="I32" s="17">
        <v>1</v>
      </c>
      <c r="J32" s="16" t="s">
        <v>21</v>
      </c>
      <c r="K32" s="16" t="s">
        <v>20</v>
      </c>
      <c r="L32" s="16" t="s">
        <v>21</v>
      </c>
      <c r="M32" s="15">
        <v>45410</v>
      </c>
      <c r="N32" s="16">
        <v>1</v>
      </c>
      <c r="O32" s="16">
        <v>0</v>
      </c>
      <c r="P32" s="16">
        <v>0</v>
      </c>
      <c r="Q32" s="16">
        <f t="shared" si="0"/>
        <v>1</v>
      </c>
      <c r="V32" s="4"/>
      <c r="Z32" t="s">
        <v>20</v>
      </c>
      <c r="AA32">
        <f t="shared" si="3"/>
        <v>5</v>
      </c>
      <c r="AB32">
        <f t="shared" si="4"/>
        <v>0</v>
      </c>
      <c r="AC32">
        <f t="shared" si="5"/>
        <v>0</v>
      </c>
      <c r="AD32">
        <f t="shared" si="6"/>
        <v>0</v>
      </c>
      <c r="AE32">
        <f t="shared" si="7"/>
        <v>5</v>
      </c>
      <c r="AF32">
        <f t="shared" si="8"/>
        <v>2</v>
      </c>
      <c r="AG32">
        <f t="shared" si="9"/>
        <v>3</v>
      </c>
      <c r="AH32">
        <f t="shared" si="10"/>
        <v>2</v>
      </c>
      <c r="AI32">
        <f t="shared" si="11"/>
        <v>3</v>
      </c>
      <c r="AJ32" cm="1">
        <f t="array" ref="AJ32">SUMPRODUCT(($K$2:$K$81=Z32)*($O$2:$O$81&gt;$N$2:$N$81))</f>
        <v>1</v>
      </c>
      <c r="AK32" cm="1">
        <f t="array" ref="AK32">SUMPRODUCT(($K$2:$K$81=Z32)*($O$2:$O$81&lt;$N$2:$N$81))</f>
        <v>1</v>
      </c>
      <c r="AL32" cm="1">
        <f t="array" ref="AL32">SUMPRODUCT(($J$2:$J$81=Z32)*($O$2:$O$81&lt;$N$2:$N$81))</f>
        <v>1</v>
      </c>
      <c r="AM32" cm="1">
        <f t="array" ref="AM32">SUMPRODUCT(($J$2:$J$81=Z32)*($O$2:$O$81&gt;$N$2:$N$81))</f>
        <v>2</v>
      </c>
      <c r="AN32">
        <f>COUNTIFS($K$2:$K$81,Z32,$C$2:$C$81,1)</f>
        <v>2</v>
      </c>
      <c r="AO32">
        <f>COUNTIFS($J$2:$J$81,Z32,$C$2:$C$81,1)</f>
        <v>3</v>
      </c>
      <c r="AP32">
        <f>SUMIFS($O$2:$O$81, $K$2:$K$81, Z32,$C$2:$C$81, 1)</f>
        <v>6</v>
      </c>
      <c r="AQ32">
        <f>SUMIFS($N$2:$N$81, $J$2:$J$81, Z32,$C$2:$C$81, 1)</f>
        <v>12</v>
      </c>
      <c r="AR32">
        <f>SUMIFS($N$2:$N$81, $K$2:$K$81, Z32,$C$2:$C$81, 1)</f>
        <v>2</v>
      </c>
      <c r="AS32">
        <f>SUMIFS($O$2:$O$81, $J$2:$J$81, Z32,$C$2:$C$81, 1)</f>
        <v>15</v>
      </c>
      <c r="AT32">
        <f t="shared" si="12"/>
        <v>4</v>
      </c>
      <c r="AU32">
        <f t="shared" si="13"/>
        <v>-3</v>
      </c>
      <c r="AV32">
        <f t="shared" si="14"/>
        <v>18</v>
      </c>
      <c r="AW32">
        <f t="shared" si="15"/>
        <v>17</v>
      </c>
      <c r="AX32">
        <f t="shared" si="16"/>
        <v>1</v>
      </c>
      <c r="AY32">
        <f t="shared" si="17"/>
        <v>3</v>
      </c>
      <c r="AZ32">
        <f t="shared" si="18"/>
        <v>4</v>
      </c>
      <c r="BA32">
        <f t="shared" si="19"/>
        <v>1</v>
      </c>
      <c r="BB32">
        <f t="shared" si="20"/>
        <v>5</v>
      </c>
      <c r="BC32">
        <f>AV32/AA32</f>
        <v>3.6</v>
      </c>
      <c r="BD32">
        <f>AW32/AA32</f>
        <v>3.4</v>
      </c>
      <c r="BG32">
        <f>SUMIFS($O$2:$O$81, $K$2:$K$81, Z32,$C$2:$C$81, 4)</f>
        <v>0</v>
      </c>
      <c r="BJ32" t="e">
        <f>AP32+#REF!+#REF!+BG32</f>
        <v>#REF!</v>
      </c>
    </row>
    <row r="33" spans="1:62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  <c r="Z33" t="s">
        <v>16</v>
      </c>
      <c r="AA33">
        <f t="shared" si="3"/>
        <v>6</v>
      </c>
      <c r="AB33">
        <f t="shared" si="4"/>
        <v>0</v>
      </c>
      <c r="AC33">
        <f t="shared" si="5"/>
        <v>0</v>
      </c>
      <c r="AD33">
        <f t="shared" si="6"/>
        <v>0</v>
      </c>
      <c r="AE33">
        <f t="shared" si="7"/>
        <v>6</v>
      </c>
      <c r="AF33">
        <f t="shared" si="8"/>
        <v>3</v>
      </c>
      <c r="AG33">
        <f t="shared" si="9"/>
        <v>3</v>
      </c>
      <c r="AH33">
        <f t="shared" si="10"/>
        <v>2</v>
      </c>
      <c r="AI33">
        <f t="shared" si="11"/>
        <v>4</v>
      </c>
      <c r="AJ33" cm="1">
        <f t="array" ref="AJ33">SUMPRODUCT(($K$2:$K$81=Z33)*($O$2:$O$81&gt;$N$2:$N$81))</f>
        <v>0</v>
      </c>
      <c r="AK33" cm="1">
        <f t="array" ref="AK33">SUMPRODUCT(($K$2:$K$81=Z33)*($O$2:$O$81&lt;$N$2:$N$81))</f>
        <v>3</v>
      </c>
      <c r="AL33" cm="1">
        <f t="array" ref="AL33">SUMPRODUCT(($J$2:$J$81=Z33)*($O$2:$O$81&lt;$N$2:$N$81))</f>
        <v>2</v>
      </c>
      <c r="AM33" cm="1">
        <f t="array" ref="AM33">SUMPRODUCT(($J$2:$J$81=Z33)*($O$2:$O$81&gt;$N$2:$N$81))</f>
        <v>1</v>
      </c>
      <c r="AN33">
        <f>COUNTIFS($K$2:$K$81,Z33,$C$2:$C$81,1)</f>
        <v>3</v>
      </c>
      <c r="AO33">
        <f>COUNTIFS($J$2:$J$81,Z33,$C$2:$C$81,1)</f>
        <v>3</v>
      </c>
      <c r="AP33">
        <f>SUMIFS($O$2:$O$81, $K$2:$K$81, Z33,$C$2:$C$81, 1)</f>
        <v>4</v>
      </c>
      <c r="AQ33">
        <f>SUMIFS($N$2:$N$81, $J$2:$J$81, Z33,$C$2:$C$81, 1)</f>
        <v>8</v>
      </c>
      <c r="AR33">
        <f>SUMIFS($N$2:$N$81, $K$2:$K$81, Z33,$C$2:$C$81, 1)</f>
        <v>7</v>
      </c>
      <c r="AS33">
        <f>SUMIFS($O$2:$O$81, $J$2:$J$81, Z33,$C$2:$C$81, 1)</f>
        <v>6</v>
      </c>
      <c r="AT33">
        <f t="shared" si="12"/>
        <v>-3</v>
      </c>
      <c r="AU33">
        <f t="shared" si="13"/>
        <v>2</v>
      </c>
      <c r="AV33">
        <f t="shared" si="14"/>
        <v>12</v>
      </c>
      <c r="AW33">
        <f t="shared" si="15"/>
        <v>13</v>
      </c>
      <c r="AX33">
        <f t="shared" si="16"/>
        <v>-1</v>
      </c>
      <c r="AY33">
        <f t="shared" si="17"/>
        <v>1.3333333333333333</v>
      </c>
      <c r="AZ33">
        <f t="shared" si="18"/>
        <v>2.6666666666666665</v>
      </c>
      <c r="BA33">
        <f t="shared" si="19"/>
        <v>2.3333333333333335</v>
      </c>
      <c r="BB33">
        <f t="shared" si="20"/>
        <v>2</v>
      </c>
      <c r="BC33">
        <f>AV33/AA33</f>
        <v>2</v>
      </c>
      <c r="BD33">
        <f>AW33/AA33</f>
        <v>2.1666666666666665</v>
      </c>
      <c r="BG33">
        <f>SUMIFS($O$2:$O$81, $K$2:$K$81, Z33,$C$2:$C$81, 4)</f>
        <v>0</v>
      </c>
      <c r="BJ33" t="e">
        <f>AP33+#REF!+#REF!+BG33</f>
        <v>#REF!</v>
      </c>
    </row>
    <row r="34" spans="1:62" x14ac:dyDescent="0.25">
      <c r="A34" s="15">
        <v>45411</v>
      </c>
      <c r="B34" s="15" t="s">
        <v>33</v>
      </c>
      <c r="C34" s="17">
        <v>1</v>
      </c>
      <c r="D34" s="16" t="s">
        <v>45</v>
      </c>
      <c r="E34" s="17">
        <v>4</v>
      </c>
      <c r="F34" s="17" t="s">
        <v>19</v>
      </c>
      <c r="G34" s="17" t="s">
        <v>18</v>
      </c>
      <c r="H34" s="17">
        <v>2</v>
      </c>
      <c r="I34" s="17">
        <v>2</v>
      </c>
      <c r="J34" s="16" t="s">
        <v>19</v>
      </c>
      <c r="K34" s="16" t="s">
        <v>18</v>
      </c>
      <c r="L34" s="16" t="s">
        <v>18</v>
      </c>
      <c r="M34" s="15">
        <v>45411</v>
      </c>
      <c r="N34" s="16">
        <v>4</v>
      </c>
      <c r="O34" s="16">
        <v>2</v>
      </c>
      <c r="P34" s="16">
        <v>0</v>
      </c>
      <c r="Q34" s="16">
        <f>IF($N34=$O34, 0, IF($J35=$L34, IF($N34&gt;$O34, 1, 0), IF($O34&gt;$N34, 1, 0)))</f>
        <v>0</v>
      </c>
      <c r="V34" s="4"/>
      <c r="Z34" t="s">
        <v>19</v>
      </c>
      <c r="AA34">
        <f t="shared" si="3"/>
        <v>7</v>
      </c>
      <c r="AB34">
        <f t="shared" si="4"/>
        <v>6</v>
      </c>
      <c r="AC34">
        <f t="shared" si="5"/>
        <v>0</v>
      </c>
      <c r="AD34">
        <f t="shared" si="6"/>
        <v>0</v>
      </c>
      <c r="AE34">
        <f t="shared" si="7"/>
        <v>13</v>
      </c>
      <c r="AF34">
        <f t="shared" si="8"/>
        <v>7</v>
      </c>
      <c r="AG34">
        <f t="shared" si="9"/>
        <v>6</v>
      </c>
      <c r="AH34">
        <f t="shared" si="10"/>
        <v>7</v>
      </c>
      <c r="AI34">
        <f t="shared" si="11"/>
        <v>6</v>
      </c>
      <c r="AJ34" cm="1">
        <f t="array" ref="AJ34">SUMPRODUCT(($K$2:$K$81=Z34)*($O$2:$O$81&gt;$N$2:$N$81))</f>
        <v>3</v>
      </c>
      <c r="AK34" cm="1">
        <f t="array" ref="AK34">SUMPRODUCT(($K$2:$K$81=Z34)*($O$2:$O$81&lt;$N$2:$N$81))</f>
        <v>4</v>
      </c>
      <c r="AL34" cm="1">
        <f t="array" ref="AL34">SUMPRODUCT(($J$2:$J$81=Z34)*($O$2:$O$81&lt;$N$2:$N$81))</f>
        <v>4</v>
      </c>
      <c r="AM34" cm="1">
        <f t="array" ref="AM34">SUMPRODUCT(($J$2:$J$81=Z34)*($O$2:$O$81&gt;$N$2:$N$81))</f>
        <v>1</v>
      </c>
      <c r="AN34">
        <f>COUNTIFS($K$2:$K$81,Z34,$C$2:$C$81,1)</f>
        <v>4</v>
      </c>
      <c r="AO34">
        <f>COUNTIFS($J$2:$J$81,Z34,$C$2:$C$81,1)</f>
        <v>3</v>
      </c>
      <c r="AP34">
        <f>SUMIFS($O$2:$O$81, $K$2:$K$81, Z34,$C$2:$C$81, 1)</f>
        <v>10</v>
      </c>
      <c r="AQ34">
        <f>SUMIFS($N$2:$N$81, $J$2:$J$81, Z34,$C$2:$C$81, 1)</f>
        <v>7</v>
      </c>
      <c r="AR34">
        <f>SUMIFS($N$2:$N$81, $K$2:$K$81, Z34,$C$2:$C$81, 1)</f>
        <v>10</v>
      </c>
      <c r="AS34">
        <f>SUMIFS($O$2:$O$81, $J$2:$J$81, Z34,$C$2:$C$81, 1)</f>
        <v>6</v>
      </c>
      <c r="AT34">
        <f t="shared" si="12"/>
        <v>0</v>
      </c>
      <c r="AU34">
        <f t="shared" si="13"/>
        <v>1</v>
      </c>
      <c r="AV34">
        <f t="shared" si="14"/>
        <v>17</v>
      </c>
      <c r="AW34">
        <f t="shared" si="15"/>
        <v>16</v>
      </c>
      <c r="AX34">
        <f t="shared" si="16"/>
        <v>1</v>
      </c>
      <c r="AY34">
        <f t="shared" si="17"/>
        <v>2.5</v>
      </c>
      <c r="AZ34">
        <f t="shared" si="18"/>
        <v>2.3333333333333335</v>
      </c>
      <c r="BA34">
        <f t="shared" si="19"/>
        <v>2.5</v>
      </c>
      <c r="BB34">
        <f t="shared" si="20"/>
        <v>2</v>
      </c>
      <c r="BC34">
        <f>AV34/AA34</f>
        <v>2.4285714285714284</v>
      </c>
      <c r="BD34">
        <f>AW34/AA34</f>
        <v>2.2857142857142856</v>
      </c>
      <c r="BG34">
        <f>SUMIFS($O$2:$O$81, $K$2:$K$81, Z34,$C$2:$C$81, 4)</f>
        <v>0</v>
      </c>
      <c r="BJ34" t="e">
        <f>AP34+#REF!+#REF!+BG34</f>
        <v>#REF!</v>
      </c>
    </row>
    <row r="35" spans="1:62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49" si="21">IF($N35=$O35, 0, IF($J35=$L35, IF($N35&gt;$O35, 1, 0), IF($O35&gt;$N35, 1, 0)))</f>
        <v>1</v>
      </c>
      <c r="V35" s="4"/>
      <c r="Z35" t="s">
        <v>15</v>
      </c>
      <c r="AA35">
        <f t="shared" si="3"/>
        <v>5</v>
      </c>
      <c r="AB35">
        <f t="shared" si="4"/>
        <v>0</v>
      </c>
      <c r="AC35">
        <f t="shared" si="5"/>
        <v>0</v>
      </c>
      <c r="AD35">
        <f t="shared" si="6"/>
        <v>0</v>
      </c>
      <c r="AE35">
        <f t="shared" si="7"/>
        <v>5</v>
      </c>
      <c r="AF35">
        <f t="shared" si="8"/>
        <v>3</v>
      </c>
      <c r="AG35">
        <f t="shared" si="9"/>
        <v>2</v>
      </c>
      <c r="AH35">
        <f t="shared" si="10"/>
        <v>1</v>
      </c>
      <c r="AI35">
        <f t="shared" si="11"/>
        <v>4</v>
      </c>
      <c r="AJ35" cm="1">
        <f t="array" ref="AJ35">SUMPRODUCT(($K$2:$K$81=Z35)*($O$2:$O$81&gt;$N$2:$N$81))</f>
        <v>1</v>
      </c>
      <c r="AK35" cm="1">
        <f t="array" ref="AK35">SUMPRODUCT(($K$2:$K$81=Z35)*($O$2:$O$81&lt;$N$2:$N$81))</f>
        <v>2</v>
      </c>
      <c r="AL35" cm="1">
        <f t="array" ref="AL35">SUMPRODUCT(($J$2:$J$81=Z35)*($O$2:$O$81&lt;$N$2:$N$81))</f>
        <v>0</v>
      </c>
      <c r="AM35" cm="1">
        <f t="array" ref="AM35">SUMPRODUCT(($J$2:$J$81=Z35)*($O$2:$O$81&gt;$N$2:$N$81))</f>
        <v>2</v>
      </c>
      <c r="AN35">
        <f>COUNTIFS($K$2:$K$81,Z35,$C$2:$C$81,1)</f>
        <v>3</v>
      </c>
      <c r="AO35">
        <f>COUNTIFS($J$2:$J$81,Z35,$C$2:$C$81,1)</f>
        <v>2</v>
      </c>
      <c r="AP35">
        <f>SUMIFS($O$2:$O$81, $K$2:$K$81, Z35,$C$2:$C$81, 1)</f>
        <v>12</v>
      </c>
      <c r="AQ35">
        <f>SUMIFS($N$2:$N$81, $J$2:$J$81, Z35,$C$2:$C$81, 1)</f>
        <v>3</v>
      </c>
      <c r="AR35">
        <f>SUMIFS($N$2:$N$81, $K$2:$K$81, Z35,$C$2:$C$81, 1)</f>
        <v>17</v>
      </c>
      <c r="AS35">
        <f>SUMIFS($O$2:$O$81, $J$2:$J$81, Z35,$C$2:$C$81, 1)</f>
        <v>11</v>
      </c>
      <c r="AT35">
        <f t="shared" si="12"/>
        <v>-5</v>
      </c>
      <c r="AU35">
        <f t="shared" si="13"/>
        <v>-8</v>
      </c>
      <c r="AV35">
        <f t="shared" si="14"/>
        <v>15</v>
      </c>
      <c r="AW35">
        <f t="shared" si="15"/>
        <v>28</v>
      </c>
      <c r="AX35">
        <f t="shared" si="16"/>
        <v>-13</v>
      </c>
      <c r="AY35">
        <f t="shared" si="17"/>
        <v>4</v>
      </c>
      <c r="AZ35">
        <f t="shared" si="18"/>
        <v>1.5</v>
      </c>
      <c r="BA35">
        <f t="shared" si="19"/>
        <v>5.666666666666667</v>
      </c>
      <c r="BB35">
        <f t="shared" si="20"/>
        <v>5.5</v>
      </c>
      <c r="BC35">
        <f>AV35/AA35</f>
        <v>3</v>
      </c>
      <c r="BD35">
        <f>AW35/AA35</f>
        <v>5.6</v>
      </c>
      <c r="BG35">
        <f>SUMIFS($O$2:$O$81, $K$2:$K$81, Z35,$C$2:$C$81, 4)</f>
        <v>0</v>
      </c>
      <c r="BJ35" t="e">
        <f>AP35+#REF!+#REF!+BG35</f>
        <v>#REF!</v>
      </c>
    </row>
    <row r="36" spans="1:62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21"/>
        <v>1</v>
      </c>
      <c r="V36" s="4"/>
      <c r="Z36" t="s">
        <v>14</v>
      </c>
      <c r="AA36">
        <f t="shared" si="3"/>
        <v>5</v>
      </c>
      <c r="AB36">
        <f t="shared" si="4"/>
        <v>6</v>
      </c>
      <c r="AC36">
        <f t="shared" si="5"/>
        <v>0</v>
      </c>
      <c r="AD36">
        <f t="shared" si="6"/>
        <v>0</v>
      </c>
      <c r="AE36">
        <f t="shared" si="7"/>
        <v>11</v>
      </c>
      <c r="AF36">
        <f t="shared" si="8"/>
        <v>5</v>
      </c>
      <c r="AG36">
        <f t="shared" si="9"/>
        <v>6</v>
      </c>
      <c r="AH36">
        <f t="shared" si="10"/>
        <v>6</v>
      </c>
      <c r="AI36">
        <f t="shared" si="11"/>
        <v>5</v>
      </c>
      <c r="AJ36" cm="1">
        <f t="array" ref="AJ36">SUMPRODUCT(($K$2:$K$81=Z36)*($O$2:$O$81&gt;$N$2:$N$81))</f>
        <v>2</v>
      </c>
      <c r="AK36" cm="1">
        <f t="array" ref="AK36">SUMPRODUCT(($K$2:$K$81=Z36)*($O$2:$O$81&lt;$N$2:$N$81))</f>
        <v>2</v>
      </c>
      <c r="AL36" cm="1">
        <f t="array" ref="AL36">SUMPRODUCT(($J$2:$J$81=Z36)*($O$2:$O$81&lt;$N$2:$N$81))</f>
        <v>4</v>
      </c>
      <c r="AM36" cm="1">
        <f t="array" ref="AM36">SUMPRODUCT(($J$2:$J$81=Z36)*($O$2:$O$81&gt;$N$2:$N$81))</f>
        <v>2</v>
      </c>
      <c r="AN36">
        <f>COUNTIFS($K$2:$K$81,Z36,$C$2:$C$81,1)</f>
        <v>2</v>
      </c>
      <c r="AO36">
        <f>COUNTIFS($J$2:$J$81,Z36,$C$2:$C$81,1)</f>
        <v>3</v>
      </c>
      <c r="AP36">
        <f>SUMIFS($O$2:$O$81, $K$2:$K$81, Z36,$C$2:$C$81, 1)</f>
        <v>11</v>
      </c>
      <c r="AQ36">
        <f>SUMIFS($N$2:$N$81, $J$2:$J$81, Z36,$C$2:$C$81, 1)</f>
        <v>17</v>
      </c>
      <c r="AR36">
        <f>SUMIFS($N$2:$N$81, $K$2:$K$81, Z36,$C$2:$C$81, 1)</f>
        <v>3</v>
      </c>
      <c r="AS36">
        <f>SUMIFS($O$2:$O$81, $J$2:$J$81, Z36,$C$2:$C$81, 1)</f>
        <v>12</v>
      </c>
      <c r="AT36">
        <f t="shared" si="12"/>
        <v>8</v>
      </c>
      <c r="AU36">
        <f t="shared" si="13"/>
        <v>5</v>
      </c>
      <c r="AV36">
        <f t="shared" si="14"/>
        <v>28</v>
      </c>
      <c r="AW36">
        <f t="shared" si="15"/>
        <v>15</v>
      </c>
      <c r="AX36">
        <f t="shared" si="16"/>
        <v>13</v>
      </c>
      <c r="AY36">
        <f t="shared" si="17"/>
        <v>5.5</v>
      </c>
      <c r="AZ36">
        <f t="shared" si="18"/>
        <v>5.666666666666667</v>
      </c>
      <c r="BA36">
        <f t="shared" si="19"/>
        <v>1.5</v>
      </c>
      <c r="BB36">
        <f t="shared" si="20"/>
        <v>4</v>
      </c>
      <c r="BC36">
        <f>AV36/AA36</f>
        <v>5.6</v>
      </c>
      <c r="BD36">
        <f>AW36/AA36</f>
        <v>3</v>
      </c>
      <c r="BG36">
        <f>SUMIFS($O$2:$O$81, $K$2:$K$81, Z36,$C$2:$C$81, 4)</f>
        <v>0</v>
      </c>
      <c r="BJ36" t="e">
        <f>AP36+#REF!+#REF!+BG36</f>
        <v>#REF!</v>
      </c>
    </row>
    <row r="37" spans="1:62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21"/>
        <v>0</v>
      </c>
      <c r="V37" s="4"/>
      <c r="Z37" t="s">
        <v>18</v>
      </c>
      <c r="AA37">
        <f t="shared" si="3"/>
        <v>7</v>
      </c>
      <c r="AB37">
        <f t="shared" si="4"/>
        <v>0</v>
      </c>
      <c r="AC37">
        <f t="shared" si="5"/>
        <v>0</v>
      </c>
      <c r="AD37">
        <f t="shared" si="6"/>
        <v>0</v>
      </c>
      <c r="AE37">
        <f t="shared" si="7"/>
        <v>7</v>
      </c>
      <c r="AF37">
        <f t="shared" si="8"/>
        <v>3</v>
      </c>
      <c r="AG37">
        <f t="shared" si="9"/>
        <v>4</v>
      </c>
      <c r="AH37">
        <f t="shared" si="10"/>
        <v>3</v>
      </c>
      <c r="AI37">
        <f t="shared" si="11"/>
        <v>4</v>
      </c>
      <c r="AJ37" cm="1">
        <f t="array" ref="AJ37">SUMPRODUCT(($K$2:$K$81=Z37)*($O$2:$O$81&gt;$N$2:$N$81))</f>
        <v>1</v>
      </c>
      <c r="AK37" cm="1">
        <f t="array" ref="AK37">SUMPRODUCT(($K$2:$K$81=Z37)*($O$2:$O$81&lt;$N$2:$N$81))</f>
        <v>2</v>
      </c>
      <c r="AL37" cm="1">
        <f t="array" ref="AL37">SUMPRODUCT(($J$2:$J$81=Z37)*($O$2:$O$81&lt;$N$2:$N$81))</f>
        <v>2</v>
      </c>
      <c r="AM37" cm="1">
        <f t="array" ref="AM37">SUMPRODUCT(($J$2:$J$81=Z37)*($O$2:$O$81&gt;$N$2:$N$81))</f>
        <v>2</v>
      </c>
      <c r="AN37">
        <f>COUNTIFS($K$2:$K$81,Z37,$C$2:$C$81,1)</f>
        <v>3</v>
      </c>
      <c r="AO37">
        <f>COUNTIFS($J$2:$J$81,Z37,$C$2:$C$81,1)</f>
        <v>4</v>
      </c>
      <c r="AP37">
        <f>SUMIFS($O$2:$O$81, $K$2:$K$81, Z37,$C$2:$C$81, 1)</f>
        <v>6</v>
      </c>
      <c r="AQ37">
        <f>SUMIFS($N$2:$N$81, $J$2:$J$81, Z37,$C$2:$C$81, 1)</f>
        <v>10</v>
      </c>
      <c r="AR37">
        <f>SUMIFS($N$2:$N$81, $K$2:$K$81, Z37,$C$2:$C$81, 1)</f>
        <v>7</v>
      </c>
      <c r="AS37">
        <f>SUMIFS($O$2:$O$81, $J$2:$J$81, Z37,$C$2:$C$81, 1)</f>
        <v>10</v>
      </c>
      <c r="AT37">
        <f t="shared" si="12"/>
        <v>-1</v>
      </c>
      <c r="AU37">
        <f t="shared" si="13"/>
        <v>0</v>
      </c>
      <c r="AV37">
        <f t="shared" si="14"/>
        <v>16</v>
      </c>
      <c r="AW37">
        <f t="shared" si="15"/>
        <v>17</v>
      </c>
      <c r="AX37">
        <f t="shared" si="16"/>
        <v>-1</v>
      </c>
      <c r="AY37">
        <f t="shared" si="17"/>
        <v>2</v>
      </c>
      <c r="AZ37">
        <f t="shared" si="18"/>
        <v>2.5</v>
      </c>
      <c r="BA37">
        <f t="shared" si="19"/>
        <v>2.3333333333333335</v>
      </c>
      <c r="BB37">
        <f t="shared" si="20"/>
        <v>2.5</v>
      </c>
      <c r="BC37">
        <f>AV37/AA37</f>
        <v>2.2857142857142856</v>
      </c>
      <c r="BD37">
        <f>AW37/AA37</f>
        <v>2.4285714285714284</v>
      </c>
      <c r="BG37">
        <f>SUMIFS($O$2:$O$81, $K$2:$K$81, Z37,$C$2:$C$81, 4)</f>
        <v>0</v>
      </c>
      <c r="BJ37" t="e">
        <f>AP37+#REF!+#REF!+BG37</f>
        <v>#REF!</v>
      </c>
    </row>
    <row r="38" spans="1:62" x14ac:dyDescent="0.25">
      <c r="A38" s="15">
        <v>45412</v>
      </c>
      <c r="B38" s="16" t="s">
        <v>33</v>
      </c>
      <c r="C38" s="17">
        <v>1</v>
      </c>
      <c r="D38" s="16" t="s">
        <v>44</v>
      </c>
      <c r="E38" s="17">
        <v>5</v>
      </c>
      <c r="F38" s="17" t="s">
        <v>17</v>
      </c>
      <c r="G38" s="17" t="s">
        <v>16</v>
      </c>
      <c r="H38" s="17">
        <v>2</v>
      </c>
      <c r="I38" s="17">
        <v>3</v>
      </c>
      <c r="J38" s="16" t="s">
        <v>16</v>
      </c>
      <c r="K38" s="16" t="s">
        <v>17</v>
      </c>
      <c r="L38" s="16" t="s">
        <v>17</v>
      </c>
      <c r="M38" s="15">
        <v>45411</v>
      </c>
      <c r="N38" s="16">
        <v>2</v>
      </c>
      <c r="O38" s="16">
        <v>1</v>
      </c>
      <c r="P38" s="16">
        <v>0</v>
      </c>
      <c r="Q38" s="16">
        <f t="shared" si="21"/>
        <v>0</v>
      </c>
      <c r="V38" s="4"/>
    </row>
    <row r="39" spans="1:62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21"/>
        <v>1</v>
      </c>
      <c r="V39" s="4"/>
    </row>
    <row r="40" spans="1:62" x14ac:dyDescent="0.25">
      <c r="A40" s="15">
        <v>45413</v>
      </c>
      <c r="B40" s="16" t="s">
        <v>33</v>
      </c>
      <c r="C40" s="17">
        <v>1</v>
      </c>
      <c r="D40" s="16" t="s">
        <v>40</v>
      </c>
      <c r="E40" s="17">
        <v>5</v>
      </c>
      <c r="F40" s="17" t="s">
        <v>21</v>
      </c>
      <c r="G40" s="17" t="s">
        <v>20</v>
      </c>
      <c r="H40" s="17">
        <v>4</v>
      </c>
      <c r="I40" s="17">
        <v>1</v>
      </c>
      <c r="J40" s="16" t="s">
        <v>20</v>
      </c>
      <c r="K40" s="16" t="s">
        <v>21</v>
      </c>
      <c r="L40" s="16" t="s">
        <v>21</v>
      </c>
      <c r="M40" s="15">
        <v>45413</v>
      </c>
      <c r="N40" s="16">
        <v>3</v>
      </c>
      <c r="O40" s="16">
        <v>4</v>
      </c>
      <c r="P40" s="16">
        <v>0</v>
      </c>
      <c r="Q40" s="16">
        <f t="shared" si="21"/>
        <v>1</v>
      </c>
      <c r="V40" s="4"/>
      <c r="AA40" t="s">
        <v>67</v>
      </c>
      <c r="AB40" t="s">
        <v>68</v>
      </c>
      <c r="AC40" t="s">
        <v>69</v>
      </c>
      <c r="AD40" t="s">
        <v>70</v>
      </c>
      <c r="AE40" t="s">
        <v>71</v>
      </c>
      <c r="AF40" t="s">
        <v>101</v>
      </c>
      <c r="AG40" t="s">
        <v>102</v>
      </c>
      <c r="AH40" t="s">
        <v>95</v>
      </c>
      <c r="AI40" t="s">
        <v>96</v>
      </c>
      <c r="AJ40" t="s">
        <v>97</v>
      </c>
      <c r="AK40" t="s">
        <v>98</v>
      </c>
      <c r="AL40" t="s">
        <v>99</v>
      </c>
      <c r="AM40" t="s">
        <v>100</v>
      </c>
      <c r="AN40" t="s">
        <v>103</v>
      </c>
      <c r="AO40" t="s">
        <v>104</v>
      </c>
      <c r="AP40" t="s">
        <v>105</v>
      </c>
      <c r="AQ40" t="s">
        <v>106</v>
      </c>
      <c r="AR40" t="s">
        <v>107</v>
      </c>
      <c r="AS40" t="s">
        <v>108</v>
      </c>
      <c r="AT40" t="s">
        <v>109</v>
      </c>
      <c r="AU40" t="s">
        <v>110</v>
      </c>
      <c r="AV40" t="s">
        <v>111</v>
      </c>
      <c r="AW40" t="s">
        <v>112</v>
      </c>
      <c r="AX40" t="s">
        <v>113</v>
      </c>
      <c r="AY40" t="s">
        <v>114</v>
      </c>
      <c r="AZ40" t="s">
        <v>115</v>
      </c>
      <c r="BA40" t="s">
        <v>116</v>
      </c>
      <c r="BB40" t="s">
        <v>117</v>
      </c>
      <c r="BC40" t="s">
        <v>118</v>
      </c>
      <c r="BD40" t="s">
        <v>119</v>
      </c>
    </row>
    <row r="41" spans="1:62" x14ac:dyDescent="0.25">
      <c r="A41" s="18">
        <v>45414</v>
      </c>
      <c r="B41" s="19" t="s">
        <v>32</v>
      </c>
      <c r="C41" s="20">
        <v>1</v>
      </c>
      <c r="D41" s="19" t="s">
        <v>39</v>
      </c>
      <c r="E41" s="20">
        <v>6</v>
      </c>
      <c r="F41" s="20" t="s">
        <v>3</v>
      </c>
      <c r="G41" s="20" t="s">
        <v>2</v>
      </c>
      <c r="H41" s="20">
        <v>3</v>
      </c>
      <c r="I41" s="20">
        <v>3</v>
      </c>
      <c r="J41" s="19" t="s">
        <v>3</v>
      </c>
      <c r="K41" s="19" t="s">
        <v>2</v>
      </c>
      <c r="L41" s="19" t="s">
        <v>2</v>
      </c>
      <c r="M41" s="21">
        <v>45414</v>
      </c>
      <c r="N41" s="19">
        <v>1</v>
      </c>
      <c r="O41" s="19">
        <v>2</v>
      </c>
      <c r="P41" s="19">
        <v>0</v>
      </c>
      <c r="Q41" s="22">
        <f t="shared" si="21"/>
        <v>1</v>
      </c>
      <c r="V41" s="4"/>
      <c r="Z41" t="s">
        <v>11</v>
      </c>
      <c r="AA41">
        <f t="shared" ref="AA41:AA56" si="22">COUNTIFS($J$2:$J$81, Z41, $C$2:$C$81, 1) + COUNTIFS($K$2:$K$81, Z41, $C$2:$C$81, 1)</f>
        <v>5</v>
      </c>
      <c r="AB41">
        <f t="shared" ref="AB41:AB56" si="23">COUNTIFS($J$2:$J$81, Z41, $C$2:$C$81, 2) + COUNTIFS($K$2:$K$81, Z41, $C$2:$C$81, 2)</f>
        <v>6</v>
      </c>
      <c r="AC41">
        <f>COUNTIFS($J$2:$J$81, Z41, $C$2:$C$81, 3) + COUNTIFS($K$2:$K$81, Z41, $C$2:$C$81, 3)</f>
        <v>0</v>
      </c>
      <c r="AD41">
        <f>COUNTIFS($J$2:$J$81, Z41, $C$2:$C$81, 4) + COUNTIFS($K$2:$K$81, Z41, $C$2:$C$81, 4)</f>
        <v>0</v>
      </c>
      <c r="AE41">
        <f>AA41+AB41+AC41+AD41</f>
        <v>11</v>
      </c>
      <c r="AF41">
        <f>COUNTIF($K$2:$K$81, Z41)</f>
        <v>6</v>
      </c>
      <c r="AG41">
        <f>COUNTIF($J$2:$J$81, Z41)</f>
        <v>5</v>
      </c>
      <c r="AH41">
        <f>AJ41+AL41</f>
        <v>7</v>
      </c>
      <c r="AI41">
        <f>AE41-AH41</f>
        <v>4</v>
      </c>
      <c r="AJ41" cm="1">
        <f t="array" ref="AJ41">SUMPRODUCT(($K$2:$K$81=Z41)*($O$2:$O$81&gt;$N$2:$N$81))</f>
        <v>4</v>
      </c>
      <c r="AK41" cm="1">
        <f t="array" ref="AK41">SUMPRODUCT(($K$2:$K$81=Z41)*($O$2:$O$81&lt;$N$2:$N$81))</f>
        <v>2</v>
      </c>
      <c r="AL41" cm="1">
        <f t="array" ref="AL41">SUMPRODUCT(($J$2:$J$81=Z41)*($O$2:$O$81&lt;$N$2:$N$81))</f>
        <v>3</v>
      </c>
      <c r="AM41" cm="1">
        <f t="array" ref="AM41">SUMPRODUCT(($J$2:$J$81=Z41)*($O$2:$O$81&gt;$N$2:$N$81))</f>
        <v>1</v>
      </c>
      <c r="AN41">
        <f>COUNTIFS($K$2:$K$81,Z41,$C$2:$C$81,2)</f>
        <v>3</v>
      </c>
      <c r="AO41">
        <f>COUNTIFS($J$2:$J$81,Z41,$C$2:$C$81,2)</f>
        <v>3</v>
      </c>
      <c r="AP41">
        <f>SUMIFS($O$2:$O$81, $K$2:$K$81, Z41,$C$2:$C$81, 2)</f>
        <v>8</v>
      </c>
      <c r="AQ41">
        <f>SUMIFS($N$2:$N$81, $J$2:$J$81, Z41,$C$2:$C$81, 2)</f>
        <v>9</v>
      </c>
      <c r="AR41">
        <f>SUMIFS($N$2:$N$81, $K$2:$K$81, Z41,$C$2:$C$81, 2)</f>
        <v>8</v>
      </c>
      <c r="AS41">
        <f>SUMIFS($O$2:$O$81, $J$2:$J$81, Z41,$C$2:$C$81, 2)</f>
        <v>4</v>
      </c>
      <c r="AT41">
        <f>AP41-AR41</f>
        <v>0</v>
      </c>
      <c r="AU41">
        <f>AQ41-AS41</f>
        <v>5</v>
      </c>
      <c r="AV41">
        <f>AP41+AQ41</f>
        <v>17</v>
      </c>
      <c r="AW41">
        <f>AR41+AS41</f>
        <v>12</v>
      </c>
      <c r="AX41">
        <f>(AP41+AQ41)-(AR41+AS41)</f>
        <v>5</v>
      </c>
      <c r="AY41">
        <f>AP41/AN41</f>
        <v>2.6666666666666665</v>
      </c>
      <c r="AZ41">
        <f>AQ41/AO41</f>
        <v>3</v>
      </c>
      <c r="BA41">
        <f>AR41/AN41</f>
        <v>2.6666666666666665</v>
      </c>
      <c r="BB41">
        <f>AS41/AO41</f>
        <v>1.3333333333333333</v>
      </c>
      <c r="BC41">
        <f>AV41/AA41</f>
        <v>3.4</v>
      </c>
      <c r="BD41">
        <f>AW41/AA41</f>
        <v>2.4</v>
      </c>
    </row>
    <row r="42" spans="1:62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21"/>
        <v>0</v>
      </c>
      <c r="Z42" t="s">
        <v>3</v>
      </c>
      <c r="AA42">
        <f t="shared" si="22"/>
        <v>7</v>
      </c>
      <c r="AB42">
        <f t="shared" si="23"/>
        <v>6</v>
      </c>
      <c r="AC42">
        <f t="shared" ref="AC42:AC56" si="24">COUNTIFS($J$2:$J$81, Z42, $C$2:$C$81, 3) + COUNTIFS($K$2:$K$81, Z42, $C$2:$C$81, 3)</f>
        <v>0</v>
      </c>
      <c r="AD42">
        <f t="shared" ref="AD42:AD56" si="25">COUNTIFS($J$2:$J$81, Z42, $C$2:$C$81, 4) + COUNTIFS($K$2:$K$81, Z42, $C$2:$C$81, 4)</f>
        <v>0</v>
      </c>
      <c r="AE42">
        <f t="shared" ref="AE42:AE56" si="26">AA42+AB42+AC42+AD42</f>
        <v>13</v>
      </c>
      <c r="AF42">
        <f t="shared" ref="AF42:AF56" si="27">COUNTIF($K$2:$K$81, Z42)</f>
        <v>7</v>
      </c>
      <c r="AG42">
        <f t="shared" ref="AG42:AG56" si="28">COUNTIF($J$2:$J$81, Z42)</f>
        <v>6</v>
      </c>
      <c r="AH42">
        <f t="shared" ref="AH42:AH56" si="29">AJ42+AL42</f>
        <v>6</v>
      </c>
      <c r="AI42">
        <f t="shared" ref="AI42:AI56" si="30">AE42-AH42</f>
        <v>7</v>
      </c>
      <c r="AJ42" cm="1">
        <f t="array" ref="AJ42">SUMPRODUCT(($K$2:$K$81=Z42)*($O$2:$O$81&gt;$N$2:$N$81))</f>
        <v>2</v>
      </c>
      <c r="AK42" cm="1">
        <f t="array" ref="AK42">SUMPRODUCT(($K$2:$K$81=Z42)*($O$2:$O$81&lt;$N$2:$N$81))</f>
        <v>4</v>
      </c>
      <c r="AL42" cm="1">
        <f t="array" ref="AL42">SUMPRODUCT(($J$2:$J$81=Z42)*($O$2:$O$81&lt;$N$2:$N$81))</f>
        <v>4</v>
      </c>
      <c r="AM42" cm="1">
        <f t="array" ref="AM42">SUMPRODUCT(($J$2:$J$81=Z42)*($O$2:$O$81&gt;$N$2:$N$81))</f>
        <v>2</v>
      </c>
      <c r="AN42">
        <f t="shared" ref="AN42:AN55" si="31">COUNTIFS($K$2:$K$81,Z42,$C$2:$C$81,2)</f>
        <v>3</v>
      </c>
      <c r="AO42">
        <f t="shared" ref="AO42:AO55" si="32">COUNTIFS($J$2:$J$81,Z42,$C$2:$C$81,2)</f>
        <v>3</v>
      </c>
      <c r="AP42">
        <f t="shared" ref="AP42:AP55" si="33">SUMIFS($O$2:$O$81, $K$2:$K$81, Z42,$C$2:$C$81, 2)</f>
        <v>4</v>
      </c>
      <c r="AQ42">
        <f t="shared" ref="AQ42:AQ55" si="34">SUMIFS($N$2:$N$81, $J$2:$J$81, Z42,$C$2:$C$81, 2)</f>
        <v>8</v>
      </c>
      <c r="AR42">
        <f t="shared" ref="AR42:AR55" si="35">SUMIFS($N$2:$N$81, $K$2:$K$81, Z42,$C$2:$C$81, 2)</f>
        <v>9</v>
      </c>
      <c r="AS42">
        <f t="shared" ref="AS42:AS55" si="36">SUMIFS($O$2:$O$81, $J$2:$J$81, Z42,$C$2:$C$81, 2)</f>
        <v>8</v>
      </c>
      <c r="AT42">
        <f t="shared" ref="AT42:AT55" si="37">AP42-AR42</f>
        <v>-5</v>
      </c>
      <c r="AU42">
        <f t="shared" ref="AU42:AU55" si="38">AQ42-AS42</f>
        <v>0</v>
      </c>
      <c r="AV42">
        <f t="shared" ref="AV42:AV55" si="39">AP42+AQ42</f>
        <v>12</v>
      </c>
      <c r="AW42">
        <f t="shared" ref="AW42:AW55" si="40">AR42+AS42</f>
        <v>17</v>
      </c>
      <c r="AX42">
        <f t="shared" ref="AX42:AX55" si="41">(AP42+AQ42)-(AR42+AS42)</f>
        <v>-5</v>
      </c>
      <c r="AY42">
        <f t="shared" ref="AY42:AY55" si="42">AP42/AN42</f>
        <v>1.3333333333333333</v>
      </c>
      <c r="AZ42">
        <f t="shared" ref="AZ42:AZ55" si="43">AQ42/AO42</f>
        <v>2.6666666666666665</v>
      </c>
      <c r="BA42">
        <f t="shared" ref="BA42:BA55" si="44">AR42/AN42</f>
        <v>3</v>
      </c>
      <c r="BB42">
        <f t="shared" ref="BB42:BB55" si="45">AS42/AO42</f>
        <v>2.6666666666666665</v>
      </c>
      <c r="BC42">
        <f t="shared" ref="BC42:BC55" si="46">AV42/AA42</f>
        <v>1.7142857142857142</v>
      </c>
      <c r="BD42">
        <f t="shared" ref="BD42:BD55" si="47">AW42/AA42</f>
        <v>2.4285714285714284</v>
      </c>
    </row>
    <row r="43" spans="1:62" x14ac:dyDescent="0.25">
      <c r="A43" s="15">
        <v>45415</v>
      </c>
      <c r="B43" s="16" t="s">
        <v>33</v>
      </c>
      <c r="C43" s="17">
        <v>1</v>
      </c>
      <c r="D43" s="16" t="s">
        <v>45</v>
      </c>
      <c r="E43" s="17">
        <v>6</v>
      </c>
      <c r="F43" s="17" t="s">
        <v>19</v>
      </c>
      <c r="G43" s="17" t="s">
        <v>18</v>
      </c>
      <c r="H43" s="17">
        <v>3</v>
      </c>
      <c r="I43" s="17">
        <v>3</v>
      </c>
      <c r="J43" s="16" t="s">
        <v>19</v>
      </c>
      <c r="K43" s="16" t="s">
        <v>18</v>
      </c>
      <c r="L43" s="16" t="s">
        <v>19</v>
      </c>
      <c r="M43" s="15">
        <v>45414</v>
      </c>
      <c r="N43" s="16">
        <v>0</v>
      </c>
      <c r="O43" s="16">
        <v>2</v>
      </c>
      <c r="P43" s="16">
        <v>0</v>
      </c>
      <c r="Q43" s="16">
        <f t="shared" si="21"/>
        <v>0</v>
      </c>
      <c r="Z43" t="s">
        <v>13</v>
      </c>
      <c r="AA43">
        <f>COUNTIFS($J$2:$J$81, Z43, $C$2:$C$81, 1) + COUNTIFS($K$2:$K$81, Z43, $C$2:$C$81, 1)</f>
        <v>4</v>
      </c>
      <c r="AB43">
        <f>COUNTIFS($J$2:$J$81, Z43, $C$2:$C$81, 2) + COUNTIFS($K$2:$K$81, Z43, $C$2:$C$81, 2)</f>
        <v>6</v>
      </c>
      <c r="AC43">
        <f>COUNTIFS($J$2:$J$81, Z43, $C$2:$C$81, 3) + COUNTIFS($K$2:$K$81, Z43, $C$2:$C$81, 3)</f>
        <v>0</v>
      </c>
      <c r="AD43">
        <f>COUNTIFS($J$2:$J$81, Z43, $C$2:$C$81, 4) + COUNTIFS($K$2:$K$81, Z43, $C$2:$C$81, 4)</f>
        <v>0</v>
      </c>
      <c r="AE43">
        <f>AA43+AB43+AC43+AD43</f>
        <v>10</v>
      </c>
      <c r="AF43">
        <f>COUNTIF($K$2:$K$81, Z43)</f>
        <v>5</v>
      </c>
      <c r="AG43">
        <f>COUNTIF($J$2:$J$81, Z43)</f>
        <v>5</v>
      </c>
      <c r="AH43">
        <f>AJ43+AL43</f>
        <v>8</v>
      </c>
      <c r="AI43">
        <f>AE43-AH43</f>
        <v>2</v>
      </c>
      <c r="AJ43" cm="1">
        <f t="array" ref="AJ43">SUMPRODUCT(($K$2:$K$81=Z43)*($O$2:$O$81&gt;$N$2:$N$81))</f>
        <v>4</v>
      </c>
      <c r="AK43" cm="1">
        <f t="array" ref="AK43">SUMPRODUCT(($K$2:$K$81=Z43)*($O$2:$O$81&lt;$N$2:$N$81))</f>
        <v>1</v>
      </c>
      <c r="AL43" cm="1">
        <f t="array" ref="AL43">SUMPRODUCT(($J$2:$J$81=Z43)*($O$2:$O$81&lt;$N$2:$N$81))</f>
        <v>4</v>
      </c>
      <c r="AM43" cm="1">
        <f t="array" ref="AM43">SUMPRODUCT(($J$2:$J$81=Z43)*($O$2:$O$81&gt;$N$2:$N$81))</f>
        <v>1</v>
      </c>
      <c r="AN43">
        <f>COUNTIFS($K$2:$K$81,Z43,$C$2:$C$81,2)</f>
        <v>3</v>
      </c>
      <c r="AO43">
        <f>COUNTIFS($J$2:$J$81,Z43,$C$2:$C$81,2)</f>
        <v>3</v>
      </c>
      <c r="AP43">
        <f>SUMIFS($O$2:$O$81, $K$2:$K$81, Z43,$C$2:$C$81, 2)</f>
        <v>9</v>
      </c>
      <c r="AQ43">
        <f>SUMIFS($N$2:$N$81, $J$2:$J$81, Z43,$C$2:$C$81, 2)</f>
        <v>11</v>
      </c>
      <c r="AR43">
        <f>SUMIFS($N$2:$N$81, $K$2:$K$81, Z43,$C$2:$C$81, 2)</f>
        <v>10</v>
      </c>
      <c r="AS43">
        <f>SUMIFS($O$2:$O$81, $J$2:$J$81, Z43,$C$2:$C$81, 2)</f>
        <v>9</v>
      </c>
      <c r="AT43">
        <f>AP43-AR43</f>
        <v>-1</v>
      </c>
      <c r="AU43">
        <f>AQ43-AS43</f>
        <v>2</v>
      </c>
      <c r="AV43">
        <f>AP43+AQ43</f>
        <v>20</v>
      </c>
      <c r="AW43">
        <f>AR43+AS43</f>
        <v>19</v>
      </c>
      <c r="AX43">
        <f>(AP43+AQ43)-(AR43+AS43)</f>
        <v>1</v>
      </c>
      <c r="AY43">
        <f>AP43/AN43</f>
        <v>3</v>
      </c>
      <c r="AZ43">
        <f>AQ43/AO43</f>
        <v>3.6666666666666665</v>
      </c>
      <c r="BA43">
        <f>AR43/AN43</f>
        <v>3.3333333333333335</v>
      </c>
      <c r="BB43">
        <f>AS43/AO43</f>
        <v>3</v>
      </c>
      <c r="BC43">
        <f>AV43/AA43</f>
        <v>5</v>
      </c>
      <c r="BD43">
        <f>AW43/AA43</f>
        <v>4.75</v>
      </c>
    </row>
    <row r="44" spans="1:62" x14ac:dyDescent="0.25">
      <c r="A44" s="21">
        <v>45416</v>
      </c>
      <c r="B44" s="19" t="s">
        <v>32</v>
      </c>
      <c r="C44" s="20">
        <v>1</v>
      </c>
      <c r="D44" s="19" t="s">
        <v>39</v>
      </c>
      <c r="E44" s="20">
        <v>7</v>
      </c>
      <c r="F44" s="20" t="s">
        <v>3</v>
      </c>
      <c r="G44" s="20" t="s">
        <v>2</v>
      </c>
      <c r="H44" s="20">
        <v>4</v>
      </c>
      <c r="I44" s="20">
        <v>3</v>
      </c>
      <c r="J44" s="19" t="s">
        <v>2</v>
      </c>
      <c r="K44" s="19" t="s">
        <v>3</v>
      </c>
      <c r="L44" s="19" t="s">
        <v>2</v>
      </c>
      <c r="M44" s="21">
        <v>45414</v>
      </c>
      <c r="N44" s="19">
        <v>1</v>
      </c>
      <c r="O44" s="19">
        <v>2</v>
      </c>
      <c r="P44" s="19">
        <v>1</v>
      </c>
      <c r="Q44" s="19">
        <f t="shared" si="21"/>
        <v>0</v>
      </c>
      <c r="Z44" t="s">
        <v>1</v>
      </c>
      <c r="AA44">
        <f>COUNTIFS($J$2:$J$81, Z44, $C$2:$C$81, 1) + COUNTIFS($K$2:$K$81, Z44, $C$2:$C$81, 1)</f>
        <v>5</v>
      </c>
      <c r="AB44">
        <f>COUNTIFS($J$2:$J$81, Z44, $C$2:$C$81, 2) + COUNTIFS($K$2:$K$81, Z44, $C$2:$C$81, 2)</f>
        <v>6</v>
      </c>
      <c r="AC44">
        <f>COUNTIFS($J$2:$J$81, Z44, $C$2:$C$81, 3) + COUNTIFS($K$2:$K$81, Z44, $C$2:$C$81, 3)</f>
        <v>0</v>
      </c>
      <c r="AD44">
        <f>COUNTIFS($J$2:$J$81, Z44, $C$2:$C$81, 4) + COUNTIFS($K$2:$K$81, Z44, $C$2:$C$81, 4)</f>
        <v>0</v>
      </c>
      <c r="AE44">
        <f>AA44+AB44+AC44+AD44</f>
        <v>11</v>
      </c>
      <c r="AF44">
        <f>COUNTIF($K$2:$K$81, Z44)</f>
        <v>6</v>
      </c>
      <c r="AG44">
        <f>COUNTIF($J$2:$J$81, Z44)</f>
        <v>5</v>
      </c>
      <c r="AH44">
        <f>AJ44+AL44</f>
        <v>6</v>
      </c>
      <c r="AI44">
        <f>AE44-AH44</f>
        <v>5</v>
      </c>
      <c r="AJ44" cm="1">
        <f t="array" ref="AJ44">SUMPRODUCT(($K$2:$K$81=Z44)*($O$2:$O$81&gt;$N$2:$N$81))</f>
        <v>4</v>
      </c>
      <c r="AK44" cm="1">
        <f t="array" ref="AK44">SUMPRODUCT(($K$2:$K$81=Z44)*($O$2:$O$81&lt;$N$2:$N$81))</f>
        <v>2</v>
      </c>
      <c r="AL44" cm="1">
        <f t="array" ref="AL44">SUMPRODUCT(($J$2:$J$81=Z44)*($O$2:$O$81&lt;$N$2:$N$81))</f>
        <v>2</v>
      </c>
      <c r="AM44" cm="1">
        <f t="array" ref="AM44">SUMPRODUCT(($J$2:$J$81=Z44)*($O$2:$O$81&gt;$N$2:$N$81))</f>
        <v>3</v>
      </c>
      <c r="AN44">
        <f>COUNTIFS($K$2:$K$81,Z44,$C$2:$C$81,2)</f>
        <v>3</v>
      </c>
      <c r="AO44">
        <f>COUNTIFS($J$2:$J$81,Z44,$C$2:$C$81,2)</f>
        <v>3</v>
      </c>
      <c r="AP44">
        <f>SUMIFS($O$2:$O$81, $K$2:$K$81, Z44,$C$2:$C$81, 2)</f>
        <v>9</v>
      </c>
      <c r="AQ44">
        <f>SUMIFS($N$2:$N$81, $J$2:$J$81, Z44,$C$2:$C$81, 2)</f>
        <v>10</v>
      </c>
      <c r="AR44">
        <f>SUMIFS($N$2:$N$81, $K$2:$K$81, Z44,$C$2:$C$81, 2)</f>
        <v>11</v>
      </c>
      <c r="AS44">
        <f>SUMIFS($O$2:$O$81, $J$2:$J$81, Z44,$C$2:$C$81, 2)</f>
        <v>9</v>
      </c>
      <c r="AT44">
        <f>AP44-AR44</f>
        <v>-2</v>
      </c>
      <c r="AU44">
        <f>AQ44-AS44</f>
        <v>1</v>
      </c>
      <c r="AV44">
        <f>AP44+AQ44</f>
        <v>19</v>
      </c>
      <c r="AW44">
        <f>AR44+AS44</f>
        <v>20</v>
      </c>
      <c r="AX44">
        <f>(AP44+AQ44)-(AR44+AS44)</f>
        <v>-1</v>
      </c>
      <c r="AY44">
        <f>AP44/AN44</f>
        <v>3</v>
      </c>
      <c r="AZ44">
        <f>AQ44/AO44</f>
        <v>3.3333333333333335</v>
      </c>
      <c r="BA44">
        <f>AR44/AN44</f>
        <v>3.6666666666666665</v>
      </c>
      <c r="BB44">
        <f>AS44/AO44</f>
        <v>3</v>
      </c>
      <c r="BC44">
        <f>AV44/AA44</f>
        <v>3.8</v>
      </c>
      <c r="BD44">
        <f>AW44/AA44</f>
        <v>4</v>
      </c>
    </row>
    <row r="45" spans="1:62" ht="15.75" thickBot="1" x14ac:dyDescent="0.3">
      <c r="A45" s="24">
        <v>45417</v>
      </c>
      <c r="B45" s="25" t="s">
        <v>33</v>
      </c>
      <c r="C45" s="26">
        <v>1</v>
      </c>
      <c r="D45" s="25" t="s">
        <v>45</v>
      </c>
      <c r="E45" s="26">
        <v>7</v>
      </c>
      <c r="F45" s="26" t="s">
        <v>19</v>
      </c>
      <c r="G45" s="26" t="s">
        <v>18</v>
      </c>
      <c r="H45" s="26">
        <v>4</v>
      </c>
      <c r="I45" s="26">
        <v>3</v>
      </c>
      <c r="J45" s="25" t="s">
        <v>18</v>
      </c>
      <c r="K45" s="25" t="s">
        <v>19</v>
      </c>
      <c r="L45" s="25" t="s">
        <v>19</v>
      </c>
      <c r="M45" s="24">
        <v>45414</v>
      </c>
      <c r="N45" s="25">
        <v>1</v>
      </c>
      <c r="O45" s="25">
        <v>2</v>
      </c>
      <c r="P45" s="25">
        <v>0</v>
      </c>
      <c r="Q45" s="25">
        <f t="shared" si="21"/>
        <v>1</v>
      </c>
      <c r="Z45" t="s">
        <v>17</v>
      </c>
      <c r="AA45">
        <f>COUNTIFS($J$2:$J$81, Z45, $C$2:$C$81, 1) + COUNTIFS($K$2:$K$81, Z45, $C$2:$C$81, 1)</f>
        <v>6</v>
      </c>
      <c r="AB45">
        <f>COUNTIFS($J$2:$J$81, Z45, $C$2:$C$81, 2) + COUNTIFS($K$2:$K$81, Z45, $C$2:$C$81, 2)</f>
        <v>6</v>
      </c>
      <c r="AC45">
        <f>COUNTIFS($J$2:$J$81, Z45, $C$2:$C$81, 3) + COUNTIFS($K$2:$K$81, Z45, $C$2:$C$81, 3)</f>
        <v>0</v>
      </c>
      <c r="AD45">
        <f>COUNTIFS($J$2:$J$81, Z45, $C$2:$C$81, 4) + COUNTIFS($K$2:$K$81, Z45, $C$2:$C$81, 4)</f>
        <v>0</v>
      </c>
      <c r="AE45">
        <f>AA45+AB45+AC45+AD45</f>
        <v>12</v>
      </c>
      <c r="AF45">
        <f>COUNTIF($K$2:$K$81, Z45)</f>
        <v>6</v>
      </c>
      <c r="AG45">
        <f>COUNTIF($J$2:$J$81, Z45)</f>
        <v>6</v>
      </c>
      <c r="AH45">
        <f>AJ45+AL45</f>
        <v>7</v>
      </c>
      <c r="AI45">
        <f>AE45-AH45</f>
        <v>5</v>
      </c>
      <c r="AJ45" cm="1">
        <f t="array" ref="AJ45">SUMPRODUCT(($K$2:$K$81=Z45)*($O$2:$O$81&gt;$N$2:$N$81))</f>
        <v>3</v>
      </c>
      <c r="AK45" cm="1">
        <f t="array" ref="AK45">SUMPRODUCT(($K$2:$K$81=Z45)*($O$2:$O$81&lt;$N$2:$N$81))</f>
        <v>3</v>
      </c>
      <c r="AL45" cm="1">
        <f t="array" ref="AL45">SUMPRODUCT(($J$2:$J$81=Z45)*($O$2:$O$81&lt;$N$2:$N$81))</f>
        <v>4</v>
      </c>
      <c r="AM45" cm="1">
        <f t="array" ref="AM45">SUMPRODUCT(($J$2:$J$81=Z45)*($O$2:$O$81&gt;$N$2:$N$81))</f>
        <v>1</v>
      </c>
      <c r="AN45">
        <f>COUNTIFS($K$2:$K$81,Z45,$C$2:$C$81,2)</f>
        <v>3</v>
      </c>
      <c r="AO45">
        <f>COUNTIFS($J$2:$J$81,Z45,$C$2:$C$81,2)</f>
        <v>3</v>
      </c>
      <c r="AP45">
        <f>SUMIFS($O$2:$O$81, $K$2:$K$81, Z45,$C$2:$C$81, 2)</f>
        <v>11</v>
      </c>
      <c r="AQ45">
        <f>SUMIFS($N$2:$N$81, $J$2:$J$81, Z45,$C$2:$C$81, 2)</f>
        <v>6</v>
      </c>
      <c r="AR45">
        <f>SUMIFS($N$2:$N$81, $K$2:$K$81, Z45,$C$2:$C$81, 2)</f>
        <v>10</v>
      </c>
      <c r="AS45">
        <f>SUMIFS($O$2:$O$81, $J$2:$J$81, Z45,$C$2:$C$81, 2)</f>
        <v>6</v>
      </c>
      <c r="AT45">
        <f>AP45-AR45</f>
        <v>1</v>
      </c>
      <c r="AU45">
        <f>AQ45-AS45</f>
        <v>0</v>
      </c>
      <c r="AV45">
        <f>AP45+AQ45</f>
        <v>17</v>
      </c>
      <c r="AW45">
        <f>AR45+AS45</f>
        <v>16</v>
      </c>
      <c r="AX45">
        <f>(AP45+AQ45)-(AR45+AS45)</f>
        <v>1</v>
      </c>
      <c r="AY45">
        <f>AP45/AN45</f>
        <v>3.6666666666666665</v>
      </c>
      <c r="AZ45">
        <f>AQ45/AO45</f>
        <v>2</v>
      </c>
      <c r="BA45">
        <f>AR45/AN45</f>
        <v>3.3333333333333335</v>
      </c>
      <c r="BB45">
        <f>AS45/AO45</f>
        <v>2</v>
      </c>
      <c r="BC45">
        <f>AV45/AA45</f>
        <v>2.8333333333333335</v>
      </c>
      <c r="BD45">
        <f>AW45/AA45</f>
        <v>2.6666666666666665</v>
      </c>
    </row>
    <row r="46" spans="1:62" ht="15.75" thickTop="1" x14ac:dyDescent="0.25">
      <c r="A46" s="15">
        <v>45417</v>
      </c>
      <c r="B46" s="16" t="s">
        <v>32</v>
      </c>
      <c r="C46" s="17">
        <v>2</v>
      </c>
      <c r="D46" s="16" t="s">
        <v>58</v>
      </c>
      <c r="E46" s="17">
        <v>1</v>
      </c>
      <c r="F46" s="17" t="s">
        <v>13</v>
      </c>
      <c r="G46" s="17" t="s">
        <v>1</v>
      </c>
      <c r="H46" s="17">
        <v>1</v>
      </c>
      <c r="I46" s="17">
        <v>0</v>
      </c>
      <c r="J46" s="16" t="s">
        <v>1</v>
      </c>
      <c r="K46" s="16" t="s">
        <v>13</v>
      </c>
      <c r="L46" s="16" t="s">
        <v>13</v>
      </c>
      <c r="M46" s="15">
        <v>45415</v>
      </c>
      <c r="N46" s="16">
        <v>3</v>
      </c>
      <c r="O46" s="16">
        <v>4</v>
      </c>
      <c r="P46" s="16">
        <v>0</v>
      </c>
      <c r="Q46" s="16">
        <f t="shared" si="21"/>
        <v>1</v>
      </c>
      <c r="Z46" t="s">
        <v>21</v>
      </c>
      <c r="AA46">
        <f>COUNTIFS($J$2:$J$81, Z46, $C$2:$C$81, 1) + COUNTIFS($K$2:$K$81, Z46, $C$2:$C$81, 1)</f>
        <v>5</v>
      </c>
      <c r="AB46">
        <f>COUNTIFS($J$2:$J$81, Z46, $C$2:$C$81, 2) + COUNTIFS($K$2:$K$81, Z46, $C$2:$C$81, 2)</f>
        <v>6</v>
      </c>
      <c r="AC46">
        <f>COUNTIFS($J$2:$J$81, Z46, $C$2:$C$81, 3) + COUNTIFS($K$2:$K$81, Z46, $C$2:$C$81, 3)</f>
        <v>0</v>
      </c>
      <c r="AD46">
        <f>COUNTIFS($J$2:$J$81, Z46, $C$2:$C$81, 4) + COUNTIFS($K$2:$K$81, Z46, $C$2:$C$81, 4)</f>
        <v>0</v>
      </c>
      <c r="AE46">
        <f>AA46+AB46+AC46+AD46</f>
        <v>11</v>
      </c>
      <c r="AF46">
        <f>COUNTIF($K$2:$K$81, Z46)</f>
        <v>6</v>
      </c>
      <c r="AG46">
        <f>COUNTIF($J$2:$J$81, Z46)</f>
        <v>5</v>
      </c>
      <c r="AH46">
        <f>AJ46+AL46</f>
        <v>5</v>
      </c>
      <c r="AI46">
        <f>AE46-AH46</f>
        <v>6</v>
      </c>
      <c r="AJ46" cm="1">
        <f t="array" ref="AJ46">SUMPRODUCT(($K$2:$K$81=Z46)*($O$2:$O$81&gt;$N$2:$N$81))</f>
        <v>3</v>
      </c>
      <c r="AK46" cm="1">
        <f t="array" ref="AK46">SUMPRODUCT(($K$2:$K$81=Z46)*($O$2:$O$81&lt;$N$2:$N$81))</f>
        <v>2</v>
      </c>
      <c r="AL46" cm="1">
        <f t="array" ref="AL46">SUMPRODUCT(($J$2:$J$81=Z46)*($O$2:$O$81&lt;$N$2:$N$81))</f>
        <v>2</v>
      </c>
      <c r="AM46" cm="1">
        <f t="array" ref="AM46">SUMPRODUCT(($J$2:$J$81=Z46)*($O$2:$O$81&gt;$N$2:$N$81))</f>
        <v>3</v>
      </c>
      <c r="AN46">
        <f>COUNTIFS($K$2:$K$81,Z46,$C$2:$C$81,2)</f>
        <v>3</v>
      </c>
      <c r="AO46">
        <f>COUNTIFS($J$2:$J$81,Z46,$C$2:$C$81,2)</f>
        <v>3</v>
      </c>
      <c r="AP46">
        <f>SUMIFS($O$2:$O$81, $K$2:$K$81, Z46,$C$2:$C$81, 2)</f>
        <v>6</v>
      </c>
      <c r="AQ46">
        <f>SUMIFS($N$2:$N$81, $J$2:$J$81, Z46,$C$2:$C$81, 2)</f>
        <v>10</v>
      </c>
      <c r="AR46">
        <f>SUMIFS($N$2:$N$81, $K$2:$K$81, Z46,$C$2:$C$81, 2)</f>
        <v>6</v>
      </c>
      <c r="AS46">
        <f>SUMIFS($O$2:$O$81, $J$2:$J$81, Z46,$C$2:$C$81, 2)</f>
        <v>11</v>
      </c>
      <c r="AT46">
        <f>AP46-AR46</f>
        <v>0</v>
      </c>
      <c r="AU46">
        <f>AQ46-AS46</f>
        <v>-1</v>
      </c>
      <c r="AV46">
        <f>AP46+AQ46</f>
        <v>16</v>
      </c>
      <c r="AW46">
        <f>AR46+AS46</f>
        <v>17</v>
      </c>
      <c r="AX46">
        <f>(AP46+AQ46)-(AR46+AS46)</f>
        <v>-1</v>
      </c>
      <c r="AY46">
        <f>AP46/AN46</f>
        <v>2</v>
      </c>
      <c r="AZ46">
        <f>AQ46/AO46</f>
        <v>3.3333333333333335</v>
      </c>
      <c r="BA46">
        <f>AR46/AN46</f>
        <v>2</v>
      </c>
      <c r="BB46">
        <f>AS46/AO46</f>
        <v>3.6666666666666665</v>
      </c>
      <c r="BC46">
        <f>AV46/AA46</f>
        <v>3.2</v>
      </c>
      <c r="BD46">
        <f>AW46/AA46</f>
        <v>3.4</v>
      </c>
    </row>
    <row r="47" spans="1:62" x14ac:dyDescent="0.25">
      <c r="A47" s="21">
        <v>45418</v>
      </c>
      <c r="B47" s="19" t="s">
        <v>32</v>
      </c>
      <c r="C47" s="20">
        <v>2</v>
      </c>
      <c r="D47" s="19" t="s">
        <v>59</v>
      </c>
      <c r="E47" s="20">
        <v>1</v>
      </c>
      <c r="F47" s="20" t="s">
        <v>11</v>
      </c>
      <c r="G47" s="20" t="s">
        <v>3</v>
      </c>
      <c r="H47" s="20">
        <v>0</v>
      </c>
      <c r="I47" s="20">
        <v>1</v>
      </c>
      <c r="J47" s="19" t="s">
        <v>3</v>
      </c>
      <c r="K47" s="19" t="s">
        <v>11</v>
      </c>
      <c r="L47" s="19" t="s">
        <v>11</v>
      </c>
      <c r="M47" s="21">
        <v>45417</v>
      </c>
      <c r="N47" s="19">
        <v>5</v>
      </c>
      <c r="O47" s="19">
        <v>1</v>
      </c>
      <c r="P47" s="19">
        <v>0</v>
      </c>
      <c r="Q47" s="19">
        <f t="shared" si="21"/>
        <v>0</v>
      </c>
      <c r="Z47" t="s">
        <v>19</v>
      </c>
      <c r="AA47">
        <f>COUNTIFS($J$2:$J$81, Z47, $C$2:$C$81, 1) + COUNTIFS($K$2:$K$81, Z47, $C$2:$C$81, 1)</f>
        <v>7</v>
      </c>
      <c r="AB47">
        <f>COUNTIFS($J$2:$J$81, Z47, $C$2:$C$81, 2) + COUNTIFS($K$2:$K$81, Z47, $C$2:$C$81, 2)</f>
        <v>6</v>
      </c>
      <c r="AC47">
        <f>COUNTIFS($J$2:$J$81, Z47, $C$2:$C$81, 3) + COUNTIFS($K$2:$K$81, Z47, $C$2:$C$81, 3)</f>
        <v>0</v>
      </c>
      <c r="AD47">
        <f>COUNTIFS($J$2:$J$81, Z47, $C$2:$C$81, 4) + COUNTIFS($K$2:$K$81, Z47, $C$2:$C$81, 4)</f>
        <v>0</v>
      </c>
      <c r="AE47">
        <f>AA47+AB47+AC47+AD47</f>
        <v>13</v>
      </c>
      <c r="AF47">
        <f>COUNTIF($K$2:$K$81, Z47)</f>
        <v>7</v>
      </c>
      <c r="AG47">
        <f>COUNTIF($J$2:$J$81, Z47)</f>
        <v>6</v>
      </c>
      <c r="AH47">
        <f>AJ47+AL47</f>
        <v>7</v>
      </c>
      <c r="AI47">
        <f>AE47-AH47</f>
        <v>6</v>
      </c>
      <c r="AJ47" cm="1">
        <f t="array" ref="AJ47">SUMPRODUCT(($K$2:$K$81=Z47)*($O$2:$O$81&gt;$N$2:$N$81))</f>
        <v>3</v>
      </c>
      <c r="AK47" cm="1">
        <f t="array" ref="AK47">SUMPRODUCT(($K$2:$K$81=Z47)*($O$2:$O$81&lt;$N$2:$N$81))</f>
        <v>4</v>
      </c>
      <c r="AL47" cm="1">
        <f t="array" ref="AL47">SUMPRODUCT(($J$2:$J$81=Z47)*($O$2:$O$81&lt;$N$2:$N$81))</f>
        <v>4</v>
      </c>
      <c r="AM47" cm="1">
        <f t="array" ref="AM47">SUMPRODUCT(($J$2:$J$81=Z47)*($O$2:$O$81&gt;$N$2:$N$81))</f>
        <v>1</v>
      </c>
      <c r="AN47">
        <f>COUNTIFS($K$2:$K$81,Z47,$C$2:$C$81,2)</f>
        <v>3</v>
      </c>
      <c r="AO47">
        <f>COUNTIFS($J$2:$J$81,Z47,$C$2:$C$81,2)</f>
        <v>3</v>
      </c>
      <c r="AP47">
        <f>SUMIFS($O$2:$O$81, $K$2:$K$81, Z47,$C$2:$C$81, 2)</f>
        <v>11</v>
      </c>
      <c r="AQ47">
        <f>SUMIFS($N$2:$N$81, $J$2:$J$81, Z47,$C$2:$C$81, 2)</f>
        <v>9</v>
      </c>
      <c r="AR47">
        <f>SUMIFS($N$2:$N$81, $K$2:$K$81, Z47,$C$2:$C$81, 2)</f>
        <v>11</v>
      </c>
      <c r="AS47">
        <f>SUMIFS($O$2:$O$81, $J$2:$J$81, Z47,$C$2:$C$81, 2)</f>
        <v>2</v>
      </c>
      <c r="AT47">
        <f>AP47-AR47</f>
        <v>0</v>
      </c>
      <c r="AU47">
        <f>AQ47-AS47</f>
        <v>7</v>
      </c>
      <c r="AV47">
        <f>AP47+AQ47</f>
        <v>20</v>
      </c>
      <c r="AW47">
        <f>AR47+AS47</f>
        <v>13</v>
      </c>
      <c r="AX47">
        <f>(AP47+AQ47)-(AR47+AS47)</f>
        <v>7</v>
      </c>
      <c r="AY47">
        <f>AP47/AN47</f>
        <v>3.6666666666666665</v>
      </c>
      <c r="AZ47">
        <f>AQ47/AO47</f>
        <v>3</v>
      </c>
      <c r="BA47">
        <f>AR47/AN47</f>
        <v>3.6666666666666665</v>
      </c>
      <c r="BB47">
        <f>AS47/AO47</f>
        <v>0.66666666666666663</v>
      </c>
      <c r="BC47">
        <f>AV47/AA47</f>
        <v>2.8571428571428572</v>
      </c>
      <c r="BD47">
        <f>AW47/AA47</f>
        <v>1.8571428571428572</v>
      </c>
    </row>
    <row r="48" spans="1:62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>
        <v>2</v>
      </c>
      <c r="I48" s="4">
        <v>0</v>
      </c>
      <c r="J48" s="2" t="s">
        <v>1</v>
      </c>
      <c r="K48" s="2" t="s">
        <v>13</v>
      </c>
      <c r="L48" s="2" t="s">
        <v>1</v>
      </c>
      <c r="M48" s="3">
        <v>45417</v>
      </c>
      <c r="N48" s="2">
        <v>3</v>
      </c>
      <c r="O48" s="2">
        <v>4</v>
      </c>
      <c r="P48" s="2">
        <v>2</v>
      </c>
      <c r="Q48" s="2">
        <f t="shared" si="21"/>
        <v>0</v>
      </c>
      <c r="Z48" t="s">
        <v>14</v>
      </c>
      <c r="AA48">
        <f>COUNTIFS($J$2:$J$81, Z48, $C$2:$C$81, 1) + COUNTIFS($K$2:$K$81, Z48, $C$2:$C$81, 1)</f>
        <v>5</v>
      </c>
      <c r="AB48">
        <f>COUNTIFS($J$2:$J$81, Z48, $C$2:$C$81, 2) + COUNTIFS($K$2:$K$81, Z48, $C$2:$C$81, 2)</f>
        <v>6</v>
      </c>
      <c r="AC48">
        <f>COUNTIFS($J$2:$J$81, Z48, $C$2:$C$81, 3) + COUNTIFS($K$2:$K$81, Z48, $C$2:$C$81, 3)</f>
        <v>0</v>
      </c>
      <c r="AD48">
        <f>COUNTIFS($J$2:$J$81, Z48, $C$2:$C$81, 4) + COUNTIFS($K$2:$K$81, Z48, $C$2:$C$81, 4)</f>
        <v>0</v>
      </c>
      <c r="AE48">
        <f>AA48+AB48+AC48+AD48</f>
        <v>11</v>
      </c>
      <c r="AF48">
        <f>COUNTIF($K$2:$K$81, Z48)</f>
        <v>5</v>
      </c>
      <c r="AG48">
        <f>COUNTIF($J$2:$J$81, Z48)</f>
        <v>6</v>
      </c>
      <c r="AH48">
        <f>AJ48+AL48</f>
        <v>6</v>
      </c>
      <c r="AI48">
        <f>AE48-AH48</f>
        <v>5</v>
      </c>
      <c r="AJ48" cm="1">
        <f t="array" ref="AJ48">SUMPRODUCT(($K$2:$K$81=Z48)*($O$2:$O$81&gt;$N$2:$N$81))</f>
        <v>2</v>
      </c>
      <c r="AK48" cm="1">
        <f t="array" ref="AK48">SUMPRODUCT(($K$2:$K$81=Z48)*($O$2:$O$81&lt;$N$2:$N$81))</f>
        <v>2</v>
      </c>
      <c r="AL48" cm="1">
        <f t="array" ref="AL48">SUMPRODUCT(($J$2:$J$81=Z48)*($O$2:$O$81&lt;$N$2:$N$81))</f>
        <v>4</v>
      </c>
      <c r="AM48" cm="1">
        <f t="array" ref="AM48">SUMPRODUCT(($J$2:$J$81=Z48)*($O$2:$O$81&gt;$N$2:$N$81))</f>
        <v>2</v>
      </c>
      <c r="AN48">
        <f>COUNTIFS($K$2:$K$81,Z48,$C$2:$C$81,2)</f>
        <v>3</v>
      </c>
      <c r="AO48">
        <f>COUNTIFS($J$2:$J$81,Z48,$C$2:$C$81,2)</f>
        <v>3</v>
      </c>
      <c r="AP48">
        <f>SUMIFS($O$2:$O$81, $K$2:$K$81, Z48,$C$2:$C$81, 2)</f>
        <v>2</v>
      </c>
      <c r="AQ48">
        <f>SUMIFS($N$2:$N$81, $J$2:$J$81, Z48,$C$2:$C$81, 2)</f>
        <v>11</v>
      </c>
      <c r="AR48">
        <f>SUMIFS($N$2:$N$81, $K$2:$K$81, Z48,$C$2:$C$81, 2)</f>
        <v>9</v>
      </c>
      <c r="AS48">
        <f>SUMIFS($O$2:$O$81, $J$2:$J$81, Z48,$C$2:$C$81, 2)</f>
        <v>11</v>
      </c>
      <c r="AT48">
        <f>AP48-AR48</f>
        <v>-7</v>
      </c>
      <c r="AU48">
        <f>AQ48-AS48</f>
        <v>0</v>
      </c>
      <c r="AV48">
        <f>AP48+AQ48</f>
        <v>13</v>
      </c>
      <c r="AW48">
        <f>AR48+AS48</f>
        <v>20</v>
      </c>
      <c r="AX48">
        <f>(AP48+AQ48)-(AR48+AS48)</f>
        <v>-7</v>
      </c>
      <c r="AY48">
        <f>AP48/AN48</f>
        <v>0.66666666666666663</v>
      </c>
      <c r="AZ48">
        <f>AQ48/AO48</f>
        <v>3.6666666666666665</v>
      </c>
      <c r="BA48">
        <f>AR48/AN48</f>
        <v>3</v>
      </c>
      <c r="BB48">
        <f>AS48/AO48</f>
        <v>3.6666666666666665</v>
      </c>
      <c r="BC48">
        <f>AV48/AA48</f>
        <v>2.6</v>
      </c>
      <c r="BD48">
        <f>AW48/AA48</f>
        <v>4</v>
      </c>
    </row>
    <row r="49" spans="1:56" x14ac:dyDescent="0.25">
      <c r="A49" s="15">
        <v>45419</v>
      </c>
      <c r="B49" s="16" t="s">
        <v>33</v>
      </c>
      <c r="C49" s="17">
        <v>2</v>
      </c>
      <c r="D49" s="16" t="s">
        <v>60</v>
      </c>
      <c r="E49" s="17">
        <v>1</v>
      </c>
      <c r="F49" s="17" t="s">
        <v>19</v>
      </c>
      <c r="G49" s="17" t="s">
        <v>14</v>
      </c>
      <c r="H49" s="17">
        <v>0</v>
      </c>
      <c r="I49" s="17">
        <v>1</v>
      </c>
      <c r="J49" s="16" t="s">
        <v>14</v>
      </c>
      <c r="K49" s="16" t="s">
        <v>19</v>
      </c>
      <c r="L49" s="16" t="s">
        <v>14</v>
      </c>
      <c r="M49" s="15">
        <v>45419</v>
      </c>
      <c r="N49" s="16">
        <v>4</v>
      </c>
      <c r="O49" s="16">
        <v>3</v>
      </c>
      <c r="P49" s="16">
        <v>1</v>
      </c>
      <c r="Q49" s="16">
        <f t="shared" si="21"/>
        <v>1</v>
      </c>
    </row>
    <row r="50" spans="1:56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>
        <v>1</v>
      </c>
      <c r="I50" s="4">
        <v>0</v>
      </c>
      <c r="J50" s="2" t="s">
        <v>21</v>
      </c>
      <c r="K50" s="2" t="s">
        <v>17</v>
      </c>
      <c r="L50" s="2" t="s">
        <v>17</v>
      </c>
      <c r="M50" s="3">
        <v>45419</v>
      </c>
      <c r="N50" s="2">
        <v>4</v>
      </c>
      <c r="O50" s="2">
        <v>5</v>
      </c>
      <c r="P50" s="2">
        <v>0</v>
      </c>
      <c r="Q50" s="2">
        <f>IF($N50=$O50, 0, IF($J50=$L50, IF($N50&gt;$O50, 1, 0), IF($O50&gt;$N50, 1, 0)))</f>
        <v>1</v>
      </c>
    </row>
    <row r="51" spans="1:56" x14ac:dyDescent="0.25">
      <c r="A51" s="15">
        <v>45420</v>
      </c>
      <c r="B51" s="16" t="s">
        <v>32</v>
      </c>
      <c r="C51" s="17">
        <v>2</v>
      </c>
      <c r="D51" s="16" t="s">
        <v>59</v>
      </c>
      <c r="E51" s="17">
        <v>2</v>
      </c>
      <c r="F51" s="17" t="s">
        <v>11</v>
      </c>
      <c r="G51" s="17" t="s">
        <v>3</v>
      </c>
      <c r="H51" s="17">
        <v>1</v>
      </c>
      <c r="I51" s="17">
        <v>1</v>
      </c>
      <c r="J51" s="16" t="s">
        <v>3</v>
      </c>
      <c r="K51" s="16" t="s">
        <v>11</v>
      </c>
      <c r="L51" s="16" t="s">
        <v>11</v>
      </c>
      <c r="M51" s="15">
        <v>45419</v>
      </c>
      <c r="N51" s="16">
        <v>1</v>
      </c>
      <c r="O51" s="16">
        <v>6</v>
      </c>
      <c r="P51" s="16">
        <v>0</v>
      </c>
      <c r="Q51" s="16">
        <f>IF($N51=$O51, 0, IF($J51=$L51, IF($N51&gt;$O51, 1, 0), IF($O51&gt;$N51, 1, 0)))</f>
        <v>1</v>
      </c>
      <c r="AA51" t="s">
        <v>67</v>
      </c>
      <c r="AB51" t="s">
        <v>68</v>
      </c>
      <c r="AC51" t="s">
        <v>69</v>
      </c>
      <c r="AD51" t="s">
        <v>70</v>
      </c>
      <c r="AE51" t="s">
        <v>71</v>
      </c>
      <c r="AF51" t="s">
        <v>101</v>
      </c>
      <c r="AG51" t="s">
        <v>102</v>
      </c>
      <c r="AH51" t="s">
        <v>95</v>
      </c>
      <c r="AI51" t="s">
        <v>96</v>
      </c>
      <c r="AJ51" t="s">
        <v>97</v>
      </c>
      <c r="AK51" t="s">
        <v>98</v>
      </c>
      <c r="AL51" t="s">
        <v>99</v>
      </c>
      <c r="AM51" t="s">
        <v>100</v>
      </c>
      <c r="AN51" t="s">
        <v>136</v>
      </c>
      <c r="AO51" t="s">
        <v>135</v>
      </c>
      <c r="AP51" t="s">
        <v>134</v>
      </c>
      <c r="AQ51" t="s">
        <v>133</v>
      </c>
      <c r="AR51" t="s">
        <v>132</v>
      </c>
      <c r="AS51" t="s">
        <v>131</v>
      </c>
      <c r="AT51" t="s">
        <v>130</v>
      </c>
      <c r="AU51" t="s">
        <v>129</v>
      </c>
      <c r="AV51" t="s">
        <v>128</v>
      </c>
      <c r="AW51" t="s">
        <v>127</v>
      </c>
      <c r="AX51" t="s">
        <v>126</v>
      </c>
      <c r="AY51" t="s">
        <v>125</v>
      </c>
      <c r="AZ51" t="s">
        <v>124</v>
      </c>
      <c r="BA51" t="s">
        <v>123</v>
      </c>
      <c r="BB51" t="s">
        <v>122</v>
      </c>
      <c r="BC51" t="s">
        <v>121</v>
      </c>
      <c r="BD51" t="s">
        <v>120</v>
      </c>
    </row>
    <row r="52" spans="1:56" x14ac:dyDescent="0.25">
      <c r="A52" s="3">
        <v>45421</v>
      </c>
      <c r="B52" s="2" t="s">
        <v>32</v>
      </c>
      <c r="C52" s="4">
        <v>2</v>
      </c>
      <c r="D52" s="5" t="s">
        <v>58</v>
      </c>
      <c r="E52" s="4">
        <v>3</v>
      </c>
      <c r="F52" s="4" t="s">
        <v>13</v>
      </c>
      <c r="G52" s="4" t="s">
        <v>1</v>
      </c>
      <c r="H52" s="4">
        <v>3</v>
      </c>
      <c r="I52" s="4">
        <v>0</v>
      </c>
      <c r="J52" s="2" t="s">
        <v>13</v>
      </c>
      <c r="K52" s="2" t="s">
        <v>1</v>
      </c>
      <c r="L52" s="2" t="s">
        <v>1</v>
      </c>
      <c r="M52" s="3">
        <v>45421</v>
      </c>
      <c r="N52" s="2">
        <v>3</v>
      </c>
      <c r="O52" s="2">
        <v>2</v>
      </c>
      <c r="P52" s="2">
        <v>1</v>
      </c>
      <c r="Q52" s="2">
        <f t="shared" ref="Q52:Q81" si="48">IF($N52=$O52, 0, IF($J52=$L52, IF($N52&gt;$O52, 1, 0), IF($O52&gt;$N52, 1, 0)))</f>
        <v>0</v>
      </c>
      <c r="Z52" t="s">
        <v>11</v>
      </c>
      <c r="AA52">
        <f t="shared" ref="AA52:AA54" si="49">COUNTIFS($J$2:$J$81, Z52, $C$2:$C$81, 1) + COUNTIFS($K$2:$K$81, Z52, $C$2:$C$81, 1)</f>
        <v>5</v>
      </c>
      <c r="AB52">
        <f t="shared" ref="AB52:AB54" si="50">COUNTIFS($J$2:$J$81, Z52, $C$2:$C$81, 2) + COUNTIFS($K$2:$K$81, Z52, $C$2:$C$81, 2)</f>
        <v>6</v>
      </c>
      <c r="AC52">
        <f>COUNTIFS($J$2:$J$81, Z52, $C$2:$C$81, 3) + COUNTIFS($K$2:$K$81, Z52, $C$2:$C$81, 3)</f>
        <v>0</v>
      </c>
      <c r="AD52">
        <f>COUNTIFS($J$2:$J$81, Z52, $C$2:$C$81, 4) + COUNTIFS($K$2:$K$81, Z52, $C$2:$C$81, 4)</f>
        <v>0</v>
      </c>
      <c r="AE52">
        <f>AA52+AB52+AC52+AD52</f>
        <v>11</v>
      </c>
      <c r="AF52">
        <f>COUNTIF($K$2:$K$81, Z52)</f>
        <v>6</v>
      </c>
      <c r="AG52">
        <f>COUNTIF($J$2:$J$81, Z52)</f>
        <v>5</v>
      </c>
      <c r="AH52">
        <f>AJ52+AL52</f>
        <v>7</v>
      </c>
      <c r="AI52">
        <f>AE52-AH52</f>
        <v>4</v>
      </c>
      <c r="AJ52" cm="1">
        <f t="array" ref="AJ52">SUMPRODUCT(($K$2:$K$81=Z52)*($O$2:$O$81&gt;$N$2:$N$81))</f>
        <v>4</v>
      </c>
      <c r="AK52" cm="1">
        <f t="array" ref="AK52">SUMPRODUCT(($K$2:$K$81=Z52)*($O$2:$O$81&lt;$N$2:$N$81))</f>
        <v>2</v>
      </c>
      <c r="AL52" cm="1">
        <f t="array" ref="AL52">SUMPRODUCT(($J$2:$J$81=Z52)*($O$2:$O$81&lt;$N$2:$N$81))</f>
        <v>3</v>
      </c>
      <c r="AM52" cm="1">
        <f t="array" ref="AM52">SUMPRODUCT(($J$2:$J$81=Z52)*($O$2:$O$81&gt;$N$2:$N$81))</f>
        <v>1</v>
      </c>
      <c r="AN52">
        <f>COUNTIFS($K$2:$K$81,Z52,$C$2:$C$81,3)</f>
        <v>0</v>
      </c>
      <c r="AO52">
        <f>COUNTIFS($J$2:$J$81,Z52,$C$2:$C$81,3)</f>
        <v>0</v>
      </c>
      <c r="AP52">
        <f>SUMIFS($O$2:$O$81, $K$2:$K$81, Z52,$C$2:$C$81, 3)</f>
        <v>0</v>
      </c>
      <c r="AQ52">
        <f>SUMIFS($N$2:$N$81, $J$2:$J$81, Z52,$C$2:$C$81, 3)</f>
        <v>0</v>
      </c>
      <c r="AR52">
        <f>SUMIFS($N$2:$N$81, $K$2:$K$81, Z52,$C$2:$C$81, 3)</f>
        <v>0</v>
      </c>
      <c r="AS52">
        <f>SUMIFS($O$2:$O$81, $J$2:$J$81, Z52,$C$2:$C$81, 3)</f>
        <v>0</v>
      </c>
      <c r="AT52">
        <f>AP52-AR52</f>
        <v>0</v>
      </c>
      <c r="AU52">
        <f>AQ52-AS52</f>
        <v>0</v>
      </c>
      <c r="AV52">
        <f>AP52+AQ52</f>
        <v>0</v>
      </c>
      <c r="AW52">
        <f>AR52+AS52</f>
        <v>0</v>
      </c>
      <c r="AX52">
        <f>(AP52+AQ52)-(AR52+AS52)</f>
        <v>0</v>
      </c>
      <c r="AY52" t="e">
        <f>AP52/AN52</f>
        <v>#DIV/0!</v>
      </c>
      <c r="AZ52" t="e">
        <f>AQ52/AO52</f>
        <v>#DIV/0!</v>
      </c>
      <c r="BA52" t="e">
        <f>AR52/AN52</f>
        <v>#DIV/0!</v>
      </c>
      <c r="BB52" t="e">
        <f>AS52/AO52</f>
        <v>#DIV/0!</v>
      </c>
      <c r="BC52">
        <f>AV52/AA52</f>
        <v>0</v>
      </c>
      <c r="BD52">
        <f>AW52/AA52</f>
        <v>0</v>
      </c>
    </row>
    <row r="53" spans="1:56" x14ac:dyDescent="0.25">
      <c r="A53" s="15">
        <v>45421</v>
      </c>
      <c r="B53" s="16" t="s">
        <v>33</v>
      </c>
      <c r="C53" s="17">
        <v>2</v>
      </c>
      <c r="D53" s="23" t="s">
        <v>60</v>
      </c>
      <c r="E53" s="17">
        <v>2</v>
      </c>
      <c r="F53" s="17" t="s">
        <v>19</v>
      </c>
      <c r="G53" s="17" t="s">
        <v>14</v>
      </c>
      <c r="H53" s="17">
        <v>1</v>
      </c>
      <c r="I53" s="17">
        <v>1</v>
      </c>
      <c r="J53" s="16" t="s">
        <v>14</v>
      </c>
      <c r="K53" s="16" t="s">
        <v>19</v>
      </c>
      <c r="L53" s="16" t="s">
        <v>19</v>
      </c>
      <c r="M53" s="15">
        <v>45421</v>
      </c>
      <c r="N53" s="16">
        <v>3</v>
      </c>
      <c r="O53" s="16">
        <v>5</v>
      </c>
      <c r="P53" s="16">
        <v>0</v>
      </c>
      <c r="Q53" s="16">
        <f t="shared" si="48"/>
        <v>1</v>
      </c>
      <c r="Z53" t="s">
        <v>3</v>
      </c>
      <c r="AA53">
        <f t="shared" si="49"/>
        <v>7</v>
      </c>
      <c r="AB53">
        <f t="shared" si="50"/>
        <v>6</v>
      </c>
      <c r="AC53">
        <f t="shared" ref="AC53:AC54" si="51">COUNTIFS($J$2:$J$81, Z53, $C$2:$C$81, 3) + COUNTIFS($K$2:$K$81, Z53, $C$2:$C$81, 3)</f>
        <v>0</v>
      </c>
      <c r="AD53">
        <f t="shared" ref="AD53:AD54" si="52">COUNTIFS($J$2:$J$81, Z53, $C$2:$C$81, 4) + COUNTIFS($K$2:$K$81, Z53, $C$2:$C$81, 4)</f>
        <v>0</v>
      </c>
      <c r="AE53">
        <f t="shared" ref="AE53:AE54" si="53">AA53+AB53+AC53+AD53</f>
        <v>13</v>
      </c>
      <c r="AF53">
        <f t="shared" ref="AF53:AF54" si="54">COUNTIF($K$2:$K$81, Z53)</f>
        <v>7</v>
      </c>
      <c r="AG53">
        <f t="shared" ref="AG53:AG54" si="55">COUNTIF($J$2:$J$81, Z53)</f>
        <v>6</v>
      </c>
      <c r="AH53">
        <f t="shared" ref="AH53:AH54" si="56">AJ53+AL53</f>
        <v>6</v>
      </c>
      <c r="AI53">
        <f t="shared" ref="AI53" si="57">AE53-AH53</f>
        <v>7</v>
      </c>
      <c r="AJ53" cm="1">
        <f t="array" ref="AJ53">SUMPRODUCT(($K$2:$K$81=Z53)*($O$2:$O$81&gt;$N$2:$N$81))</f>
        <v>2</v>
      </c>
      <c r="AK53" cm="1">
        <f t="array" ref="AK53">SUMPRODUCT(($K$2:$K$81=Z53)*($O$2:$O$81&lt;$N$2:$N$81))</f>
        <v>4</v>
      </c>
      <c r="AL53" cm="1">
        <f t="array" ref="AL53">SUMPRODUCT(($J$2:$J$81=Z53)*($O$2:$O$81&lt;$N$2:$N$81))</f>
        <v>4</v>
      </c>
      <c r="AM53" cm="1">
        <f t="array" ref="AM53">SUMPRODUCT(($J$2:$J$81=Z53)*($O$2:$O$81&gt;$N$2:$N$81))</f>
        <v>2</v>
      </c>
      <c r="AN53">
        <f>COUNTIFS($K$2:$K$81,Z53,$C$2:$C$81,3)</f>
        <v>0</v>
      </c>
      <c r="AO53">
        <f>COUNTIFS($J$2:$J$81,Z53,$C$2:$C$81,3)</f>
        <v>0</v>
      </c>
      <c r="AP53">
        <f>SUMIFS($O$2:$O$81, $K$2:$K$81, Z53,$C$2:$C$81, 3)</f>
        <v>0</v>
      </c>
      <c r="AQ53">
        <f>SUMIFS($N$2:$N$81, $J$2:$J$81, Z53,$C$2:$C$81, 3)</f>
        <v>0</v>
      </c>
      <c r="AR53">
        <f>SUMIFS($N$2:$N$81, $K$2:$K$81, Z53,$C$2:$C$81, 3)</f>
        <v>0</v>
      </c>
      <c r="AS53">
        <f>SUMIFS($O$2:$O$81, $J$2:$J$81, Z53,$C$2:$C$81, 3)</f>
        <v>0</v>
      </c>
      <c r="AT53">
        <f>AP53-AR53</f>
        <v>0</v>
      </c>
      <c r="AU53">
        <f>AQ53-AS53</f>
        <v>0</v>
      </c>
      <c r="AV53">
        <f>AP53+AQ53</f>
        <v>0</v>
      </c>
      <c r="AW53">
        <f>AR53+AS53</f>
        <v>0</v>
      </c>
      <c r="AX53">
        <f>(AP53+AQ53)-(AR53+AS53)</f>
        <v>0</v>
      </c>
      <c r="AY53" t="e">
        <f>AP53/AN53</f>
        <v>#DIV/0!</v>
      </c>
      <c r="AZ53" t="e">
        <f>AQ53/AO53</f>
        <v>#DIV/0!</v>
      </c>
      <c r="BA53" t="e">
        <f>AR53/AN53</f>
        <v>#DIV/0!</v>
      </c>
      <c r="BB53" t="e">
        <f>AS53/AO53</f>
        <v>#DIV/0!</v>
      </c>
      <c r="BC53">
        <f>AV53/AA53</f>
        <v>0</v>
      </c>
      <c r="BD53">
        <f>AW53/AA53</f>
        <v>0</v>
      </c>
    </row>
    <row r="54" spans="1:56" x14ac:dyDescent="0.25">
      <c r="A54" s="3">
        <v>45422</v>
      </c>
      <c r="B54" s="2" t="s">
        <v>32</v>
      </c>
      <c r="C54" s="4">
        <v>2</v>
      </c>
      <c r="D54" s="5" t="s">
        <v>59</v>
      </c>
      <c r="E54" s="4">
        <v>3</v>
      </c>
      <c r="F54" s="4" t="s">
        <v>11</v>
      </c>
      <c r="G54" s="4" t="s">
        <v>3</v>
      </c>
      <c r="H54" s="4">
        <v>2</v>
      </c>
      <c r="I54" s="4">
        <v>1</v>
      </c>
      <c r="J54" s="2" t="s">
        <v>11</v>
      </c>
      <c r="K54" s="2" t="s">
        <v>3</v>
      </c>
      <c r="L54" s="2" t="s">
        <v>11</v>
      </c>
      <c r="M54" s="3">
        <v>45422</v>
      </c>
      <c r="N54" s="2">
        <v>6</v>
      </c>
      <c r="O54" s="2">
        <v>2</v>
      </c>
      <c r="P54" s="2">
        <v>0</v>
      </c>
      <c r="Q54" s="27">
        <f t="shared" si="48"/>
        <v>1</v>
      </c>
      <c r="Z54" t="s">
        <v>13</v>
      </c>
      <c r="AA54">
        <f>COUNTIFS($J$2:$J$81, Z54, $C$2:$C$81, 1) + COUNTIFS($K$2:$K$81, Z54, $C$2:$C$81, 1)</f>
        <v>4</v>
      </c>
      <c r="AB54">
        <f>COUNTIFS($J$2:$J$81, Z54, $C$2:$C$81, 2) + COUNTIFS($K$2:$K$81, Z54, $C$2:$C$81, 2)</f>
        <v>6</v>
      </c>
      <c r="AC54">
        <f>COUNTIFS($J$2:$J$81, Z54, $C$2:$C$81, 3) + COUNTIFS($K$2:$K$81, Z54, $C$2:$C$81, 3)</f>
        <v>0</v>
      </c>
      <c r="AD54">
        <f>COUNTIFS($J$2:$J$81, Z54, $C$2:$C$81, 4) + COUNTIFS($K$2:$K$81, Z54, $C$2:$C$81, 4)</f>
        <v>0</v>
      </c>
      <c r="AE54">
        <f>AA54+AB54+AC54+AD54</f>
        <v>10</v>
      </c>
      <c r="AF54">
        <f>COUNTIF($K$2:$K$81, Z54)</f>
        <v>5</v>
      </c>
      <c r="AG54">
        <f>COUNTIF($J$2:$J$81, Z54)</f>
        <v>5</v>
      </c>
      <c r="AH54">
        <f>AJ54+AL54</f>
        <v>8</v>
      </c>
      <c r="AI54">
        <f>AE54-AH54</f>
        <v>2</v>
      </c>
      <c r="AJ54" cm="1">
        <f t="array" ref="AJ54">SUMPRODUCT(($K$2:$K$81=Z54)*($O$2:$O$81&gt;$N$2:$N$81))</f>
        <v>4</v>
      </c>
      <c r="AK54" cm="1">
        <f t="array" ref="AK54">SUMPRODUCT(($K$2:$K$81=Z54)*($O$2:$O$81&lt;$N$2:$N$81))</f>
        <v>1</v>
      </c>
      <c r="AL54" cm="1">
        <f t="array" ref="AL54">SUMPRODUCT(($J$2:$J$81=Z54)*($O$2:$O$81&lt;$N$2:$N$81))</f>
        <v>4</v>
      </c>
      <c r="AM54" cm="1">
        <f t="array" ref="AM54">SUMPRODUCT(($J$2:$J$81=Z54)*($O$2:$O$81&gt;$N$2:$N$81))</f>
        <v>1</v>
      </c>
      <c r="AN54">
        <f>COUNTIFS($K$2:$K$81,Z54,$C$2:$C$81,3)</f>
        <v>0</v>
      </c>
      <c r="AO54">
        <f>COUNTIFS($J$2:$J$81,Z54,$C$2:$C$81,3)</f>
        <v>0</v>
      </c>
      <c r="AP54">
        <f>SUMIFS($O$2:$O$81, $K$2:$K$81, Z54,$C$2:$C$81, 3)</f>
        <v>0</v>
      </c>
      <c r="AQ54">
        <f>SUMIFS($N$2:$N$81, $J$2:$J$81, Z54,$C$2:$C$81, 3)</f>
        <v>0</v>
      </c>
      <c r="AR54">
        <f>SUMIFS($N$2:$N$81, $K$2:$K$81, Z54,$C$2:$C$81, 3)</f>
        <v>0</v>
      </c>
      <c r="AS54">
        <f>SUMIFS($O$2:$O$81, $J$2:$J$81, Z54,$C$2:$C$81, 3)</f>
        <v>0</v>
      </c>
      <c r="AT54">
        <f>AP54-AR54</f>
        <v>0</v>
      </c>
      <c r="AU54">
        <f>AQ54-AS54</f>
        <v>0</v>
      </c>
      <c r="AV54">
        <f>AP54+AQ54</f>
        <v>0</v>
      </c>
      <c r="AW54">
        <f>AR54+AS54</f>
        <v>0</v>
      </c>
      <c r="AX54">
        <f>(AP54+AQ54)-(AR54+AS54)</f>
        <v>0</v>
      </c>
      <c r="AY54" t="e">
        <f>AP54/AN54</f>
        <v>#DIV/0!</v>
      </c>
      <c r="AZ54" t="e">
        <f>AQ54/AO54</f>
        <v>#DIV/0!</v>
      </c>
      <c r="BA54" t="e">
        <f>AR54/AN54</f>
        <v>#DIV/0!</v>
      </c>
      <c r="BB54" t="e">
        <f>AS54/AO54</f>
        <v>#DIV/0!</v>
      </c>
      <c r="BC54">
        <f>AV54/AA54</f>
        <v>0</v>
      </c>
      <c r="BD54">
        <f>AW54/AA54</f>
        <v>0</v>
      </c>
    </row>
    <row r="55" spans="1:56" x14ac:dyDescent="0.25">
      <c r="A55" s="15">
        <v>45422</v>
      </c>
      <c r="B55" s="16" t="s">
        <v>33</v>
      </c>
      <c r="C55" s="17">
        <v>2</v>
      </c>
      <c r="D55" s="23" t="s">
        <v>64</v>
      </c>
      <c r="E55" s="17">
        <v>2</v>
      </c>
      <c r="F55" s="17" t="s">
        <v>17</v>
      </c>
      <c r="G55" s="17" t="s">
        <v>21</v>
      </c>
      <c r="H55" s="17">
        <v>1</v>
      </c>
      <c r="I55" s="17">
        <v>1</v>
      </c>
      <c r="J55" s="16" t="s">
        <v>21</v>
      </c>
      <c r="K55" s="16" t="s">
        <v>17</v>
      </c>
      <c r="L55" s="16" t="s">
        <v>21</v>
      </c>
      <c r="M55" s="15">
        <v>45422</v>
      </c>
      <c r="N55" s="16">
        <v>4</v>
      </c>
      <c r="O55" s="16">
        <v>3</v>
      </c>
      <c r="P55" s="16">
        <v>1</v>
      </c>
      <c r="Q55" s="16">
        <f t="shared" si="48"/>
        <v>1</v>
      </c>
      <c r="Z55" t="s">
        <v>17</v>
      </c>
      <c r="AA55">
        <f>COUNTIFS($J$2:$J$81, Z55, $C$2:$C$81, 1) + COUNTIFS($K$2:$K$81, Z55, $C$2:$C$81, 1)</f>
        <v>6</v>
      </c>
      <c r="AB55">
        <f>COUNTIFS($J$2:$J$81, Z55, $C$2:$C$81, 2) + COUNTIFS($K$2:$K$81, Z55, $C$2:$C$81, 2)</f>
        <v>6</v>
      </c>
      <c r="AC55">
        <f>COUNTIFS($J$2:$J$81, Z55, $C$2:$C$81, 3) + COUNTIFS($K$2:$K$81, Z55, $C$2:$C$81, 3)</f>
        <v>0</v>
      </c>
      <c r="AD55">
        <f>COUNTIFS($J$2:$J$81, Z55, $C$2:$C$81, 4) + COUNTIFS($K$2:$K$81, Z55, $C$2:$C$81, 4)</f>
        <v>0</v>
      </c>
      <c r="AE55">
        <f>AA55+AB55+AC55+AD55</f>
        <v>12</v>
      </c>
      <c r="AF55">
        <f>COUNTIF($K$2:$K$81, Z55)</f>
        <v>6</v>
      </c>
      <c r="AG55">
        <f>COUNTIF($J$2:$J$81, Z55)</f>
        <v>6</v>
      </c>
      <c r="AH55">
        <f>AJ55+AL55</f>
        <v>7</v>
      </c>
      <c r="AI55">
        <f>AE55-AH55</f>
        <v>5</v>
      </c>
      <c r="AJ55" cm="1">
        <f t="array" ref="AJ55">SUMPRODUCT(($K$2:$K$81=Z55)*($O$2:$O$81&gt;$N$2:$N$81))</f>
        <v>3</v>
      </c>
      <c r="AK55" cm="1">
        <f t="array" ref="AK55">SUMPRODUCT(($K$2:$K$81=Z55)*($O$2:$O$81&lt;$N$2:$N$81))</f>
        <v>3</v>
      </c>
      <c r="AL55" cm="1">
        <f t="array" ref="AL55">SUMPRODUCT(($J$2:$J$81=Z55)*($O$2:$O$81&lt;$N$2:$N$81))</f>
        <v>4</v>
      </c>
      <c r="AM55" cm="1">
        <f t="array" ref="AM55">SUMPRODUCT(($J$2:$J$81=Z55)*($O$2:$O$81&gt;$N$2:$N$81))</f>
        <v>1</v>
      </c>
      <c r="AN55">
        <f t="shared" ref="AN55:AN58" si="58">COUNTIFS($K$2:$K$81,Z55,$C$2:$C$81,3)</f>
        <v>0</v>
      </c>
      <c r="AO55">
        <f t="shared" ref="AO55:AO58" si="59">COUNTIFS($J$2:$J$81,Z55,$C$2:$C$81,3)</f>
        <v>0</v>
      </c>
      <c r="AP55">
        <f t="shared" ref="AP55:AP58" si="60">SUMIFS($O$2:$O$81, $K$2:$K$81, Z55,$C$2:$C$81, 3)</f>
        <v>0</v>
      </c>
      <c r="AQ55">
        <f t="shared" ref="AQ55:AQ58" si="61">SUMIFS($N$2:$N$81, $J$2:$J$81, Z55,$C$2:$C$81, 3)</f>
        <v>0</v>
      </c>
      <c r="AR55">
        <f t="shared" ref="AR55:AR58" si="62">SUMIFS($N$2:$N$81, $K$2:$K$81, Z55,$C$2:$C$81, 3)</f>
        <v>0</v>
      </c>
      <c r="AS55">
        <f t="shared" ref="AS55:AS58" si="63">SUMIFS($O$2:$O$81, $J$2:$J$81, Z55,$C$2:$C$81, 3)</f>
        <v>0</v>
      </c>
      <c r="AT55">
        <f t="shared" ref="AT55:AT58" si="64">AP55-AR55</f>
        <v>0</v>
      </c>
      <c r="AU55">
        <f t="shared" ref="AU55:AU58" si="65">AQ55-AS55</f>
        <v>0</v>
      </c>
      <c r="AV55">
        <f t="shared" ref="AV55:AV58" si="66">AP55+AQ55</f>
        <v>0</v>
      </c>
      <c r="AW55">
        <f t="shared" ref="AW55:AW58" si="67">AR55+AS55</f>
        <v>0</v>
      </c>
      <c r="AX55">
        <f t="shared" ref="AX55:AX58" si="68">(AP55+AQ55)-(AR55+AS55)</f>
        <v>0</v>
      </c>
      <c r="AY55" t="e">
        <f t="shared" ref="AY55:AY58" si="69">AP55/AN55</f>
        <v>#DIV/0!</v>
      </c>
      <c r="AZ55" t="e">
        <f t="shared" ref="AZ55:AZ58" si="70">AQ55/AO55</f>
        <v>#DIV/0!</v>
      </c>
      <c r="BA55" t="e">
        <f t="shared" ref="BA55:BA58" si="71">AR55/AN55</f>
        <v>#DIV/0!</v>
      </c>
      <c r="BB55" t="e">
        <f t="shared" ref="BB55:BB58" si="72">AS55/AO55</f>
        <v>#DIV/0!</v>
      </c>
      <c r="BC55">
        <f t="shared" ref="BC55:BC58" si="73">AV55/AA55</f>
        <v>0</v>
      </c>
      <c r="BD55">
        <f t="shared" ref="BD55:BD58" si="74">AW55/AA55</f>
        <v>0</v>
      </c>
    </row>
    <row r="56" spans="1:56" x14ac:dyDescent="0.25">
      <c r="A56" s="3">
        <v>45423</v>
      </c>
      <c r="B56" s="2" t="s">
        <v>32</v>
      </c>
      <c r="C56" s="4">
        <v>2</v>
      </c>
      <c r="D56" s="5" t="s">
        <v>58</v>
      </c>
      <c r="E56" s="4">
        <v>4</v>
      </c>
      <c r="F56" s="4" t="s">
        <v>13</v>
      </c>
      <c r="G56" s="4" t="s">
        <v>1</v>
      </c>
      <c r="H56" s="4">
        <v>3</v>
      </c>
      <c r="I56" s="4">
        <v>1</v>
      </c>
      <c r="J56" s="2" t="s">
        <v>13</v>
      </c>
      <c r="K56" s="2" t="s">
        <v>1</v>
      </c>
      <c r="L56" s="2" t="s">
        <v>1</v>
      </c>
      <c r="M56" s="3">
        <v>45422</v>
      </c>
      <c r="N56" s="2">
        <v>3</v>
      </c>
      <c r="O56" s="2">
        <v>4</v>
      </c>
      <c r="P56" s="2">
        <v>0</v>
      </c>
      <c r="Q56" s="2">
        <f t="shared" si="48"/>
        <v>1</v>
      </c>
      <c r="Z56" t="s">
        <v>21</v>
      </c>
      <c r="AA56">
        <f>COUNTIFS($J$2:$J$81, Z56, $C$2:$C$81, 1) + COUNTIFS($K$2:$K$81, Z56, $C$2:$C$81, 1)</f>
        <v>5</v>
      </c>
      <c r="AB56">
        <f>COUNTIFS($J$2:$J$81, Z56, $C$2:$C$81, 2) + COUNTIFS($K$2:$K$81, Z56, $C$2:$C$81, 2)</f>
        <v>6</v>
      </c>
      <c r="AC56">
        <f>COUNTIFS($J$2:$J$81, Z56, $C$2:$C$81, 3) + COUNTIFS($K$2:$K$81, Z56, $C$2:$C$81, 3)</f>
        <v>0</v>
      </c>
      <c r="AD56">
        <f>COUNTIFS($J$2:$J$81, Z56, $C$2:$C$81, 4) + COUNTIFS($K$2:$K$81, Z56, $C$2:$C$81, 4)</f>
        <v>0</v>
      </c>
      <c r="AE56">
        <f>AA56+AB56+AC56+AD56</f>
        <v>11</v>
      </c>
      <c r="AF56">
        <f>COUNTIF($K$2:$K$81, Z56)</f>
        <v>6</v>
      </c>
      <c r="AG56">
        <f>COUNTIF($J$2:$J$81, Z56)</f>
        <v>5</v>
      </c>
      <c r="AH56">
        <f>AJ56+AL56</f>
        <v>5</v>
      </c>
      <c r="AI56">
        <f>AE56-AH56</f>
        <v>6</v>
      </c>
      <c r="AJ56" cm="1">
        <f t="array" ref="AJ56">SUMPRODUCT(($K$2:$K$81=Z56)*($O$2:$O$81&gt;$N$2:$N$81))</f>
        <v>3</v>
      </c>
      <c r="AK56" cm="1">
        <f t="array" ref="AK56">SUMPRODUCT(($K$2:$K$81=Z56)*($O$2:$O$81&lt;$N$2:$N$81))</f>
        <v>2</v>
      </c>
      <c r="AL56" cm="1">
        <f t="array" ref="AL56">SUMPRODUCT(($J$2:$J$81=Z56)*($O$2:$O$81&lt;$N$2:$N$81))</f>
        <v>2</v>
      </c>
      <c r="AM56" cm="1">
        <f t="array" ref="AM56">SUMPRODUCT(($J$2:$J$81=Z56)*($O$2:$O$81&gt;$N$2:$N$81))</f>
        <v>3</v>
      </c>
      <c r="AN56">
        <f t="shared" si="58"/>
        <v>0</v>
      </c>
      <c r="AO56">
        <f t="shared" si="59"/>
        <v>0</v>
      </c>
      <c r="AP56">
        <f t="shared" si="60"/>
        <v>0</v>
      </c>
      <c r="AQ56">
        <f t="shared" si="61"/>
        <v>0</v>
      </c>
      <c r="AR56">
        <f t="shared" si="62"/>
        <v>0</v>
      </c>
      <c r="AS56">
        <f t="shared" si="63"/>
        <v>0</v>
      </c>
      <c r="AT56">
        <f t="shared" si="64"/>
        <v>0</v>
      </c>
      <c r="AU56">
        <f t="shared" si="65"/>
        <v>0</v>
      </c>
      <c r="AV56">
        <f t="shared" si="66"/>
        <v>0</v>
      </c>
      <c r="AW56">
        <f t="shared" si="67"/>
        <v>0</v>
      </c>
      <c r="AX56">
        <f t="shared" si="68"/>
        <v>0</v>
      </c>
      <c r="AY56" t="e">
        <f t="shared" si="69"/>
        <v>#DIV/0!</v>
      </c>
      <c r="AZ56" t="e">
        <f t="shared" si="70"/>
        <v>#DIV/0!</v>
      </c>
      <c r="BA56" t="e">
        <f t="shared" si="71"/>
        <v>#DIV/0!</v>
      </c>
      <c r="BB56" t="e">
        <f t="shared" si="72"/>
        <v>#DIV/0!</v>
      </c>
      <c r="BC56">
        <f t="shared" si="73"/>
        <v>0</v>
      </c>
      <c r="BD56">
        <f t="shared" si="74"/>
        <v>0</v>
      </c>
    </row>
    <row r="57" spans="1:56" x14ac:dyDescent="0.25">
      <c r="A57" s="15">
        <v>45423</v>
      </c>
      <c r="B57" s="16" t="s">
        <v>33</v>
      </c>
      <c r="C57" s="17">
        <v>2</v>
      </c>
      <c r="D57" s="23" t="s">
        <v>60</v>
      </c>
      <c r="E57" s="17">
        <v>3</v>
      </c>
      <c r="F57" s="17" t="s">
        <v>19</v>
      </c>
      <c r="G57" s="17" t="s">
        <v>14</v>
      </c>
      <c r="H57" s="17">
        <v>2</v>
      </c>
      <c r="I57" s="17">
        <v>1</v>
      </c>
      <c r="J57" s="16" t="s">
        <v>19</v>
      </c>
      <c r="K57" s="16" t="s">
        <v>14</v>
      </c>
      <c r="L57" s="16" t="s">
        <v>14</v>
      </c>
      <c r="M57" s="15">
        <v>45422</v>
      </c>
      <c r="N57" s="16">
        <v>4</v>
      </c>
      <c r="O57" s="16">
        <v>1</v>
      </c>
      <c r="P57" s="16">
        <v>0</v>
      </c>
      <c r="Q57" s="16">
        <f t="shared" si="48"/>
        <v>0</v>
      </c>
      <c r="Z57" t="s">
        <v>19</v>
      </c>
      <c r="AA57">
        <f>COUNTIFS($J$2:$J$81, Z57, $C$2:$C$81, 1) + COUNTIFS($K$2:$K$81, Z57, $C$2:$C$81, 1)</f>
        <v>7</v>
      </c>
      <c r="AB57">
        <f>COUNTIFS($J$2:$J$81, Z57, $C$2:$C$81, 2) + COUNTIFS($K$2:$K$81, Z57, $C$2:$C$81, 2)</f>
        <v>6</v>
      </c>
      <c r="AC57">
        <f>COUNTIFS($J$2:$J$81, Z57, $C$2:$C$81, 3) + COUNTIFS($K$2:$K$81, Z57, $C$2:$C$81, 3)</f>
        <v>0</v>
      </c>
      <c r="AD57">
        <f>COUNTIFS($J$2:$J$81, Z57, $C$2:$C$81, 4) + COUNTIFS($K$2:$K$81, Z57, $C$2:$C$81, 4)</f>
        <v>0</v>
      </c>
      <c r="AE57">
        <f>AA57+AB57+AC57+AD57</f>
        <v>13</v>
      </c>
      <c r="AF57">
        <f>COUNTIF($K$2:$K$81, Z57)</f>
        <v>7</v>
      </c>
      <c r="AG57">
        <f>COUNTIF($J$2:$J$81, Z57)</f>
        <v>6</v>
      </c>
      <c r="AH57">
        <f>AJ57+AL57</f>
        <v>7</v>
      </c>
      <c r="AI57">
        <f>AE57-AH57</f>
        <v>6</v>
      </c>
      <c r="AJ57" cm="1">
        <f t="array" ref="AJ57">SUMPRODUCT(($K$2:$K$81=Z57)*($O$2:$O$81&gt;$N$2:$N$81))</f>
        <v>3</v>
      </c>
      <c r="AK57" cm="1">
        <f t="array" ref="AK57">SUMPRODUCT(($K$2:$K$81=Z57)*($O$2:$O$81&lt;$N$2:$N$81))</f>
        <v>4</v>
      </c>
      <c r="AL57" cm="1">
        <f t="array" ref="AL57">SUMPRODUCT(($J$2:$J$81=Z57)*($O$2:$O$81&lt;$N$2:$N$81))</f>
        <v>4</v>
      </c>
      <c r="AM57" cm="1">
        <f t="array" ref="AM57">SUMPRODUCT(($J$2:$J$81=Z57)*($O$2:$O$81&gt;$N$2:$N$81))</f>
        <v>1</v>
      </c>
      <c r="AN57">
        <f t="shared" si="58"/>
        <v>0</v>
      </c>
      <c r="AO57">
        <f t="shared" si="59"/>
        <v>0</v>
      </c>
      <c r="AP57">
        <f t="shared" si="60"/>
        <v>0</v>
      </c>
      <c r="AQ57">
        <f t="shared" si="61"/>
        <v>0</v>
      </c>
      <c r="AR57">
        <f t="shared" si="62"/>
        <v>0</v>
      </c>
      <c r="AS57">
        <f t="shared" si="63"/>
        <v>0</v>
      </c>
      <c r="AT57">
        <f t="shared" si="64"/>
        <v>0</v>
      </c>
      <c r="AU57">
        <f t="shared" si="65"/>
        <v>0</v>
      </c>
      <c r="AV57">
        <f t="shared" si="66"/>
        <v>0</v>
      </c>
      <c r="AW57">
        <f t="shared" si="67"/>
        <v>0</v>
      </c>
      <c r="AX57">
        <f t="shared" si="68"/>
        <v>0</v>
      </c>
      <c r="AY57" t="e">
        <f t="shared" si="69"/>
        <v>#DIV/0!</v>
      </c>
      <c r="AZ57" t="e">
        <f t="shared" si="70"/>
        <v>#DIV/0!</v>
      </c>
      <c r="BA57" t="e">
        <f t="shared" si="71"/>
        <v>#DIV/0!</v>
      </c>
      <c r="BB57" t="e">
        <f t="shared" si="72"/>
        <v>#DIV/0!</v>
      </c>
      <c r="BC57">
        <f t="shared" si="73"/>
        <v>0</v>
      </c>
      <c r="BD57">
        <f t="shared" si="74"/>
        <v>0</v>
      </c>
    </row>
    <row r="58" spans="1:56" x14ac:dyDescent="0.25">
      <c r="A58" s="3">
        <v>45424</v>
      </c>
      <c r="B58" s="2" t="s">
        <v>32</v>
      </c>
      <c r="C58" s="4">
        <v>2</v>
      </c>
      <c r="D58" s="5" t="s">
        <v>59</v>
      </c>
      <c r="E58" s="4">
        <v>4</v>
      </c>
      <c r="F58" s="4" t="s">
        <v>11</v>
      </c>
      <c r="G58" s="4" t="s">
        <v>3</v>
      </c>
      <c r="H58" s="4">
        <v>3</v>
      </c>
      <c r="I58" s="4">
        <v>1</v>
      </c>
      <c r="J58" s="2" t="s">
        <v>11</v>
      </c>
      <c r="K58" s="2" t="s">
        <v>3</v>
      </c>
      <c r="L58" s="2" t="s">
        <v>3</v>
      </c>
      <c r="M58" s="3">
        <v>45423</v>
      </c>
      <c r="N58" s="2">
        <v>3</v>
      </c>
      <c r="O58" s="2">
        <v>2</v>
      </c>
      <c r="P58" s="2">
        <v>0</v>
      </c>
      <c r="Q58" s="2">
        <f t="shared" si="48"/>
        <v>0</v>
      </c>
      <c r="Z58" t="s">
        <v>14</v>
      </c>
      <c r="AA58">
        <f>COUNTIFS($J$2:$J$81, Z58, $C$2:$C$81, 1) + COUNTIFS($K$2:$K$81, Z58, $C$2:$C$81, 1)</f>
        <v>5</v>
      </c>
      <c r="AB58">
        <f>COUNTIFS($J$2:$J$81, Z58, $C$2:$C$81, 2) + COUNTIFS($K$2:$K$81, Z58, $C$2:$C$81, 2)</f>
        <v>6</v>
      </c>
      <c r="AC58">
        <f>COUNTIFS($J$2:$J$81, Z58, $C$2:$C$81, 3) + COUNTIFS($K$2:$K$81, Z58, $C$2:$C$81, 3)</f>
        <v>0</v>
      </c>
      <c r="AD58">
        <f>COUNTIFS($J$2:$J$81, Z58, $C$2:$C$81, 4) + COUNTIFS($K$2:$K$81, Z58, $C$2:$C$81, 4)</f>
        <v>0</v>
      </c>
      <c r="AE58">
        <f>AA58+AB58+AC58+AD58</f>
        <v>11</v>
      </c>
      <c r="AF58">
        <f>COUNTIF($K$2:$K$81, Z58)</f>
        <v>5</v>
      </c>
      <c r="AG58">
        <f>COUNTIF($J$2:$J$81, Z58)</f>
        <v>6</v>
      </c>
      <c r="AH58">
        <f>AJ58+AL58</f>
        <v>6</v>
      </c>
      <c r="AI58">
        <f>AE58-AH58</f>
        <v>5</v>
      </c>
      <c r="AJ58" cm="1">
        <f t="array" ref="AJ58">SUMPRODUCT(($K$2:$K$81=Z58)*($O$2:$O$81&gt;$N$2:$N$81))</f>
        <v>2</v>
      </c>
      <c r="AK58" cm="1">
        <f t="array" ref="AK58">SUMPRODUCT(($K$2:$K$81=Z58)*($O$2:$O$81&lt;$N$2:$N$81))</f>
        <v>2</v>
      </c>
      <c r="AL58" cm="1">
        <f t="array" ref="AL58">SUMPRODUCT(($J$2:$J$81=Z58)*($O$2:$O$81&lt;$N$2:$N$81))</f>
        <v>4</v>
      </c>
      <c r="AM58" cm="1">
        <f t="array" ref="AM58">SUMPRODUCT(($J$2:$J$81=Z58)*($O$2:$O$81&gt;$N$2:$N$81))</f>
        <v>2</v>
      </c>
      <c r="AN58">
        <f t="shared" si="58"/>
        <v>0</v>
      </c>
      <c r="AO58">
        <f t="shared" si="59"/>
        <v>0</v>
      </c>
      <c r="AP58">
        <f t="shared" si="60"/>
        <v>0</v>
      </c>
      <c r="AQ58">
        <f t="shared" si="61"/>
        <v>0</v>
      </c>
      <c r="AR58">
        <f t="shared" si="62"/>
        <v>0</v>
      </c>
      <c r="AS58">
        <f t="shared" si="63"/>
        <v>0</v>
      </c>
      <c r="AT58">
        <f t="shared" si="64"/>
        <v>0</v>
      </c>
      <c r="AU58">
        <f t="shared" si="65"/>
        <v>0</v>
      </c>
      <c r="AV58">
        <f t="shared" si="66"/>
        <v>0</v>
      </c>
      <c r="AW58">
        <f t="shared" si="67"/>
        <v>0</v>
      </c>
      <c r="AX58">
        <f t="shared" si="68"/>
        <v>0</v>
      </c>
      <c r="AY58" t="e">
        <f t="shared" si="69"/>
        <v>#DIV/0!</v>
      </c>
      <c r="AZ58" t="e">
        <f t="shared" si="70"/>
        <v>#DIV/0!</v>
      </c>
      <c r="BA58" t="e">
        <f t="shared" si="71"/>
        <v>#DIV/0!</v>
      </c>
      <c r="BB58" t="e">
        <f t="shared" si="72"/>
        <v>#DIV/0!</v>
      </c>
      <c r="BC58">
        <f t="shared" si="73"/>
        <v>0</v>
      </c>
      <c r="BD58">
        <f t="shared" si="74"/>
        <v>0</v>
      </c>
    </row>
    <row r="59" spans="1:56" x14ac:dyDescent="0.25">
      <c r="A59" s="15">
        <v>45424</v>
      </c>
      <c r="B59" s="16" t="s">
        <v>33</v>
      </c>
      <c r="C59" s="17">
        <v>2</v>
      </c>
      <c r="D59" s="23" t="s">
        <v>64</v>
      </c>
      <c r="E59" s="17">
        <v>3</v>
      </c>
      <c r="F59" s="17" t="s">
        <v>17</v>
      </c>
      <c r="G59" s="17" t="s">
        <v>21</v>
      </c>
      <c r="H59" s="17">
        <v>2</v>
      </c>
      <c r="I59" s="17">
        <v>1</v>
      </c>
      <c r="J59" s="16" t="s">
        <v>17</v>
      </c>
      <c r="K59" s="16" t="s">
        <v>21</v>
      </c>
      <c r="L59" s="16" t="s">
        <v>17</v>
      </c>
      <c r="M59" s="15">
        <v>45423</v>
      </c>
      <c r="N59" s="16">
        <v>4</v>
      </c>
      <c r="O59" s="16">
        <v>3</v>
      </c>
      <c r="P59" s="16">
        <v>0</v>
      </c>
      <c r="Q59" s="16">
        <f t="shared" si="48"/>
        <v>1</v>
      </c>
    </row>
    <row r="60" spans="1:56" x14ac:dyDescent="0.25">
      <c r="A60" s="3">
        <v>45425</v>
      </c>
      <c r="B60" s="2" t="s">
        <v>32</v>
      </c>
      <c r="C60" s="4">
        <v>2</v>
      </c>
      <c r="D60" s="5" t="s">
        <v>58</v>
      </c>
      <c r="E60" s="4">
        <v>5</v>
      </c>
      <c r="F60" s="4" t="s">
        <v>13</v>
      </c>
      <c r="G60" s="4" t="s">
        <v>1</v>
      </c>
      <c r="H60" s="4">
        <v>3</v>
      </c>
      <c r="I60" s="4">
        <v>2</v>
      </c>
      <c r="J60" s="2" t="s">
        <v>1</v>
      </c>
      <c r="K60" s="2" t="s">
        <v>13</v>
      </c>
      <c r="L60" s="2" t="s">
        <v>1</v>
      </c>
      <c r="M60" s="3">
        <v>45424</v>
      </c>
      <c r="N60" s="2">
        <v>4</v>
      </c>
      <c r="O60" s="2">
        <v>1</v>
      </c>
      <c r="P60" s="2">
        <v>0</v>
      </c>
      <c r="Q60" s="2">
        <f t="shared" si="48"/>
        <v>1</v>
      </c>
    </row>
    <row r="61" spans="1:56" x14ac:dyDescent="0.25">
      <c r="A61" s="15">
        <v>45425</v>
      </c>
      <c r="B61" s="16" t="s">
        <v>33</v>
      </c>
      <c r="C61" s="17">
        <v>2</v>
      </c>
      <c r="D61" s="23" t="s">
        <v>60</v>
      </c>
      <c r="E61" s="17">
        <v>4</v>
      </c>
      <c r="F61" s="17" t="s">
        <v>19</v>
      </c>
      <c r="G61" s="17" t="s">
        <v>14</v>
      </c>
      <c r="H61" s="17">
        <v>3</v>
      </c>
      <c r="I61" s="17">
        <v>1</v>
      </c>
      <c r="J61" s="16" t="s">
        <v>19</v>
      </c>
      <c r="K61" s="16" t="s">
        <v>14</v>
      </c>
      <c r="L61" s="16" t="s">
        <v>14</v>
      </c>
      <c r="M61" s="15">
        <v>45424</v>
      </c>
      <c r="N61" s="16">
        <v>5</v>
      </c>
      <c r="O61" s="16">
        <v>1</v>
      </c>
      <c r="P61" s="16">
        <v>0</v>
      </c>
      <c r="Q61" s="16">
        <f t="shared" si="48"/>
        <v>0</v>
      </c>
    </row>
    <row r="62" spans="1:56" x14ac:dyDescent="0.25">
      <c r="A62" s="3">
        <v>45426</v>
      </c>
      <c r="B62" s="2" t="s">
        <v>32</v>
      </c>
      <c r="C62" s="4">
        <v>2</v>
      </c>
      <c r="D62" s="5" t="s">
        <v>59</v>
      </c>
      <c r="E62" s="4">
        <v>5</v>
      </c>
      <c r="F62" s="4" t="s">
        <v>11</v>
      </c>
      <c r="G62" s="4" t="s">
        <v>3</v>
      </c>
      <c r="H62" s="4">
        <v>3</v>
      </c>
      <c r="I62" s="4">
        <v>2</v>
      </c>
      <c r="J62" s="2" t="s">
        <v>3</v>
      </c>
      <c r="K62" s="2" t="s">
        <v>11</v>
      </c>
      <c r="L62" s="2" t="s">
        <v>3</v>
      </c>
      <c r="M62" s="3">
        <v>45425</v>
      </c>
      <c r="N62" s="2">
        <v>2</v>
      </c>
      <c r="O62" s="2">
        <v>1</v>
      </c>
      <c r="P62" s="2">
        <v>0</v>
      </c>
      <c r="Q62" s="2">
        <f t="shared" si="48"/>
        <v>1</v>
      </c>
    </row>
    <row r="63" spans="1:56" x14ac:dyDescent="0.25">
      <c r="A63" s="15">
        <v>45426</v>
      </c>
      <c r="B63" s="16" t="s">
        <v>33</v>
      </c>
      <c r="C63" s="17">
        <v>2</v>
      </c>
      <c r="D63" s="23" t="s">
        <v>64</v>
      </c>
      <c r="E63" s="17">
        <v>4</v>
      </c>
      <c r="F63" s="17" t="s">
        <v>17</v>
      </c>
      <c r="G63" s="17" t="s">
        <v>21</v>
      </c>
      <c r="H63" s="17">
        <v>2</v>
      </c>
      <c r="I63" s="17">
        <v>2</v>
      </c>
      <c r="J63" s="16" t="s">
        <v>17</v>
      </c>
      <c r="K63" s="16" t="s">
        <v>21</v>
      </c>
      <c r="L63" s="16" t="s">
        <v>21</v>
      </c>
      <c r="M63" s="15">
        <v>45425</v>
      </c>
      <c r="N63" s="16">
        <v>2</v>
      </c>
      <c r="O63" s="16">
        <v>3</v>
      </c>
      <c r="P63" s="16">
        <v>0</v>
      </c>
      <c r="Q63" s="16">
        <f t="shared" si="48"/>
        <v>1</v>
      </c>
    </row>
    <row r="64" spans="1:56" x14ac:dyDescent="0.25">
      <c r="A64" s="21">
        <v>45427</v>
      </c>
      <c r="B64" s="19" t="s">
        <v>33</v>
      </c>
      <c r="C64" s="20">
        <v>2</v>
      </c>
      <c r="D64" s="30" t="s">
        <v>60</v>
      </c>
      <c r="E64" s="20">
        <v>5</v>
      </c>
      <c r="F64" s="20" t="s">
        <v>19</v>
      </c>
      <c r="G64" s="20" t="s">
        <v>14</v>
      </c>
      <c r="H64" s="20">
        <v>3</v>
      </c>
      <c r="I64" s="20">
        <v>2</v>
      </c>
      <c r="J64" s="19" t="s">
        <v>14</v>
      </c>
      <c r="K64" s="19" t="s">
        <v>19</v>
      </c>
      <c r="L64" s="19" t="s">
        <v>14</v>
      </c>
      <c r="M64" s="21">
        <v>45426</v>
      </c>
      <c r="N64" s="19">
        <v>4</v>
      </c>
      <c r="O64" s="19">
        <v>3</v>
      </c>
      <c r="P64" s="19">
        <v>0</v>
      </c>
      <c r="Q64" s="19">
        <f t="shared" si="48"/>
        <v>1</v>
      </c>
    </row>
    <row r="65" spans="1:23" x14ac:dyDescent="0.25">
      <c r="A65" s="3">
        <v>45428</v>
      </c>
      <c r="B65" s="2" t="s">
        <v>32</v>
      </c>
      <c r="C65" s="4">
        <v>2</v>
      </c>
      <c r="D65" s="5" t="s">
        <v>58</v>
      </c>
      <c r="E65" s="4">
        <v>6</v>
      </c>
      <c r="F65" s="4" t="s">
        <v>13</v>
      </c>
      <c r="G65" s="4" t="s">
        <v>1</v>
      </c>
      <c r="H65" s="4">
        <v>4</v>
      </c>
      <c r="I65" s="4">
        <v>2</v>
      </c>
      <c r="J65" s="2" t="s">
        <v>13</v>
      </c>
      <c r="K65" s="2" t="s">
        <v>1</v>
      </c>
      <c r="L65" s="2" t="s">
        <v>1</v>
      </c>
      <c r="M65" s="3">
        <v>45428</v>
      </c>
      <c r="N65" s="2">
        <v>5</v>
      </c>
      <c r="O65" s="2">
        <v>3</v>
      </c>
      <c r="P65" s="2">
        <v>0</v>
      </c>
      <c r="Q65" s="2">
        <f t="shared" si="48"/>
        <v>0</v>
      </c>
    </row>
    <row r="66" spans="1:23" x14ac:dyDescent="0.25">
      <c r="A66" s="15">
        <v>45428</v>
      </c>
      <c r="B66" s="16" t="s">
        <v>33</v>
      </c>
      <c r="C66" s="17">
        <v>2</v>
      </c>
      <c r="D66" s="23" t="s">
        <v>64</v>
      </c>
      <c r="E66" s="17">
        <v>5</v>
      </c>
      <c r="F66" s="17" t="s">
        <v>17</v>
      </c>
      <c r="G66" s="17" t="s">
        <v>21</v>
      </c>
      <c r="H66" s="17">
        <v>3</v>
      </c>
      <c r="I66" s="17">
        <v>2</v>
      </c>
      <c r="J66" s="16" t="s">
        <v>21</v>
      </c>
      <c r="K66" s="16" t="s">
        <v>17</v>
      </c>
      <c r="L66" s="16" t="s">
        <v>21</v>
      </c>
      <c r="M66" s="15">
        <v>45428</v>
      </c>
      <c r="N66" s="16">
        <v>2</v>
      </c>
      <c r="O66" s="16">
        <v>3</v>
      </c>
      <c r="P66" s="16">
        <v>0</v>
      </c>
      <c r="Q66" s="16">
        <f>IF($N66=$O66, 0, IF($J66=$L66, IF($N66&gt;$O66, 1, 0), IF($O66&gt;$N66, 1, 0)))</f>
        <v>0</v>
      </c>
    </row>
    <row r="67" spans="1:23" x14ac:dyDescent="0.25">
      <c r="A67" s="3">
        <v>45429</v>
      </c>
      <c r="B67" s="2" t="s">
        <v>32</v>
      </c>
      <c r="C67" s="4">
        <v>2</v>
      </c>
      <c r="D67" s="5" t="s">
        <v>59</v>
      </c>
      <c r="E67" s="4">
        <v>6</v>
      </c>
      <c r="F67" s="4" t="s">
        <v>11</v>
      </c>
      <c r="G67" s="4" t="s">
        <v>3</v>
      </c>
      <c r="H67" s="4"/>
      <c r="I67" s="4"/>
      <c r="J67" s="2" t="s">
        <v>11</v>
      </c>
      <c r="K67" s="2" t="s">
        <v>3</v>
      </c>
      <c r="L67" s="2" t="s">
        <v>3</v>
      </c>
      <c r="M67" s="3">
        <v>45428</v>
      </c>
      <c r="N67" s="2"/>
      <c r="O67" s="2"/>
      <c r="P67" s="2"/>
      <c r="Q67" s="2">
        <f t="shared" si="48"/>
        <v>0</v>
      </c>
    </row>
    <row r="68" spans="1:23" x14ac:dyDescent="0.25">
      <c r="A68" s="15">
        <v>45429</v>
      </c>
      <c r="B68" s="16" t="s">
        <v>33</v>
      </c>
      <c r="C68" s="17">
        <v>2</v>
      </c>
      <c r="D68" s="23" t="s">
        <v>60</v>
      </c>
      <c r="E68" s="17">
        <v>6</v>
      </c>
      <c r="F68" s="17" t="s">
        <v>19</v>
      </c>
      <c r="G68" s="17" t="s">
        <v>14</v>
      </c>
      <c r="H68" s="17"/>
      <c r="I68" s="17"/>
      <c r="J68" s="16" t="s">
        <v>19</v>
      </c>
      <c r="K68" s="16" t="s">
        <v>14</v>
      </c>
      <c r="L68" s="16" t="s">
        <v>19</v>
      </c>
      <c r="M68" s="15">
        <v>45428</v>
      </c>
      <c r="N68" s="16"/>
      <c r="O68" s="16"/>
      <c r="P68" s="16"/>
      <c r="Q68" s="16">
        <f t="shared" si="48"/>
        <v>0</v>
      </c>
    </row>
    <row r="69" spans="1:23" x14ac:dyDescent="0.25">
      <c r="A69" s="3">
        <v>45430</v>
      </c>
      <c r="B69" s="2" t="s">
        <v>33</v>
      </c>
      <c r="C69" s="4">
        <v>2</v>
      </c>
      <c r="D69" s="5" t="s">
        <v>64</v>
      </c>
      <c r="E69" s="4">
        <v>6</v>
      </c>
      <c r="F69" s="4" t="s">
        <v>17</v>
      </c>
      <c r="G69" s="4" t="s">
        <v>21</v>
      </c>
      <c r="H69" s="4"/>
      <c r="I69" s="4"/>
      <c r="J69" s="2" t="s">
        <v>17</v>
      </c>
      <c r="K69" s="2" t="s">
        <v>21</v>
      </c>
      <c r="L69" s="2"/>
      <c r="M69" s="2"/>
      <c r="N69" s="2"/>
      <c r="O69" s="2"/>
      <c r="P69" s="2"/>
      <c r="Q69" s="2">
        <f t="shared" si="48"/>
        <v>0</v>
      </c>
    </row>
    <row r="70" spans="1:23" x14ac:dyDescent="0.25">
      <c r="A70" s="2"/>
      <c r="F70" s="4"/>
      <c r="G70" s="4"/>
      <c r="H70" s="4"/>
      <c r="I70" s="4"/>
      <c r="J70" s="2"/>
      <c r="K70" s="2"/>
      <c r="L70" s="2"/>
      <c r="M70" s="2"/>
      <c r="N70" s="2"/>
      <c r="O70" s="2"/>
      <c r="P70" s="2"/>
      <c r="Q70" s="2">
        <f t="shared" si="48"/>
        <v>0</v>
      </c>
    </row>
    <row r="71" spans="1:23" x14ac:dyDescent="0.25">
      <c r="A71" s="2"/>
      <c r="F71" s="4"/>
      <c r="G71" s="4"/>
      <c r="H71" s="4"/>
      <c r="I71" s="4"/>
      <c r="J71" s="2"/>
      <c r="K71" s="2"/>
      <c r="L71" s="2"/>
      <c r="M71" s="2"/>
      <c r="N71" s="2"/>
      <c r="O71" s="2"/>
      <c r="P71" s="2"/>
      <c r="Q71" s="2">
        <f t="shared" si="48"/>
        <v>0</v>
      </c>
    </row>
    <row r="72" spans="1:23" x14ac:dyDescent="0.25">
      <c r="A72" s="2"/>
      <c r="F72" s="4"/>
      <c r="G72" s="4"/>
      <c r="H72" s="4"/>
      <c r="I72" s="4"/>
      <c r="J72" s="2"/>
      <c r="K72" s="2"/>
      <c r="L72" s="2"/>
      <c r="M72" s="2"/>
      <c r="N72" s="2"/>
      <c r="O72" s="2"/>
      <c r="P72" s="2"/>
      <c r="Q72" s="2">
        <f t="shared" si="48"/>
        <v>0</v>
      </c>
    </row>
    <row r="73" spans="1:23" x14ac:dyDescent="0.25">
      <c r="A73" s="2"/>
      <c r="F73" s="4"/>
      <c r="G73" s="4"/>
      <c r="H73" s="4"/>
      <c r="I73" s="4"/>
      <c r="J73" s="2"/>
      <c r="K73" s="2"/>
      <c r="L73" s="2"/>
      <c r="M73" s="2"/>
      <c r="N73" s="2"/>
      <c r="O73" s="2"/>
      <c r="P73" s="2"/>
      <c r="Q73" s="2">
        <f t="shared" si="48"/>
        <v>0</v>
      </c>
    </row>
    <row r="74" spans="1:23" x14ac:dyDescent="0.25">
      <c r="A74" s="2"/>
      <c r="F74" s="4"/>
      <c r="G74" s="4"/>
      <c r="H74" s="4"/>
      <c r="I74" s="4"/>
      <c r="J74" s="2"/>
      <c r="K74" s="2"/>
      <c r="L74" s="2"/>
      <c r="M74" s="2"/>
      <c r="N74" s="2"/>
      <c r="O74" s="2"/>
      <c r="P74" s="2"/>
      <c r="Q74" s="2">
        <f t="shared" si="48"/>
        <v>0</v>
      </c>
      <c r="W74" s="2">
        <f>WEEKDAY(A69)</f>
        <v>7</v>
      </c>
    </row>
    <row r="75" spans="1:23" x14ac:dyDescent="0.25">
      <c r="A75" s="2"/>
      <c r="F75" s="4"/>
      <c r="G75" s="4"/>
      <c r="H75" s="4"/>
      <c r="I75" s="4"/>
      <c r="J75" s="2"/>
      <c r="K75" s="2"/>
      <c r="L75" s="2"/>
      <c r="M75" s="2"/>
      <c r="N75" s="2"/>
      <c r="O75" s="2"/>
      <c r="P75" s="2"/>
      <c r="Q75" s="2">
        <f t="shared" si="48"/>
        <v>0</v>
      </c>
    </row>
    <row r="76" spans="1:23" x14ac:dyDescent="0.25">
      <c r="A76" s="2"/>
      <c r="F76" s="4"/>
      <c r="G76" s="4"/>
      <c r="H76" s="4"/>
      <c r="I76" s="4"/>
      <c r="J76" s="2"/>
      <c r="K76" s="2"/>
      <c r="L76" s="2"/>
      <c r="M76" s="2"/>
      <c r="N76" s="2"/>
      <c r="O76" s="2"/>
      <c r="P76" s="2"/>
      <c r="Q76" s="2">
        <f t="shared" si="48"/>
        <v>0</v>
      </c>
    </row>
    <row r="77" spans="1:23" x14ac:dyDescent="0.25">
      <c r="A77" s="2"/>
      <c r="F77" s="4"/>
      <c r="G77" s="4"/>
      <c r="H77" s="4"/>
      <c r="I77" s="4"/>
      <c r="J77" s="2"/>
      <c r="K77" s="2"/>
      <c r="L77" s="2"/>
      <c r="M77" s="2"/>
      <c r="N77" s="2"/>
      <c r="O77" s="2"/>
      <c r="P77" s="2"/>
      <c r="Q77" s="2">
        <f t="shared" si="48"/>
        <v>0</v>
      </c>
    </row>
    <row r="78" spans="1:23" x14ac:dyDescent="0.25">
      <c r="A78" s="2"/>
      <c r="F78" s="4"/>
      <c r="G78" s="4"/>
      <c r="H78" s="4"/>
      <c r="I78" s="4"/>
      <c r="J78" s="2"/>
      <c r="K78" s="2"/>
      <c r="L78" s="2"/>
      <c r="M78" s="2"/>
      <c r="N78" s="2"/>
      <c r="O78" s="2"/>
      <c r="P78" s="2"/>
      <c r="Q78" s="2">
        <f t="shared" si="48"/>
        <v>0</v>
      </c>
    </row>
    <row r="79" spans="1:23" x14ac:dyDescent="0.25">
      <c r="Q79" s="2">
        <f t="shared" si="48"/>
        <v>0</v>
      </c>
    </row>
    <row r="80" spans="1:23" x14ac:dyDescent="0.25">
      <c r="Q80" s="2">
        <f t="shared" si="48"/>
        <v>0</v>
      </c>
    </row>
    <row r="81" spans="17:17" x14ac:dyDescent="0.25">
      <c r="Q81" s="2">
        <f t="shared" si="48"/>
        <v>0</v>
      </c>
    </row>
  </sheetData>
  <conditionalFormatting sqref="A38:XFD39 A1:XFD20 A21:AE37 AQ21:BD21 BH21:BI21 AP21:AP37 BG21:BG37 A75:B75 E75:XFD75 A76:XFD1048576 AF21:AO21 BI21:XFD37 A59:XFD74 AQ40:BD40 AF40:AO40 Z45:AE48 A40:AE44 AP40:AP48 A45:Y58 BE40:XFD58 Z55:AE58">
    <cfRule type="cellIs" dxfId="50" priority="103" operator="equal">
      <formula>"LAK"</formula>
    </cfRule>
    <cfRule type="cellIs" dxfId="49" priority="104" operator="equal">
      <formula>"EDM"</formula>
    </cfRule>
    <cfRule type="cellIs" dxfId="48" priority="105" operator="equal">
      <formula>"DAL"</formula>
    </cfRule>
    <cfRule type="cellIs" dxfId="47" priority="106" operator="equal">
      <formula>"NSH"</formula>
    </cfRule>
    <cfRule type="cellIs" dxfId="46" priority="107" operator="equal">
      <formula>"VAN"</formula>
    </cfRule>
    <cfRule type="cellIs" dxfId="45" priority="108" operator="equal">
      <formula>"COL"</formula>
    </cfRule>
    <cfRule type="cellIs" dxfId="44" priority="109" operator="equal">
      <formula>"WPG"</formula>
    </cfRule>
    <cfRule type="cellIs" dxfId="43" priority="110" operator="equal">
      <formula>"VGK"</formula>
    </cfRule>
    <cfRule type="cellIs" dxfId="42" priority="111" operator="equal">
      <formula>"WSH"</formula>
    </cfRule>
    <cfRule type="cellIs" dxfId="41" priority="112" operator="equal">
      <formula>"NYR"</formula>
    </cfRule>
    <cfRule type="cellIs" dxfId="40" priority="113" operator="equal">
      <formula>"TBL"</formula>
    </cfRule>
    <cfRule type="cellIs" dxfId="39" priority="114" operator="equal">
      <formula>"BOS"</formula>
    </cfRule>
    <cfRule type="cellIs" dxfId="38" priority="115" operator="equal">
      <formula>"TOR"</formula>
    </cfRule>
    <cfRule type="cellIs" dxfId="37" priority="116" operator="equal">
      <formula>"NYI"</formula>
    </cfRule>
    <cfRule type="cellIs" dxfId="36" priority="117" operator="equal">
      <formula>"CAR"</formula>
    </cfRule>
    <cfRule type="cellIs" dxfId="35" priority="118" operator="equal">
      <formula>"FLA"</formula>
    </cfRule>
  </conditionalFormatting>
  <conditionalFormatting sqref="H1:I79">
    <cfRule type="colorScale" priority="12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11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62:I62 H63">
    <cfRule type="colorScale" priority="10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0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122">
      <colorScale>
        <cfvo type="min"/>
        <cfvo type="max"/>
        <color rgb="FFFF3300"/>
        <color theme="9"/>
      </colorScale>
    </cfRule>
  </conditionalFormatting>
  <conditionalFormatting sqref="AA22:AD37 AA41:AD48 AA55:AD58">
    <cfRule type="cellIs" dxfId="34" priority="99" operator="equal">
      <formula>0</formula>
    </cfRule>
  </conditionalFormatting>
  <conditionalFormatting sqref="AD3:AD17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2:AE37">
    <cfRule type="colorScale" priority="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V22:AV37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22:AW37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22:AX37 AT22:AU3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2:AZ37 BC22:BC37">
    <cfRule type="colorScale" priority="66">
      <colorScale>
        <cfvo type="min"/>
        <cfvo type="max"/>
        <color rgb="FFFCFCFF"/>
        <color rgb="FF63BE7B"/>
      </colorScale>
    </cfRule>
  </conditionalFormatting>
  <conditionalFormatting sqref="BA22:BB37 BD22:BD37">
    <cfRule type="colorScale" priority="65">
      <colorScale>
        <cfvo type="min"/>
        <cfvo type="max"/>
        <color rgb="FFFCFCFF"/>
        <color rgb="FFF8696B"/>
      </colorScale>
    </cfRule>
  </conditionalFormatting>
  <conditionalFormatting sqref="AE41:AE48 AE55:AE58">
    <cfRule type="colorScale" priority="4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V41:AV48">
    <cfRule type="colorScale" priority="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41:AW48">
    <cfRule type="colorScale" priority="4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41:AX48 AT41:AU48">
    <cfRule type="colorScale" priority="4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41:AZ48 BC41:BC48">
    <cfRule type="colorScale" priority="445">
      <colorScale>
        <cfvo type="min"/>
        <cfvo type="max"/>
        <color rgb="FFFCFCFF"/>
        <color rgb="FF63BE7B"/>
      </colorScale>
    </cfRule>
  </conditionalFormatting>
  <conditionalFormatting sqref="BA41:BB48 BD41:BD48">
    <cfRule type="colorScale" priority="453">
      <colorScale>
        <cfvo type="min"/>
        <cfvo type="max"/>
        <color rgb="FFFCFCFF"/>
        <color rgb="FFF8696B"/>
      </colorScale>
    </cfRule>
  </conditionalFormatting>
  <conditionalFormatting sqref="AQ51:BD51 AF51:AO51 Z51:AE54 AP51:AP58">
    <cfRule type="cellIs" dxfId="16" priority="2" operator="equal">
      <formula>"LAK"</formula>
    </cfRule>
    <cfRule type="cellIs" dxfId="15" priority="3" operator="equal">
      <formula>"EDM"</formula>
    </cfRule>
    <cfRule type="cellIs" dxfId="14" priority="4" operator="equal">
      <formula>"DAL"</formula>
    </cfRule>
    <cfRule type="cellIs" dxfId="13" priority="5" operator="equal">
      <formula>"NSH"</formula>
    </cfRule>
    <cfRule type="cellIs" dxfId="12" priority="6" operator="equal">
      <formula>"VAN"</formula>
    </cfRule>
    <cfRule type="cellIs" dxfId="11" priority="7" operator="equal">
      <formula>"COL"</formula>
    </cfRule>
    <cfRule type="cellIs" dxfId="10" priority="8" operator="equal">
      <formula>"WPG"</formula>
    </cfRule>
    <cfRule type="cellIs" dxfId="9" priority="9" operator="equal">
      <formula>"VGK"</formula>
    </cfRule>
    <cfRule type="cellIs" dxfId="8" priority="10" operator="equal">
      <formula>"WSH"</formula>
    </cfRule>
    <cfRule type="cellIs" dxfId="7" priority="11" operator="equal">
      <formula>"NYR"</formula>
    </cfRule>
    <cfRule type="cellIs" dxfId="6" priority="12" operator="equal">
      <formula>"TBL"</formula>
    </cfRule>
    <cfRule type="cellIs" dxfId="5" priority="13" operator="equal">
      <formula>"BOS"</formula>
    </cfRule>
    <cfRule type="cellIs" dxfId="4" priority="14" operator="equal">
      <formula>"TOR"</formula>
    </cfRule>
    <cfRule type="cellIs" dxfId="3" priority="15" operator="equal">
      <formula>"NYI"</formula>
    </cfRule>
    <cfRule type="cellIs" dxfId="2" priority="16" operator="equal">
      <formula>"CAR"</formula>
    </cfRule>
    <cfRule type="cellIs" dxfId="1" priority="17" operator="equal">
      <formula>"FLA"</formula>
    </cfRule>
  </conditionalFormatting>
  <conditionalFormatting sqref="AA52:AD54">
    <cfRule type="cellIs" dxfId="0" priority="1" operator="equal">
      <formula>0</formula>
    </cfRule>
  </conditionalFormatting>
  <conditionalFormatting sqref="AE52:AE54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V52:AV5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52:AW58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52:AX58 AT52:AU5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52:AZ58 BC52:BC58">
    <cfRule type="colorScale" priority="22">
      <colorScale>
        <cfvo type="min"/>
        <cfvo type="max"/>
        <color rgb="FFFCFCFF"/>
        <color rgb="FF63BE7B"/>
      </colorScale>
    </cfRule>
  </conditionalFormatting>
  <conditionalFormatting sqref="BA52:BB58 BD52:BD58">
    <cfRule type="colorScale" priority="2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2024-05-17T23:00:22Z</dcterms:modified>
</cp:coreProperties>
</file>