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9C15C23F-698E-4722-AAEF-61A3D1C5DF30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7" i="1" l="1"/>
  <c r="W5" i="1"/>
  <c r="AN54" i="1"/>
  <c r="AO54" i="1"/>
  <c r="AP54" i="1"/>
  <c r="AQ54" i="1"/>
  <c r="AR54" i="1"/>
  <c r="AS54" i="1"/>
  <c r="AN55" i="1"/>
  <c r="AO55" i="1"/>
  <c r="AP55" i="1"/>
  <c r="AQ55" i="1"/>
  <c r="AR55" i="1"/>
  <c r="AS55" i="1"/>
  <c r="AM55" i="1" a="1"/>
  <c r="AM55" i="1" s="1"/>
  <c r="AL55" i="1" a="1"/>
  <c r="AL55" i="1" s="1"/>
  <c r="AK55" i="1" a="1"/>
  <c r="AK55" i="1" s="1"/>
  <c r="AJ55" i="1" a="1"/>
  <c r="AJ55" i="1" s="1"/>
  <c r="AG55" i="1"/>
  <c r="AF55" i="1"/>
  <c r="AD55" i="1"/>
  <c r="AC55" i="1"/>
  <c r="AB55" i="1"/>
  <c r="AA55" i="1"/>
  <c r="AM54" i="1" a="1"/>
  <c r="AM54" i="1" s="1"/>
  <c r="AL54" i="1" a="1"/>
  <c r="AL54" i="1" s="1"/>
  <c r="AK54" i="1" a="1"/>
  <c r="AK54" i="1" s="1"/>
  <c r="AJ54" i="1" a="1"/>
  <c r="AJ54" i="1" s="1"/>
  <c r="AG54" i="1"/>
  <c r="AF54" i="1"/>
  <c r="AD54" i="1"/>
  <c r="AC54" i="1"/>
  <c r="AB54" i="1"/>
  <c r="AA54" i="1"/>
  <c r="AS52" i="1"/>
  <c r="AR52" i="1"/>
  <c r="AQ52" i="1"/>
  <c r="AP52" i="1"/>
  <c r="AO52" i="1"/>
  <c r="AN52" i="1"/>
  <c r="AS53" i="1"/>
  <c r="AR53" i="1"/>
  <c r="AQ53" i="1"/>
  <c r="AP53" i="1"/>
  <c r="AO53" i="1"/>
  <c r="AN53" i="1"/>
  <c r="AM53" i="1" a="1"/>
  <c r="AM53" i="1" s="1"/>
  <c r="AL53" i="1" a="1"/>
  <c r="AL53" i="1" s="1"/>
  <c r="AK53" i="1" a="1"/>
  <c r="AK53" i="1" s="1"/>
  <c r="AJ53" i="1" a="1"/>
  <c r="AJ53" i="1" s="1"/>
  <c r="AG53" i="1"/>
  <c r="AF53" i="1"/>
  <c r="AD53" i="1"/>
  <c r="AC53" i="1"/>
  <c r="AB53" i="1"/>
  <c r="AA53" i="1"/>
  <c r="AM52" i="1" a="1"/>
  <c r="AM52" i="1" s="1"/>
  <c r="AL52" i="1" a="1"/>
  <c r="AL52" i="1" s="1"/>
  <c r="AK52" i="1" a="1"/>
  <c r="AK52" i="1" s="1"/>
  <c r="AJ52" i="1" a="1"/>
  <c r="AJ52" i="1" s="1"/>
  <c r="AG52" i="1"/>
  <c r="AF52" i="1"/>
  <c r="AD52" i="1"/>
  <c r="AC52" i="1"/>
  <c r="AB52" i="1"/>
  <c r="AA52" i="1"/>
  <c r="AN42" i="1"/>
  <c r="AO42" i="1"/>
  <c r="AP42" i="1"/>
  <c r="AQ42" i="1"/>
  <c r="AR42" i="1"/>
  <c r="AS42" i="1"/>
  <c r="AN43" i="1"/>
  <c r="AO43" i="1"/>
  <c r="AP43" i="1"/>
  <c r="AQ43" i="1"/>
  <c r="AR43" i="1"/>
  <c r="AS43" i="1"/>
  <c r="AN44" i="1"/>
  <c r="AO44" i="1"/>
  <c r="AP44" i="1"/>
  <c r="AQ44" i="1"/>
  <c r="AR44" i="1"/>
  <c r="AS44" i="1"/>
  <c r="AN45" i="1"/>
  <c r="AO45" i="1"/>
  <c r="AP45" i="1"/>
  <c r="AQ45" i="1"/>
  <c r="AR45" i="1"/>
  <c r="AS45" i="1"/>
  <c r="AN46" i="1"/>
  <c r="AO46" i="1"/>
  <c r="AP46" i="1"/>
  <c r="AQ46" i="1"/>
  <c r="AR46" i="1"/>
  <c r="AS46" i="1"/>
  <c r="AN47" i="1"/>
  <c r="AO47" i="1"/>
  <c r="AP47" i="1"/>
  <c r="AQ47" i="1"/>
  <c r="AR47" i="1"/>
  <c r="AS47" i="1"/>
  <c r="AN48" i="1"/>
  <c r="AO48" i="1"/>
  <c r="AP48" i="1"/>
  <c r="AQ48" i="1"/>
  <c r="AR48" i="1"/>
  <c r="AS48" i="1"/>
  <c r="AS41" i="1"/>
  <c r="AR41" i="1"/>
  <c r="AQ41" i="1"/>
  <c r="AP41" i="1"/>
  <c r="AO41" i="1"/>
  <c r="AN41" i="1"/>
  <c r="AM48" i="1" a="1"/>
  <c r="AM48" i="1" s="1"/>
  <c r="AL48" i="1" a="1"/>
  <c r="AL48" i="1" s="1"/>
  <c r="AK48" i="1" a="1"/>
  <c r="AK48" i="1" s="1"/>
  <c r="AJ48" i="1" a="1"/>
  <c r="AJ48" i="1" s="1"/>
  <c r="AG48" i="1"/>
  <c r="AF48" i="1"/>
  <c r="AD48" i="1"/>
  <c r="AC48" i="1"/>
  <c r="AB48" i="1"/>
  <c r="AA48" i="1"/>
  <c r="AM47" i="1" a="1"/>
  <c r="AM47" i="1" s="1"/>
  <c r="AL47" i="1" a="1"/>
  <c r="AL47" i="1" s="1"/>
  <c r="AK47" i="1" a="1"/>
  <c r="AK47" i="1" s="1"/>
  <c r="AJ47" i="1" a="1"/>
  <c r="AJ47" i="1" s="1"/>
  <c r="AG47" i="1"/>
  <c r="AF47" i="1"/>
  <c r="AD47" i="1"/>
  <c r="AC47" i="1"/>
  <c r="AB47" i="1"/>
  <c r="AA47" i="1"/>
  <c r="AM46" i="1" a="1"/>
  <c r="AM46" i="1" s="1"/>
  <c r="AL46" i="1" a="1"/>
  <c r="AL46" i="1" s="1"/>
  <c r="AK46" i="1" a="1"/>
  <c r="AK46" i="1" s="1"/>
  <c r="AJ46" i="1" a="1"/>
  <c r="AJ46" i="1" s="1"/>
  <c r="AG46" i="1"/>
  <c r="AF46" i="1"/>
  <c r="AD46" i="1"/>
  <c r="AC46" i="1"/>
  <c r="AB46" i="1"/>
  <c r="AA46" i="1"/>
  <c r="AM45" i="1" a="1"/>
  <c r="AM45" i="1" s="1"/>
  <c r="AL45" i="1" a="1"/>
  <c r="AL45" i="1" s="1"/>
  <c r="AK45" i="1" a="1"/>
  <c r="AK45" i="1" s="1"/>
  <c r="AJ45" i="1" a="1"/>
  <c r="AJ45" i="1" s="1"/>
  <c r="AG45" i="1"/>
  <c r="AF45" i="1"/>
  <c r="AD45" i="1"/>
  <c r="AC45" i="1"/>
  <c r="AB45" i="1"/>
  <c r="AA45" i="1"/>
  <c r="AM44" i="1" a="1"/>
  <c r="AM44" i="1" s="1"/>
  <c r="AL44" i="1" a="1"/>
  <c r="AL44" i="1" s="1"/>
  <c r="AK44" i="1" a="1"/>
  <c r="AK44" i="1" s="1"/>
  <c r="AJ44" i="1" a="1"/>
  <c r="AJ44" i="1" s="1"/>
  <c r="AG44" i="1"/>
  <c r="AF44" i="1"/>
  <c r="AD44" i="1"/>
  <c r="AC44" i="1"/>
  <c r="AB44" i="1"/>
  <c r="AA44" i="1"/>
  <c r="AM43" i="1" a="1"/>
  <c r="AM43" i="1" s="1"/>
  <c r="AL43" i="1" a="1"/>
  <c r="AL43" i="1" s="1"/>
  <c r="AK43" i="1" a="1"/>
  <c r="AK43" i="1" s="1"/>
  <c r="AJ43" i="1" a="1"/>
  <c r="AJ43" i="1" s="1"/>
  <c r="AG43" i="1"/>
  <c r="AF43" i="1"/>
  <c r="AD43" i="1"/>
  <c r="AC43" i="1"/>
  <c r="AB43" i="1"/>
  <c r="AA43" i="1"/>
  <c r="AM42" i="1" a="1"/>
  <c r="AM42" i="1" s="1"/>
  <c r="AL42" i="1" a="1"/>
  <c r="AL42" i="1" s="1"/>
  <c r="AK42" i="1" a="1"/>
  <c r="AK42" i="1" s="1"/>
  <c r="AJ42" i="1" a="1"/>
  <c r="AJ42" i="1" s="1"/>
  <c r="AG42" i="1"/>
  <c r="AF42" i="1"/>
  <c r="AD42" i="1"/>
  <c r="AC42" i="1"/>
  <c r="AB42" i="1"/>
  <c r="AA42" i="1"/>
  <c r="AM41" i="1" a="1"/>
  <c r="AM41" i="1" s="1"/>
  <c r="AL41" i="1" a="1"/>
  <c r="AL41" i="1" s="1"/>
  <c r="AK41" i="1" a="1"/>
  <c r="AK41" i="1" s="1"/>
  <c r="AJ41" i="1" a="1"/>
  <c r="AJ41" i="1" s="1"/>
  <c r="AG41" i="1"/>
  <c r="AF41" i="1"/>
  <c r="AD41" i="1"/>
  <c r="AC41" i="1"/>
  <c r="AB41" i="1"/>
  <c r="AA41" i="1"/>
  <c r="AF23" i="1"/>
  <c r="AG23" i="1"/>
  <c r="AJ23" i="1" a="1"/>
  <c r="AJ23" i="1" s="1"/>
  <c r="AK23" i="1" a="1"/>
  <c r="AK23" i="1"/>
  <c r="AL23" i="1" a="1"/>
  <c r="AL23" i="1" s="1"/>
  <c r="AM23" i="1" a="1"/>
  <c r="AM23" i="1" s="1"/>
  <c r="AF24" i="1"/>
  <c r="AG24" i="1"/>
  <c r="AJ24" i="1" a="1"/>
  <c r="AJ24" i="1" s="1"/>
  <c r="AK24" i="1" a="1"/>
  <c r="AK24" i="1" s="1"/>
  <c r="AL24" i="1" a="1"/>
  <c r="AL24" i="1" s="1"/>
  <c r="AM24" i="1" a="1"/>
  <c r="AM24" i="1" s="1"/>
  <c r="AF25" i="1"/>
  <c r="AG25" i="1"/>
  <c r="AJ25" i="1" a="1"/>
  <c r="AJ25" i="1" s="1"/>
  <c r="AK25" i="1" a="1"/>
  <c r="AK25" i="1" s="1"/>
  <c r="AL25" i="1" a="1"/>
  <c r="AL25" i="1" s="1"/>
  <c r="AM25" i="1" a="1"/>
  <c r="AM25" i="1" s="1"/>
  <c r="AF26" i="1"/>
  <c r="AG26" i="1"/>
  <c r="AJ26" i="1" a="1"/>
  <c r="AJ26" i="1" s="1"/>
  <c r="AK26" i="1" a="1"/>
  <c r="AK26" i="1" s="1"/>
  <c r="AL26" i="1" a="1"/>
  <c r="AL26" i="1" s="1"/>
  <c r="AM26" i="1" a="1"/>
  <c r="AM26" i="1"/>
  <c r="AF27" i="1"/>
  <c r="AG27" i="1"/>
  <c r="AJ27" i="1" a="1"/>
  <c r="AJ27" i="1" s="1"/>
  <c r="AK27" i="1" a="1"/>
  <c r="AK27" i="1" s="1"/>
  <c r="AL27" i="1" a="1"/>
  <c r="AL27" i="1" s="1"/>
  <c r="AM27" i="1" a="1"/>
  <c r="AM27" i="1" s="1"/>
  <c r="AF28" i="1"/>
  <c r="AG28" i="1"/>
  <c r="AJ28" i="1" a="1"/>
  <c r="AJ28" i="1" s="1"/>
  <c r="AK28" i="1" a="1"/>
  <c r="AK28" i="1" s="1"/>
  <c r="AL28" i="1" a="1"/>
  <c r="AL28" i="1" s="1"/>
  <c r="AM28" i="1" a="1"/>
  <c r="AM28" i="1"/>
  <c r="AF29" i="1"/>
  <c r="AG29" i="1"/>
  <c r="AJ29" i="1" a="1"/>
  <c r="AJ29" i="1" s="1"/>
  <c r="AK29" i="1" a="1"/>
  <c r="AK29" i="1" s="1"/>
  <c r="AL29" i="1" a="1"/>
  <c r="AL29" i="1" s="1"/>
  <c r="AM29" i="1" a="1"/>
  <c r="AM29" i="1" s="1"/>
  <c r="AF30" i="1"/>
  <c r="AG30" i="1"/>
  <c r="AJ30" i="1" a="1"/>
  <c r="AJ30" i="1" s="1"/>
  <c r="AK30" i="1" a="1"/>
  <c r="AK30" i="1" s="1"/>
  <c r="AL30" i="1" a="1"/>
  <c r="AL30" i="1" s="1"/>
  <c r="AM30" i="1" a="1"/>
  <c r="AM30" i="1"/>
  <c r="AF31" i="1"/>
  <c r="AG31" i="1"/>
  <c r="AJ31" i="1" a="1"/>
  <c r="AJ31" i="1" s="1"/>
  <c r="AK31" i="1" a="1"/>
  <c r="AK31" i="1"/>
  <c r="AL31" i="1" a="1"/>
  <c r="AL31" i="1" s="1"/>
  <c r="AM31" i="1" a="1"/>
  <c r="AM31" i="1" s="1"/>
  <c r="AF32" i="1"/>
  <c r="AG32" i="1"/>
  <c r="AJ32" i="1" a="1"/>
  <c r="AJ32" i="1" s="1"/>
  <c r="AK32" i="1" a="1"/>
  <c r="AK32" i="1" s="1"/>
  <c r="AL32" i="1" a="1"/>
  <c r="AL32" i="1" s="1"/>
  <c r="AM32" i="1" a="1"/>
  <c r="AM32" i="1" s="1"/>
  <c r="AF33" i="1"/>
  <c r="AG33" i="1"/>
  <c r="AJ33" i="1" a="1"/>
  <c r="AJ33" i="1" s="1"/>
  <c r="AK33" i="1" a="1"/>
  <c r="AK33" i="1" s="1"/>
  <c r="AL33" i="1" a="1"/>
  <c r="AL33" i="1" s="1"/>
  <c r="AM33" i="1" a="1"/>
  <c r="AM33" i="1" s="1"/>
  <c r="AF34" i="1"/>
  <c r="AG34" i="1"/>
  <c r="AJ34" i="1" a="1"/>
  <c r="AJ34" i="1" s="1"/>
  <c r="AK34" i="1" a="1"/>
  <c r="AK34" i="1" s="1"/>
  <c r="AL34" i="1" a="1"/>
  <c r="AL34" i="1" s="1"/>
  <c r="AM34" i="1" a="1"/>
  <c r="AM34" i="1"/>
  <c r="AF35" i="1"/>
  <c r="AG35" i="1"/>
  <c r="AJ35" i="1" a="1"/>
  <c r="AJ35" i="1" s="1"/>
  <c r="AK35" i="1" a="1"/>
  <c r="AK35" i="1" s="1"/>
  <c r="AL35" i="1" a="1"/>
  <c r="AL35" i="1" s="1"/>
  <c r="AM35" i="1" a="1"/>
  <c r="AM35" i="1" s="1"/>
  <c r="AF36" i="1"/>
  <c r="AG36" i="1"/>
  <c r="AJ36" i="1" a="1"/>
  <c r="AJ36" i="1" s="1"/>
  <c r="AK36" i="1" a="1"/>
  <c r="AK36" i="1" s="1"/>
  <c r="AL36" i="1" a="1"/>
  <c r="AL36" i="1" s="1"/>
  <c r="AM36" i="1" a="1"/>
  <c r="AM36" i="1" s="1"/>
  <c r="AF37" i="1"/>
  <c r="AG37" i="1"/>
  <c r="AJ37" i="1" a="1"/>
  <c r="AJ37" i="1" s="1"/>
  <c r="AK37" i="1" a="1"/>
  <c r="AK37" i="1" s="1"/>
  <c r="AL37" i="1" a="1"/>
  <c r="AL37" i="1" s="1"/>
  <c r="AM37" i="1" a="1"/>
  <c r="AM37" i="1" s="1"/>
  <c r="AM22" i="1" a="1"/>
  <c r="AM22" i="1" s="1"/>
  <c r="AK22" i="1" a="1"/>
  <c r="AK22" i="1" s="1"/>
  <c r="AJ22" i="1" a="1"/>
  <c r="AJ22" i="1" s="1"/>
  <c r="AL22" i="1" a="1"/>
  <c r="AL22" i="1" s="1"/>
  <c r="AG22" i="1"/>
  <c r="AF22" i="1"/>
  <c r="W74" i="1"/>
  <c r="AN23" i="1"/>
  <c r="AO23" i="1"/>
  <c r="AP23" i="1"/>
  <c r="AN24" i="1"/>
  <c r="AO24" i="1"/>
  <c r="AP24" i="1"/>
  <c r="AN25" i="1"/>
  <c r="AO25" i="1"/>
  <c r="AP25" i="1"/>
  <c r="AN26" i="1"/>
  <c r="AO26" i="1"/>
  <c r="AP26" i="1"/>
  <c r="AN27" i="1"/>
  <c r="AO27" i="1"/>
  <c r="AP27" i="1"/>
  <c r="AN28" i="1"/>
  <c r="AO28" i="1"/>
  <c r="AP28" i="1"/>
  <c r="AN29" i="1"/>
  <c r="AO29" i="1"/>
  <c r="AP29" i="1"/>
  <c r="AN30" i="1"/>
  <c r="AO30" i="1"/>
  <c r="AP30" i="1"/>
  <c r="AN31" i="1"/>
  <c r="AO31" i="1"/>
  <c r="AP31" i="1"/>
  <c r="AN32" i="1"/>
  <c r="AO32" i="1"/>
  <c r="AP32" i="1"/>
  <c r="AN33" i="1"/>
  <c r="AO33" i="1"/>
  <c r="AP33" i="1"/>
  <c r="AN34" i="1"/>
  <c r="AO34" i="1"/>
  <c r="AP34" i="1"/>
  <c r="AN35" i="1"/>
  <c r="AO35" i="1"/>
  <c r="AP35" i="1"/>
  <c r="AN36" i="1"/>
  <c r="AO36" i="1"/>
  <c r="AP36" i="1"/>
  <c r="AN37" i="1"/>
  <c r="AO37" i="1"/>
  <c r="AP37" i="1"/>
  <c r="AN22" i="1"/>
  <c r="AP22" i="1"/>
  <c r="AO22" i="1"/>
  <c r="AQ23" i="1"/>
  <c r="AR23" i="1"/>
  <c r="AS23" i="1"/>
  <c r="AQ24" i="1"/>
  <c r="AR24" i="1"/>
  <c r="AS24" i="1"/>
  <c r="AQ25" i="1"/>
  <c r="AR25" i="1"/>
  <c r="AS25" i="1"/>
  <c r="AQ26" i="1"/>
  <c r="AR26" i="1"/>
  <c r="AS26" i="1"/>
  <c r="AQ27" i="1"/>
  <c r="AR27" i="1"/>
  <c r="AS27" i="1"/>
  <c r="AQ28" i="1"/>
  <c r="AR28" i="1"/>
  <c r="AS28" i="1"/>
  <c r="AQ29" i="1"/>
  <c r="AR29" i="1"/>
  <c r="AS29" i="1"/>
  <c r="AQ30" i="1"/>
  <c r="AR30" i="1"/>
  <c r="AS30" i="1"/>
  <c r="AQ31" i="1"/>
  <c r="AR31" i="1"/>
  <c r="AS31" i="1"/>
  <c r="AQ32" i="1"/>
  <c r="AR32" i="1"/>
  <c r="AS32" i="1"/>
  <c r="AQ33" i="1"/>
  <c r="AR33" i="1"/>
  <c r="AS33" i="1"/>
  <c r="AQ34" i="1"/>
  <c r="AR34" i="1"/>
  <c r="AS34" i="1"/>
  <c r="AQ35" i="1"/>
  <c r="AR35" i="1"/>
  <c r="AS35" i="1"/>
  <c r="AQ36" i="1"/>
  <c r="AR36" i="1"/>
  <c r="AS36" i="1"/>
  <c r="AQ37" i="1"/>
  <c r="AR37" i="1"/>
  <c r="AS37" i="1"/>
  <c r="AR22" i="1"/>
  <c r="BA22" i="1" s="1"/>
  <c r="AS22" i="1"/>
  <c r="AQ22" i="1"/>
  <c r="AZ22" i="1" s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22" i="1"/>
  <c r="AC23" i="1"/>
  <c r="AD23" i="1"/>
  <c r="AC24" i="1"/>
  <c r="AD24" i="1"/>
  <c r="AC25" i="1"/>
  <c r="AD25" i="1"/>
  <c r="AC26" i="1"/>
  <c r="AD26" i="1"/>
  <c r="AC27" i="1"/>
  <c r="AD27" i="1"/>
  <c r="AC28" i="1"/>
  <c r="AD28" i="1"/>
  <c r="AC29" i="1"/>
  <c r="AD29" i="1"/>
  <c r="AC30" i="1"/>
  <c r="AD30" i="1"/>
  <c r="AC31" i="1"/>
  <c r="AD31" i="1"/>
  <c r="AC32" i="1"/>
  <c r="AD32" i="1"/>
  <c r="AC33" i="1"/>
  <c r="AD33" i="1"/>
  <c r="AC34" i="1"/>
  <c r="AD34" i="1"/>
  <c r="AC35" i="1"/>
  <c r="AD35" i="1"/>
  <c r="AC36" i="1"/>
  <c r="AD36" i="1"/>
  <c r="AC37" i="1"/>
  <c r="AD37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A22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AC16" i="1" l="1"/>
  <c r="AC15" i="1"/>
  <c r="BA47" i="1"/>
  <c r="AY55" i="1"/>
  <c r="AY54" i="1"/>
  <c r="BA34" i="1"/>
  <c r="BA26" i="1"/>
  <c r="AZ55" i="1"/>
  <c r="AE55" i="1"/>
  <c r="AE53" i="1"/>
  <c r="BB55" i="1"/>
  <c r="AY41" i="1"/>
  <c r="BA55" i="1"/>
  <c r="BA54" i="1"/>
  <c r="AE54" i="1"/>
  <c r="BB43" i="1"/>
  <c r="BA46" i="1"/>
  <c r="BA43" i="1"/>
  <c r="BA42" i="1"/>
  <c r="AE52" i="1"/>
  <c r="AU54" i="1"/>
  <c r="AW46" i="1"/>
  <c r="BD46" i="1" s="1"/>
  <c r="AW42" i="1"/>
  <c r="BD42" i="1" s="1"/>
  <c r="AH26" i="1"/>
  <c r="AH41" i="1"/>
  <c r="AZ54" i="1"/>
  <c r="AH27" i="1"/>
  <c r="AU41" i="1"/>
  <c r="AT55" i="1"/>
  <c r="AH34" i="1"/>
  <c r="AH22" i="1"/>
  <c r="AT54" i="1"/>
  <c r="AH35" i="1"/>
  <c r="AH52" i="1"/>
  <c r="AH54" i="1"/>
  <c r="AH55" i="1"/>
  <c r="AX54" i="1"/>
  <c r="AH45" i="1"/>
  <c r="AV55" i="1"/>
  <c r="BC55" i="1" s="1"/>
  <c r="AW54" i="1"/>
  <c r="BD54" i="1" s="1"/>
  <c r="AV42" i="1"/>
  <c r="BC42" i="1" s="1"/>
  <c r="AU55" i="1"/>
  <c r="AV54" i="1"/>
  <c r="BC54" i="1" s="1"/>
  <c r="BB54" i="1"/>
  <c r="AX55" i="1"/>
  <c r="AW55" i="1"/>
  <c r="BD55" i="1" s="1"/>
  <c r="AU52" i="1"/>
  <c r="AW52" i="1"/>
  <c r="BD52" i="1" s="1"/>
  <c r="BA52" i="1"/>
  <c r="AZ52" i="1"/>
  <c r="BB52" i="1"/>
  <c r="AY52" i="1"/>
  <c r="AU53" i="1"/>
  <c r="AW53" i="1"/>
  <c r="BD53" i="1" s="1"/>
  <c r="AV53" i="1"/>
  <c r="BC53" i="1" s="1"/>
  <c r="BB53" i="1"/>
  <c r="BA53" i="1"/>
  <c r="AH53" i="1"/>
  <c r="AT52" i="1"/>
  <c r="AX53" i="1"/>
  <c r="AY53" i="1"/>
  <c r="AZ53" i="1"/>
  <c r="AV52" i="1"/>
  <c r="BC52" i="1" s="1"/>
  <c r="AX52" i="1"/>
  <c r="AT53" i="1"/>
  <c r="AH43" i="1"/>
  <c r="BB45" i="1"/>
  <c r="AY48" i="1"/>
  <c r="AH44" i="1"/>
  <c r="AT42" i="1"/>
  <c r="BA44" i="1"/>
  <c r="AT43" i="1"/>
  <c r="AH47" i="1"/>
  <c r="AZ45" i="1"/>
  <c r="AH46" i="1"/>
  <c r="AV46" i="1"/>
  <c r="BC46" i="1" s="1"/>
  <c r="BB46" i="1"/>
  <c r="AW48" i="1"/>
  <c r="BD48" i="1" s="1"/>
  <c r="AU47" i="1"/>
  <c r="AY47" i="1"/>
  <c r="AT45" i="1"/>
  <c r="AY42" i="1"/>
  <c r="AE44" i="1"/>
  <c r="AE47" i="1"/>
  <c r="AH48" i="1"/>
  <c r="AZ47" i="1"/>
  <c r="AU46" i="1"/>
  <c r="AE48" i="1"/>
  <c r="AZ43" i="1"/>
  <c r="AW45" i="1"/>
  <c r="BD45" i="1" s="1"/>
  <c r="AT44" i="1"/>
  <c r="AE46" i="1"/>
  <c r="AU42" i="1"/>
  <c r="AU48" i="1"/>
  <c r="AY46" i="1"/>
  <c r="AX45" i="1"/>
  <c r="AZ44" i="1"/>
  <c r="AU43" i="1"/>
  <c r="AE41" i="1"/>
  <c r="AT46" i="1"/>
  <c r="BB44" i="1"/>
  <c r="AE45" i="1"/>
  <c r="AT47" i="1"/>
  <c r="AV45" i="1"/>
  <c r="BC45" i="1" s="1"/>
  <c r="AY45" i="1"/>
  <c r="AZ48" i="1"/>
  <c r="BB47" i="1"/>
  <c r="AU45" i="1"/>
  <c r="AY44" i="1"/>
  <c r="BB42" i="1"/>
  <c r="AE42" i="1"/>
  <c r="BA48" i="1"/>
  <c r="AX46" i="1"/>
  <c r="AW44" i="1"/>
  <c r="BD44" i="1" s="1"/>
  <c r="AY43" i="1"/>
  <c r="AE43" i="1"/>
  <c r="AX48" i="1"/>
  <c r="AX47" i="1"/>
  <c r="AW47" i="1"/>
  <c r="BD47" i="1" s="1"/>
  <c r="AZ46" i="1"/>
  <c r="BA45" i="1"/>
  <c r="AV44" i="1"/>
  <c r="BC44" i="1" s="1"/>
  <c r="AW43" i="1"/>
  <c r="BD43" i="1" s="1"/>
  <c r="AZ42" i="1"/>
  <c r="AX44" i="1"/>
  <c r="AU44" i="1"/>
  <c r="AV43" i="1"/>
  <c r="BC43" i="1" s="1"/>
  <c r="BB48" i="1"/>
  <c r="AT48" i="1"/>
  <c r="AV47" i="1"/>
  <c r="BC47" i="1" s="1"/>
  <c r="AX42" i="1"/>
  <c r="AV48" i="1"/>
  <c r="BC48" i="1" s="1"/>
  <c r="AX43" i="1"/>
  <c r="AZ41" i="1"/>
  <c r="AT41" i="1"/>
  <c r="BB41" i="1"/>
  <c r="BA41" i="1"/>
  <c r="AH42" i="1"/>
  <c r="AV41" i="1"/>
  <c r="BC41" i="1" s="1"/>
  <c r="AW41" i="1"/>
  <c r="BD41" i="1" s="1"/>
  <c r="AX41" i="1"/>
  <c r="AH28" i="1"/>
  <c r="AH29" i="1"/>
  <c r="AH30" i="1"/>
  <c r="AH31" i="1"/>
  <c r="AH23" i="1"/>
  <c r="AH36" i="1"/>
  <c r="AH37" i="1"/>
  <c r="AH32" i="1"/>
  <c r="AH24" i="1"/>
  <c r="AH33" i="1"/>
  <c r="AH25" i="1"/>
  <c r="BA32" i="1"/>
  <c r="BA24" i="1"/>
  <c r="BA36" i="1"/>
  <c r="AY36" i="1"/>
  <c r="AY32" i="1"/>
  <c r="AY26" i="1"/>
  <c r="AW31" i="1"/>
  <c r="BD31" i="1" s="1"/>
  <c r="AY22" i="1"/>
  <c r="AZ30" i="1"/>
  <c r="AZ28" i="1"/>
  <c r="AZ26" i="1"/>
  <c r="AE24" i="1"/>
  <c r="AE30" i="1"/>
  <c r="AE36" i="1"/>
  <c r="BB27" i="1"/>
  <c r="AZ37" i="1"/>
  <c r="AZ35" i="1"/>
  <c r="AZ33" i="1"/>
  <c r="AZ31" i="1"/>
  <c r="AZ29" i="1"/>
  <c r="AZ27" i="1"/>
  <c r="AZ25" i="1"/>
  <c r="AZ23" i="1"/>
  <c r="BB34" i="1"/>
  <c r="BB24" i="1"/>
  <c r="AE34" i="1"/>
  <c r="AU22" i="1"/>
  <c r="BB22" i="1"/>
  <c r="AE28" i="1"/>
  <c r="AX36" i="1"/>
  <c r="AV34" i="1"/>
  <c r="BC34" i="1" s="1"/>
  <c r="AX32" i="1"/>
  <c r="AU24" i="1"/>
  <c r="AZ36" i="1"/>
  <c r="AU37" i="1"/>
  <c r="AU35" i="1"/>
  <c r="AU33" i="1"/>
  <c r="AU29" i="1"/>
  <c r="AU25" i="1"/>
  <c r="AU23" i="1"/>
  <c r="AV37" i="1"/>
  <c r="BC37" i="1" s="1"/>
  <c r="AV33" i="1"/>
  <c r="BC33" i="1" s="1"/>
  <c r="AY29" i="1"/>
  <c r="AV27" i="1"/>
  <c r="BC27" i="1" s="1"/>
  <c r="AV23" i="1"/>
  <c r="BC23" i="1" s="1"/>
  <c r="BA31" i="1"/>
  <c r="BA29" i="1"/>
  <c r="BA27" i="1"/>
  <c r="BA25" i="1"/>
  <c r="BA23" i="1"/>
  <c r="AV31" i="1"/>
  <c r="BC31" i="1" s="1"/>
  <c r="AX25" i="1"/>
  <c r="AX29" i="1"/>
  <c r="AX35" i="1"/>
  <c r="AX31" i="1"/>
  <c r="AT37" i="1"/>
  <c r="AW35" i="1"/>
  <c r="BD35" i="1" s="1"/>
  <c r="AT33" i="1"/>
  <c r="AU27" i="1"/>
  <c r="AW25" i="1"/>
  <c r="BD25" i="1" s="1"/>
  <c r="AT30" i="1"/>
  <c r="AW28" i="1"/>
  <c r="BD28" i="1" s="1"/>
  <c r="BB31" i="1"/>
  <c r="AT23" i="1"/>
  <c r="AZ34" i="1"/>
  <c r="AZ32" i="1"/>
  <c r="BA30" i="1"/>
  <c r="BA28" i="1"/>
  <c r="BA37" i="1"/>
  <c r="BA35" i="1"/>
  <c r="AZ24" i="1"/>
  <c r="AU36" i="1"/>
  <c r="AW34" i="1"/>
  <c r="BD34" i="1" s="1"/>
  <c r="AU32" i="1"/>
  <c r="AU30" i="1"/>
  <c r="AU28" i="1"/>
  <c r="AU26" i="1"/>
  <c r="AX34" i="1"/>
  <c r="AV30" i="1"/>
  <c r="BC30" i="1" s="1"/>
  <c r="AX28" i="1"/>
  <c r="AT26" i="1"/>
  <c r="AV24" i="1"/>
  <c r="BC24" i="1" s="1"/>
  <c r="AV22" i="1"/>
  <c r="BC22" i="1" s="1"/>
  <c r="BA33" i="1"/>
  <c r="AT22" i="1"/>
  <c r="AW22" i="1"/>
  <c r="BD22" i="1" s="1"/>
  <c r="AY37" i="1"/>
  <c r="AW36" i="1"/>
  <c r="BD36" i="1" s="1"/>
  <c r="BB35" i="1"/>
  <c r="AV35" i="1"/>
  <c r="BC35" i="1" s="1"/>
  <c r="AU34" i="1"/>
  <c r="AY33" i="1"/>
  <c r="AW32" i="1"/>
  <c r="BD32" i="1" s="1"/>
  <c r="AU31" i="1"/>
  <c r="AY30" i="1"/>
  <c r="AW29" i="1"/>
  <c r="BD29" i="1" s="1"/>
  <c r="BB28" i="1"/>
  <c r="AV28" i="1"/>
  <c r="BC28" i="1" s="1"/>
  <c r="AT27" i="1"/>
  <c r="AX26" i="1"/>
  <c r="BB25" i="1"/>
  <c r="AV25" i="1"/>
  <c r="BC25" i="1" s="1"/>
  <c r="AT24" i="1"/>
  <c r="AY23" i="1"/>
  <c r="AX22" i="1"/>
  <c r="AX37" i="1"/>
  <c r="BB36" i="1"/>
  <c r="AV36" i="1"/>
  <c r="BC36" i="1" s="1"/>
  <c r="AT34" i="1"/>
  <c r="AX33" i="1"/>
  <c r="BB32" i="1"/>
  <c r="AV32" i="1"/>
  <c r="BC32" i="1" s="1"/>
  <c r="AT31" i="1"/>
  <c r="AX30" i="1"/>
  <c r="BB29" i="1"/>
  <c r="AV29" i="1"/>
  <c r="BC29" i="1" s="1"/>
  <c r="AY27" i="1"/>
  <c r="AW26" i="1"/>
  <c r="BD26" i="1" s="1"/>
  <c r="AY24" i="1"/>
  <c r="AX23" i="1"/>
  <c r="AW37" i="1"/>
  <c r="BD37" i="1" s="1"/>
  <c r="AT35" i="1"/>
  <c r="AY34" i="1"/>
  <c r="AW33" i="1"/>
  <c r="BD33" i="1" s="1"/>
  <c r="AY31" i="1"/>
  <c r="AW30" i="1"/>
  <c r="BD30" i="1" s="1"/>
  <c r="AT28" i="1"/>
  <c r="AX27" i="1"/>
  <c r="BB26" i="1"/>
  <c r="AV26" i="1"/>
  <c r="BC26" i="1" s="1"/>
  <c r="AT25" i="1"/>
  <c r="AX24" i="1"/>
  <c r="AW23" i="1"/>
  <c r="BD23" i="1" s="1"/>
  <c r="BB37" i="1"/>
  <c r="AT36" i="1"/>
  <c r="AY35" i="1"/>
  <c r="BB33" i="1"/>
  <c r="AT32" i="1"/>
  <c r="BB30" i="1"/>
  <c r="AT29" i="1"/>
  <c r="AY28" i="1"/>
  <c r="AW27" i="1"/>
  <c r="BD27" i="1" s="1"/>
  <c r="AY25" i="1"/>
  <c r="AW24" i="1"/>
  <c r="BD24" i="1" s="1"/>
  <c r="BB23" i="1"/>
  <c r="BJ34" i="1"/>
  <c r="BJ36" i="1"/>
  <c r="BJ37" i="1"/>
  <c r="BJ35" i="1"/>
  <c r="BJ30" i="1"/>
  <c r="BJ27" i="1"/>
  <c r="BJ24" i="1"/>
  <c r="AE26" i="1"/>
  <c r="BJ33" i="1"/>
  <c r="AE22" i="1"/>
  <c r="AE27" i="1"/>
  <c r="AE33" i="1"/>
  <c r="BJ31" i="1"/>
  <c r="BJ25" i="1"/>
  <c r="AE37" i="1"/>
  <c r="AE31" i="1"/>
  <c r="AE25" i="1"/>
  <c r="AE23" i="1"/>
  <c r="AE29" i="1"/>
  <c r="AE35" i="1"/>
  <c r="BJ29" i="1"/>
  <c r="BJ26" i="1"/>
  <c r="BJ23" i="1"/>
  <c r="AE32" i="1"/>
  <c r="BJ22" i="1"/>
  <c r="BJ28" i="1"/>
  <c r="BJ32" i="1"/>
  <c r="AI32" i="1" l="1"/>
  <c r="AI29" i="1"/>
  <c r="AI55" i="1"/>
  <c r="AI30" i="1"/>
  <c r="AI53" i="1"/>
  <c r="AI22" i="1"/>
  <c r="AI28" i="1"/>
  <c r="AI52" i="1"/>
  <c r="AI24" i="1"/>
  <c r="AI43" i="1"/>
  <c r="AI54" i="1"/>
  <c r="AI37" i="1"/>
  <c r="AI36" i="1"/>
  <c r="AI34" i="1"/>
  <c r="AI25" i="1"/>
  <c r="AI23" i="1"/>
  <c r="AI35" i="1"/>
  <c r="AI26" i="1"/>
  <c r="AI33" i="1"/>
  <c r="AI31" i="1"/>
  <c r="AI27" i="1"/>
  <c r="AI41" i="1"/>
  <c r="AI45" i="1"/>
  <c r="AI46" i="1"/>
  <c r="AI47" i="1"/>
  <c r="AI44" i="1"/>
  <c r="AI48" i="1"/>
  <c r="AI42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F16" i="1" s="1"/>
  <c r="AB16" i="1" a="1"/>
  <c r="AB16" i="1" s="1"/>
  <c r="Z15" i="1" a="1"/>
  <c r="Z15" i="1" s="1"/>
  <c r="AE15" i="1" s="1"/>
  <c r="AA15" i="1" a="1"/>
  <c r="AA15" i="1" s="1"/>
  <c r="AF15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Q34" i="1"/>
  <c r="Q22" i="1"/>
  <c r="W3" i="1"/>
  <c r="Q51" i="1"/>
  <c r="Q50" i="1"/>
  <c r="AC14" i="1" s="1"/>
  <c r="Q49" i="1"/>
  <c r="AC13" i="1" s="1"/>
  <c r="Q48" i="1"/>
  <c r="Q47" i="1"/>
  <c r="AC12" i="1" s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AC9" i="1" s="1"/>
  <c r="Q2" i="1"/>
  <c r="Q3" i="1"/>
  <c r="Q5" i="1"/>
  <c r="AC7" i="1" l="1"/>
  <c r="AC10" i="1"/>
  <c r="AC4" i="1"/>
  <c r="AC11" i="1"/>
  <c r="AD11" i="1" s="1"/>
  <c r="AC5" i="1"/>
  <c r="W6" i="1"/>
  <c r="W7" i="1" s="1"/>
  <c r="AC3" i="1"/>
  <c r="AC6" i="1"/>
  <c r="AC8" i="1"/>
  <c r="AD14" i="1"/>
  <c r="AD15" i="1"/>
  <c r="AD16" i="1"/>
  <c r="AD17" i="1"/>
  <c r="AD12" i="1"/>
  <c r="AD13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D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AD6" i="1" l="1"/>
  <c r="AD10" i="1"/>
  <c r="AD8" i="1"/>
  <c r="AD3" i="1"/>
  <c r="AD5" i="1"/>
  <c r="AD7" i="1"/>
  <c r="AD4" i="1"/>
  <c r="W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<sst xmlns="http://schemas.openxmlformats.org/spreadsheetml/2006/main" count="738" uniqueCount="137">
  <si>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</si>
  <si>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</si>
  <si>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</si>
  <si>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</si>
  <si>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</si>
  <si>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</si>
  <si>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</si>
  <si>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</si>
  <si>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</si>
  <si>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</si>
  <si>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</si>
  <si>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</si>
  <si>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</si>
  <si>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</si>
  <si>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</si>
  <si>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</si>
  <si>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</si>
  <si>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</si>
  <si>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</si>
  <si>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</si>
  <si>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</si>
  <si>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</si>
  <si>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</si>
  <si>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</si>
  <si>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</si>
  <si>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</si>
  <si>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</si>
  <si>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</si>
  <si>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</si>
  <si>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</si>
  <si>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</si>
  <si>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</si>
  <si>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</si>
  <si>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</si>
  <si>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</si>
  <si>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</si>
  <si>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</si>
  <si>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</si>
  <si>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</si>
  <si>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</si>
  <si>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</si>
  <si>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</si>
  <si>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</si>
  <si>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</si>
  <si>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</si>
  <si>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</si>
  <si>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</si>
  <si>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</si>
  <si>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</si>
  <si>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</si>
  <si>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</si>
  <si>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</si>
  <si>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</si>
  <si>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</si>
  <si>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</si>
  <si>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</si>
  <si>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</si>
  <si>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</si>
  <si>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</si>
  <si>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</si>
  <si>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</si>
  <si>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</si>
  <si>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</si>
  <si>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</si>
  <si>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</si>
  <si>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</si>
  <si>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</si>
  <si>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</si>
  <si>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</si>
  <si>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</si>
  <si>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</si>
  <si>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</si>
  <si>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R4</t>
  </si>
  <si>
    <t>GF TOT</t>
  </si>
  <si>
    <t>GA TOT</t>
  </si>
  <si>
    <t>GA R4</t>
  </si>
  <si>
    <t>DIFF TOT</t>
  </si>
  <si>
    <t>DIFF R4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</si>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</sst>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ill>
        <patternFill>
          <bgColor rgb="FFFF6969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FF3300"/>
      <color rgb="FFFF6969"/>
      <color rgb="FF92001C"/>
      <color rgb="FFFF9900"/>
      <color rgb="FFA5002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BL90"/>
  <sheetViews>
    <sheetView tabSelected="1" topLeftCell="F57" workbookViewId="0">
      <selection activeCell="J76" sqref="J76"/>
    </sheetView>
  </sheetViews>
  <sheetFormatPr defaultRowHeight="15" x14ac:dyDescent="0.25"/>
  <cols>
    <col min="1" max="1" width="10.42578125" bestFit="1" customWidth="1"/>
    <col min="2" max="2" width="6" style="2" bestFit="1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8.8554687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0.42578125" bestFit="1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0" max="20" width="22" bestFit="1" customWidth="1"/>
    <col min="23" max="23" width="12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2" bestFit="1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  <col min="37" max="37" width="8.7109375" bestFit="1" customWidth="1"/>
    <col min="38" max="38" width="4.5703125" bestFit="1" customWidth="1"/>
    <col min="39" max="39" width="3.5703125" bestFit="1" customWidth="1"/>
    <col min="40" max="41" width="7.7109375" bestFit="1" customWidth="1"/>
    <col min="42" max="43" width="7.5703125" bestFit="1" customWidth="1"/>
    <col min="44" max="45" width="7.85546875" bestFit="1" customWidth="1"/>
    <col min="46" max="46" width="9.140625" bestFit="1" customWidth="1"/>
    <col min="48" max="48" width="7.28515625" bestFit="1" customWidth="1"/>
    <col min="49" max="49" width="7.5703125" bestFit="1" customWidth="1"/>
    <col min="50" max="50" width="8.85546875" bestFit="1" customWidth="1"/>
    <col min="51" max="56" width="12" bestFit="1" customWidth="1"/>
    <col min="59" max="59" width="5.85546875" bestFit="1" customWidth="1"/>
    <col min="60" max="60" width="6.140625" bestFit="1" customWidth="1"/>
    <col min="61" max="61" width="7.42578125" bestFit="1" customWidth="1"/>
    <col min="62" max="62" width="7.140625" bestFit="1" customWidth="1"/>
    <col min="63" max="63" width="7.42578125" bestFit="1" customWidth="1"/>
    <col min="64" max="64" width="8.710937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65</v>
      </c>
      <c r="AD2" s="1" t="s">
        <v>66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>SUMIFS($Q$2:$Q$100,$D$2:$D$100,Y3)</f>
        <v>3</v>
      </c>
      <c r="AD3">
        <f t="shared" ref="AD3:AD17" si="1">AC3/AB3</f>
        <v>0.6</v>
      </c>
      <c r="AE3">
        <f>SUMIFS($O$2:$O$100,$K$2:$K$100,Z3,$C$2:$C$100,1) + SUMIFS($N$2:$N$100,$J$2:$J$100,Z3,$C$2:$C$100,1)</f>
        <v>20</v>
      </c>
      <c r="AF3">
        <f>SUMIFS($O$2:$O$100,$K$2:$K$100,AA3,$C$2:$C$100,1) + SUMIFS($N$2:$N$100,$J$2:$J$100,AA3,$C$2:$C$100,1)</f>
        <v>14</v>
      </c>
      <c r="AG3">
        <f>SUMIFS(O2:O79,D2:D79,Y3)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 t="shared" ref="AC4:AC17" si="2">SUMIFS($Q$2:$Q$100,$D$2:$D$100,Y4)</f>
        <v>4</v>
      </c>
      <c r="AD4">
        <f t="shared" si="1"/>
        <v>0.5714285714285714</v>
      </c>
      <c r="AE4">
        <f t="shared" ref="AE4:AE17" si="3">SUMIFS($O$2:$O$100,$K$2:$K$100,Z4,$C$2:$C$100,1) + SUMIFS($N$2:$N$100,$J$2:$J$100,Z4,$C$2:$C$100,1)</f>
        <v>18</v>
      </c>
      <c r="AF4">
        <f t="shared" ref="AF4:AF10" si="4">SUMIFS($O$2:$O$100,$K$2:$K$100,AA4,$C$2:$C$100,1) + SUMIFS($N$2:$N$100,$J$2:$J$100,AA4,$C$2:$C$100,1)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COUNTA(H2:H100)</f>
        <v>75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 t="shared" si="2"/>
        <v>3</v>
      </c>
      <c r="AD5">
        <f t="shared" si="1"/>
        <v>0.6</v>
      </c>
      <c r="AE5">
        <f t="shared" si="3"/>
        <v>19</v>
      </c>
      <c r="AF5">
        <f t="shared" si="4"/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SUM(Q2:Q100)</f>
        <v>45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 t="shared" si="2"/>
        <v>3</v>
      </c>
      <c r="AD6">
        <f t="shared" si="1"/>
        <v>0.75</v>
      </c>
      <c r="AE6">
        <f t="shared" si="3"/>
        <v>15</v>
      </c>
      <c r="AF6">
        <f t="shared" si="4"/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0.6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 t="shared" si="2"/>
        <v>1</v>
      </c>
      <c r="AD7">
        <f t="shared" si="1"/>
        <v>0.16666666666666666</v>
      </c>
      <c r="AE7">
        <f t="shared" si="3"/>
        <v>13</v>
      </c>
      <c r="AF7">
        <f t="shared" si="4"/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 t="shared" si="2"/>
        <v>3</v>
      </c>
      <c r="AD8">
        <f t="shared" si="1"/>
        <v>0.6</v>
      </c>
      <c r="AE8">
        <f t="shared" si="3"/>
        <v>17</v>
      </c>
      <c r="AF8">
        <f t="shared" si="4"/>
        <v>18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 t="shared" si="2"/>
        <v>4</v>
      </c>
      <c r="AD9">
        <f t="shared" si="1"/>
        <v>0.8</v>
      </c>
      <c r="AE9">
        <f t="shared" si="3"/>
        <v>15</v>
      </c>
      <c r="AF9">
        <f t="shared" si="4"/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>
        <f t="shared" si="2"/>
        <v>4</v>
      </c>
      <c r="AD10" s="11">
        <f t="shared" si="1"/>
        <v>0.5714285714285714</v>
      </c>
      <c r="AE10">
        <f t="shared" si="3"/>
        <v>17</v>
      </c>
      <c r="AF10">
        <f t="shared" si="4"/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6</v>
      </c>
      <c r="AC11">
        <f t="shared" si="2"/>
        <v>3</v>
      </c>
      <c r="AD11">
        <f t="shared" si="1"/>
        <v>0.5</v>
      </c>
      <c r="AE11">
        <f>SUMIFS($O$2:$O$100,$K$2:$K$100,Z11,$C$2:$C$100,2) + SUMIFS($N$2:$N$100,$J$2:$J$100,Z11,$C$2:$C$100,2)</f>
        <v>20</v>
      </c>
      <c r="AF11">
        <f>SUMIFS($O$2:$O$100,$K$2:$K$100,AA11,$C$2:$C$100,2) + SUMIFS($N$2:$N$100,$J$2:$J$100,AA11,$C$2:$C$100,2)</f>
        <v>19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6</v>
      </c>
      <c r="AC12">
        <f t="shared" si="2"/>
        <v>3</v>
      </c>
      <c r="AD12">
        <f t="shared" si="1"/>
        <v>0.5</v>
      </c>
      <c r="AE12">
        <f t="shared" ref="AE12:AE14" si="5">SUMIFS($O$2:$O$100,$K$2:$K$100,Z12,$C$2:$C$100,2) + SUMIFS($N$2:$N$100,$J$2:$J$100,Z12,$C$2:$C$100,2)</f>
        <v>19</v>
      </c>
      <c r="AF12">
        <f>SUMIFS($O$2:$O$100,$K$2:$K$100,AA12,$C$2:$C$100,2) + SUMIFS($N$2:$N$100,$J$2:$J$100,AA12,$C$2:$C$100,2)</f>
        <v>13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6</v>
      </c>
      <c r="AC13">
        <f t="shared" si="2"/>
        <v>4</v>
      </c>
      <c r="AD13">
        <f t="shared" si="1"/>
        <v>0.66666666666666663</v>
      </c>
      <c r="AE13">
        <f t="shared" si="5"/>
        <v>22</v>
      </c>
      <c r="AF13">
        <f>SUMIFS($O$2:$O$100,$K$2:$K$100,AA13,$C$2:$C$100,2) + SUMIFS($N$2:$N$100,$J$2:$J$100,AA13,$C$2:$C$100,2)</f>
        <v>14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7</v>
      </c>
      <c r="AC14">
        <f t="shared" si="2"/>
        <v>6</v>
      </c>
      <c r="AD14" s="11">
        <f t="shared" si="1"/>
        <v>0.8571428571428571</v>
      </c>
      <c r="AE14">
        <f t="shared" si="5"/>
        <v>20</v>
      </c>
      <c r="AF14">
        <f>SUMIFS($O$2:$O$100,$K$2:$K$100,AA14,$C$2:$C$100,2) + SUMIFS($N$2:$N$100,$J$2:$J$100,AA14,$C$2:$C$100,2)</f>
        <v>24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str" cm="1">
        <f t="array" ref="Z15">INDEX(F:F, MATCH(2, 1/(D:D=Y15)))</f>
        <v>NYR</v>
      </c>
      <c r="AA15" s="1" t="str" cm="1">
        <f t="array" ref="AA15">INDEX(G:G, MATCH(2, 1/(D:D=Y15)))</f>
        <v>FLA</v>
      </c>
      <c r="AB15" cm="1">
        <f t="array" ref="AB15">INDEX(E:E, MATCH(2, 1/(D:D=Y15)))</f>
        <v>7</v>
      </c>
      <c r="AC15">
        <f t="shared" si="2"/>
        <v>2</v>
      </c>
      <c r="AD15">
        <f t="shared" si="1"/>
        <v>0.2857142857142857</v>
      </c>
      <c r="AE15">
        <f>SUMIFS($O$2:$O$100,$K$2:$K$100,Z15,$C$2:$C$100,3) + SUMIFS($N$2:$N$100,$J$2:$J$100,Z15,$C$2:$C$100,3)</f>
        <v>7</v>
      </c>
      <c r="AF15">
        <f>SUMIFS($O$2:$O$100,$K$2:$K$100,AA15,$C$2:$C$100,3) + SUMIFS($N$2:$N$100,$J$2:$J$100,AA15,$C$2:$C$100,3)</f>
        <v>8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str" cm="1">
        <f t="array" ref="Z16">INDEX(F:F, MATCH(2, 1/(D:D=Y16)))</f>
        <v>DAL</v>
      </c>
      <c r="AA16" s="11" t="str" cm="1">
        <f t="array" ref="AA16">INDEX(G:G, MATCH(2, 1/(D:D=Y16)))</f>
        <v>EDM</v>
      </c>
      <c r="AB16" s="11" cm="1">
        <f t="array" ref="AB16">INDEX(E:E, MATCH(2, 1/(D:D=Y16)))</f>
        <v>7</v>
      </c>
      <c r="AC16">
        <f t="shared" si="2"/>
        <v>2</v>
      </c>
      <c r="AD16" s="11">
        <f t="shared" si="1"/>
        <v>0.2857142857142857</v>
      </c>
      <c r="AE16">
        <f>SUMIFS($O$2:$O$100,$K$2:$K$100,Z16,$C$2:$C$100,3) + SUMIFS($N$2:$N$100,$J$2:$J$100,Z16,$C$2:$C$100,3)</f>
        <v>10</v>
      </c>
      <c r="AF16">
        <f>SUMIFS($O$2:$O$100,$K$2:$K$100,AA16,$C$2:$C$100,3) + SUMIFS($N$2:$N$100,$J$2:$J$100,AA16,$C$2:$C$100,3)</f>
        <v>7</v>
      </c>
      <c r="AG16" s="11"/>
      <c r="AH16" s="11"/>
      <c r="AI16" s="11"/>
      <c r="AJ16" s="11"/>
      <c r="AK16" s="11"/>
    </row>
    <row r="17" spans="1:64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>
        <f t="shared" si="2"/>
        <v>0</v>
      </c>
      <c r="AD17" s="28" t="e">
        <f t="shared" si="1"/>
        <v>#N/A</v>
      </c>
      <c r="AE17">
        <f t="shared" si="3"/>
        <v>0</v>
      </c>
      <c r="AF17">
        <f>SUMIFS($O$2:$O$100,$K$2:$K$100,AA17,$C$2:$C$100,4) + SUMIFS($N$2:$N$100,$J$2:$J$100,AA17,$C$2:$C$100,4)</f>
        <v>0</v>
      </c>
      <c r="AG17" s="14"/>
      <c r="AH17" s="14"/>
      <c r="AI17" s="14"/>
      <c r="AJ17" s="14"/>
      <c r="AK17" s="14"/>
    </row>
    <row r="18" spans="1:64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64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64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64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  <c r="AA21" t="s">
        <v>67</v>
      </c>
      <c r="AB21" t="s">
        <v>68</v>
      </c>
      <c r="AC21" t="s">
        <v>69</v>
      </c>
      <c r="AD21" t="s">
        <v>70</v>
      </c>
      <c r="AE21" t="s">
        <v>71</v>
      </c>
      <c r="AF21" t="s">
        <v>101</v>
      </c>
      <c r="AG21" t="s">
        <v>102</v>
      </c>
      <c r="AH21" t="s">
        <v>95</v>
      </c>
      <c r="AI21" t="s">
        <v>96</v>
      </c>
      <c r="AJ21" t="s">
        <v>97</v>
      </c>
      <c r="AK21" t="s">
        <v>98</v>
      </c>
      <c r="AL21" t="s">
        <v>99</v>
      </c>
      <c r="AM21" t="s">
        <v>100</v>
      </c>
      <c r="AN21" t="s">
        <v>87</v>
      </c>
      <c r="AO21" t="s">
        <v>88</v>
      </c>
      <c r="AP21" t="s">
        <v>78</v>
      </c>
      <c r="AQ21" t="s">
        <v>80</v>
      </c>
      <c r="AR21" t="s">
        <v>79</v>
      </c>
      <c r="AS21" t="s">
        <v>81</v>
      </c>
      <c r="AT21" t="s">
        <v>82</v>
      </c>
      <c r="AU21" t="s">
        <v>83</v>
      </c>
      <c r="AV21" t="s">
        <v>84</v>
      </c>
      <c r="AW21" t="s">
        <v>85</v>
      </c>
      <c r="AX21" t="s">
        <v>86</v>
      </c>
      <c r="AY21" t="s">
        <v>89</v>
      </c>
      <c r="AZ21" t="s">
        <v>90</v>
      </c>
      <c r="BA21" t="s">
        <v>92</v>
      </c>
      <c r="BB21" t="s">
        <v>91</v>
      </c>
      <c r="BC21" t="s">
        <v>93</v>
      </c>
      <c r="BD21" t="s">
        <v>94</v>
      </c>
      <c r="BG21" t="s">
        <v>72</v>
      </c>
      <c r="BH21" t="s">
        <v>75</v>
      </c>
      <c r="BI21" t="s">
        <v>77</v>
      </c>
      <c r="BJ21" t="s">
        <v>73</v>
      </c>
      <c r="BK21" t="s">
        <v>74</v>
      </c>
      <c r="BL21" t="s">
        <v>76</v>
      </c>
    </row>
    <row r="22" spans="1:64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  <c r="Z22" t="s">
        <v>11</v>
      </c>
      <c r="AA22">
        <f t="shared" ref="AA22:AA37" si="6">COUNTIFS($J$2:$J$81, Z22, $C$2:$C$81, 1) + COUNTIFS($K$2:$K$81, Z22, $C$2:$C$81, 1)</f>
        <v>5</v>
      </c>
      <c r="AB22">
        <f t="shared" ref="AB22:AB37" si="7">COUNTIFS($J$2:$J$81, Z22, $C$2:$C$81, 2) + COUNTIFS($K$2:$K$81, Z22, $C$2:$C$81, 2)</f>
        <v>6</v>
      </c>
      <c r="AC22">
        <f>COUNTIFS($J$2:$J$81, Z22, $C$2:$C$81, 3) + COUNTIFS($K$2:$K$81, Z22, $C$2:$C$81, 3)</f>
        <v>5</v>
      </c>
      <c r="AD22">
        <f>COUNTIFS($J$2:$J$81, Z22, $C$2:$C$81, 4) + COUNTIFS($K$2:$K$81, Z22, $C$2:$C$81, 4)</f>
        <v>0</v>
      </c>
      <c r="AE22">
        <f>AA22+AB22+AC22+AD22</f>
        <v>16</v>
      </c>
      <c r="AF22">
        <f>COUNTIF($K$2:$K$81, Z22)</f>
        <v>8</v>
      </c>
      <c r="AG22">
        <f>COUNTIF($J$2:$J$81, Z22)</f>
        <v>8</v>
      </c>
      <c r="AH22">
        <f>AJ22+AL22</f>
        <v>9</v>
      </c>
      <c r="AI22">
        <f>AE22-AH22</f>
        <v>7</v>
      </c>
      <c r="AJ22" cm="1">
        <f t="array" ref="AJ22">SUMPRODUCT(($K$2:$K$81=Z22)*($O$2:$O$81&gt;$N$2:$N$81))</f>
        <v>4</v>
      </c>
      <c r="AK22" cm="1">
        <f t="array" ref="AK22">SUMPRODUCT(($K$2:$K$81=Z22)*($O$2:$O$81&lt;$N$2:$N$81))</f>
        <v>3</v>
      </c>
      <c r="AL22" cm="1">
        <f t="array" ref="AL22">SUMPRODUCT(($J$2:$J$81=Z22)*($O$2:$O$81&lt;$N$2:$N$81))</f>
        <v>5</v>
      </c>
      <c r="AM22" cm="1">
        <f t="array" ref="AM22">SUMPRODUCT(($J$2:$J$81=Z22)*($O$2:$O$81&gt;$N$2:$N$81))</f>
        <v>2</v>
      </c>
      <c r="AN22">
        <f t="shared" ref="AN22:AN37" si="8">COUNTIFS($K$2:$K$81,Z22,$C$2:$C$81,1)</f>
        <v>3</v>
      </c>
      <c r="AO22">
        <f t="shared" ref="AO22:AO37" si="9">COUNTIFS($J$2:$J$81,Z22,$C$2:$C$81,1)</f>
        <v>2</v>
      </c>
      <c r="AP22">
        <f t="shared" ref="AP22:AP37" si="10">SUMIFS($O$2:$O$81, $K$2:$K$81, Z22,$C$2:$C$81, 1)</f>
        <v>12</v>
      </c>
      <c r="AQ22">
        <f t="shared" ref="AQ22:AQ37" si="11">SUMIFS($N$2:$N$81, $J$2:$J$81, Z22,$C$2:$C$81, 1)</f>
        <v>8</v>
      </c>
      <c r="AR22">
        <f t="shared" ref="AR22:AR37" si="12">SUMIFS($N$2:$N$81, $K$2:$K$81, Z22,$C$2:$C$81, 1)</f>
        <v>5</v>
      </c>
      <c r="AS22">
        <f t="shared" ref="AS22:AS37" si="13">SUMIFS($O$2:$O$81, $J$2:$J$81, Z22,$C$2:$C$81, 1)</f>
        <v>9</v>
      </c>
      <c r="AT22">
        <f>AP22-AR22</f>
        <v>7</v>
      </c>
      <c r="AU22">
        <f>AQ22-AS22</f>
        <v>-1</v>
      </c>
      <c r="AV22">
        <f>AP22+AQ22</f>
        <v>20</v>
      </c>
      <c r="AW22">
        <f>AR22+AS22</f>
        <v>14</v>
      </c>
      <c r="AX22">
        <f>(AP22+AQ22)-(AR22+AS22)</f>
        <v>6</v>
      </c>
      <c r="AY22">
        <f>AP22/AN22</f>
        <v>4</v>
      </c>
      <c r="AZ22">
        <f>AQ22/AO22</f>
        <v>4</v>
      </c>
      <c r="BA22">
        <f>AR22/AN22</f>
        <v>1.6666666666666667</v>
      </c>
      <c r="BB22">
        <f>AS22/AO22</f>
        <v>4.5</v>
      </c>
      <c r="BC22">
        <f t="shared" ref="BC22:BC37" si="14">AV22/AA22</f>
        <v>4</v>
      </c>
      <c r="BD22">
        <f t="shared" ref="BD22:BD37" si="15">AW22/AA22</f>
        <v>2.8</v>
      </c>
      <c r="BG22">
        <f t="shared" ref="BG22:BG37" si="16">SUMIFS($O$2:$O$81, $K$2:$K$81, Z22,$C$2:$C$81, 4)</f>
        <v>0</v>
      </c>
      <c r="BJ22" t="e">
        <f>AP22+#REF!+#REF!+BG22</f>
        <v>#REF!</v>
      </c>
    </row>
    <row r="23" spans="1:64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21</v>
      </c>
      <c r="K23" s="2" t="s">
        <v>20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0</v>
      </c>
      <c r="V23" s="4"/>
      <c r="Z23" t="s">
        <v>3</v>
      </c>
      <c r="AA23">
        <f t="shared" si="6"/>
        <v>7</v>
      </c>
      <c r="AB23">
        <f t="shared" si="7"/>
        <v>6</v>
      </c>
      <c r="AC23">
        <f t="shared" ref="AC23:AC37" si="17">COUNTIFS($J$2:$J$81, Z23, $C$2:$C$81, 3) + COUNTIFS($K$2:$K$81, Z23, $C$2:$C$81, 3)</f>
        <v>0</v>
      </c>
      <c r="AD23">
        <f t="shared" ref="AD23:AD37" si="18">COUNTIFS($J$2:$J$81, Z23, $C$2:$C$81, 4) + COUNTIFS($K$2:$K$81, Z23, $C$2:$C$81, 4)</f>
        <v>0</v>
      </c>
      <c r="AE23">
        <f t="shared" ref="AE23:AE37" si="19">AA23+AB23+AC23+AD23</f>
        <v>13</v>
      </c>
      <c r="AF23">
        <f t="shared" ref="AF23:AF37" si="20">COUNTIF($K$2:$K$81, Z23)</f>
        <v>7</v>
      </c>
      <c r="AG23">
        <f t="shared" ref="AG23:AG37" si="21">COUNTIF($J$2:$J$81, Z23)</f>
        <v>6</v>
      </c>
      <c r="AH23">
        <f t="shared" ref="AH23:AH37" si="22">AJ23+AL23</f>
        <v>6</v>
      </c>
      <c r="AI23">
        <f t="shared" ref="AI23:AI37" si="23">AE23-AH23</f>
        <v>7</v>
      </c>
      <c r="AJ23" cm="1">
        <f t="array" ref="AJ23">SUMPRODUCT(($K$2:$K$81=Z23)*($O$2:$O$81&gt;$N$2:$N$81))</f>
        <v>2</v>
      </c>
      <c r="AK23" cm="1">
        <f t="array" ref="AK23">SUMPRODUCT(($K$2:$K$81=Z23)*($O$2:$O$81&lt;$N$2:$N$81))</f>
        <v>5</v>
      </c>
      <c r="AL23" cm="1">
        <f t="array" ref="AL23">SUMPRODUCT(($J$2:$J$81=Z23)*($O$2:$O$81&lt;$N$2:$N$81))</f>
        <v>4</v>
      </c>
      <c r="AM23" cm="1">
        <f t="array" ref="AM23">SUMPRODUCT(($J$2:$J$81=Z23)*($O$2:$O$81&gt;$N$2:$N$81))</f>
        <v>2</v>
      </c>
      <c r="AN23">
        <f t="shared" si="8"/>
        <v>4</v>
      </c>
      <c r="AO23">
        <f t="shared" si="9"/>
        <v>3</v>
      </c>
      <c r="AP23">
        <f t="shared" si="10"/>
        <v>10</v>
      </c>
      <c r="AQ23">
        <f t="shared" si="11"/>
        <v>8</v>
      </c>
      <c r="AR23">
        <f t="shared" si="12"/>
        <v>7</v>
      </c>
      <c r="AS23">
        <f t="shared" si="13"/>
        <v>5</v>
      </c>
      <c r="AT23">
        <f t="shared" ref="AT23:AT37" si="24">AP23-AR23</f>
        <v>3</v>
      </c>
      <c r="AU23">
        <f t="shared" ref="AU23:AU37" si="25">AQ23-AS23</f>
        <v>3</v>
      </c>
      <c r="AV23">
        <f t="shared" ref="AV23:AV37" si="26">AP23+AQ23</f>
        <v>18</v>
      </c>
      <c r="AW23">
        <f t="shared" ref="AW23:AW37" si="27">AR23+AS23</f>
        <v>12</v>
      </c>
      <c r="AX23">
        <f t="shared" ref="AX23:AX37" si="28">(AP23+AQ23)-(AR23+AS23)</f>
        <v>6</v>
      </c>
      <c r="AY23">
        <f t="shared" ref="AY23:AY37" si="29">AP23/AN23</f>
        <v>2.5</v>
      </c>
      <c r="AZ23">
        <f t="shared" ref="AZ23:AZ37" si="30">AQ23/AO23</f>
        <v>2.6666666666666665</v>
      </c>
      <c r="BA23">
        <f t="shared" ref="BA23:BA37" si="31">AR23/AN23</f>
        <v>1.75</v>
      </c>
      <c r="BB23">
        <f t="shared" ref="BB23:BB37" si="32">AS23/AO23</f>
        <v>1.6666666666666667</v>
      </c>
      <c r="BC23">
        <f t="shared" si="14"/>
        <v>2.5714285714285716</v>
      </c>
      <c r="BD23">
        <f t="shared" si="15"/>
        <v>1.7142857142857142</v>
      </c>
      <c r="BG23">
        <f t="shared" si="16"/>
        <v>0</v>
      </c>
      <c r="BJ23" t="e">
        <f>AP23+#REF!+#REF!+BG23</f>
        <v>#REF!</v>
      </c>
    </row>
    <row r="24" spans="1:64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  <c r="Z24" t="s">
        <v>2</v>
      </c>
      <c r="AA24">
        <f t="shared" si="6"/>
        <v>7</v>
      </c>
      <c r="AB24">
        <f t="shared" si="7"/>
        <v>0</v>
      </c>
      <c r="AC24">
        <f t="shared" si="17"/>
        <v>0</v>
      </c>
      <c r="AD24">
        <f t="shared" si="18"/>
        <v>0</v>
      </c>
      <c r="AE24">
        <f t="shared" si="19"/>
        <v>7</v>
      </c>
      <c r="AF24">
        <f t="shared" si="20"/>
        <v>3</v>
      </c>
      <c r="AG24">
        <f t="shared" si="21"/>
        <v>4</v>
      </c>
      <c r="AH24">
        <f t="shared" si="22"/>
        <v>3</v>
      </c>
      <c r="AI24">
        <f t="shared" si="23"/>
        <v>4</v>
      </c>
      <c r="AJ24" cm="1">
        <f t="array" ref="AJ24">SUMPRODUCT(($K$2:$K$81=Z24)*($O$2:$O$81&gt;$N$2:$N$81))</f>
        <v>1</v>
      </c>
      <c r="AK24" cm="1">
        <f t="array" ref="AK24">SUMPRODUCT(($K$2:$K$81=Z24)*($O$2:$O$81&lt;$N$2:$N$81))</f>
        <v>2</v>
      </c>
      <c r="AL24" cm="1">
        <f t="array" ref="AL24">SUMPRODUCT(($J$2:$J$81=Z24)*($O$2:$O$81&lt;$N$2:$N$81))</f>
        <v>2</v>
      </c>
      <c r="AM24" cm="1">
        <f t="array" ref="AM24">SUMPRODUCT(($J$2:$J$81=Z24)*($O$2:$O$81&gt;$N$2:$N$81))</f>
        <v>2</v>
      </c>
      <c r="AN24">
        <f t="shared" si="8"/>
        <v>3</v>
      </c>
      <c r="AO24">
        <f t="shared" si="9"/>
        <v>4</v>
      </c>
      <c r="AP24">
        <f t="shared" si="10"/>
        <v>5</v>
      </c>
      <c r="AQ24">
        <f t="shared" si="11"/>
        <v>7</v>
      </c>
      <c r="AR24">
        <f t="shared" si="12"/>
        <v>8</v>
      </c>
      <c r="AS24">
        <f t="shared" si="13"/>
        <v>10</v>
      </c>
      <c r="AT24">
        <f t="shared" si="24"/>
        <v>-3</v>
      </c>
      <c r="AU24">
        <f t="shared" si="25"/>
        <v>-3</v>
      </c>
      <c r="AV24">
        <f t="shared" si="26"/>
        <v>12</v>
      </c>
      <c r="AW24">
        <f t="shared" si="27"/>
        <v>18</v>
      </c>
      <c r="AX24">
        <f t="shared" si="28"/>
        <v>-6</v>
      </c>
      <c r="AY24">
        <f t="shared" si="29"/>
        <v>1.6666666666666667</v>
      </c>
      <c r="AZ24">
        <f t="shared" si="30"/>
        <v>1.75</v>
      </c>
      <c r="BA24">
        <f t="shared" si="31"/>
        <v>2.6666666666666665</v>
      </c>
      <c r="BB24">
        <f t="shared" si="32"/>
        <v>2.5</v>
      </c>
      <c r="BC24">
        <f t="shared" si="14"/>
        <v>1.7142857142857142</v>
      </c>
      <c r="BD24">
        <f t="shared" si="15"/>
        <v>2.5714285714285716</v>
      </c>
      <c r="BG24">
        <f t="shared" si="16"/>
        <v>0</v>
      </c>
      <c r="BJ24" t="e">
        <f>AP24+#REF!+#REF!+BG24</f>
        <v>#REF!</v>
      </c>
    </row>
    <row r="25" spans="1:64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  <c r="Z25" t="s">
        <v>10</v>
      </c>
      <c r="AA25">
        <f t="shared" si="6"/>
        <v>5</v>
      </c>
      <c r="AB25">
        <f t="shared" si="7"/>
        <v>0</v>
      </c>
      <c r="AC25">
        <f t="shared" si="17"/>
        <v>0</v>
      </c>
      <c r="AD25">
        <f t="shared" si="18"/>
        <v>0</v>
      </c>
      <c r="AE25">
        <f t="shared" si="19"/>
        <v>5</v>
      </c>
      <c r="AF25">
        <f t="shared" si="20"/>
        <v>2</v>
      </c>
      <c r="AG25">
        <f t="shared" si="21"/>
        <v>3</v>
      </c>
      <c r="AH25">
        <f t="shared" si="22"/>
        <v>1</v>
      </c>
      <c r="AI25">
        <f t="shared" si="23"/>
        <v>4</v>
      </c>
      <c r="AJ25" cm="1">
        <f t="array" ref="AJ25">SUMPRODUCT(($K$2:$K$81=Z25)*($O$2:$O$81&gt;$N$2:$N$81))</f>
        <v>1</v>
      </c>
      <c r="AK25" cm="1">
        <f t="array" ref="AK25">SUMPRODUCT(($K$2:$K$81=Z25)*($O$2:$O$81&lt;$N$2:$N$81))</f>
        <v>1</v>
      </c>
      <c r="AL25" cm="1">
        <f t="array" ref="AL25">SUMPRODUCT(($J$2:$J$81=Z25)*($O$2:$O$81&lt;$N$2:$N$81))</f>
        <v>0</v>
      </c>
      <c r="AM25" cm="1">
        <f t="array" ref="AM25">SUMPRODUCT(($J$2:$J$81=Z25)*($O$2:$O$81&gt;$N$2:$N$81))</f>
        <v>3</v>
      </c>
      <c r="AN25">
        <f t="shared" si="8"/>
        <v>2</v>
      </c>
      <c r="AO25">
        <f t="shared" si="9"/>
        <v>3</v>
      </c>
      <c r="AP25">
        <f t="shared" si="10"/>
        <v>9</v>
      </c>
      <c r="AQ25">
        <f t="shared" si="11"/>
        <v>5</v>
      </c>
      <c r="AR25">
        <f t="shared" si="12"/>
        <v>8</v>
      </c>
      <c r="AS25">
        <f t="shared" si="13"/>
        <v>12</v>
      </c>
      <c r="AT25">
        <f t="shared" si="24"/>
        <v>1</v>
      </c>
      <c r="AU25">
        <f t="shared" si="25"/>
        <v>-7</v>
      </c>
      <c r="AV25">
        <f t="shared" si="26"/>
        <v>14</v>
      </c>
      <c r="AW25">
        <f t="shared" si="27"/>
        <v>20</v>
      </c>
      <c r="AX25">
        <f t="shared" si="28"/>
        <v>-6</v>
      </c>
      <c r="AY25">
        <f t="shared" si="29"/>
        <v>4.5</v>
      </c>
      <c r="AZ25">
        <f t="shared" si="30"/>
        <v>1.6666666666666667</v>
      </c>
      <c r="BA25">
        <f t="shared" si="31"/>
        <v>4</v>
      </c>
      <c r="BB25">
        <f t="shared" si="32"/>
        <v>4</v>
      </c>
      <c r="BC25">
        <f t="shared" si="14"/>
        <v>2.8</v>
      </c>
      <c r="BD25">
        <f t="shared" si="15"/>
        <v>4</v>
      </c>
      <c r="BG25">
        <f t="shared" si="16"/>
        <v>0</v>
      </c>
      <c r="BJ25" t="e">
        <f>AP25+#REF!+#REF!+BG25</f>
        <v>#REF!</v>
      </c>
    </row>
    <row r="26" spans="1:64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  <c r="Z26" t="s">
        <v>13</v>
      </c>
      <c r="AA26">
        <f t="shared" si="6"/>
        <v>4</v>
      </c>
      <c r="AB26">
        <f t="shared" si="7"/>
        <v>6</v>
      </c>
      <c r="AC26">
        <f t="shared" si="17"/>
        <v>5</v>
      </c>
      <c r="AD26">
        <f t="shared" si="18"/>
        <v>0</v>
      </c>
      <c r="AE26">
        <f t="shared" si="19"/>
        <v>15</v>
      </c>
      <c r="AF26">
        <f t="shared" si="20"/>
        <v>8</v>
      </c>
      <c r="AG26">
        <f t="shared" si="21"/>
        <v>7</v>
      </c>
      <c r="AH26">
        <f t="shared" si="22"/>
        <v>10</v>
      </c>
      <c r="AI26">
        <f t="shared" si="23"/>
        <v>5</v>
      </c>
      <c r="AJ26" cm="1">
        <f t="array" ref="AJ26">SUMPRODUCT(($K$2:$K$81=Z26)*($O$2:$O$81&gt;$N$2:$N$81))</f>
        <v>5</v>
      </c>
      <c r="AK26" cm="1">
        <f t="array" ref="AK26">SUMPRODUCT(($K$2:$K$81=Z26)*($O$2:$O$81&lt;$N$2:$N$81))</f>
        <v>2</v>
      </c>
      <c r="AL26" cm="1">
        <f t="array" ref="AL26">SUMPRODUCT(($J$2:$J$81=Z26)*($O$2:$O$81&lt;$N$2:$N$81))</f>
        <v>5</v>
      </c>
      <c r="AM26" cm="1">
        <f t="array" ref="AM26">SUMPRODUCT(($J$2:$J$81=Z26)*($O$2:$O$81&gt;$N$2:$N$81))</f>
        <v>1</v>
      </c>
      <c r="AN26">
        <f t="shared" si="8"/>
        <v>2</v>
      </c>
      <c r="AO26">
        <f t="shared" si="9"/>
        <v>2</v>
      </c>
      <c r="AP26">
        <f t="shared" si="10"/>
        <v>8</v>
      </c>
      <c r="AQ26">
        <f t="shared" si="11"/>
        <v>7</v>
      </c>
      <c r="AR26">
        <f t="shared" si="12"/>
        <v>4</v>
      </c>
      <c r="AS26">
        <f t="shared" si="13"/>
        <v>3</v>
      </c>
      <c r="AT26">
        <f t="shared" si="24"/>
        <v>4</v>
      </c>
      <c r="AU26">
        <f t="shared" si="25"/>
        <v>4</v>
      </c>
      <c r="AV26">
        <f t="shared" si="26"/>
        <v>15</v>
      </c>
      <c r="AW26">
        <f t="shared" si="27"/>
        <v>7</v>
      </c>
      <c r="AX26">
        <f t="shared" si="28"/>
        <v>8</v>
      </c>
      <c r="AY26">
        <f t="shared" si="29"/>
        <v>4</v>
      </c>
      <c r="AZ26">
        <f t="shared" si="30"/>
        <v>3.5</v>
      </c>
      <c r="BA26">
        <f t="shared" si="31"/>
        <v>2</v>
      </c>
      <c r="BB26">
        <f t="shared" si="32"/>
        <v>1.5</v>
      </c>
      <c r="BC26">
        <f t="shared" si="14"/>
        <v>3.75</v>
      </c>
      <c r="BD26">
        <f t="shared" si="15"/>
        <v>1.75</v>
      </c>
      <c r="BG26">
        <f t="shared" si="16"/>
        <v>0</v>
      </c>
      <c r="BJ26" t="e">
        <f>AP26+#REF!+#REF!+BG26</f>
        <v>#REF!</v>
      </c>
    </row>
    <row r="27" spans="1:64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  <c r="Z27" t="s">
        <v>1</v>
      </c>
      <c r="AA27">
        <f t="shared" si="6"/>
        <v>5</v>
      </c>
      <c r="AB27">
        <f t="shared" si="7"/>
        <v>6</v>
      </c>
      <c r="AC27">
        <f t="shared" si="17"/>
        <v>0</v>
      </c>
      <c r="AD27">
        <f t="shared" si="18"/>
        <v>0</v>
      </c>
      <c r="AE27">
        <f t="shared" si="19"/>
        <v>11</v>
      </c>
      <c r="AF27">
        <f t="shared" si="20"/>
        <v>6</v>
      </c>
      <c r="AG27">
        <f t="shared" si="21"/>
        <v>5</v>
      </c>
      <c r="AH27">
        <f t="shared" si="22"/>
        <v>6</v>
      </c>
      <c r="AI27">
        <f t="shared" si="23"/>
        <v>5</v>
      </c>
      <c r="AJ27" cm="1">
        <f t="array" ref="AJ27">SUMPRODUCT(($K$2:$K$81=Z27)*($O$2:$O$81&gt;$N$2:$N$81))</f>
        <v>4</v>
      </c>
      <c r="AK27" cm="1">
        <f t="array" ref="AK27">SUMPRODUCT(($K$2:$K$81=Z27)*($O$2:$O$81&lt;$N$2:$N$81))</f>
        <v>2</v>
      </c>
      <c r="AL27" cm="1">
        <f t="array" ref="AL27">SUMPRODUCT(($J$2:$J$81=Z27)*($O$2:$O$81&lt;$N$2:$N$81))</f>
        <v>2</v>
      </c>
      <c r="AM27" cm="1">
        <f t="array" ref="AM27">SUMPRODUCT(($J$2:$J$81=Z27)*($O$2:$O$81&gt;$N$2:$N$81))</f>
        <v>3</v>
      </c>
      <c r="AN27">
        <f t="shared" si="8"/>
        <v>3</v>
      </c>
      <c r="AO27">
        <f t="shared" si="9"/>
        <v>2</v>
      </c>
      <c r="AP27">
        <f t="shared" si="10"/>
        <v>14</v>
      </c>
      <c r="AQ27">
        <f t="shared" si="11"/>
        <v>5</v>
      </c>
      <c r="AR27">
        <f t="shared" si="12"/>
        <v>7</v>
      </c>
      <c r="AS27">
        <f t="shared" si="13"/>
        <v>5</v>
      </c>
      <c r="AT27">
        <f t="shared" si="24"/>
        <v>7</v>
      </c>
      <c r="AU27">
        <f t="shared" si="25"/>
        <v>0</v>
      </c>
      <c r="AV27">
        <f t="shared" si="26"/>
        <v>19</v>
      </c>
      <c r="AW27">
        <f t="shared" si="27"/>
        <v>12</v>
      </c>
      <c r="AX27">
        <f t="shared" si="28"/>
        <v>7</v>
      </c>
      <c r="AY27">
        <f t="shared" si="29"/>
        <v>4.666666666666667</v>
      </c>
      <c r="AZ27">
        <f t="shared" si="30"/>
        <v>2.5</v>
      </c>
      <c r="BA27">
        <f t="shared" si="31"/>
        <v>2.3333333333333335</v>
      </c>
      <c r="BB27">
        <f t="shared" si="32"/>
        <v>2.5</v>
      </c>
      <c r="BC27">
        <f t="shared" si="14"/>
        <v>3.8</v>
      </c>
      <c r="BD27">
        <f t="shared" si="15"/>
        <v>2.4</v>
      </c>
      <c r="BG27">
        <f t="shared" si="16"/>
        <v>0</v>
      </c>
      <c r="BJ27" t="e">
        <f>AP27+#REF!+#REF!+BG27</f>
        <v>#REF!</v>
      </c>
    </row>
    <row r="28" spans="1:64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  <c r="Z28" t="s">
        <v>0</v>
      </c>
      <c r="AA28">
        <f t="shared" si="6"/>
        <v>5</v>
      </c>
      <c r="AB28">
        <f t="shared" si="7"/>
        <v>0</v>
      </c>
      <c r="AC28">
        <f t="shared" si="17"/>
        <v>0</v>
      </c>
      <c r="AD28">
        <f t="shared" si="18"/>
        <v>0</v>
      </c>
      <c r="AE28">
        <f t="shared" si="19"/>
        <v>5</v>
      </c>
      <c r="AF28">
        <f t="shared" si="20"/>
        <v>2</v>
      </c>
      <c r="AG28">
        <f t="shared" si="21"/>
        <v>3</v>
      </c>
      <c r="AH28">
        <f t="shared" si="22"/>
        <v>1</v>
      </c>
      <c r="AI28">
        <f t="shared" si="23"/>
        <v>4</v>
      </c>
      <c r="AJ28" cm="1">
        <f t="array" ref="AJ28">SUMPRODUCT(($K$2:$K$81=Z28)*($O$2:$O$81&gt;$N$2:$N$81))</f>
        <v>1</v>
      </c>
      <c r="AK28" cm="1">
        <f t="array" ref="AK28">SUMPRODUCT(($K$2:$K$81=Z28)*($O$2:$O$81&lt;$N$2:$N$81))</f>
        <v>1</v>
      </c>
      <c r="AL28" cm="1">
        <f t="array" ref="AL28">SUMPRODUCT(($J$2:$J$81=Z28)*($O$2:$O$81&lt;$N$2:$N$81))</f>
        <v>0</v>
      </c>
      <c r="AM28" cm="1">
        <f t="array" ref="AM28">SUMPRODUCT(($J$2:$J$81=Z28)*($O$2:$O$81&gt;$N$2:$N$81))</f>
        <v>3</v>
      </c>
      <c r="AN28">
        <f t="shared" si="8"/>
        <v>2</v>
      </c>
      <c r="AO28">
        <f t="shared" si="9"/>
        <v>3</v>
      </c>
      <c r="AP28">
        <f t="shared" si="10"/>
        <v>5</v>
      </c>
      <c r="AQ28">
        <f t="shared" si="11"/>
        <v>7</v>
      </c>
      <c r="AR28">
        <f t="shared" si="12"/>
        <v>5</v>
      </c>
      <c r="AS28">
        <f t="shared" si="13"/>
        <v>14</v>
      </c>
      <c r="AT28">
        <f t="shared" si="24"/>
        <v>0</v>
      </c>
      <c r="AU28">
        <f t="shared" si="25"/>
        <v>-7</v>
      </c>
      <c r="AV28">
        <f t="shared" si="26"/>
        <v>12</v>
      </c>
      <c r="AW28">
        <f t="shared" si="27"/>
        <v>19</v>
      </c>
      <c r="AX28">
        <f t="shared" si="28"/>
        <v>-7</v>
      </c>
      <c r="AY28">
        <f t="shared" si="29"/>
        <v>2.5</v>
      </c>
      <c r="AZ28">
        <f t="shared" si="30"/>
        <v>2.3333333333333335</v>
      </c>
      <c r="BA28">
        <f t="shared" si="31"/>
        <v>2.5</v>
      </c>
      <c r="BB28">
        <f t="shared" si="32"/>
        <v>4.666666666666667</v>
      </c>
      <c r="BC28">
        <f t="shared" si="14"/>
        <v>2.4</v>
      </c>
      <c r="BD28">
        <f t="shared" si="15"/>
        <v>3.8</v>
      </c>
      <c r="BG28">
        <f t="shared" si="16"/>
        <v>0</v>
      </c>
      <c r="BJ28" t="e">
        <f>AP28+#REF!+#REF!+BG28</f>
        <v>#REF!</v>
      </c>
    </row>
    <row r="29" spans="1:64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  <c r="Z29" t="s">
        <v>12</v>
      </c>
      <c r="AA29">
        <f t="shared" si="6"/>
        <v>4</v>
      </c>
      <c r="AB29">
        <f t="shared" si="7"/>
        <v>0</v>
      </c>
      <c r="AC29">
        <f t="shared" si="17"/>
        <v>0</v>
      </c>
      <c r="AD29">
        <f t="shared" si="18"/>
        <v>0</v>
      </c>
      <c r="AE29">
        <f t="shared" si="19"/>
        <v>4</v>
      </c>
      <c r="AF29">
        <f t="shared" si="20"/>
        <v>2</v>
      </c>
      <c r="AG29">
        <f t="shared" si="21"/>
        <v>2</v>
      </c>
      <c r="AH29">
        <f t="shared" si="22"/>
        <v>0</v>
      </c>
      <c r="AI29">
        <f t="shared" si="23"/>
        <v>4</v>
      </c>
      <c r="AJ29" cm="1">
        <f t="array" ref="AJ29">SUMPRODUCT(($K$2:$K$81=Z29)*($O$2:$O$81&gt;$N$2:$N$81))</f>
        <v>0</v>
      </c>
      <c r="AK29" cm="1">
        <f t="array" ref="AK29">SUMPRODUCT(($K$2:$K$81=Z29)*($O$2:$O$81&lt;$N$2:$N$81))</f>
        <v>2</v>
      </c>
      <c r="AL29" cm="1">
        <f t="array" ref="AL29">SUMPRODUCT(($J$2:$J$81=Z29)*($O$2:$O$81&lt;$N$2:$N$81))</f>
        <v>0</v>
      </c>
      <c r="AM29" cm="1">
        <f t="array" ref="AM29">SUMPRODUCT(($J$2:$J$81=Z29)*($O$2:$O$81&gt;$N$2:$N$81))</f>
        <v>2</v>
      </c>
      <c r="AN29">
        <f t="shared" si="8"/>
        <v>2</v>
      </c>
      <c r="AO29">
        <f t="shared" si="9"/>
        <v>2</v>
      </c>
      <c r="AP29">
        <f t="shared" si="10"/>
        <v>3</v>
      </c>
      <c r="AQ29">
        <f t="shared" si="11"/>
        <v>4</v>
      </c>
      <c r="AR29">
        <f t="shared" si="12"/>
        <v>7</v>
      </c>
      <c r="AS29">
        <f t="shared" si="13"/>
        <v>8</v>
      </c>
      <c r="AT29">
        <f t="shared" si="24"/>
        <v>-4</v>
      </c>
      <c r="AU29">
        <f t="shared" si="25"/>
        <v>-4</v>
      </c>
      <c r="AV29">
        <f t="shared" si="26"/>
        <v>7</v>
      </c>
      <c r="AW29">
        <f t="shared" si="27"/>
        <v>15</v>
      </c>
      <c r="AX29">
        <f t="shared" si="28"/>
        <v>-8</v>
      </c>
      <c r="AY29">
        <f t="shared" si="29"/>
        <v>1.5</v>
      </c>
      <c r="AZ29">
        <f t="shared" si="30"/>
        <v>2</v>
      </c>
      <c r="BA29">
        <f t="shared" si="31"/>
        <v>3.5</v>
      </c>
      <c r="BB29">
        <f t="shared" si="32"/>
        <v>4</v>
      </c>
      <c r="BC29">
        <f t="shared" si="14"/>
        <v>1.75</v>
      </c>
      <c r="BD29">
        <f t="shared" si="15"/>
        <v>3.75</v>
      </c>
      <c r="BG29">
        <f t="shared" si="16"/>
        <v>0</v>
      </c>
      <c r="BJ29" t="e">
        <f>AP29+#REF!+#REF!+BG29</f>
        <v>#REF!</v>
      </c>
    </row>
    <row r="30" spans="1:64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  <c r="Z30" t="s">
        <v>17</v>
      </c>
      <c r="AA30">
        <f t="shared" si="6"/>
        <v>6</v>
      </c>
      <c r="AB30">
        <f t="shared" si="7"/>
        <v>7</v>
      </c>
      <c r="AC30">
        <f t="shared" si="17"/>
        <v>0</v>
      </c>
      <c r="AD30">
        <f t="shared" si="18"/>
        <v>0</v>
      </c>
      <c r="AE30">
        <f t="shared" si="19"/>
        <v>13</v>
      </c>
      <c r="AF30">
        <f t="shared" si="20"/>
        <v>7</v>
      </c>
      <c r="AG30">
        <f t="shared" si="21"/>
        <v>6</v>
      </c>
      <c r="AH30">
        <f t="shared" si="22"/>
        <v>7</v>
      </c>
      <c r="AI30">
        <f t="shared" si="23"/>
        <v>6</v>
      </c>
      <c r="AJ30" cm="1">
        <f t="array" ref="AJ30">SUMPRODUCT(($K$2:$K$81=Z30)*($O$2:$O$81&gt;$N$2:$N$81))</f>
        <v>3</v>
      </c>
      <c r="AK30" cm="1">
        <f t="array" ref="AK30">SUMPRODUCT(($K$2:$K$81=Z30)*($O$2:$O$81&lt;$N$2:$N$81))</f>
        <v>4</v>
      </c>
      <c r="AL30" cm="1">
        <f t="array" ref="AL30">SUMPRODUCT(($J$2:$J$81=Z30)*($O$2:$O$81&lt;$N$2:$N$81))</f>
        <v>4</v>
      </c>
      <c r="AM30" cm="1">
        <f t="array" ref="AM30">SUMPRODUCT(($J$2:$J$81=Z30)*($O$2:$O$81&gt;$N$2:$N$81))</f>
        <v>2</v>
      </c>
      <c r="AN30">
        <f t="shared" si="8"/>
        <v>3</v>
      </c>
      <c r="AO30">
        <f t="shared" si="9"/>
        <v>3</v>
      </c>
      <c r="AP30">
        <f t="shared" si="10"/>
        <v>6</v>
      </c>
      <c r="AQ30">
        <f t="shared" si="11"/>
        <v>7</v>
      </c>
      <c r="AR30">
        <f t="shared" si="12"/>
        <v>8</v>
      </c>
      <c r="AS30">
        <f t="shared" si="13"/>
        <v>4</v>
      </c>
      <c r="AT30">
        <f t="shared" si="24"/>
        <v>-2</v>
      </c>
      <c r="AU30">
        <f t="shared" si="25"/>
        <v>3</v>
      </c>
      <c r="AV30">
        <f t="shared" si="26"/>
        <v>13</v>
      </c>
      <c r="AW30">
        <f t="shared" si="27"/>
        <v>12</v>
      </c>
      <c r="AX30">
        <f t="shared" si="28"/>
        <v>1</v>
      </c>
      <c r="AY30">
        <f t="shared" si="29"/>
        <v>2</v>
      </c>
      <c r="AZ30">
        <f t="shared" si="30"/>
        <v>2.3333333333333335</v>
      </c>
      <c r="BA30">
        <f t="shared" si="31"/>
        <v>2.6666666666666665</v>
      </c>
      <c r="BB30">
        <f t="shared" si="32"/>
        <v>1.3333333333333333</v>
      </c>
      <c r="BC30">
        <f t="shared" si="14"/>
        <v>2.1666666666666665</v>
      </c>
      <c r="BD30">
        <f t="shared" si="15"/>
        <v>2</v>
      </c>
      <c r="BG30">
        <f t="shared" si="16"/>
        <v>0</v>
      </c>
      <c r="BJ30" t="e">
        <f>AP30+#REF!+#REF!+BG30</f>
        <v>#REF!</v>
      </c>
    </row>
    <row r="31" spans="1:64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  <c r="Z31" t="s">
        <v>21</v>
      </c>
      <c r="AA31">
        <f t="shared" si="6"/>
        <v>5</v>
      </c>
      <c r="AB31">
        <f t="shared" si="7"/>
        <v>7</v>
      </c>
      <c r="AC31">
        <f t="shared" si="17"/>
        <v>5</v>
      </c>
      <c r="AD31">
        <f t="shared" si="18"/>
        <v>0</v>
      </c>
      <c r="AE31">
        <f t="shared" si="19"/>
        <v>17</v>
      </c>
      <c r="AF31">
        <f t="shared" si="20"/>
        <v>8</v>
      </c>
      <c r="AG31">
        <f t="shared" si="21"/>
        <v>9</v>
      </c>
      <c r="AH31">
        <f t="shared" si="22"/>
        <v>8</v>
      </c>
      <c r="AI31">
        <f t="shared" si="23"/>
        <v>9</v>
      </c>
      <c r="AJ31" cm="1">
        <f t="array" ref="AJ31">SUMPRODUCT(($K$2:$K$81=Z31)*($O$2:$O$81&gt;$N$2:$N$81))</f>
        <v>4</v>
      </c>
      <c r="AK31" cm="1">
        <f t="array" ref="AK31">SUMPRODUCT(($K$2:$K$81=Z31)*($O$2:$O$81&lt;$N$2:$N$81))</f>
        <v>3</v>
      </c>
      <c r="AL31" cm="1">
        <f t="array" ref="AL31">SUMPRODUCT(($J$2:$J$81=Z31)*($O$2:$O$81&lt;$N$2:$N$81))</f>
        <v>4</v>
      </c>
      <c r="AM31" cm="1">
        <f t="array" ref="AM31">SUMPRODUCT(($J$2:$J$81=Z31)*($O$2:$O$81&gt;$N$2:$N$81))</f>
        <v>4</v>
      </c>
      <c r="AN31">
        <f t="shared" si="8"/>
        <v>3</v>
      </c>
      <c r="AO31">
        <f t="shared" si="9"/>
        <v>2</v>
      </c>
      <c r="AP31">
        <f t="shared" si="10"/>
        <v>15</v>
      </c>
      <c r="AQ31">
        <f t="shared" si="11"/>
        <v>2</v>
      </c>
      <c r="AR31">
        <f t="shared" si="12"/>
        <v>12</v>
      </c>
      <c r="AS31">
        <f t="shared" si="13"/>
        <v>6</v>
      </c>
      <c r="AT31">
        <f t="shared" si="24"/>
        <v>3</v>
      </c>
      <c r="AU31">
        <f t="shared" si="25"/>
        <v>-4</v>
      </c>
      <c r="AV31">
        <f t="shared" si="26"/>
        <v>17</v>
      </c>
      <c r="AW31">
        <f t="shared" si="27"/>
        <v>18</v>
      </c>
      <c r="AX31">
        <f t="shared" si="28"/>
        <v>-1</v>
      </c>
      <c r="AY31">
        <f t="shared" si="29"/>
        <v>5</v>
      </c>
      <c r="AZ31">
        <f t="shared" si="30"/>
        <v>1</v>
      </c>
      <c r="BA31">
        <f t="shared" si="31"/>
        <v>4</v>
      </c>
      <c r="BB31">
        <f t="shared" si="32"/>
        <v>3</v>
      </c>
      <c r="BC31">
        <f t="shared" si="14"/>
        <v>3.4</v>
      </c>
      <c r="BD31">
        <f t="shared" si="15"/>
        <v>3.6</v>
      </c>
      <c r="BG31">
        <f t="shared" si="16"/>
        <v>0</v>
      </c>
      <c r="BJ31" t="e">
        <f>AP31+#REF!+#REF!+BG31</f>
        <v>#REF!</v>
      </c>
    </row>
    <row r="32" spans="1:64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  <c r="Z32" t="s">
        <v>20</v>
      </c>
      <c r="AA32">
        <f t="shared" si="6"/>
        <v>5</v>
      </c>
      <c r="AB32">
        <f t="shared" si="7"/>
        <v>0</v>
      </c>
      <c r="AC32">
        <f t="shared" si="17"/>
        <v>0</v>
      </c>
      <c r="AD32">
        <f t="shared" si="18"/>
        <v>0</v>
      </c>
      <c r="AE32">
        <f t="shared" si="19"/>
        <v>5</v>
      </c>
      <c r="AF32">
        <f t="shared" si="20"/>
        <v>2</v>
      </c>
      <c r="AG32">
        <f t="shared" si="21"/>
        <v>3</v>
      </c>
      <c r="AH32">
        <f t="shared" si="22"/>
        <v>2</v>
      </c>
      <c r="AI32">
        <f t="shared" si="23"/>
        <v>3</v>
      </c>
      <c r="AJ32" cm="1">
        <f t="array" ref="AJ32">SUMPRODUCT(($K$2:$K$81=Z32)*($O$2:$O$81&gt;$N$2:$N$81))</f>
        <v>1</v>
      </c>
      <c r="AK32" cm="1">
        <f t="array" ref="AK32">SUMPRODUCT(($K$2:$K$81=Z32)*($O$2:$O$81&lt;$N$2:$N$81))</f>
        <v>1</v>
      </c>
      <c r="AL32" cm="1">
        <f t="array" ref="AL32">SUMPRODUCT(($J$2:$J$81=Z32)*($O$2:$O$81&lt;$N$2:$N$81))</f>
        <v>1</v>
      </c>
      <c r="AM32" cm="1">
        <f t="array" ref="AM32">SUMPRODUCT(($J$2:$J$81=Z32)*($O$2:$O$81&gt;$N$2:$N$81))</f>
        <v>2</v>
      </c>
      <c r="AN32">
        <f t="shared" si="8"/>
        <v>2</v>
      </c>
      <c r="AO32">
        <f t="shared" si="9"/>
        <v>3</v>
      </c>
      <c r="AP32">
        <f t="shared" si="10"/>
        <v>6</v>
      </c>
      <c r="AQ32">
        <f t="shared" si="11"/>
        <v>12</v>
      </c>
      <c r="AR32">
        <f t="shared" si="12"/>
        <v>2</v>
      </c>
      <c r="AS32">
        <f t="shared" si="13"/>
        <v>15</v>
      </c>
      <c r="AT32">
        <f t="shared" si="24"/>
        <v>4</v>
      </c>
      <c r="AU32">
        <f t="shared" si="25"/>
        <v>-3</v>
      </c>
      <c r="AV32">
        <f t="shared" si="26"/>
        <v>18</v>
      </c>
      <c r="AW32">
        <f t="shared" si="27"/>
        <v>17</v>
      </c>
      <c r="AX32">
        <f t="shared" si="28"/>
        <v>1</v>
      </c>
      <c r="AY32">
        <f t="shared" si="29"/>
        <v>3</v>
      </c>
      <c r="AZ32">
        <f t="shared" si="30"/>
        <v>4</v>
      </c>
      <c r="BA32">
        <f t="shared" si="31"/>
        <v>1</v>
      </c>
      <c r="BB32">
        <f t="shared" si="32"/>
        <v>5</v>
      </c>
      <c r="BC32">
        <f t="shared" si="14"/>
        <v>3.6</v>
      </c>
      <c r="BD32">
        <f t="shared" si="15"/>
        <v>3.4</v>
      </c>
      <c r="BG32">
        <f t="shared" si="16"/>
        <v>0</v>
      </c>
      <c r="BJ32" t="e">
        <f>AP32+#REF!+#REF!+BG32</f>
        <v>#REF!</v>
      </c>
    </row>
    <row r="33" spans="1:6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  <c r="Z33" t="s">
        <v>16</v>
      </c>
      <c r="AA33">
        <f t="shared" si="6"/>
        <v>6</v>
      </c>
      <c r="AB33">
        <f t="shared" si="7"/>
        <v>0</v>
      </c>
      <c r="AC33">
        <f t="shared" si="17"/>
        <v>0</v>
      </c>
      <c r="AD33">
        <f t="shared" si="18"/>
        <v>0</v>
      </c>
      <c r="AE33">
        <f t="shared" si="19"/>
        <v>6</v>
      </c>
      <c r="AF33">
        <f t="shared" si="20"/>
        <v>3</v>
      </c>
      <c r="AG33">
        <f t="shared" si="21"/>
        <v>3</v>
      </c>
      <c r="AH33">
        <f t="shared" si="22"/>
        <v>2</v>
      </c>
      <c r="AI33">
        <f t="shared" si="23"/>
        <v>4</v>
      </c>
      <c r="AJ33" cm="1">
        <f t="array" ref="AJ33">SUMPRODUCT(($K$2:$K$81=Z33)*($O$2:$O$81&gt;$N$2:$N$81))</f>
        <v>0</v>
      </c>
      <c r="AK33" cm="1">
        <f t="array" ref="AK33">SUMPRODUCT(($K$2:$K$81=Z33)*($O$2:$O$81&lt;$N$2:$N$81))</f>
        <v>3</v>
      </c>
      <c r="AL33" cm="1">
        <f t="array" ref="AL33">SUMPRODUCT(($J$2:$J$81=Z33)*($O$2:$O$81&lt;$N$2:$N$81))</f>
        <v>2</v>
      </c>
      <c r="AM33" cm="1">
        <f t="array" ref="AM33">SUMPRODUCT(($J$2:$J$81=Z33)*($O$2:$O$81&gt;$N$2:$N$81))</f>
        <v>1</v>
      </c>
      <c r="AN33">
        <f t="shared" si="8"/>
        <v>3</v>
      </c>
      <c r="AO33">
        <f t="shared" si="9"/>
        <v>3</v>
      </c>
      <c r="AP33">
        <f t="shared" si="10"/>
        <v>4</v>
      </c>
      <c r="AQ33">
        <f t="shared" si="11"/>
        <v>8</v>
      </c>
      <c r="AR33">
        <f t="shared" si="12"/>
        <v>7</v>
      </c>
      <c r="AS33">
        <f t="shared" si="13"/>
        <v>6</v>
      </c>
      <c r="AT33">
        <f t="shared" si="24"/>
        <v>-3</v>
      </c>
      <c r="AU33">
        <f t="shared" si="25"/>
        <v>2</v>
      </c>
      <c r="AV33">
        <f t="shared" si="26"/>
        <v>12</v>
      </c>
      <c r="AW33">
        <f t="shared" si="27"/>
        <v>13</v>
      </c>
      <c r="AX33">
        <f t="shared" si="28"/>
        <v>-1</v>
      </c>
      <c r="AY33">
        <f t="shared" si="29"/>
        <v>1.3333333333333333</v>
      </c>
      <c r="AZ33">
        <f t="shared" si="30"/>
        <v>2.6666666666666665</v>
      </c>
      <c r="BA33">
        <f t="shared" si="31"/>
        <v>2.3333333333333335</v>
      </c>
      <c r="BB33">
        <f t="shared" si="32"/>
        <v>2</v>
      </c>
      <c r="BC33">
        <f t="shared" si="14"/>
        <v>2</v>
      </c>
      <c r="BD33">
        <f t="shared" si="15"/>
        <v>2.1666666666666665</v>
      </c>
      <c r="BG33">
        <f t="shared" si="16"/>
        <v>0</v>
      </c>
      <c r="BJ33" t="e">
        <f>AP33+#REF!+#REF!+BG33</f>
        <v>#REF!</v>
      </c>
    </row>
    <row r="34" spans="1:6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  <c r="Z34" t="s">
        <v>19</v>
      </c>
      <c r="AA34">
        <f t="shared" si="6"/>
        <v>7</v>
      </c>
      <c r="AB34">
        <f t="shared" si="7"/>
        <v>6</v>
      </c>
      <c r="AC34">
        <f t="shared" si="17"/>
        <v>5</v>
      </c>
      <c r="AD34">
        <f t="shared" si="18"/>
        <v>0</v>
      </c>
      <c r="AE34">
        <f t="shared" si="19"/>
        <v>18</v>
      </c>
      <c r="AF34">
        <f t="shared" si="20"/>
        <v>10</v>
      </c>
      <c r="AG34">
        <f t="shared" si="21"/>
        <v>8</v>
      </c>
      <c r="AH34">
        <f t="shared" si="22"/>
        <v>10</v>
      </c>
      <c r="AI34">
        <f t="shared" si="23"/>
        <v>8</v>
      </c>
      <c r="AJ34" cm="1">
        <f t="array" ref="AJ34">SUMPRODUCT(($K$2:$K$81=Z34)*($O$2:$O$81&gt;$N$2:$N$81))</f>
        <v>4</v>
      </c>
      <c r="AK34" cm="1">
        <f t="array" ref="AK34">SUMPRODUCT(($K$2:$K$81=Z34)*($O$2:$O$81&lt;$N$2:$N$81))</f>
        <v>5</v>
      </c>
      <c r="AL34" cm="1">
        <f t="array" ref="AL34">SUMPRODUCT(($J$2:$J$81=Z34)*($O$2:$O$81&lt;$N$2:$N$81))</f>
        <v>6</v>
      </c>
      <c r="AM34" cm="1">
        <f t="array" ref="AM34">SUMPRODUCT(($J$2:$J$81=Z34)*($O$2:$O$81&gt;$N$2:$N$81))</f>
        <v>1</v>
      </c>
      <c r="AN34">
        <f t="shared" si="8"/>
        <v>4</v>
      </c>
      <c r="AO34">
        <f t="shared" si="9"/>
        <v>3</v>
      </c>
      <c r="AP34">
        <f t="shared" si="10"/>
        <v>10</v>
      </c>
      <c r="AQ34">
        <f t="shared" si="11"/>
        <v>7</v>
      </c>
      <c r="AR34">
        <f t="shared" si="12"/>
        <v>10</v>
      </c>
      <c r="AS34">
        <f t="shared" si="13"/>
        <v>6</v>
      </c>
      <c r="AT34">
        <f t="shared" si="24"/>
        <v>0</v>
      </c>
      <c r="AU34">
        <f t="shared" si="25"/>
        <v>1</v>
      </c>
      <c r="AV34">
        <f t="shared" si="26"/>
        <v>17</v>
      </c>
      <c r="AW34">
        <f t="shared" si="27"/>
        <v>16</v>
      </c>
      <c r="AX34">
        <f t="shared" si="28"/>
        <v>1</v>
      </c>
      <c r="AY34">
        <f t="shared" si="29"/>
        <v>2.5</v>
      </c>
      <c r="AZ34">
        <f t="shared" si="30"/>
        <v>2.3333333333333335</v>
      </c>
      <c r="BA34">
        <f t="shared" si="31"/>
        <v>2.5</v>
      </c>
      <c r="BB34">
        <f t="shared" si="32"/>
        <v>2</v>
      </c>
      <c r="BC34">
        <f t="shared" si="14"/>
        <v>2.4285714285714284</v>
      </c>
      <c r="BD34">
        <f t="shared" si="15"/>
        <v>2.2857142857142856</v>
      </c>
      <c r="BG34">
        <f t="shared" si="16"/>
        <v>0</v>
      </c>
      <c r="BJ34" t="e">
        <f>AP34+#REF!+#REF!+BG34</f>
        <v>#REF!</v>
      </c>
    </row>
    <row r="35" spans="1:6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33">IF($N35=$O35, 0, IF($J35=$L35, IF($N35&gt;$O35, 1, 0), IF($O35&gt;$N35, 1, 0)))</f>
        <v>1</v>
      </c>
      <c r="V35" s="4"/>
      <c r="Z35" t="s">
        <v>15</v>
      </c>
      <c r="AA35">
        <f t="shared" si="6"/>
        <v>5</v>
      </c>
      <c r="AB35">
        <f t="shared" si="7"/>
        <v>0</v>
      </c>
      <c r="AC35">
        <f t="shared" si="17"/>
        <v>0</v>
      </c>
      <c r="AD35">
        <f t="shared" si="18"/>
        <v>0</v>
      </c>
      <c r="AE35">
        <f t="shared" si="19"/>
        <v>5</v>
      </c>
      <c r="AF35">
        <f t="shared" si="20"/>
        <v>3</v>
      </c>
      <c r="AG35">
        <f t="shared" si="21"/>
        <v>2</v>
      </c>
      <c r="AH35">
        <f t="shared" si="22"/>
        <v>1</v>
      </c>
      <c r="AI35">
        <f t="shared" si="23"/>
        <v>4</v>
      </c>
      <c r="AJ35" cm="1">
        <f t="array" ref="AJ35">SUMPRODUCT(($K$2:$K$81=Z35)*($O$2:$O$81&gt;$N$2:$N$81))</f>
        <v>1</v>
      </c>
      <c r="AK35" cm="1">
        <f t="array" ref="AK35">SUMPRODUCT(($K$2:$K$81=Z35)*($O$2:$O$81&lt;$N$2:$N$81))</f>
        <v>2</v>
      </c>
      <c r="AL35" cm="1">
        <f t="array" ref="AL35">SUMPRODUCT(($J$2:$J$81=Z35)*($O$2:$O$81&lt;$N$2:$N$81))</f>
        <v>0</v>
      </c>
      <c r="AM35" cm="1">
        <f t="array" ref="AM35">SUMPRODUCT(($J$2:$J$81=Z35)*($O$2:$O$81&gt;$N$2:$N$81))</f>
        <v>2</v>
      </c>
      <c r="AN35">
        <f t="shared" si="8"/>
        <v>3</v>
      </c>
      <c r="AO35">
        <f t="shared" si="9"/>
        <v>2</v>
      </c>
      <c r="AP35">
        <f t="shared" si="10"/>
        <v>12</v>
      </c>
      <c r="AQ35">
        <f t="shared" si="11"/>
        <v>3</v>
      </c>
      <c r="AR35">
        <f t="shared" si="12"/>
        <v>17</v>
      </c>
      <c r="AS35">
        <f t="shared" si="13"/>
        <v>11</v>
      </c>
      <c r="AT35">
        <f t="shared" si="24"/>
        <v>-5</v>
      </c>
      <c r="AU35">
        <f t="shared" si="25"/>
        <v>-8</v>
      </c>
      <c r="AV35">
        <f t="shared" si="26"/>
        <v>15</v>
      </c>
      <c r="AW35">
        <f t="shared" si="27"/>
        <v>28</v>
      </c>
      <c r="AX35">
        <f t="shared" si="28"/>
        <v>-13</v>
      </c>
      <c r="AY35">
        <f t="shared" si="29"/>
        <v>4</v>
      </c>
      <c r="AZ35">
        <f t="shared" si="30"/>
        <v>1.5</v>
      </c>
      <c r="BA35">
        <f t="shared" si="31"/>
        <v>5.666666666666667</v>
      </c>
      <c r="BB35">
        <f t="shared" si="32"/>
        <v>5.5</v>
      </c>
      <c r="BC35">
        <f t="shared" si="14"/>
        <v>3</v>
      </c>
      <c r="BD35">
        <f t="shared" si="15"/>
        <v>5.6</v>
      </c>
      <c r="BG35">
        <f t="shared" si="16"/>
        <v>0</v>
      </c>
      <c r="BJ35" t="e">
        <f>AP35+#REF!+#REF!+BG35</f>
        <v>#REF!</v>
      </c>
    </row>
    <row r="36" spans="1:6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33"/>
        <v>1</v>
      </c>
      <c r="V36" s="4"/>
      <c r="Z36" t="s">
        <v>14</v>
      </c>
      <c r="AA36">
        <f t="shared" si="6"/>
        <v>5</v>
      </c>
      <c r="AB36">
        <f t="shared" si="7"/>
        <v>6</v>
      </c>
      <c r="AC36">
        <f t="shared" si="17"/>
        <v>0</v>
      </c>
      <c r="AD36">
        <f t="shared" si="18"/>
        <v>0</v>
      </c>
      <c r="AE36">
        <f t="shared" si="19"/>
        <v>11</v>
      </c>
      <c r="AF36">
        <f t="shared" si="20"/>
        <v>5</v>
      </c>
      <c r="AG36">
        <f t="shared" si="21"/>
        <v>6</v>
      </c>
      <c r="AH36">
        <f t="shared" si="22"/>
        <v>6</v>
      </c>
      <c r="AI36">
        <f t="shared" si="23"/>
        <v>5</v>
      </c>
      <c r="AJ36" cm="1">
        <f t="array" ref="AJ36">SUMPRODUCT(($K$2:$K$81=Z36)*($O$2:$O$81&gt;$N$2:$N$81))</f>
        <v>2</v>
      </c>
      <c r="AK36" cm="1">
        <f t="array" ref="AK36">SUMPRODUCT(($K$2:$K$81=Z36)*($O$2:$O$81&lt;$N$2:$N$81))</f>
        <v>3</v>
      </c>
      <c r="AL36" cm="1">
        <f t="array" ref="AL36">SUMPRODUCT(($J$2:$J$81=Z36)*($O$2:$O$81&lt;$N$2:$N$81))</f>
        <v>4</v>
      </c>
      <c r="AM36" cm="1">
        <f t="array" ref="AM36">SUMPRODUCT(($J$2:$J$81=Z36)*($O$2:$O$81&gt;$N$2:$N$81))</f>
        <v>2</v>
      </c>
      <c r="AN36">
        <f t="shared" si="8"/>
        <v>2</v>
      </c>
      <c r="AO36">
        <f t="shared" si="9"/>
        <v>3</v>
      </c>
      <c r="AP36">
        <f t="shared" si="10"/>
        <v>11</v>
      </c>
      <c r="AQ36">
        <f t="shared" si="11"/>
        <v>17</v>
      </c>
      <c r="AR36">
        <f t="shared" si="12"/>
        <v>3</v>
      </c>
      <c r="AS36">
        <f t="shared" si="13"/>
        <v>12</v>
      </c>
      <c r="AT36">
        <f t="shared" si="24"/>
        <v>8</v>
      </c>
      <c r="AU36">
        <f t="shared" si="25"/>
        <v>5</v>
      </c>
      <c r="AV36">
        <f t="shared" si="26"/>
        <v>28</v>
      </c>
      <c r="AW36">
        <f t="shared" si="27"/>
        <v>15</v>
      </c>
      <c r="AX36">
        <f t="shared" si="28"/>
        <v>13</v>
      </c>
      <c r="AY36">
        <f t="shared" si="29"/>
        <v>5.5</v>
      </c>
      <c r="AZ36">
        <f t="shared" si="30"/>
        <v>5.666666666666667</v>
      </c>
      <c r="BA36">
        <f t="shared" si="31"/>
        <v>1.5</v>
      </c>
      <c r="BB36">
        <f t="shared" si="32"/>
        <v>4</v>
      </c>
      <c r="BC36">
        <f t="shared" si="14"/>
        <v>5.6</v>
      </c>
      <c r="BD36">
        <f t="shared" si="15"/>
        <v>3</v>
      </c>
      <c r="BG36">
        <f t="shared" si="16"/>
        <v>0</v>
      </c>
      <c r="BJ36" t="e">
        <f>AP36+#REF!+#REF!+BG36</f>
        <v>#REF!</v>
      </c>
    </row>
    <row r="37" spans="1:6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33"/>
        <v>0</v>
      </c>
      <c r="V37" s="4"/>
      <c r="Z37" t="s">
        <v>18</v>
      </c>
      <c r="AA37">
        <f t="shared" si="6"/>
        <v>7</v>
      </c>
      <c r="AB37">
        <f t="shared" si="7"/>
        <v>0</v>
      </c>
      <c r="AC37">
        <f t="shared" si="17"/>
        <v>0</v>
      </c>
      <c r="AD37">
        <f t="shared" si="18"/>
        <v>0</v>
      </c>
      <c r="AE37">
        <f t="shared" si="19"/>
        <v>7</v>
      </c>
      <c r="AF37">
        <f t="shared" si="20"/>
        <v>3</v>
      </c>
      <c r="AG37">
        <f t="shared" si="21"/>
        <v>4</v>
      </c>
      <c r="AH37">
        <f t="shared" si="22"/>
        <v>3</v>
      </c>
      <c r="AI37">
        <f t="shared" si="23"/>
        <v>4</v>
      </c>
      <c r="AJ37" cm="1">
        <f t="array" ref="AJ37">SUMPRODUCT(($K$2:$K$81=Z37)*($O$2:$O$81&gt;$N$2:$N$81))</f>
        <v>1</v>
      </c>
      <c r="AK37" cm="1">
        <f t="array" ref="AK37">SUMPRODUCT(($K$2:$K$81=Z37)*($O$2:$O$81&lt;$N$2:$N$81))</f>
        <v>2</v>
      </c>
      <c r="AL37" cm="1">
        <f t="array" ref="AL37">SUMPRODUCT(($J$2:$J$81=Z37)*($O$2:$O$81&lt;$N$2:$N$81))</f>
        <v>2</v>
      </c>
      <c r="AM37" cm="1">
        <f t="array" ref="AM37">SUMPRODUCT(($J$2:$J$81=Z37)*($O$2:$O$81&gt;$N$2:$N$81))</f>
        <v>2</v>
      </c>
      <c r="AN37">
        <f t="shared" si="8"/>
        <v>3</v>
      </c>
      <c r="AO37">
        <f t="shared" si="9"/>
        <v>4</v>
      </c>
      <c r="AP37">
        <f t="shared" si="10"/>
        <v>6</v>
      </c>
      <c r="AQ37">
        <f t="shared" si="11"/>
        <v>10</v>
      </c>
      <c r="AR37">
        <f t="shared" si="12"/>
        <v>7</v>
      </c>
      <c r="AS37">
        <f t="shared" si="13"/>
        <v>10</v>
      </c>
      <c r="AT37">
        <f t="shared" si="24"/>
        <v>-1</v>
      </c>
      <c r="AU37">
        <f t="shared" si="25"/>
        <v>0</v>
      </c>
      <c r="AV37">
        <f t="shared" si="26"/>
        <v>16</v>
      </c>
      <c r="AW37">
        <f t="shared" si="27"/>
        <v>17</v>
      </c>
      <c r="AX37">
        <f t="shared" si="28"/>
        <v>-1</v>
      </c>
      <c r="AY37">
        <f t="shared" si="29"/>
        <v>2</v>
      </c>
      <c r="AZ37">
        <f t="shared" si="30"/>
        <v>2.5</v>
      </c>
      <c r="BA37">
        <f t="shared" si="31"/>
        <v>2.3333333333333335</v>
      </c>
      <c r="BB37">
        <f t="shared" si="32"/>
        <v>2.5</v>
      </c>
      <c r="BC37">
        <f t="shared" si="14"/>
        <v>2.2857142857142856</v>
      </c>
      <c r="BD37">
        <f t="shared" si="15"/>
        <v>2.4285714285714284</v>
      </c>
      <c r="BG37">
        <f t="shared" si="16"/>
        <v>0</v>
      </c>
      <c r="BJ37" t="e">
        <f>AP37+#REF!+#REF!+BG37</f>
        <v>#REF!</v>
      </c>
    </row>
    <row r="38" spans="1:6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33"/>
        <v>0</v>
      </c>
      <c r="V38" s="4"/>
    </row>
    <row r="39" spans="1:6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33"/>
        <v>1</v>
      </c>
      <c r="V39" s="4"/>
    </row>
    <row r="40" spans="1:6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33"/>
        <v>1</v>
      </c>
      <c r="V40" s="4"/>
      <c r="AA40" t="s">
        <v>67</v>
      </c>
      <c r="AB40" t="s">
        <v>68</v>
      </c>
      <c r="AC40" t="s">
        <v>69</v>
      </c>
      <c r="AD40" t="s">
        <v>70</v>
      </c>
      <c r="AE40" t="s">
        <v>71</v>
      </c>
      <c r="AF40" t="s">
        <v>101</v>
      </c>
      <c r="AG40" t="s">
        <v>102</v>
      </c>
      <c r="AH40" t="s">
        <v>95</v>
      </c>
      <c r="AI40" t="s">
        <v>96</v>
      </c>
      <c r="AJ40" t="s">
        <v>97</v>
      </c>
      <c r="AK40" t="s">
        <v>98</v>
      </c>
      <c r="AL40" t="s">
        <v>99</v>
      </c>
      <c r="AM40" t="s">
        <v>100</v>
      </c>
      <c r="AN40" t="s">
        <v>103</v>
      </c>
      <c r="AO40" t="s">
        <v>104</v>
      </c>
      <c r="AP40" t="s">
        <v>105</v>
      </c>
      <c r="AQ40" t="s">
        <v>106</v>
      </c>
      <c r="AR40" t="s">
        <v>107</v>
      </c>
      <c r="AS40" t="s">
        <v>108</v>
      </c>
      <c r="AT40" t="s">
        <v>109</v>
      </c>
      <c r="AU40" t="s">
        <v>110</v>
      </c>
      <c r="AV40" t="s">
        <v>111</v>
      </c>
      <c r="AW40" t="s">
        <v>112</v>
      </c>
      <c r="AX40" t="s">
        <v>113</v>
      </c>
      <c r="AY40" t="s">
        <v>114</v>
      </c>
      <c r="AZ40" t="s">
        <v>115</v>
      </c>
      <c r="BA40" t="s">
        <v>116</v>
      </c>
      <c r="BB40" t="s">
        <v>117</v>
      </c>
      <c r="BC40" t="s">
        <v>118</v>
      </c>
      <c r="BD40" t="s">
        <v>119</v>
      </c>
    </row>
    <row r="41" spans="1:6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33"/>
        <v>1</v>
      </c>
      <c r="V41" s="4"/>
      <c r="Z41" t="s">
        <v>11</v>
      </c>
      <c r="AA41">
        <f t="shared" ref="AA41:AA42" si="34">COUNTIFS($J$2:$J$81, Z41, $C$2:$C$81, 1) + COUNTIFS($K$2:$K$81, Z41, $C$2:$C$81, 1)</f>
        <v>5</v>
      </c>
      <c r="AB41">
        <f t="shared" ref="AB41:AB42" si="35">COUNTIFS($J$2:$J$81, Z41, $C$2:$C$81, 2) + COUNTIFS($K$2:$K$81, Z41, $C$2:$C$81, 2)</f>
        <v>6</v>
      </c>
      <c r="AC41">
        <f>COUNTIFS($J$2:$J$81, Z41, $C$2:$C$81, 3) + COUNTIFS($K$2:$K$81, Z41, $C$2:$C$81, 3)</f>
        <v>5</v>
      </c>
      <c r="AD41">
        <f>COUNTIFS($J$2:$J$81, Z41, $C$2:$C$81, 4) + COUNTIFS($K$2:$K$81, Z41, $C$2:$C$81, 4)</f>
        <v>0</v>
      </c>
      <c r="AE41">
        <f>AA41+AB41+AC41+AD41</f>
        <v>16</v>
      </c>
      <c r="AF41">
        <f>COUNTIF($K$2:$K$81, Z41)</f>
        <v>8</v>
      </c>
      <c r="AG41">
        <f>COUNTIF($J$2:$J$81, Z41)</f>
        <v>8</v>
      </c>
      <c r="AH41">
        <f>AJ41+AL41</f>
        <v>9</v>
      </c>
      <c r="AI41">
        <f>AE41-AH41</f>
        <v>7</v>
      </c>
      <c r="AJ41" cm="1">
        <f t="array" ref="AJ41">SUMPRODUCT(($K$2:$K$81=Z41)*($O$2:$O$81&gt;$N$2:$N$81))</f>
        <v>4</v>
      </c>
      <c r="AK41" cm="1">
        <f t="array" ref="AK41">SUMPRODUCT(($K$2:$K$81=Z41)*($O$2:$O$81&lt;$N$2:$N$81))</f>
        <v>3</v>
      </c>
      <c r="AL41" cm="1">
        <f t="array" ref="AL41">SUMPRODUCT(($J$2:$J$81=Z41)*($O$2:$O$81&lt;$N$2:$N$81))</f>
        <v>5</v>
      </c>
      <c r="AM41" cm="1">
        <f t="array" ref="AM41">SUMPRODUCT(($J$2:$J$81=Z41)*($O$2:$O$81&gt;$N$2:$N$81))</f>
        <v>2</v>
      </c>
      <c r="AN41">
        <f>COUNTIFS($K$2:$K$81,Z41,$C$2:$C$81,2)</f>
        <v>3</v>
      </c>
      <c r="AO41">
        <f>COUNTIFS($J$2:$J$81,Z41,$C$2:$C$81,2)</f>
        <v>3</v>
      </c>
      <c r="AP41">
        <f>SUMIFS($O$2:$O$81, $K$2:$K$81, Z41,$C$2:$C$81, 2)</f>
        <v>8</v>
      </c>
      <c r="AQ41">
        <f>SUMIFS($N$2:$N$81, $J$2:$J$81, Z41,$C$2:$C$81, 2)</f>
        <v>11</v>
      </c>
      <c r="AR41">
        <f>SUMIFS($N$2:$N$81, $K$2:$K$81, Z41,$C$2:$C$81, 2)</f>
        <v>8</v>
      </c>
      <c r="AS41">
        <f>SUMIFS($O$2:$O$81, $J$2:$J$81, Z41,$C$2:$C$81, 2)</f>
        <v>5</v>
      </c>
      <c r="AT41">
        <f>AP41-AR41</f>
        <v>0</v>
      </c>
      <c r="AU41">
        <f>AQ41-AS41</f>
        <v>6</v>
      </c>
      <c r="AV41">
        <f>AP41+AQ41</f>
        <v>19</v>
      </c>
      <c r="AW41">
        <f>AR41+AS41</f>
        <v>13</v>
      </c>
      <c r="AX41">
        <f>(AP41+AQ41)-(AR41+AS41)</f>
        <v>6</v>
      </c>
      <c r="AY41">
        <f>AP41/AN41</f>
        <v>2.6666666666666665</v>
      </c>
      <c r="AZ41">
        <f>AQ41/AO41</f>
        <v>3.6666666666666665</v>
      </c>
      <c r="BA41">
        <f>AR41/AN41</f>
        <v>2.6666666666666665</v>
      </c>
      <c r="BB41">
        <f>AS41/AO41</f>
        <v>1.6666666666666667</v>
      </c>
      <c r="BC41">
        <f>AV41/AA41</f>
        <v>3.8</v>
      </c>
      <c r="BD41">
        <f>AW41/AA41</f>
        <v>2.6</v>
      </c>
    </row>
    <row r="42" spans="1:6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33"/>
        <v>0</v>
      </c>
      <c r="Z42" t="s">
        <v>3</v>
      </c>
      <c r="AA42">
        <f t="shared" si="34"/>
        <v>7</v>
      </c>
      <c r="AB42">
        <f t="shared" si="35"/>
        <v>6</v>
      </c>
      <c r="AC42">
        <f t="shared" ref="AC42" si="36">COUNTIFS($J$2:$J$81, Z42, $C$2:$C$81, 3) + COUNTIFS($K$2:$K$81, Z42, $C$2:$C$81, 3)</f>
        <v>0</v>
      </c>
      <c r="AD42">
        <f t="shared" ref="AD42" si="37">COUNTIFS($J$2:$J$81, Z42, $C$2:$C$81, 4) + COUNTIFS($K$2:$K$81, Z42, $C$2:$C$81, 4)</f>
        <v>0</v>
      </c>
      <c r="AE42">
        <f t="shared" ref="AE42" si="38">AA42+AB42+AC42+AD42</f>
        <v>13</v>
      </c>
      <c r="AF42">
        <f t="shared" ref="AF42" si="39">COUNTIF($K$2:$K$81, Z42)</f>
        <v>7</v>
      </c>
      <c r="AG42">
        <f t="shared" ref="AG42" si="40">COUNTIF($J$2:$J$81, Z42)</f>
        <v>6</v>
      </c>
      <c r="AH42">
        <f t="shared" ref="AH42" si="41">AJ42+AL42</f>
        <v>6</v>
      </c>
      <c r="AI42">
        <f t="shared" ref="AI42" si="42">AE42-AH42</f>
        <v>7</v>
      </c>
      <c r="AJ42" cm="1">
        <f t="array" ref="AJ42">SUMPRODUCT(($K$2:$K$81=Z42)*($O$2:$O$81&gt;$N$2:$N$81))</f>
        <v>2</v>
      </c>
      <c r="AK42" cm="1">
        <f t="array" ref="AK42">SUMPRODUCT(($K$2:$K$81=Z42)*($O$2:$O$81&lt;$N$2:$N$81))</f>
        <v>5</v>
      </c>
      <c r="AL42" cm="1">
        <f t="array" ref="AL42">SUMPRODUCT(($J$2:$J$81=Z42)*($O$2:$O$81&lt;$N$2:$N$81))</f>
        <v>4</v>
      </c>
      <c r="AM42" cm="1">
        <f t="array" ref="AM42">SUMPRODUCT(($J$2:$J$81=Z42)*($O$2:$O$81&gt;$N$2:$N$81))</f>
        <v>2</v>
      </c>
      <c r="AN42">
        <f t="shared" ref="AN42" si="43">COUNTIFS($K$2:$K$81,Z42,$C$2:$C$81,2)</f>
        <v>3</v>
      </c>
      <c r="AO42">
        <f t="shared" ref="AO42" si="44">COUNTIFS($J$2:$J$81,Z42,$C$2:$C$81,2)</f>
        <v>3</v>
      </c>
      <c r="AP42">
        <f t="shared" ref="AP42" si="45">SUMIFS($O$2:$O$81, $K$2:$K$81, Z42,$C$2:$C$81, 2)</f>
        <v>5</v>
      </c>
      <c r="AQ42">
        <f t="shared" ref="AQ42" si="46">SUMIFS($N$2:$N$81, $J$2:$J$81, Z42,$C$2:$C$81, 2)</f>
        <v>8</v>
      </c>
      <c r="AR42">
        <f t="shared" ref="AR42" si="47">SUMIFS($N$2:$N$81, $K$2:$K$81, Z42,$C$2:$C$81, 2)</f>
        <v>11</v>
      </c>
      <c r="AS42">
        <f t="shared" ref="AS42" si="48">SUMIFS($O$2:$O$81, $J$2:$J$81, Z42,$C$2:$C$81, 2)</f>
        <v>8</v>
      </c>
      <c r="AT42">
        <f t="shared" ref="AT42" si="49">AP42-AR42</f>
        <v>-6</v>
      </c>
      <c r="AU42">
        <f t="shared" ref="AU42" si="50">AQ42-AS42</f>
        <v>0</v>
      </c>
      <c r="AV42">
        <f t="shared" ref="AV42" si="51">AP42+AQ42</f>
        <v>13</v>
      </c>
      <c r="AW42">
        <f t="shared" ref="AW42" si="52">AR42+AS42</f>
        <v>19</v>
      </c>
      <c r="AX42">
        <f t="shared" ref="AX42" si="53">(AP42+AQ42)-(AR42+AS42)</f>
        <v>-6</v>
      </c>
      <c r="AY42">
        <f t="shared" ref="AY42" si="54">AP42/AN42</f>
        <v>1.6666666666666667</v>
      </c>
      <c r="AZ42">
        <f t="shared" ref="AZ42" si="55">AQ42/AO42</f>
        <v>2.6666666666666665</v>
      </c>
      <c r="BA42">
        <f t="shared" ref="BA42" si="56">AR42/AN42</f>
        <v>3.6666666666666665</v>
      </c>
      <c r="BB42">
        <f t="shared" ref="BB42" si="57">AS42/AO42</f>
        <v>2.6666666666666665</v>
      </c>
      <c r="BC42">
        <f t="shared" ref="BC42" si="58">AV42/AA42</f>
        <v>1.8571428571428572</v>
      </c>
      <c r="BD42">
        <f t="shared" ref="BD42" si="59">AW42/AA42</f>
        <v>2.7142857142857144</v>
      </c>
    </row>
    <row r="43" spans="1:6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33"/>
        <v>0</v>
      </c>
      <c r="Z43" t="s">
        <v>13</v>
      </c>
      <c r="AA43">
        <f t="shared" ref="AA43:AA48" si="60">COUNTIFS($J$2:$J$81, Z43, $C$2:$C$81, 1) + COUNTIFS($K$2:$K$81, Z43, $C$2:$C$81, 1)</f>
        <v>4</v>
      </c>
      <c r="AB43">
        <f t="shared" ref="AB43:AB48" si="61">COUNTIFS($J$2:$J$81, Z43, $C$2:$C$81, 2) + COUNTIFS($K$2:$K$81, Z43, $C$2:$C$81, 2)</f>
        <v>6</v>
      </c>
      <c r="AC43">
        <f t="shared" ref="AC43:AC48" si="62">COUNTIFS($J$2:$J$81, Z43, $C$2:$C$81, 3) + COUNTIFS($K$2:$K$81, Z43, $C$2:$C$81, 3)</f>
        <v>5</v>
      </c>
      <c r="AD43">
        <f t="shared" ref="AD43:AD48" si="63">COUNTIFS($J$2:$J$81, Z43, $C$2:$C$81, 4) + COUNTIFS($K$2:$K$81, Z43, $C$2:$C$81, 4)</f>
        <v>0</v>
      </c>
      <c r="AE43">
        <f t="shared" ref="AE43:AE48" si="64">AA43+AB43+AC43+AD43</f>
        <v>15</v>
      </c>
      <c r="AF43">
        <f t="shared" ref="AF43:AF48" si="65">COUNTIF($K$2:$K$81, Z43)</f>
        <v>8</v>
      </c>
      <c r="AG43">
        <f t="shared" ref="AG43:AG48" si="66">COUNTIF($J$2:$J$81, Z43)</f>
        <v>7</v>
      </c>
      <c r="AH43">
        <f t="shared" ref="AH43:AH48" si="67">AJ43+AL43</f>
        <v>10</v>
      </c>
      <c r="AI43">
        <f t="shared" ref="AI43:AI48" si="68">AE43-AH43</f>
        <v>5</v>
      </c>
      <c r="AJ43" cm="1">
        <f t="array" ref="AJ43">SUMPRODUCT(($K$2:$K$81=Z43)*($O$2:$O$81&gt;$N$2:$N$81))</f>
        <v>5</v>
      </c>
      <c r="AK43" cm="1">
        <f t="array" ref="AK43">SUMPRODUCT(($K$2:$K$81=Z43)*($O$2:$O$81&lt;$N$2:$N$81))</f>
        <v>2</v>
      </c>
      <c r="AL43" cm="1">
        <f t="array" ref="AL43">SUMPRODUCT(($J$2:$J$81=Z43)*($O$2:$O$81&lt;$N$2:$N$81))</f>
        <v>5</v>
      </c>
      <c r="AM43" cm="1">
        <f t="array" ref="AM43">SUMPRODUCT(($J$2:$J$81=Z43)*($O$2:$O$81&gt;$N$2:$N$81))</f>
        <v>1</v>
      </c>
      <c r="AN43">
        <f t="shared" ref="AN43:AN48" si="69">COUNTIFS($K$2:$K$81,Z43,$C$2:$C$81,2)</f>
        <v>3</v>
      </c>
      <c r="AO43">
        <f t="shared" ref="AO43:AO48" si="70">COUNTIFS($J$2:$J$81,Z43,$C$2:$C$81,2)</f>
        <v>3</v>
      </c>
      <c r="AP43">
        <f t="shared" ref="AP43:AP48" si="71">SUMIFS($O$2:$O$81, $K$2:$K$81, Z43,$C$2:$C$81, 2)</f>
        <v>9</v>
      </c>
      <c r="AQ43">
        <f t="shared" ref="AQ43:AQ48" si="72">SUMIFS($N$2:$N$81, $J$2:$J$81, Z43,$C$2:$C$81, 2)</f>
        <v>11</v>
      </c>
      <c r="AR43">
        <f t="shared" ref="AR43:AR48" si="73">SUMIFS($N$2:$N$81, $K$2:$K$81, Z43,$C$2:$C$81, 2)</f>
        <v>10</v>
      </c>
      <c r="AS43">
        <f t="shared" ref="AS43:AS48" si="74">SUMIFS($O$2:$O$81, $J$2:$J$81, Z43,$C$2:$C$81, 2)</f>
        <v>9</v>
      </c>
      <c r="AT43">
        <f t="shared" ref="AT43:AU48" si="75">AP43-AR43</f>
        <v>-1</v>
      </c>
      <c r="AU43">
        <f t="shared" si="75"/>
        <v>2</v>
      </c>
      <c r="AV43">
        <f t="shared" ref="AV43:AV48" si="76">AP43+AQ43</f>
        <v>20</v>
      </c>
      <c r="AW43">
        <f t="shared" ref="AW43:AW48" si="77">AR43+AS43</f>
        <v>19</v>
      </c>
      <c r="AX43">
        <f t="shared" ref="AX43:AX48" si="78">(AP43+AQ43)-(AR43+AS43)</f>
        <v>1</v>
      </c>
      <c r="AY43">
        <f t="shared" ref="AY43:AZ48" si="79">AP43/AN43</f>
        <v>3</v>
      </c>
      <c r="AZ43">
        <f t="shared" si="79"/>
        <v>3.6666666666666665</v>
      </c>
      <c r="BA43">
        <f t="shared" ref="BA43:BB48" si="80">AR43/AN43</f>
        <v>3.3333333333333335</v>
      </c>
      <c r="BB43">
        <f t="shared" si="80"/>
        <v>3</v>
      </c>
      <c r="BC43">
        <f t="shared" ref="BC43:BC48" si="81">AV43/AA43</f>
        <v>5</v>
      </c>
      <c r="BD43">
        <f t="shared" ref="BD43:BD48" si="82">AW43/AA43</f>
        <v>4.75</v>
      </c>
    </row>
    <row r="44" spans="1:6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33"/>
        <v>0</v>
      </c>
      <c r="Z44" t="s">
        <v>1</v>
      </c>
      <c r="AA44">
        <f t="shared" si="60"/>
        <v>5</v>
      </c>
      <c r="AB44">
        <f t="shared" si="61"/>
        <v>6</v>
      </c>
      <c r="AC44">
        <f t="shared" si="62"/>
        <v>0</v>
      </c>
      <c r="AD44">
        <f t="shared" si="63"/>
        <v>0</v>
      </c>
      <c r="AE44">
        <f t="shared" si="64"/>
        <v>11</v>
      </c>
      <c r="AF44">
        <f t="shared" si="65"/>
        <v>6</v>
      </c>
      <c r="AG44">
        <f t="shared" si="66"/>
        <v>5</v>
      </c>
      <c r="AH44">
        <f t="shared" si="67"/>
        <v>6</v>
      </c>
      <c r="AI44">
        <f t="shared" si="68"/>
        <v>5</v>
      </c>
      <c r="AJ44" cm="1">
        <f t="array" ref="AJ44">SUMPRODUCT(($K$2:$K$81=Z44)*($O$2:$O$81&gt;$N$2:$N$81))</f>
        <v>4</v>
      </c>
      <c r="AK44" cm="1">
        <f t="array" ref="AK44">SUMPRODUCT(($K$2:$K$81=Z44)*($O$2:$O$81&lt;$N$2:$N$81))</f>
        <v>2</v>
      </c>
      <c r="AL44" cm="1">
        <f t="array" ref="AL44">SUMPRODUCT(($J$2:$J$81=Z44)*($O$2:$O$81&lt;$N$2:$N$81))</f>
        <v>2</v>
      </c>
      <c r="AM44" cm="1">
        <f t="array" ref="AM44">SUMPRODUCT(($J$2:$J$81=Z44)*($O$2:$O$81&gt;$N$2:$N$81))</f>
        <v>3</v>
      </c>
      <c r="AN44">
        <f t="shared" si="69"/>
        <v>3</v>
      </c>
      <c r="AO44">
        <f t="shared" si="70"/>
        <v>3</v>
      </c>
      <c r="AP44">
        <f t="shared" si="71"/>
        <v>9</v>
      </c>
      <c r="AQ44">
        <f t="shared" si="72"/>
        <v>10</v>
      </c>
      <c r="AR44">
        <f t="shared" si="73"/>
        <v>11</v>
      </c>
      <c r="AS44">
        <f t="shared" si="74"/>
        <v>9</v>
      </c>
      <c r="AT44">
        <f t="shared" si="75"/>
        <v>-2</v>
      </c>
      <c r="AU44">
        <f t="shared" si="75"/>
        <v>1</v>
      </c>
      <c r="AV44">
        <f t="shared" si="76"/>
        <v>19</v>
      </c>
      <c r="AW44">
        <f t="shared" si="77"/>
        <v>20</v>
      </c>
      <c r="AX44">
        <f t="shared" si="78"/>
        <v>-1</v>
      </c>
      <c r="AY44">
        <f t="shared" si="79"/>
        <v>3</v>
      </c>
      <c r="AZ44">
        <f t="shared" si="79"/>
        <v>3.3333333333333335</v>
      </c>
      <c r="BA44">
        <f t="shared" si="80"/>
        <v>3.6666666666666665</v>
      </c>
      <c r="BB44">
        <f t="shared" si="80"/>
        <v>3</v>
      </c>
      <c r="BC44">
        <f t="shared" si="81"/>
        <v>3.8</v>
      </c>
      <c r="BD44">
        <f t="shared" si="82"/>
        <v>4</v>
      </c>
    </row>
    <row r="45" spans="1:6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33"/>
        <v>1</v>
      </c>
      <c r="Z45" t="s">
        <v>17</v>
      </c>
      <c r="AA45">
        <f t="shared" si="60"/>
        <v>6</v>
      </c>
      <c r="AB45">
        <f t="shared" si="61"/>
        <v>7</v>
      </c>
      <c r="AC45">
        <f t="shared" si="62"/>
        <v>0</v>
      </c>
      <c r="AD45">
        <f t="shared" si="63"/>
        <v>0</v>
      </c>
      <c r="AE45">
        <f t="shared" si="64"/>
        <v>13</v>
      </c>
      <c r="AF45">
        <f t="shared" si="65"/>
        <v>7</v>
      </c>
      <c r="AG45">
        <f t="shared" si="66"/>
        <v>6</v>
      </c>
      <c r="AH45">
        <f t="shared" si="67"/>
        <v>7</v>
      </c>
      <c r="AI45">
        <f t="shared" si="68"/>
        <v>6</v>
      </c>
      <c r="AJ45" cm="1">
        <f t="array" ref="AJ45">SUMPRODUCT(($K$2:$K$81=Z45)*($O$2:$O$81&gt;$N$2:$N$81))</f>
        <v>3</v>
      </c>
      <c r="AK45" cm="1">
        <f t="array" ref="AK45">SUMPRODUCT(($K$2:$K$81=Z45)*($O$2:$O$81&lt;$N$2:$N$81))</f>
        <v>4</v>
      </c>
      <c r="AL45" cm="1">
        <f t="array" ref="AL45">SUMPRODUCT(($J$2:$J$81=Z45)*($O$2:$O$81&lt;$N$2:$N$81))</f>
        <v>4</v>
      </c>
      <c r="AM45" cm="1">
        <f t="array" ref="AM45">SUMPRODUCT(($J$2:$J$81=Z45)*($O$2:$O$81&gt;$N$2:$N$81))</f>
        <v>2</v>
      </c>
      <c r="AN45">
        <f t="shared" si="69"/>
        <v>4</v>
      </c>
      <c r="AO45">
        <f t="shared" si="70"/>
        <v>3</v>
      </c>
      <c r="AP45">
        <f t="shared" si="71"/>
        <v>13</v>
      </c>
      <c r="AQ45">
        <f t="shared" si="72"/>
        <v>7</v>
      </c>
      <c r="AR45">
        <f t="shared" si="73"/>
        <v>13</v>
      </c>
      <c r="AS45">
        <f t="shared" si="74"/>
        <v>11</v>
      </c>
      <c r="AT45">
        <f t="shared" si="75"/>
        <v>0</v>
      </c>
      <c r="AU45">
        <f t="shared" si="75"/>
        <v>-4</v>
      </c>
      <c r="AV45">
        <f t="shared" si="76"/>
        <v>20</v>
      </c>
      <c r="AW45">
        <f t="shared" si="77"/>
        <v>24</v>
      </c>
      <c r="AX45">
        <f t="shared" si="78"/>
        <v>-4</v>
      </c>
      <c r="AY45">
        <f t="shared" si="79"/>
        <v>3.25</v>
      </c>
      <c r="AZ45">
        <f t="shared" si="79"/>
        <v>2.3333333333333335</v>
      </c>
      <c r="BA45">
        <f t="shared" si="80"/>
        <v>3.25</v>
      </c>
      <c r="BB45">
        <f t="shared" si="80"/>
        <v>3.6666666666666665</v>
      </c>
      <c r="BC45">
        <f t="shared" si="81"/>
        <v>3.3333333333333335</v>
      </c>
      <c r="BD45">
        <f t="shared" si="82"/>
        <v>4</v>
      </c>
    </row>
    <row r="46" spans="1:6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33"/>
        <v>1</v>
      </c>
      <c r="Z46" t="s">
        <v>21</v>
      </c>
      <c r="AA46">
        <f t="shared" si="60"/>
        <v>5</v>
      </c>
      <c r="AB46">
        <f t="shared" si="61"/>
        <v>7</v>
      </c>
      <c r="AC46">
        <f t="shared" si="62"/>
        <v>5</v>
      </c>
      <c r="AD46">
        <f t="shared" si="63"/>
        <v>0</v>
      </c>
      <c r="AE46">
        <f t="shared" si="64"/>
        <v>17</v>
      </c>
      <c r="AF46">
        <f t="shared" si="65"/>
        <v>8</v>
      </c>
      <c r="AG46">
        <f t="shared" si="66"/>
        <v>9</v>
      </c>
      <c r="AH46">
        <f t="shared" si="67"/>
        <v>8</v>
      </c>
      <c r="AI46">
        <f t="shared" si="68"/>
        <v>9</v>
      </c>
      <c r="AJ46" cm="1">
        <f t="array" ref="AJ46">SUMPRODUCT(($K$2:$K$81=Z46)*($O$2:$O$81&gt;$N$2:$N$81))</f>
        <v>4</v>
      </c>
      <c r="AK46" cm="1">
        <f t="array" ref="AK46">SUMPRODUCT(($K$2:$K$81=Z46)*($O$2:$O$81&lt;$N$2:$N$81))</f>
        <v>3</v>
      </c>
      <c r="AL46" cm="1">
        <f t="array" ref="AL46">SUMPRODUCT(($J$2:$J$81=Z46)*($O$2:$O$81&lt;$N$2:$N$81))</f>
        <v>4</v>
      </c>
      <c r="AM46" cm="1">
        <f t="array" ref="AM46">SUMPRODUCT(($J$2:$J$81=Z46)*($O$2:$O$81&gt;$N$2:$N$81))</f>
        <v>4</v>
      </c>
      <c r="AN46">
        <f t="shared" si="69"/>
        <v>3</v>
      </c>
      <c r="AO46">
        <f t="shared" si="70"/>
        <v>4</v>
      </c>
      <c r="AP46">
        <f t="shared" si="71"/>
        <v>11</v>
      </c>
      <c r="AQ46">
        <f t="shared" si="72"/>
        <v>13</v>
      </c>
      <c r="AR46">
        <f t="shared" si="73"/>
        <v>7</v>
      </c>
      <c r="AS46">
        <f t="shared" si="74"/>
        <v>13</v>
      </c>
      <c r="AT46">
        <f t="shared" si="75"/>
        <v>4</v>
      </c>
      <c r="AU46">
        <f t="shared" si="75"/>
        <v>0</v>
      </c>
      <c r="AV46">
        <f t="shared" si="76"/>
        <v>24</v>
      </c>
      <c r="AW46">
        <f t="shared" si="77"/>
        <v>20</v>
      </c>
      <c r="AX46">
        <f t="shared" si="78"/>
        <v>4</v>
      </c>
      <c r="AY46">
        <f t="shared" si="79"/>
        <v>3.6666666666666665</v>
      </c>
      <c r="AZ46">
        <f t="shared" si="79"/>
        <v>3.25</v>
      </c>
      <c r="BA46">
        <f t="shared" si="80"/>
        <v>2.3333333333333335</v>
      </c>
      <c r="BB46">
        <f t="shared" si="80"/>
        <v>3.25</v>
      </c>
      <c r="BC46">
        <f t="shared" si="81"/>
        <v>4.8</v>
      </c>
      <c r="BD46">
        <f t="shared" si="82"/>
        <v>4</v>
      </c>
    </row>
    <row r="47" spans="1:6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33"/>
        <v>0</v>
      </c>
      <c r="Z47" t="s">
        <v>19</v>
      </c>
      <c r="AA47">
        <f t="shared" si="60"/>
        <v>7</v>
      </c>
      <c r="AB47">
        <f t="shared" si="61"/>
        <v>6</v>
      </c>
      <c r="AC47">
        <f t="shared" si="62"/>
        <v>5</v>
      </c>
      <c r="AD47">
        <f t="shared" si="63"/>
        <v>0</v>
      </c>
      <c r="AE47">
        <f t="shared" si="64"/>
        <v>18</v>
      </c>
      <c r="AF47">
        <f t="shared" si="65"/>
        <v>10</v>
      </c>
      <c r="AG47">
        <f t="shared" si="66"/>
        <v>8</v>
      </c>
      <c r="AH47">
        <f t="shared" si="67"/>
        <v>10</v>
      </c>
      <c r="AI47">
        <f t="shared" si="68"/>
        <v>8</v>
      </c>
      <c r="AJ47" cm="1">
        <f t="array" ref="AJ47">SUMPRODUCT(($K$2:$K$81=Z47)*($O$2:$O$81&gt;$N$2:$N$81))</f>
        <v>4</v>
      </c>
      <c r="AK47" cm="1">
        <f t="array" ref="AK47">SUMPRODUCT(($K$2:$K$81=Z47)*($O$2:$O$81&lt;$N$2:$N$81))</f>
        <v>5</v>
      </c>
      <c r="AL47" cm="1">
        <f t="array" ref="AL47">SUMPRODUCT(($J$2:$J$81=Z47)*($O$2:$O$81&lt;$N$2:$N$81))</f>
        <v>6</v>
      </c>
      <c r="AM47" cm="1">
        <f t="array" ref="AM47">SUMPRODUCT(($J$2:$J$81=Z47)*($O$2:$O$81&gt;$N$2:$N$81))</f>
        <v>1</v>
      </c>
      <c r="AN47">
        <f t="shared" si="69"/>
        <v>3</v>
      </c>
      <c r="AO47">
        <f t="shared" si="70"/>
        <v>3</v>
      </c>
      <c r="AP47">
        <f t="shared" si="71"/>
        <v>11</v>
      </c>
      <c r="AQ47">
        <f t="shared" si="72"/>
        <v>11</v>
      </c>
      <c r="AR47">
        <f t="shared" si="73"/>
        <v>11</v>
      </c>
      <c r="AS47">
        <f t="shared" si="74"/>
        <v>3</v>
      </c>
      <c r="AT47">
        <f t="shared" si="75"/>
        <v>0</v>
      </c>
      <c r="AU47">
        <f t="shared" si="75"/>
        <v>8</v>
      </c>
      <c r="AV47">
        <f t="shared" si="76"/>
        <v>22</v>
      </c>
      <c r="AW47">
        <f t="shared" si="77"/>
        <v>14</v>
      </c>
      <c r="AX47">
        <f t="shared" si="78"/>
        <v>8</v>
      </c>
      <c r="AY47">
        <f t="shared" si="79"/>
        <v>3.6666666666666665</v>
      </c>
      <c r="AZ47">
        <f t="shared" si="79"/>
        <v>3.6666666666666665</v>
      </c>
      <c r="BA47">
        <f t="shared" si="80"/>
        <v>3.6666666666666665</v>
      </c>
      <c r="BB47">
        <f t="shared" si="80"/>
        <v>1</v>
      </c>
      <c r="BC47">
        <f t="shared" si="81"/>
        <v>3.1428571428571428</v>
      </c>
      <c r="BD47">
        <f t="shared" si="82"/>
        <v>2</v>
      </c>
    </row>
    <row r="48" spans="1:6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33"/>
        <v>0</v>
      </c>
      <c r="Z48" t="s">
        <v>14</v>
      </c>
      <c r="AA48">
        <f t="shared" si="60"/>
        <v>5</v>
      </c>
      <c r="AB48">
        <f t="shared" si="61"/>
        <v>6</v>
      </c>
      <c r="AC48">
        <f t="shared" si="62"/>
        <v>0</v>
      </c>
      <c r="AD48">
        <f t="shared" si="63"/>
        <v>0</v>
      </c>
      <c r="AE48">
        <f t="shared" si="64"/>
        <v>11</v>
      </c>
      <c r="AF48">
        <f t="shared" si="65"/>
        <v>5</v>
      </c>
      <c r="AG48">
        <f t="shared" si="66"/>
        <v>6</v>
      </c>
      <c r="AH48">
        <f t="shared" si="67"/>
        <v>6</v>
      </c>
      <c r="AI48">
        <f t="shared" si="68"/>
        <v>5</v>
      </c>
      <c r="AJ48" cm="1">
        <f t="array" ref="AJ48">SUMPRODUCT(($K$2:$K$81=Z48)*($O$2:$O$81&gt;$N$2:$N$81))</f>
        <v>2</v>
      </c>
      <c r="AK48" cm="1">
        <f t="array" ref="AK48">SUMPRODUCT(($K$2:$K$81=Z48)*($O$2:$O$81&lt;$N$2:$N$81))</f>
        <v>3</v>
      </c>
      <c r="AL48" cm="1">
        <f t="array" ref="AL48">SUMPRODUCT(($J$2:$J$81=Z48)*($O$2:$O$81&lt;$N$2:$N$81))</f>
        <v>4</v>
      </c>
      <c r="AM48" cm="1">
        <f t="array" ref="AM48">SUMPRODUCT(($J$2:$J$81=Z48)*($O$2:$O$81&gt;$N$2:$N$81))</f>
        <v>2</v>
      </c>
      <c r="AN48">
        <f t="shared" si="69"/>
        <v>3</v>
      </c>
      <c r="AO48">
        <f t="shared" si="70"/>
        <v>3</v>
      </c>
      <c r="AP48">
        <f t="shared" si="71"/>
        <v>3</v>
      </c>
      <c r="AQ48">
        <f t="shared" si="72"/>
        <v>11</v>
      </c>
      <c r="AR48">
        <f t="shared" si="73"/>
        <v>11</v>
      </c>
      <c r="AS48">
        <f t="shared" si="74"/>
        <v>11</v>
      </c>
      <c r="AT48">
        <f t="shared" si="75"/>
        <v>-8</v>
      </c>
      <c r="AU48">
        <f t="shared" si="75"/>
        <v>0</v>
      </c>
      <c r="AV48">
        <f t="shared" si="76"/>
        <v>14</v>
      </c>
      <c r="AW48">
        <f t="shared" si="77"/>
        <v>22</v>
      </c>
      <c r="AX48">
        <f t="shared" si="78"/>
        <v>-8</v>
      </c>
      <c r="AY48">
        <f t="shared" si="79"/>
        <v>1</v>
      </c>
      <c r="AZ48">
        <f t="shared" si="79"/>
        <v>3.6666666666666665</v>
      </c>
      <c r="BA48">
        <f t="shared" si="80"/>
        <v>3.6666666666666665</v>
      </c>
      <c r="BB48">
        <f t="shared" si="80"/>
        <v>3.6666666666666665</v>
      </c>
      <c r="BC48">
        <f t="shared" si="81"/>
        <v>2.8</v>
      </c>
      <c r="BD48">
        <f t="shared" si="82"/>
        <v>4.4000000000000004</v>
      </c>
    </row>
    <row r="49" spans="1:56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33"/>
        <v>1</v>
      </c>
    </row>
    <row r="50" spans="1:56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56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  <c r="AA51" t="s">
        <v>67</v>
      </c>
      <c r="AB51" t="s">
        <v>68</v>
      </c>
      <c r="AC51" t="s">
        <v>69</v>
      </c>
      <c r="AD51" t="s">
        <v>70</v>
      </c>
      <c r="AE51" t="s">
        <v>71</v>
      </c>
      <c r="AF51" t="s">
        <v>101</v>
      </c>
      <c r="AG51" t="s">
        <v>102</v>
      </c>
      <c r="AH51" t="s">
        <v>95</v>
      </c>
      <c r="AI51" t="s">
        <v>96</v>
      </c>
      <c r="AJ51" t="s">
        <v>97</v>
      </c>
      <c r="AK51" t="s">
        <v>98</v>
      </c>
      <c r="AL51" t="s">
        <v>99</v>
      </c>
      <c r="AM51" t="s">
        <v>100</v>
      </c>
      <c r="AN51" t="s">
        <v>136</v>
      </c>
      <c r="AO51" t="s">
        <v>135</v>
      </c>
      <c r="AP51" t="s">
        <v>134</v>
      </c>
      <c r="AQ51" t="s">
        <v>133</v>
      </c>
      <c r="AR51" t="s">
        <v>132</v>
      </c>
      <c r="AS51" t="s">
        <v>131</v>
      </c>
      <c r="AT51" t="s">
        <v>130</v>
      </c>
      <c r="AU51" t="s">
        <v>129</v>
      </c>
      <c r="AV51" t="s">
        <v>128</v>
      </c>
      <c r="AW51" t="s">
        <v>127</v>
      </c>
      <c r="AX51" t="s">
        <v>126</v>
      </c>
      <c r="AY51" t="s">
        <v>125</v>
      </c>
      <c r="AZ51" t="s">
        <v>124</v>
      </c>
      <c r="BA51" t="s">
        <v>123</v>
      </c>
      <c r="BB51" t="s">
        <v>122</v>
      </c>
      <c r="BC51" t="s">
        <v>121</v>
      </c>
      <c r="BD51" t="s">
        <v>120</v>
      </c>
    </row>
    <row r="52" spans="1:56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3</v>
      </c>
      <c r="O52" s="2">
        <v>2</v>
      </c>
      <c r="P52" s="2">
        <v>1</v>
      </c>
      <c r="Q52" s="2">
        <f t="shared" ref="Q52:Q81" si="83">IF($N52=$O52, 0, IF($J52=$L52, IF($N52&gt;$O52, 1, 0), IF($O52&gt;$N52, 1, 0)))</f>
        <v>0</v>
      </c>
      <c r="Z52" t="s">
        <v>11</v>
      </c>
      <c r="AA52">
        <f t="shared" ref="AA52" si="84">COUNTIFS($J$2:$J$81, Z52, $C$2:$C$81, 1) + COUNTIFS($K$2:$K$81, Z52, $C$2:$C$81, 1)</f>
        <v>5</v>
      </c>
      <c r="AB52">
        <f t="shared" ref="AB52" si="85">COUNTIFS($J$2:$J$81, Z52, $C$2:$C$81, 2) + COUNTIFS($K$2:$K$81, Z52, $C$2:$C$81, 2)</f>
        <v>6</v>
      </c>
      <c r="AC52">
        <f>COUNTIFS($J$2:$J$81, Z52, $C$2:$C$81, 3) + COUNTIFS($K$2:$K$81, Z52, $C$2:$C$81, 3)</f>
        <v>5</v>
      </c>
      <c r="AD52">
        <f>COUNTIFS($J$2:$J$81, Z52, $C$2:$C$81, 4) + COUNTIFS($K$2:$K$81, Z52, $C$2:$C$81, 4)</f>
        <v>0</v>
      </c>
      <c r="AE52">
        <f>AA52+AB52+AC52+AD52</f>
        <v>16</v>
      </c>
      <c r="AF52">
        <f>COUNTIF($K$2:$K$81, Z52)</f>
        <v>8</v>
      </c>
      <c r="AG52">
        <f>COUNTIF($J$2:$J$81, Z52)</f>
        <v>8</v>
      </c>
      <c r="AH52">
        <f>AJ52+AL52</f>
        <v>9</v>
      </c>
      <c r="AI52">
        <f>AE52-AH52</f>
        <v>7</v>
      </c>
      <c r="AJ52" cm="1">
        <f t="array" ref="AJ52">SUMPRODUCT(($K$2:$K$81=Z52)*($O$2:$O$81&gt;$N$2:$N$81))</f>
        <v>4</v>
      </c>
      <c r="AK52" cm="1">
        <f t="array" ref="AK52">SUMPRODUCT(($K$2:$K$81=Z52)*($O$2:$O$81&lt;$N$2:$N$81))</f>
        <v>3</v>
      </c>
      <c r="AL52" cm="1">
        <f t="array" ref="AL52">SUMPRODUCT(($J$2:$J$81=Z52)*($O$2:$O$81&lt;$N$2:$N$81))</f>
        <v>5</v>
      </c>
      <c r="AM52" cm="1">
        <f t="array" ref="AM52">SUMPRODUCT(($J$2:$J$81=Z52)*($O$2:$O$81&gt;$N$2:$N$81))</f>
        <v>2</v>
      </c>
      <c r="AN52">
        <f>COUNTIFS($K$2:$K$81,Z52,$C$2:$C$81,3)</f>
        <v>2</v>
      </c>
      <c r="AO52">
        <f>COUNTIFS($J$2:$J$81,Z52,$C$2:$C$81,3)</f>
        <v>3</v>
      </c>
      <c r="AP52">
        <f>SUMIFS($O$2:$O$81, $K$2:$K$81, Z52,$C$2:$C$81, 3)</f>
        <v>4</v>
      </c>
      <c r="AQ52">
        <f>SUMIFS($N$2:$N$81, $J$2:$J$81, Z52,$C$2:$C$81, 3)</f>
        <v>4</v>
      </c>
      <c r="AR52">
        <f>SUMIFS($N$2:$N$81, $K$2:$K$81, Z52,$C$2:$C$81, 3)</f>
        <v>5</v>
      </c>
      <c r="AS52">
        <f>SUMIFS($O$2:$O$81, $J$2:$J$81, Z52,$C$2:$C$81, 3)</f>
        <v>2</v>
      </c>
      <c r="AT52">
        <f t="shared" ref="AT52:AU52" si="86">AP52-AR52</f>
        <v>-1</v>
      </c>
      <c r="AU52">
        <f t="shared" si="86"/>
        <v>2</v>
      </c>
      <c r="AV52">
        <f>AP52+AQ52</f>
        <v>8</v>
      </c>
      <c r="AW52">
        <f>AR52+AS52</f>
        <v>7</v>
      </c>
      <c r="AX52">
        <f>(AP52+AQ52)-(AR52+AS52)</f>
        <v>1</v>
      </c>
      <c r="AY52">
        <f t="shared" ref="AY52:AZ52" si="87">AP52/AN52</f>
        <v>2</v>
      </c>
      <c r="AZ52">
        <f t="shared" si="87"/>
        <v>1.3333333333333333</v>
      </c>
      <c r="BA52">
        <f t="shared" ref="BA52:BB52" si="88">AR52/AN52</f>
        <v>2.5</v>
      </c>
      <c r="BB52">
        <f t="shared" si="88"/>
        <v>0.66666666666666663</v>
      </c>
      <c r="BC52">
        <f>AV52/AA52</f>
        <v>1.6</v>
      </c>
      <c r="BD52">
        <f>AW52/AA52</f>
        <v>1.4</v>
      </c>
    </row>
    <row r="53" spans="1:56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83"/>
        <v>1</v>
      </c>
      <c r="Z53" t="s">
        <v>13</v>
      </c>
      <c r="AA53">
        <f>COUNTIFS($J$2:$J$81, Z53, $C$2:$C$81, 1) + COUNTIFS($K$2:$K$81, Z53, $C$2:$C$81, 1)</f>
        <v>4</v>
      </c>
      <c r="AB53">
        <f>COUNTIFS($J$2:$J$81, Z53, $C$2:$C$81, 2) + COUNTIFS($K$2:$K$81, Z53, $C$2:$C$81, 2)</f>
        <v>6</v>
      </c>
      <c r="AC53">
        <f>COUNTIFS($J$2:$J$81, Z53, $C$2:$C$81, 3) + COUNTIFS($K$2:$K$81, Z53, $C$2:$C$81, 3)</f>
        <v>5</v>
      </c>
      <c r="AD53">
        <f>COUNTIFS($J$2:$J$81, Z53, $C$2:$C$81, 4) + COUNTIFS($K$2:$K$81, Z53, $C$2:$C$81, 4)</f>
        <v>0</v>
      </c>
      <c r="AE53">
        <f>AA53+AB53+AC53+AD53</f>
        <v>15</v>
      </c>
      <c r="AF53">
        <f>COUNTIF($K$2:$K$81, Z53)</f>
        <v>8</v>
      </c>
      <c r="AG53">
        <f>COUNTIF($J$2:$J$81, Z53)</f>
        <v>7</v>
      </c>
      <c r="AH53">
        <f>AJ53+AL53</f>
        <v>10</v>
      </c>
      <c r="AI53">
        <f>AE53-AH53</f>
        <v>5</v>
      </c>
      <c r="AJ53" cm="1">
        <f t="array" ref="AJ53">SUMPRODUCT(($K$2:$K$81=Z53)*($O$2:$O$81&gt;$N$2:$N$81))</f>
        <v>5</v>
      </c>
      <c r="AK53" cm="1">
        <f t="array" ref="AK53">SUMPRODUCT(($K$2:$K$81=Z53)*($O$2:$O$81&lt;$N$2:$N$81))</f>
        <v>2</v>
      </c>
      <c r="AL53" cm="1">
        <f t="array" ref="AL53">SUMPRODUCT(($J$2:$J$81=Z53)*($O$2:$O$81&lt;$N$2:$N$81))</f>
        <v>5</v>
      </c>
      <c r="AM53" cm="1">
        <f t="array" ref="AM53">SUMPRODUCT(($J$2:$J$81=Z53)*($O$2:$O$81&gt;$N$2:$N$81))</f>
        <v>1</v>
      </c>
      <c r="AN53">
        <f>COUNTIFS($K$2:$K$81,Z53,$C$2:$C$81,3)</f>
        <v>3</v>
      </c>
      <c r="AO53">
        <f>COUNTIFS($J$2:$J$81,Z53,$C$2:$C$81,3)</f>
        <v>2</v>
      </c>
      <c r="AP53">
        <f>SUMIFS($O$2:$O$81, $K$2:$K$81, Z53,$C$2:$C$81, 3)</f>
        <v>2</v>
      </c>
      <c r="AQ53">
        <f>SUMIFS($N$2:$N$81, $J$2:$J$81, Z53,$C$2:$C$81, 3)</f>
        <v>5</v>
      </c>
      <c r="AR53">
        <f>SUMIFS($N$2:$N$81, $K$2:$K$81, Z53,$C$2:$C$81, 3)</f>
        <v>4</v>
      </c>
      <c r="AS53">
        <f>SUMIFS($O$2:$O$81, $J$2:$J$81, Z53,$C$2:$C$81, 3)</f>
        <v>4</v>
      </c>
      <c r="AT53">
        <f t="shared" ref="AT53:AU55" si="89">AP53-AR53</f>
        <v>-2</v>
      </c>
      <c r="AU53">
        <f t="shared" si="89"/>
        <v>1</v>
      </c>
      <c r="AV53">
        <f>AP53+AQ53</f>
        <v>7</v>
      </c>
      <c r="AW53">
        <f>AR53+AS53</f>
        <v>8</v>
      </c>
      <c r="AX53">
        <f>(AP53+AQ53)-(AR53+AS53)</f>
        <v>-1</v>
      </c>
      <c r="AY53">
        <f t="shared" ref="AY53:AZ55" si="90">AP53/AN53</f>
        <v>0.66666666666666663</v>
      </c>
      <c r="AZ53">
        <f t="shared" si="90"/>
        <v>2.5</v>
      </c>
      <c r="BA53">
        <f t="shared" ref="BA53:BB55" si="91">AR53/AN53</f>
        <v>1.3333333333333333</v>
      </c>
      <c r="BB53">
        <f t="shared" si="91"/>
        <v>2</v>
      </c>
      <c r="BC53">
        <f>AV53/AA53</f>
        <v>1.75</v>
      </c>
      <c r="BD53">
        <f>AW53/AA53</f>
        <v>2</v>
      </c>
    </row>
    <row r="54" spans="1:56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>
        <v>2</v>
      </c>
      <c r="I54" s="4">
        <v>1</v>
      </c>
      <c r="J54" s="2" t="s">
        <v>11</v>
      </c>
      <c r="K54" s="2" t="s">
        <v>3</v>
      </c>
      <c r="L54" s="2" t="s">
        <v>11</v>
      </c>
      <c r="M54" s="3">
        <v>45422</v>
      </c>
      <c r="N54" s="2">
        <v>6</v>
      </c>
      <c r="O54" s="2">
        <v>2</v>
      </c>
      <c r="P54" s="2">
        <v>0</v>
      </c>
      <c r="Q54" s="27">
        <f t="shared" si="83"/>
        <v>1</v>
      </c>
      <c r="Z54" t="s">
        <v>21</v>
      </c>
      <c r="AA54">
        <f>COUNTIFS($J$2:$J$81, Z54, $C$2:$C$81, 1) + COUNTIFS($K$2:$K$81, Z54, $C$2:$C$81, 1)</f>
        <v>5</v>
      </c>
      <c r="AB54">
        <f>COUNTIFS($J$2:$J$81, Z54, $C$2:$C$81, 2) + COUNTIFS($K$2:$K$81, Z54, $C$2:$C$81, 2)</f>
        <v>7</v>
      </c>
      <c r="AC54">
        <f>COUNTIFS($J$2:$J$81, Z54, $C$2:$C$81, 3) + COUNTIFS($K$2:$K$81, Z54, $C$2:$C$81, 3)</f>
        <v>5</v>
      </c>
      <c r="AD54">
        <f>COUNTIFS($J$2:$J$81, Z54, $C$2:$C$81, 4) + COUNTIFS($K$2:$K$81, Z54, $C$2:$C$81, 4)</f>
        <v>0</v>
      </c>
      <c r="AE54">
        <f>AA54+AB54+AC54+AD54</f>
        <v>17</v>
      </c>
      <c r="AF54">
        <f>COUNTIF($K$2:$K$81, Z54)</f>
        <v>8</v>
      </c>
      <c r="AG54">
        <f>COUNTIF($J$2:$J$81, Z54)</f>
        <v>9</v>
      </c>
      <c r="AH54">
        <f>AJ54+AL54</f>
        <v>8</v>
      </c>
      <c r="AI54">
        <f>AE54-AH54</f>
        <v>9</v>
      </c>
      <c r="AJ54" cm="1">
        <f t="array" ref="AJ54">SUMPRODUCT(($K$2:$K$81=Z54)*($O$2:$O$81&gt;$N$2:$N$81))</f>
        <v>4</v>
      </c>
      <c r="AK54" cm="1">
        <f t="array" ref="AK54">SUMPRODUCT(($K$2:$K$81=Z54)*($O$2:$O$81&lt;$N$2:$N$81))</f>
        <v>3</v>
      </c>
      <c r="AL54" cm="1">
        <f t="array" ref="AL54">SUMPRODUCT(($J$2:$J$81=Z54)*($O$2:$O$81&lt;$N$2:$N$81))</f>
        <v>4</v>
      </c>
      <c r="AM54" cm="1">
        <f t="array" ref="AM54">SUMPRODUCT(($J$2:$J$81=Z54)*($O$2:$O$81&gt;$N$2:$N$81))</f>
        <v>4</v>
      </c>
      <c r="AN54">
        <f>COUNTIFS($K$2:$K$81,Z54,$C$2:$C$81,3)</f>
        <v>2</v>
      </c>
      <c r="AO54">
        <f>COUNTIFS($J$2:$J$81,Z54,$C$2:$C$81,3)</f>
        <v>3</v>
      </c>
      <c r="AP54">
        <f>SUMIFS($O$2:$O$81, $K$2:$K$81, Z54,$C$2:$C$81, 3)</f>
        <v>3</v>
      </c>
      <c r="AQ54">
        <f>SUMIFS($N$2:$N$81, $J$2:$J$81, Z54,$C$2:$C$81, 3)</f>
        <v>4</v>
      </c>
      <c r="AR54">
        <f>SUMIFS($N$2:$N$81, $K$2:$K$81, Z54,$C$2:$C$81, 3)</f>
        <v>5</v>
      </c>
      <c r="AS54">
        <f>SUMIFS($O$2:$O$81, $J$2:$J$81, Z54,$C$2:$C$81, 3)</f>
        <v>5</v>
      </c>
      <c r="AT54">
        <f t="shared" si="89"/>
        <v>-2</v>
      </c>
      <c r="AU54">
        <f t="shared" si="89"/>
        <v>-1</v>
      </c>
      <c r="AV54">
        <f>AP54+AQ54</f>
        <v>7</v>
      </c>
      <c r="AW54">
        <f>AR54+AS54</f>
        <v>10</v>
      </c>
      <c r="AX54">
        <f>(AP54+AQ54)-(AR54+AS54)</f>
        <v>-3</v>
      </c>
      <c r="AY54">
        <f t="shared" si="90"/>
        <v>1.5</v>
      </c>
      <c r="AZ54">
        <f t="shared" si="90"/>
        <v>1.3333333333333333</v>
      </c>
      <c r="BA54">
        <f t="shared" si="91"/>
        <v>2.5</v>
      </c>
      <c r="BB54">
        <f t="shared" si="91"/>
        <v>1.6666666666666667</v>
      </c>
      <c r="BC54">
        <f>AV54/AA54</f>
        <v>1.4</v>
      </c>
      <c r="BD54">
        <f>AW54/AA54</f>
        <v>2</v>
      </c>
    </row>
    <row r="55" spans="1:56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>
        <v>1</v>
      </c>
      <c r="I55" s="17">
        <v>1</v>
      </c>
      <c r="J55" s="16" t="s">
        <v>21</v>
      </c>
      <c r="K55" s="16" t="s">
        <v>17</v>
      </c>
      <c r="L55" s="16" t="s">
        <v>21</v>
      </c>
      <c r="M55" s="15">
        <v>45422</v>
      </c>
      <c r="N55" s="16">
        <v>4</v>
      </c>
      <c r="O55" s="16">
        <v>3</v>
      </c>
      <c r="P55" s="16">
        <v>1</v>
      </c>
      <c r="Q55" s="16">
        <f t="shared" si="83"/>
        <v>1</v>
      </c>
      <c r="Z55" t="s">
        <v>19</v>
      </c>
      <c r="AA55">
        <f>COUNTIFS($J$2:$J$81, Z55, $C$2:$C$81, 1) + COUNTIFS($K$2:$K$81, Z55, $C$2:$C$81, 1)</f>
        <v>7</v>
      </c>
      <c r="AB55">
        <f>COUNTIFS($J$2:$J$81, Z55, $C$2:$C$81, 2) + COUNTIFS($K$2:$K$81, Z55, $C$2:$C$81, 2)</f>
        <v>6</v>
      </c>
      <c r="AC55">
        <f>COUNTIFS($J$2:$J$81, Z55, $C$2:$C$81, 3) + COUNTIFS($K$2:$K$81, Z55, $C$2:$C$81, 3)</f>
        <v>5</v>
      </c>
      <c r="AD55">
        <f>COUNTIFS($J$2:$J$81, Z55, $C$2:$C$81, 4) + COUNTIFS($K$2:$K$81, Z55, $C$2:$C$81, 4)</f>
        <v>0</v>
      </c>
      <c r="AE55">
        <f>AA55+AB55+AC55+AD55</f>
        <v>18</v>
      </c>
      <c r="AF55">
        <f>COUNTIF($K$2:$K$81, Z55)</f>
        <v>10</v>
      </c>
      <c r="AG55">
        <f>COUNTIF($J$2:$J$81, Z55)</f>
        <v>8</v>
      </c>
      <c r="AH55">
        <f>AJ55+AL55</f>
        <v>10</v>
      </c>
      <c r="AI55">
        <f>AE55-AH55</f>
        <v>8</v>
      </c>
      <c r="AJ55" cm="1">
        <f t="array" ref="AJ55">SUMPRODUCT(($K$2:$K$81=Z55)*($O$2:$O$81&gt;$N$2:$N$81))</f>
        <v>4</v>
      </c>
      <c r="AK55" cm="1">
        <f t="array" ref="AK55">SUMPRODUCT(($K$2:$K$81=Z55)*($O$2:$O$81&lt;$N$2:$N$81))</f>
        <v>5</v>
      </c>
      <c r="AL55" cm="1">
        <f t="array" ref="AL55">SUMPRODUCT(($J$2:$J$81=Z55)*($O$2:$O$81&lt;$N$2:$N$81))</f>
        <v>6</v>
      </c>
      <c r="AM55" cm="1">
        <f t="array" ref="AM55">SUMPRODUCT(($J$2:$J$81=Z55)*($O$2:$O$81&gt;$N$2:$N$81))</f>
        <v>1</v>
      </c>
      <c r="AN55">
        <f>COUNTIFS($K$2:$K$81,Z55,$C$2:$C$81,3)</f>
        <v>3</v>
      </c>
      <c r="AO55">
        <f>COUNTIFS($J$2:$J$81,Z55,$C$2:$C$81,3)</f>
        <v>2</v>
      </c>
      <c r="AP55">
        <f>SUMIFS($O$2:$O$81, $K$2:$K$81, Z55,$C$2:$C$81, 3)</f>
        <v>5</v>
      </c>
      <c r="AQ55">
        <f>SUMIFS($N$2:$N$81, $J$2:$J$81, Z55,$C$2:$C$81, 3)</f>
        <v>5</v>
      </c>
      <c r="AR55">
        <f>SUMIFS($N$2:$N$81, $K$2:$K$81, Z55,$C$2:$C$81, 3)</f>
        <v>4</v>
      </c>
      <c r="AS55">
        <f>SUMIFS($O$2:$O$81, $J$2:$J$81, Z55,$C$2:$C$81, 3)</f>
        <v>3</v>
      </c>
      <c r="AT55">
        <f t="shared" si="89"/>
        <v>1</v>
      </c>
      <c r="AU55">
        <f t="shared" si="89"/>
        <v>2</v>
      </c>
      <c r="AV55">
        <f>AP55+AQ55</f>
        <v>10</v>
      </c>
      <c r="AW55">
        <f>AR55+AS55</f>
        <v>7</v>
      </c>
      <c r="AX55">
        <f>(AP55+AQ55)-(AR55+AS55)</f>
        <v>3</v>
      </c>
      <c r="AY55">
        <f t="shared" si="90"/>
        <v>1.6666666666666667</v>
      </c>
      <c r="AZ55">
        <f t="shared" si="90"/>
        <v>2.5</v>
      </c>
      <c r="BA55">
        <f t="shared" si="91"/>
        <v>1.3333333333333333</v>
      </c>
      <c r="BB55">
        <f t="shared" si="91"/>
        <v>1.5</v>
      </c>
      <c r="BC55">
        <f>AV55/AA55</f>
        <v>1.4285714285714286</v>
      </c>
      <c r="BD55">
        <f>AW55/AA55</f>
        <v>1</v>
      </c>
    </row>
    <row r="56" spans="1:56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>
        <v>3</v>
      </c>
      <c r="I56" s="4">
        <v>1</v>
      </c>
      <c r="J56" s="2" t="s">
        <v>13</v>
      </c>
      <c r="K56" s="2" t="s">
        <v>1</v>
      </c>
      <c r="L56" s="2" t="s">
        <v>1</v>
      </c>
      <c r="M56" s="3">
        <v>45422</v>
      </c>
      <c r="N56" s="2">
        <v>3</v>
      </c>
      <c r="O56" s="2">
        <v>4</v>
      </c>
      <c r="P56" s="2">
        <v>0</v>
      </c>
      <c r="Q56" s="2">
        <f t="shared" si="83"/>
        <v>1</v>
      </c>
    </row>
    <row r="57" spans="1:56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>
        <v>2</v>
      </c>
      <c r="I57" s="17">
        <v>1</v>
      </c>
      <c r="J57" s="16" t="s">
        <v>19</v>
      </c>
      <c r="K57" s="16" t="s">
        <v>14</v>
      </c>
      <c r="L57" s="16" t="s">
        <v>14</v>
      </c>
      <c r="M57" s="15">
        <v>45422</v>
      </c>
      <c r="N57" s="16">
        <v>4</v>
      </c>
      <c r="O57" s="16">
        <v>1</v>
      </c>
      <c r="P57" s="16">
        <v>0</v>
      </c>
      <c r="Q57" s="16">
        <f t="shared" si="83"/>
        <v>0</v>
      </c>
    </row>
    <row r="58" spans="1:56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>
        <v>3</v>
      </c>
      <c r="I58" s="4">
        <v>1</v>
      </c>
      <c r="J58" s="2" t="s">
        <v>11</v>
      </c>
      <c r="K58" s="2" t="s">
        <v>3</v>
      </c>
      <c r="L58" s="2" t="s">
        <v>3</v>
      </c>
      <c r="M58" s="3">
        <v>45423</v>
      </c>
      <c r="N58" s="2">
        <v>3</v>
      </c>
      <c r="O58" s="2">
        <v>2</v>
      </c>
      <c r="P58" s="2">
        <v>0</v>
      </c>
      <c r="Q58" s="2">
        <f t="shared" si="83"/>
        <v>0</v>
      </c>
    </row>
    <row r="59" spans="1:56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>
        <v>2</v>
      </c>
      <c r="I59" s="17">
        <v>1</v>
      </c>
      <c r="J59" s="16" t="s">
        <v>17</v>
      </c>
      <c r="K59" s="16" t="s">
        <v>21</v>
      </c>
      <c r="L59" s="16" t="s">
        <v>17</v>
      </c>
      <c r="M59" s="15">
        <v>45423</v>
      </c>
      <c r="N59" s="16">
        <v>4</v>
      </c>
      <c r="O59" s="16">
        <v>3</v>
      </c>
      <c r="P59" s="16">
        <v>0</v>
      </c>
      <c r="Q59" s="16">
        <f t="shared" si="83"/>
        <v>1</v>
      </c>
    </row>
    <row r="60" spans="1:56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>
        <v>3</v>
      </c>
      <c r="I60" s="4">
        <v>2</v>
      </c>
      <c r="J60" s="2" t="s">
        <v>1</v>
      </c>
      <c r="K60" s="2" t="s">
        <v>13</v>
      </c>
      <c r="L60" s="2" t="s">
        <v>1</v>
      </c>
      <c r="M60" s="3">
        <v>45424</v>
      </c>
      <c r="N60" s="2">
        <v>4</v>
      </c>
      <c r="O60" s="2">
        <v>1</v>
      </c>
      <c r="P60" s="2">
        <v>0</v>
      </c>
      <c r="Q60" s="2">
        <f t="shared" si="83"/>
        <v>1</v>
      </c>
    </row>
    <row r="61" spans="1:56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>
        <v>3</v>
      </c>
      <c r="I61" s="17">
        <v>1</v>
      </c>
      <c r="J61" s="16" t="s">
        <v>19</v>
      </c>
      <c r="K61" s="16" t="s">
        <v>14</v>
      </c>
      <c r="L61" s="16" t="s">
        <v>14</v>
      </c>
      <c r="M61" s="15">
        <v>45424</v>
      </c>
      <c r="N61" s="16">
        <v>5</v>
      </c>
      <c r="O61" s="16">
        <v>1</v>
      </c>
      <c r="P61" s="16">
        <v>0</v>
      </c>
      <c r="Q61" s="16">
        <f t="shared" si="83"/>
        <v>0</v>
      </c>
    </row>
    <row r="62" spans="1:56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>
        <v>3</v>
      </c>
      <c r="I62" s="4">
        <v>2</v>
      </c>
      <c r="J62" s="2" t="s">
        <v>3</v>
      </c>
      <c r="K62" s="2" t="s">
        <v>11</v>
      </c>
      <c r="L62" s="2" t="s">
        <v>3</v>
      </c>
      <c r="M62" s="3">
        <v>45425</v>
      </c>
      <c r="N62" s="2">
        <v>2</v>
      </c>
      <c r="O62" s="2">
        <v>1</v>
      </c>
      <c r="P62" s="2">
        <v>0</v>
      </c>
      <c r="Q62" s="2">
        <f t="shared" si="83"/>
        <v>1</v>
      </c>
    </row>
    <row r="63" spans="1:56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>
        <v>2</v>
      </c>
      <c r="I63" s="17">
        <v>2</v>
      </c>
      <c r="J63" s="16" t="s">
        <v>17</v>
      </c>
      <c r="K63" s="16" t="s">
        <v>21</v>
      </c>
      <c r="L63" s="16" t="s">
        <v>21</v>
      </c>
      <c r="M63" s="15">
        <v>45425</v>
      </c>
      <c r="N63" s="16">
        <v>2</v>
      </c>
      <c r="O63" s="16">
        <v>3</v>
      </c>
      <c r="P63" s="16">
        <v>0</v>
      </c>
      <c r="Q63" s="16">
        <f t="shared" si="83"/>
        <v>1</v>
      </c>
    </row>
    <row r="64" spans="1:56" x14ac:dyDescent="0.25">
      <c r="A64" s="21">
        <v>45427</v>
      </c>
      <c r="B64" s="19" t="s">
        <v>33</v>
      </c>
      <c r="C64" s="20">
        <v>2</v>
      </c>
      <c r="D64" s="29" t="s">
        <v>60</v>
      </c>
      <c r="E64" s="20">
        <v>5</v>
      </c>
      <c r="F64" s="20" t="s">
        <v>19</v>
      </c>
      <c r="G64" s="20" t="s">
        <v>14</v>
      </c>
      <c r="H64" s="20">
        <v>3</v>
      </c>
      <c r="I64" s="20">
        <v>2</v>
      </c>
      <c r="J64" s="19" t="s">
        <v>14</v>
      </c>
      <c r="K64" s="19" t="s">
        <v>19</v>
      </c>
      <c r="L64" s="19" t="s">
        <v>14</v>
      </c>
      <c r="M64" s="21">
        <v>45426</v>
      </c>
      <c r="N64" s="19">
        <v>4</v>
      </c>
      <c r="O64" s="19">
        <v>3</v>
      </c>
      <c r="P64" s="19">
        <v>0</v>
      </c>
      <c r="Q64" s="19">
        <f t="shared" si="83"/>
        <v>1</v>
      </c>
    </row>
    <row r="65" spans="1:23" x14ac:dyDescent="0.25">
      <c r="A65" s="3">
        <v>45428</v>
      </c>
      <c r="B65" s="2" t="s">
        <v>32</v>
      </c>
      <c r="C65" s="4">
        <v>2</v>
      </c>
      <c r="D65" s="5" t="s">
        <v>58</v>
      </c>
      <c r="E65" s="4">
        <v>6</v>
      </c>
      <c r="F65" s="4" t="s">
        <v>13</v>
      </c>
      <c r="G65" s="4" t="s">
        <v>1</v>
      </c>
      <c r="H65" s="4">
        <v>4</v>
      </c>
      <c r="I65" s="4">
        <v>2</v>
      </c>
      <c r="J65" s="2" t="s">
        <v>13</v>
      </c>
      <c r="K65" s="2" t="s">
        <v>1</v>
      </c>
      <c r="L65" s="2" t="s">
        <v>1</v>
      </c>
      <c r="M65" s="3">
        <v>45428</v>
      </c>
      <c r="N65" s="2">
        <v>5</v>
      </c>
      <c r="O65" s="2">
        <v>3</v>
      </c>
      <c r="P65" s="2">
        <v>0</v>
      </c>
      <c r="Q65" s="2">
        <f t="shared" si="83"/>
        <v>0</v>
      </c>
    </row>
    <row r="66" spans="1:23" x14ac:dyDescent="0.25">
      <c r="A66" s="15">
        <v>45428</v>
      </c>
      <c r="B66" s="16" t="s">
        <v>33</v>
      </c>
      <c r="C66" s="17">
        <v>2</v>
      </c>
      <c r="D66" s="23" t="s">
        <v>64</v>
      </c>
      <c r="E66" s="17">
        <v>5</v>
      </c>
      <c r="F66" s="17" t="s">
        <v>17</v>
      </c>
      <c r="G66" s="17" t="s">
        <v>21</v>
      </c>
      <c r="H66" s="17">
        <v>3</v>
      </c>
      <c r="I66" s="17">
        <v>2</v>
      </c>
      <c r="J66" s="16" t="s">
        <v>21</v>
      </c>
      <c r="K66" s="16" t="s">
        <v>17</v>
      </c>
      <c r="L66" s="16" t="s">
        <v>21</v>
      </c>
      <c r="M66" s="15">
        <v>45428</v>
      </c>
      <c r="N66" s="16">
        <v>2</v>
      </c>
      <c r="O66" s="16">
        <v>3</v>
      </c>
      <c r="P66" s="16">
        <v>0</v>
      </c>
      <c r="Q66" s="16">
        <f>IF($N66=$O66, 0, IF($J66=$L66, IF($N66&gt;$O66, 1, 0), IF($O66&gt;$N66, 1, 0)))</f>
        <v>0</v>
      </c>
    </row>
    <row r="67" spans="1:23" x14ac:dyDescent="0.25">
      <c r="A67" s="3">
        <v>45429</v>
      </c>
      <c r="B67" s="2" t="s">
        <v>32</v>
      </c>
      <c r="C67" s="4">
        <v>2</v>
      </c>
      <c r="D67" s="5" t="s">
        <v>59</v>
      </c>
      <c r="E67" s="4">
        <v>6</v>
      </c>
      <c r="F67" s="4" t="s">
        <v>11</v>
      </c>
      <c r="G67" s="4" t="s">
        <v>3</v>
      </c>
      <c r="H67" s="4">
        <v>4</v>
      </c>
      <c r="I67" s="4">
        <v>2</v>
      </c>
      <c r="J67" s="2" t="s">
        <v>11</v>
      </c>
      <c r="K67" s="2" t="s">
        <v>3</v>
      </c>
      <c r="L67" s="2" t="s">
        <v>3</v>
      </c>
      <c r="M67" s="3">
        <v>45428</v>
      </c>
      <c r="N67" s="2">
        <v>2</v>
      </c>
      <c r="O67" s="2">
        <v>1</v>
      </c>
      <c r="P67" s="2">
        <v>0</v>
      </c>
      <c r="Q67" s="2">
        <f t="shared" si="83"/>
        <v>0</v>
      </c>
    </row>
    <row r="68" spans="1:23" x14ac:dyDescent="0.25">
      <c r="A68" s="15">
        <v>45429</v>
      </c>
      <c r="B68" s="16" t="s">
        <v>33</v>
      </c>
      <c r="C68" s="17">
        <v>2</v>
      </c>
      <c r="D68" s="23" t="s">
        <v>60</v>
      </c>
      <c r="E68" s="17">
        <v>6</v>
      </c>
      <c r="F68" s="17" t="s">
        <v>19</v>
      </c>
      <c r="G68" s="17" t="s">
        <v>14</v>
      </c>
      <c r="H68" s="17">
        <v>4</v>
      </c>
      <c r="I68" s="17">
        <v>2</v>
      </c>
      <c r="J68" s="16" t="s">
        <v>19</v>
      </c>
      <c r="K68" s="16" t="s">
        <v>14</v>
      </c>
      <c r="L68" s="16" t="s">
        <v>19</v>
      </c>
      <c r="M68" s="15">
        <v>45428</v>
      </c>
      <c r="N68" s="16">
        <v>2</v>
      </c>
      <c r="O68" s="16">
        <v>1</v>
      </c>
      <c r="P68" s="16">
        <v>2</v>
      </c>
      <c r="Q68" s="16">
        <f t="shared" si="83"/>
        <v>1</v>
      </c>
    </row>
    <row r="69" spans="1:23" x14ac:dyDescent="0.25">
      <c r="A69" s="3">
        <v>45430</v>
      </c>
      <c r="B69" s="2" t="s">
        <v>33</v>
      </c>
      <c r="C69" s="4">
        <v>2</v>
      </c>
      <c r="D69" s="5" t="s">
        <v>64</v>
      </c>
      <c r="E69" s="4">
        <v>6</v>
      </c>
      <c r="F69" s="4" t="s">
        <v>17</v>
      </c>
      <c r="G69" s="4" t="s">
        <v>21</v>
      </c>
      <c r="H69" s="4">
        <v>3</v>
      </c>
      <c r="I69" s="4">
        <v>3</v>
      </c>
      <c r="J69" s="2" t="s">
        <v>17</v>
      </c>
      <c r="K69" s="2" t="s">
        <v>21</v>
      </c>
      <c r="L69" s="2" t="s">
        <v>21</v>
      </c>
      <c r="M69" s="3">
        <v>45430</v>
      </c>
      <c r="N69" s="2">
        <v>1</v>
      </c>
      <c r="O69" s="2">
        <v>5</v>
      </c>
      <c r="P69" s="2">
        <v>0</v>
      </c>
      <c r="Q69" s="2">
        <f t="shared" si="83"/>
        <v>1</v>
      </c>
    </row>
    <row r="70" spans="1:23" ht="15.75" thickBot="1" x14ac:dyDescent="0.3">
      <c r="A70" s="30">
        <v>45432</v>
      </c>
      <c r="B70" s="31" t="s">
        <v>33</v>
      </c>
      <c r="C70" s="32">
        <v>2</v>
      </c>
      <c r="D70" s="33" t="s">
        <v>64</v>
      </c>
      <c r="E70" s="32">
        <v>7</v>
      </c>
      <c r="F70" s="32" t="s">
        <v>17</v>
      </c>
      <c r="G70" s="32" t="s">
        <v>21</v>
      </c>
      <c r="H70" s="32">
        <v>3</v>
      </c>
      <c r="I70" s="32">
        <v>4</v>
      </c>
      <c r="J70" s="31" t="s">
        <v>21</v>
      </c>
      <c r="K70" s="31" t="s">
        <v>17</v>
      </c>
      <c r="L70" s="31" t="s">
        <v>21</v>
      </c>
      <c r="M70" s="30">
        <v>45432</v>
      </c>
      <c r="N70" s="31">
        <v>3</v>
      </c>
      <c r="O70" s="31">
        <v>2</v>
      </c>
      <c r="P70" s="31">
        <v>0</v>
      </c>
      <c r="Q70" s="31">
        <f t="shared" si="83"/>
        <v>1</v>
      </c>
    </row>
    <row r="71" spans="1:23" ht="15.75" thickTop="1" x14ac:dyDescent="0.25">
      <c r="A71" s="3">
        <v>45434</v>
      </c>
      <c r="B71" s="2" t="s">
        <v>32</v>
      </c>
      <c r="C71" s="4">
        <v>3</v>
      </c>
      <c r="D71" s="5" t="s">
        <v>61</v>
      </c>
      <c r="E71" s="4">
        <v>1</v>
      </c>
      <c r="F71" s="4" t="s">
        <v>13</v>
      </c>
      <c r="G71" s="4" t="s">
        <v>11</v>
      </c>
      <c r="H71" s="4">
        <v>0</v>
      </c>
      <c r="I71" s="4">
        <v>1</v>
      </c>
      <c r="J71" s="2" t="s">
        <v>11</v>
      </c>
      <c r="K71" s="2" t="s">
        <v>13</v>
      </c>
      <c r="L71" s="2" t="s">
        <v>11</v>
      </c>
      <c r="M71" s="3">
        <v>45434</v>
      </c>
      <c r="N71" s="2">
        <v>3</v>
      </c>
      <c r="O71" s="2">
        <v>0</v>
      </c>
      <c r="P71" s="2">
        <v>0</v>
      </c>
      <c r="Q71" s="2">
        <f t="shared" si="83"/>
        <v>1</v>
      </c>
    </row>
    <row r="72" spans="1:23" x14ac:dyDescent="0.25">
      <c r="A72" s="3">
        <v>45435</v>
      </c>
      <c r="B72" s="2" t="s">
        <v>33</v>
      </c>
      <c r="C72" s="4">
        <v>3</v>
      </c>
      <c r="D72" s="5" t="s">
        <v>62</v>
      </c>
      <c r="E72" s="4">
        <v>1</v>
      </c>
      <c r="F72" s="4" t="s">
        <v>19</v>
      </c>
      <c r="G72" s="4" t="s">
        <v>21</v>
      </c>
      <c r="H72" s="4">
        <v>0</v>
      </c>
      <c r="I72" s="4">
        <v>1</v>
      </c>
      <c r="J72" s="2" t="s">
        <v>21</v>
      </c>
      <c r="K72" s="2" t="s">
        <v>19</v>
      </c>
      <c r="L72" s="2" t="s">
        <v>21</v>
      </c>
      <c r="M72" s="3">
        <v>45435</v>
      </c>
      <c r="N72" s="2">
        <v>3</v>
      </c>
      <c r="O72" s="2">
        <v>2</v>
      </c>
      <c r="P72" s="2">
        <v>2</v>
      </c>
      <c r="Q72" s="2">
        <f t="shared" si="83"/>
        <v>1</v>
      </c>
    </row>
    <row r="73" spans="1:23" x14ac:dyDescent="0.25">
      <c r="A73" s="3">
        <v>45436</v>
      </c>
      <c r="B73" s="2" t="s">
        <v>32</v>
      </c>
      <c r="C73" s="4">
        <v>3</v>
      </c>
      <c r="D73" s="5" t="s">
        <v>61</v>
      </c>
      <c r="E73" s="4">
        <v>2</v>
      </c>
      <c r="F73" s="4" t="s">
        <v>13</v>
      </c>
      <c r="G73" s="4" t="s">
        <v>11</v>
      </c>
      <c r="H73" s="4">
        <v>1</v>
      </c>
      <c r="I73" s="4">
        <v>1</v>
      </c>
      <c r="J73" s="2" t="s">
        <v>11</v>
      </c>
      <c r="K73" s="2" t="s">
        <v>13</v>
      </c>
      <c r="L73" s="2" t="s">
        <v>13</v>
      </c>
      <c r="M73" s="3">
        <v>45436</v>
      </c>
      <c r="N73" s="2">
        <v>1</v>
      </c>
      <c r="O73" s="2">
        <v>2</v>
      </c>
      <c r="P73" s="2">
        <v>1</v>
      </c>
      <c r="Q73" s="2">
        <f t="shared" si="83"/>
        <v>1</v>
      </c>
    </row>
    <row r="74" spans="1:23" x14ac:dyDescent="0.25">
      <c r="A74" s="3">
        <v>45437</v>
      </c>
      <c r="B74" s="2" t="s">
        <v>33</v>
      </c>
      <c r="C74" s="4">
        <v>3</v>
      </c>
      <c r="D74" s="5" t="s">
        <v>62</v>
      </c>
      <c r="E74" s="4">
        <v>2</v>
      </c>
      <c r="F74" s="4" t="s">
        <v>19</v>
      </c>
      <c r="G74" s="4" t="s">
        <v>21</v>
      </c>
      <c r="H74" s="4">
        <v>1</v>
      </c>
      <c r="I74" s="4">
        <v>1</v>
      </c>
      <c r="J74" s="2" t="s">
        <v>21</v>
      </c>
      <c r="K74" s="2" t="s">
        <v>19</v>
      </c>
      <c r="L74" s="2" t="s">
        <v>19</v>
      </c>
      <c r="M74" s="3">
        <v>45437</v>
      </c>
      <c r="N74" s="2">
        <v>1</v>
      </c>
      <c r="O74" s="2">
        <v>3</v>
      </c>
      <c r="P74" s="2">
        <v>0</v>
      </c>
      <c r="Q74" s="2">
        <f t="shared" si="83"/>
        <v>1</v>
      </c>
      <c r="W74" s="2">
        <f>WEEKDAY(A69)</f>
        <v>7</v>
      </c>
    </row>
    <row r="75" spans="1:23" x14ac:dyDescent="0.25">
      <c r="A75" s="3">
        <v>45438</v>
      </c>
      <c r="B75" s="2" t="s">
        <v>32</v>
      </c>
      <c r="C75" s="4">
        <v>3</v>
      </c>
      <c r="D75" s="5" t="s">
        <v>61</v>
      </c>
      <c r="E75" s="4">
        <v>3</v>
      </c>
      <c r="F75" s="4" t="s">
        <v>13</v>
      </c>
      <c r="G75" s="4" t="s">
        <v>11</v>
      </c>
      <c r="H75" s="4">
        <v>2</v>
      </c>
      <c r="I75" s="4">
        <v>1</v>
      </c>
      <c r="J75" s="2" t="s">
        <v>13</v>
      </c>
      <c r="K75" s="2" t="s">
        <v>11</v>
      </c>
      <c r="L75" s="2" t="s">
        <v>11</v>
      </c>
      <c r="M75" s="3">
        <v>45438</v>
      </c>
      <c r="N75" s="2">
        <v>5</v>
      </c>
      <c r="O75" s="2">
        <v>4</v>
      </c>
      <c r="P75" s="2">
        <v>1</v>
      </c>
      <c r="Q75" s="2">
        <f t="shared" si="83"/>
        <v>0</v>
      </c>
    </row>
    <row r="76" spans="1:23" x14ac:dyDescent="0.25">
      <c r="A76" s="3">
        <v>45439</v>
      </c>
      <c r="B76" s="2" t="s">
        <v>33</v>
      </c>
      <c r="C76" s="4">
        <v>3</v>
      </c>
      <c r="D76" s="5" t="s">
        <v>62</v>
      </c>
      <c r="E76" s="4">
        <v>3</v>
      </c>
      <c r="F76" s="4" t="s">
        <v>19</v>
      </c>
      <c r="G76" s="4" t="s">
        <v>21</v>
      </c>
      <c r="H76" s="4">
        <v>2</v>
      </c>
      <c r="I76" s="4">
        <v>1</v>
      </c>
      <c r="J76" s="2" t="s">
        <v>19</v>
      </c>
      <c r="K76" s="2" t="s">
        <v>21</v>
      </c>
      <c r="L76" s="2" t="s">
        <v>21</v>
      </c>
      <c r="M76" s="3">
        <v>45439</v>
      </c>
      <c r="N76" s="2">
        <v>5</v>
      </c>
      <c r="O76" s="2">
        <v>3</v>
      </c>
      <c r="P76" s="2">
        <v>0</v>
      </c>
      <c r="Q76" s="2">
        <f t="shared" si="83"/>
        <v>0</v>
      </c>
    </row>
    <row r="77" spans="1:23" x14ac:dyDescent="0.25">
      <c r="A77" s="3">
        <v>45440</v>
      </c>
      <c r="B77" s="2" t="s">
        <v>32</v>
      </c>
      <c r="C77" s="4">
        <v>3</v>
      </c>
      <c r="D77" s="5" t="s">
        <v>61</v>
      </c>
      <c r="E77" s="4">
        <v>4</v>
      </c>
      <c r="F77" s="4" t="s">
        <v>13</v>
      </c>
      <c r="G77" s="4" t="s">
        <v>11</v>
      </c>
      <c r="H77" s="4"/>
      <c r="I77" s="4"/>
      <c r="J77" s="2" t="s">
        <v>13</v>
      </c>
      <c r="K77" s="2" t="s">
        <v>11</v>
      </c>
      <c r="L77" s="2"/>
      <c r="M77" s="2"/>
      <c r="N77" s="2"/>
      <c r="O77" s="2"/>
      <c r="P77" s="2"/>
      <c r="Q77" s="2">
        <f t="shared" si="83"/>
        <v>0</v>
      </c>
    </row>
    <row r="78" spans="1:23" x14ac:dyDescent="0.25">
      <c r="A78" s="3">
        <v>45441</v>
      </c>
      <c r="B78" s="2" t="s">
        <v>33</v>
      </c>
      <c r="C78" s="4">
        <v>3</v>
      </c>
      <c r="D78" s="5" t="s">
        <v>62</v>
      </c>
      <c r="E78" s="4">
        <v>4</v>
      </c>
      <c r="F78" s="4" t="s">
        <v>19</v>
      </c>
      <c r="G78" s="4" t="s">
        <v>21</v>
      </c>
      <c r="H78" s="4"/>
      <c r="I78" s="4"/>
      <c r="J78" s="2" t="s">
        <v>19</v>
      </c>
      <c r="K78" s="2" t="s">
        <v>21</v>
      </c>
      <c r="L78" s="2"/>
      <c r="M78" s="2"/>
      <c r="N78" s="2"/>
      <c r="O78" s="2"/>
      <c r="P78" s="2"/>
      <c r="Q78" s="2">
        <f t="shared" si="83"/>
        <v>0</v>
      </c>
    </row>
    <row r="79" spans="1:23" x14ac:dyDescent="0.25">
      <c r="A79" s="3">
        <v>45442</v>
      </c>
      <c r="B79" s="2" t="s">
        <v>32</v>
      </c>
      <c r="C79" s="4">
        <v>3</v>
      </c>
      <c r="D79" s="5" t="s">
        <v>61</v>
      </c>
      <c r="E79" s="4">
        <v>5</v>
      </c>
      <c r="F79" s="4" t="s">
        <v>13</v>
      </c>
      <c r="G79" s="4" t="s">
        <v>11</v>
      </c>
      <c r="H79" s="4"/>
      <c r="I79" s="4"/>
      <c r="J79" s="2" t="s">
        <v>11</v>
      </c>
      <c r="K79" s="2" t="s">
        <v>13</v>
      </c>
      <c r="L79" s="2"/>
      <c r="M79" s="2"/>
      <c r="N79" s="2"/>
      <c r="O79" s="2"/>
      <c r="P79" s="2"/>
      <c r="Q79" s="2">
        <f t="shared" si="83"/>
        <v>0</v>
      </c>
    </row>
    <row r="80" spans="1:23" x14ac:dyDescent="0.25">
      <c r="A80" s="3">
        <v>45443</v>
      </c>
      <c r="B80" s="2" t="s">
        <v>33</v>
      </c>
      <c r="C80" s="4">
        <v>3</v>
      </c>
      <c r="D80" s="5" t="s">
        <v>62</v>
      </c>
      <c r="E80" s="4">
        <v>5</v>
      </c>
      <c r="F80" s="4" t="s">
        <v>19</v>
      </c>
      <c r="G80" s="4" t="s">
        <v>21</v>
      </c>
      <c r="H80" s="4"/>
      <c r="I80" s="4"/>
      <c r="J80" s="2" t="s">
        <v>21</v>
      </c>
      <c r="K80" s="2" t="s">
        <v>19</v>
      </c>
      <c r="L80" s="2"/>
      <c r="M80" s="2"/>
      <c r="N80" s="2"/>
      <c r="O80" s="2"/>
      <c r="P80" s="2"/>
      <c r="Q80" s="2">
        <f t="shared" si="83"/>
        <v>0</v>
      </c>
    </row>
    <row r="81" spans="1:17" x14ac:dyDescent="0.25">
      <c r="A81" s="3">
        <v>45444</v>
      </c>
      <c r="B81" s="2" t="s">
        <v>32</v>
      </c>
      <c r="C81" s="4">
        <v>3</v>
      </c>
      <c r="D81" s="5" t="s">
        <v>61</v>
      </c>
      <c r="E81" s="4">
        <v>6</v>
      </c>
      <c r="F81" s="4" t="s">
        <v>13</v>
      </c>
      <c r="G81" s="4" t="s">
        <v>11</v>
      </c>
      <c r="H81" s="4"/>
      <c r="I81" s="4"/>
      <c r="J81" s="2"/>
      <c r="K81" s="2"/>
      <c r="L81" s="2"/>
      <c r="M81" s="2"/>
      <c r="N81" s="2"/>
      <c r="O81" s="2"/>
      <c r="P81" s="2"/>
      <c r="Q81" s="2">
        <f t="shared" si="83"/>
        <v>0</v>
      </c>
    </row>
    <row r="82" spans="1:17" x14ac:dyDescent="0.25">
      <c r="A82" s="3">
        <v>45445</v>
      </c>
      <c r="B82" s="2" t="s">
        <v>33</v>
      </c>
      <c r="C82" s="4">
        <v>3</v>
      </c>
      <c r="D82" s="5" t="s">
        <v>62</v>
      </c>
      <c r="E82" s="4">
        <v>6</v>
      </c>
      <c r="F82" s="4" t="s">
        <v>19</v>
      </c>
      <c r="G82" s="4" t="s">
        <v>21</v>
      </c>
      <c r="H82" s="4"/>
      <c r="I82" s="4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3">
        <v>45446</v>
      </c>
      <c r="B83" s="2" t="s">
        <v>32</v>
      </c>
      <c r="C83" s="4">
        <v>3</v>
      </c>
      <c r="D83" s="5" t="s">
        <v>61</v>
      </c>
      <c r="E83" s="4">
        <v>7</v>
      </c>
      <c r="F83" s="4" t="s">
        <v>13</v>
      </c>
      <c r="G83" s="4" t="s">
        <v>11</v>
      </c>
      <c r="H83" s="4"/>
      <c r="I83" s="4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3">
        <v>45447</v>
      </c>
      <c r="B84" s="2" t="s">
        <v>33</v>
      </c>
      <c r="C84" s="4">
        <v>3</v>
      </c>
      <c r="D84" s="5" t="s">
        <v>62</v>
      </c>
      <c r="E84" s="4">
        <v>7</v>
      </c>
      <c r="F84" s="4" t="s">
        <v>19</v>
      </c>
      <c r="G84" s="4" t="s">
        <v>21</v>
      </c>
      <c r="H84" s="4"/>
      <c r="I84" s="4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2"/>
      <c r="F85" s="4"/>
      <c r="G85" s="4"/>
      <c r="H85" s="4"/>
      <c r="I85" s="4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2"/>
      <c r="F86" s="4"/>
      <c r="G86" s="4"/>
      <c r="H86" s="4"/>
      <c r="I86" s="4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2"/>
      <c r="F87" s="4"/>
      <c r="G87" s="4"/>
      <c r="H87" s="4"/>
      <c r="I87" s="4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/>
      <c r="F88" s="4"/>
      <c r="G88" s="4"/>
      <c r="H88" s="4"/>
      <c r="I88" s="4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2"/>
      <c r="F89" s="4"/>
      <c r="G89" s="4"/>
      <c r="H89" s="4"/>
      <c r="I89" s="4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2"/>
      <c r="F90" s="4"/>
      <c r="G90" s="4"/>
      <c r="H90" s="4"/>
      <c r="I90" s="4"/>
      <c r="J90" s="2"/>
      <c r="K90" s="2"/>
      <c r="L90" s="2"/>
      <c r="M90" s="2"/>
      <c r="N90" s="2"/>
      <c r="O90" s="2"/>
      <c r="P90" s="2"/>
      <c r="Q90" s="2"/>
    </row>
  </sheetData>
  <conditionalFormatting sqref="A59:XFD1048576 A1:XFD20 A21:AE37 A40:AE44 Z45:AE48 Z51:AE55 Z58:AE58 AF21:AO21 AQ21:BD21 BH21:BI21 AP21:AP37 BG21:BG37 BI21:XFD37 A38:XFD39 AF40:AO40 AQ40:BD40 AP40:AP48 BE40:XFD58 A45:Y58 AP51:AP55 AP58">
    <cfRule type="cellIs" dxfId="32" priority="103" operator="equal">
      <formula>"LAK"</formula>
    </cfRule>
    <cfRule type="cellIs" dxfId="31" priority="104" operator="equal">
      <formula>"EDM"</formula>
    </cfRule>
    <cfRule type="cellIs" dxfId="30" priority="112" operator="equal">
      <formula>"NYR"</formula>
    </cfRule>
    <cfRule type="cellIs" dxfId="29" priority="118" operator="equal">
      <formula>"FLA"</formula>
    </cfRule>
    <cfRule type="cellIs" dxfId="28" priority="117" operator="equal">
      <formula>"CAR"</formula>
    </cfRule>
    <cfRule type="cellIs" dxfId="27" priority="116" operator="equal">
      <formula>"NYI"</formula>
    </cfRule>
    <cfRule type="cellIs" dxfId="26" priority="115" operator="equal">
      <formula>"TOR"</formula>
    </cfRule>
    <cfRule type="cellIs" dxfId="25" priority="114" operator="equal">
      <formula>"BOS"</formula>
    </cfRule>
    <cfRule type="cellIs" dxfId="24" priority="113" operator="equal">
      <formula>"TBL"</formula>
    </cfRule>
    <cfRule type="cellIs" dxfId="23" priority="111" operator="equal">
      <formula>"WSH"</formula>
    </cfRule>
    <cfRule type="cellIs" dxfId="22" priority="110" operator="equal">
      <formula>"VGK"</formula>
    </cfRule>
    <cfRule type="cellIs" dxfId="21" priority="109" operator="equal">
      <formula>"WPG"</formula>
    </cfRule>
    <cfRule type="cellIs" dxfId="20" priority="108" operator="equal">
      <formula>"COL"</formula>
    </cfRule>
    <cfRule type="cellIs" dxfId="19" priority="107" operator="equal">
      <formula>"VAN"</formula>
    </cfRule>
    <cfRule type="cellIs" dxfId="18" priority="106" operator="equal">
      <formula>"NSH"</formula>
    </cfRule>
    <cfRule type="cellIs" dxfId="17" priority="105" operator="equal">
      <formula>"DAL"</formula>
    </cfRule>
  </conditionalFormatting>
  <conditionalFormatting sqref="H1:I79">
    <cfRule type="colorScale" priority="1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10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122">
      <colorScale>
        <cfvo type="min"/>
        <cfvo type="max"/>
        <color rgb="FFFF3300"/>
        <color theme="9"/>
      </colorScale>
    </cfRule>
  </conditionalFormatting>
  <conditionalFormatting sqref="AA22:AD37 AA41:AD48 AA52:AD55 AA58:AD58">
    <cfRule type="cellIs" dxfId="16" priority="99" operator="equal">
      <formula>0</formula>
    </cfRule>
  </conditionalFormatting>
  <conditionalFormatting sqref="AD3:AD17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2:AE37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1:AE48 AE58 AE54:AE55">
    <cfRule type="colorScale" priority="6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52:AE53">
    <cfRule type="colorScale" priority="5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1:AO51 AQ51:BD51">
    <cfRule type="cellIs" dxfId="15" priority="2" operator="equal">
      <formula>"LAK"</formula>
    </cfRule>
    <cfRule type="cellIs" dxfId="14" priority="3" operator="equal">
      <formula>"EDM"</formula>
    </cfRule>
    <cfRule type="cellIs" dxfId="13" priority="4" operator="equal">
      <formula>"DAL"</formula>
    </cfRule>
    <cfRule type="cellIs" dxfId="12" priority="5" operator="equal">
      <formula>"NSH"</formula>
    </cfRule>
    <cfRule type="cellIs" dxfId="11" priority="17" operator="equal">
      <formula>"FLA"</formula>
    </cfRule>
    <cfRule type="cellIs" dxfId="10" priority="16" operator="equal">
      <formula>"CAR"</formula>
    </cfRule>
    <cfRule type="cellIs" dxfId="9" priority="15" operator="equal">
      <formula>"NYI"</formula>
    </cfRule>
    <cfRule type="cellIs" dxfId="8" priority="14" operator="equal">
      <formula>"TOR"</formula>
    </cfRule>
    <cfRule type="cellIs" dxfId="7" priority="13" operator="equal">
      <formula>"BOS"</formula>
    </cfRule>
    <cfRule type="cellIs" dxfId="6" priority="12" operator="equal">
      <formula>"TBL"</formula>
    </cfRule>
    <cfRule type="cellIs" dxfId="5" priority="11" operator="equal">
      <formula>"NYR"</formula>
    </cfRule>
    <cfRule type="cellIs" dxfId="4" priority="10" operator="equal">
      <formula>"WSH"</formula>
    </cfRule>
    <cfRule type="cellIs" dxfId="3" priority="8" operator="equal">
      <formula>"WPG"</formula>
    </cfRule>
    <cfRule type="cellIs" dxfId="2" priority="7" operator="equal">
      <formula>"COL"</formula>
    </cfRule>
    <cfRule type="cellIs" dxfId="1" priority="6" operator="equal">
      <formula>"VAN"</formula>
    </cfRule>
    <cfRule type="cellIs" dxfId="0" priority="9" operator="equal">
      <formula>"VGK"</formula>
    </cfRule>
  </conditionalFormatting>
  <conditionalFormatting sqref="AV22:AV3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1:AV48">
    <cfRule type="colorScale" priority="4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52:AV55 AV58">
    <cfRule type="colorScale" priority="6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2:AW3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41:AW48">
    <cfRule type="colorScale" priority="4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52:AW55 AW58">
    <cfRule type="colorScale" priority="6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22:AX37 AT22:AU3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41:AX48 AT41:AU48">
    <cfRule type="colorScale" priority="4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X52:AX55 AX58 AT58:AU58 AT52:AU55">
    <cfRule type="colorScale" priority="6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22:AZ37 BC22:BC37">
    <cfRule type="colorScale" priority="66">
      <colorScale>
        <cfvo type="min"/>
        <cfvo type="max"/>
        <color rgb="FFFCFCFF"/>
        <color rgb="FF63BE7B"/>
      </colorScale>
    </cfRule>
  </conditionalFormatting>
  <conditionalFormatting sqref="AY41:AZ48 BC41:BC48">
    <cfRule type="colorScale" priority="445">
      <colorScale>
        <cfvo type="min"/>
        <cfvo type="max"/>
        <color rgb="FFFCFCFF"/>
        <color rgb="FF63BE7B"/>
      </colorScale>
    </cfRule>
  </conditionalFormatting>
  <conditionalFormatting sqref="AY58:AZ58 AY52:AZ55 BC58 BC52:BC55">
    <cfRule type="colorScale" priority="675">
      <colorScale>
        <cfvo type="min"/>
        <cfvo type="max"/>
        <color rgb="FFFCFCFF"/>
        <color rgb="FF63BE7B"/>
      </colorScale>
    </cfRule>
  </conditionalFormatting>
  <conditionalFormatting sqref="BA22:BB37 BD22:BD37">
    <cfRule type="colorScale" priority="65">
      <colorScale>
        <cfvo type="min"/>
        <cfvo type="max"/>
        <color rgb="FFFCFCFF"/>
        <color rgb="FFF8696B"/>
      </colorScale>
    </cfRule>
  </conditionalFormatting>
  <conditionalFormatting sqref="BA41:BB48 BD41:BD48">
    <cfRule type="colorScale" priority="453">
      <colorScale>
        <cfvo type="min"/>
        <cfvo type="max"/>
        <color rgb="FFFCFCFF"/>
        <color rgb="FFF8696B"/>
      </colorScale>
    </cfRule>
  </conditionalFormatting>
  <conditionalFormatting sqref="BA58:BB58 BA52:BB55 BD58 BD52:BD55">
    <cfRule type="colorScale" priority="683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2024-05-28T15:37:36Z</dcterms:modified>
</cp:coreProperties>
</file>