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43BD2394-3244-4A7A-954F-1CB5A4C6A6B9}" xr6:coauthVersionLast="47" xr6:coauthVersionMax="47" xr10:uidLastSave="{00000000-0000-0000-0000-000000000000}"/>
  <bookViews>
    <workbookView xWindow="-120" yWindow="-120" windowWidth="29040" windowHeight="15840" activeTab="5"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4" i="2"/>
  <c r="AW16" i="2"/>
  <c r="AW12" i="2"/>
  <c r="AW20" i="2"/>
  <c r="AW18" i="2"/>
  <c r="AW33" i="2"/>
  <c r="AW25" i="2"/>
  <c r="AW15" i="2"/>
  <c r="AW14" i="2"/>
  <c r="AW9" i="2"/>
  <c r="AW13" i="2"/>
  <c r="AW24" i="2"/>
  <c r="AW30" i="2"/>
  <c r="AW28" i="2"/>
  <c r="AW27" i="2"/>
  <c r="AW26" i="2"/>
  <c r="AW5" i="2"/>
  <c r="AW21" i="2"/>
  <c r="AW11" i="2"/>
  <c r="AW10" i="2"/>
  <c r="AW7" i="2"/>
  <c r="AW17" i="2"/>
  <c r="AW6" i="2"/>
  <c r="AW2" i="2"/>
  <c r="AW29" i="2"/>
  <c r="AW22" i="2"/>
  <c r="AW23" i="2"/>
  <c r="AW19" i="2"/>
  <c r="AW32" i="2"/>
  <c r="AW31" i="2"/>
  <c r="AW3" i="2"/>
  <c r="AS8" i="2"/>
  <c r="AS4" i="2"/>
  <c r="AS16" i="2"/>
  <c r="AS12" i="2"/>
  <c r="AS20" i="2"/>
  <c r="AS18" i="2"/>
  <c r="AS33" i="2"/>
  <c r="AS25" i="2"/>
  <c r="AS15" i="2"/>
  <c r="AS14" i="2"/>
  <c r="AS9" i="2"/>
  <c r="AS13" i="2"/>
  <c r="AS24" i="2"/>
  <c r="AS30" i="2"/>
  <c r="AS28" i="2"/>
  <c r="AS27" i="2"/>
  <c r="AS26" i="2"/>
  <c r="AS5" i="2"/>
  <c r="AS21" i="2"/>
  <c r="AS11" i="2"/>
  <c r="AS10" i="2"/>
  <c r="AS7" i="2"/>
  <c r="AS17" i="2"/>
  <c r="AS6" i="2"/>
  <c r="AS2" i="2"/>
  <c r="AS29" i="2"/>
  <c r="AS22" i="2"/>
  <c r="AS23" i="2"/>
  <c r="AS19"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9" i="2"/>
  <c r="AU9" i="2"/>
  <c r="AX9" i="2"/>
  <c r="AY9" i="2"/>
  <c r="AT17" i="2"/>
  <c r="AU17" i="2"/>
  <c r="AX17" i="2"/>
  <c r="AY17" i="2"/>
  <c r="AT16" i="2"/>
  <c r="AU16" i="2"/>
  <c r="AX16" i="2"/>
  <c r="AY16" i="2"/>
  <c r="AT33" i="2"/>
  <c r="AU33" i="2"/>
  <c r="AX33" i="2"/>
  <c r="AY33" i="2"/>
  <c r="AT13" i="2"/>
  <c r="AU13" i="2"/>
  <c r="AX13" i="2"/>
  <c r="AY13" i="2"/>
  <c r="AT6" i="2"/>
  <c r="AU6" i="2"/>
  <c r="AX6" i="2"/>
  <c r="AY6" i="2"/>
  <c r="AT21" i="2"/>
  <c r="AU21" i="2"/>
  <c r="AX21" i="2"/>
  <c r="AY21" i="2"/>
  <c r="AT8" i="2"/>
  <c r="AU8" i="2"/>
  <c r="AX8" i="2"/>
  <c r="AY8" i="2"/>
  <c r="AT12" i="2"/>
  <c r="AU12" i="2"/>
  <c r="AX12" i="2"/>
  <c r="AY12" i="2"/>
  <c r="AT5" i="2"/>
  <c r="AU5" i="2"/>
  <c r="AX5" i="2"/>
  <c r="AY5" i="2"/>
  <c r="AT7" i="2"/>
  <c r="AU7" i="2"/>
  <c r="AX7" i="2"/>
  <c r="AY7" i="2"/>
  <c r="AT19" i="2"/>
  <c r="AU19" i="2"/>
  <c r="AX19" i="2"/>
  <c r="AY19" i="2"/>
  <c r="AT11" i="2"/>
  <c r="AU11" i="2"/>
  <c r="AX11" i="2"/>
  <c r="AY11" i="2"/>
  <c r="AT31" i="2"/>
  <c r="AU31" i="2"/>
  <c r="AX31" i="2"/>
  <c r="AY31" i="2"/>
  <c r="AT27" i="2"/>
  <c r="AU27" i="2"/>
  <c r="AX27" i="2"/>
  <c r="AY27" i="2"/>
  <c r="AT25" i="2"/>
  <c r="AU25" i="2"/>
  <c r="AX25" i="2"/>
  <c r="AY25" i="2"/>
  <c r="AT22" i="2"/>
  <c r="AU22" i="2"/>
  <c r="AX22" i="2"/>
  <c r="AY22" i="2"/>
  <c r="AT26" i="2"/>
  <c r="AU26" i="2"/>
  <c r="AX26" i="2"/>
  <c r="AY26" i="2"/>
  <c r="AT24" i="2"/>
  <c r="AU24" i="2"/>
  <c r="AX24" i="2"/>
  <c r="AY24" i="2"/>
  <c r="AT29" i="2"/>
  <c r="AU29" i="2"/>
  <c r="AX29" i="2"/>
  <c r="AY29" i="2"/>
  <c r="AT32" i="2"/>
  <c r="AU32" i="2"/>
  <c r="AX32" i="2"/>
  <c r="AY32" i="2"/>
  <c r="AT23" i="2"/>
  <c r="AU23" i="2"/>
  <c r="AX23" i="2"/>
  <c r="AY23" i="2"/>
  <c r="AT15" i="2"/>
  <c r="AU15" i="2"/>
  <c r="AX15" i="2"/>
  <c r="AY15" i="2"/>
  <c r="AT10" i="2"/>
  <c r="AU10" i="2"/>
  <c r="AX10" i="2"/>
  <c r="AY10" i="2"/>
  <c r="AT18" i="2"/>
  <c r="AU18" i="2"/>
  <c r="AX18" i="2"/>
  <c r="AY18" i="2"/>
  <c r="AT14" i="2"/>
  <c r="AU14" i="2"/>
  <c r="AX14" i="2"/>
  <c r="AY14" i="2"/>
  <c r="AT2" i="2"/>
  <c r="AU2" i="2"/>
  <c r="AX2" i="2"/>
  <c r="AY2"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72" i="1"/>
  <c r="O674" i="1"/>
  <c r="O678"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O511" i="1" s="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O543" i="1" s="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O607" i="1" s="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O623" i="1" s="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O639" i="1" s="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O671" i="1" s="1"/>
  <c r="H672" i="1"/>
  <c r="H673" i="1"/>
  <c r="O673" i="1" s="1"/>
  <c r="H674" i="1"/>
  <c r="H675" i="1"/>
  <c r="O675" i="1" s="1"/>
  <c r="H676" i="1"/>
  <c r="O676" i="1" s="1"/>
  <c r="H677" i="1"/>
  <c r="O677" i="1" s="1"/>
  <c r="H678" i="1"/>
  <c r="H679" i="1"/>
  <c r="O679" i="1" s="1"/>
  <c r="H680" i="1"/>
  <c r="H681" i="1"/>
  <c r="O681" i="1" s="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64" i="1" l="1"/>
  <c r="O632" i="1"/>
  <c r="O616" i="1"/>
  <c r="O585" i="1"/>
  <c r="O568" i="1"/>
  <c r="O536" i="1"/>
  <c r="O520" i="1"/>
  <c r="O488" i="1"/>
  <c r="O472" i="1"/>
  <c r="O680" i="1"/>
  <c r="O651" i="1"/>
  <c r="O635" i="1"/>
  <c r="O619" i="1"/>
  <c r="O603" i="1"/>
  <c r="O587" i="1"/>
  <c r="AD587" i="1" s="1"/>
  <c r="O571" i="1"/>
  <c r="O555" i="1"/>
  <c r="O539" i="1"/>
  <c r="O523" i="1"/>
  <c r="O507" i="1"/>
  <c r="O491" i="1"/>
  <c r="O660" i="1"/>
  <c r="O630" i="1"/>
  <c r="AC630" i="1" s="1"/>
  <c r="O600" i="1"/>
  <c r="O576" i="1"/>
  <c r="AD576" i="1" s="1"/>
  <c r="O528" i="1"/>
  <c r="O468" i="1"/>
  <c r="O636" i="1"/>
  <c r="O648" i="1"/>
  <c r="O618" i="1"/>
  <c r="O594" i="1"/>
  <c r="AD594" i="1" s="1"/>
  <c r="O570" i="1"/>
  <c r="O504" i="1"/>
  <c r="O654" i="1"/>
  <c r="O624" i="1"/>
  <c r="O564" i="1"/>
  <c r="O480" i="1"/>
  <c r="O666" i="1"/>
  <c r="O642" i="1"/>
  <c r="AC642" i="1" s="1"/>
  <c r="O612" i="1"/>
  <c r="O552" i="1"/>
  <c r="AC552" i="1" s="1"/>
  <c r="O667" i="1"/>
  <c r="O620" i="1"/>
  <c r="O604" i="1"/>
  <c r="O588" i="1"/>
  <c r="O572" i="1"/>
  <c r="O556" i="1"/>
  <c r="AD556" i="1" s="1"/>
  <c r="O540" i="1"/>
  <c r="O476" i="1"/>
  <c r="O460" i="1"/>
  <c r="O428" i="1"/>
  <c r="O412" i="1"/>
  <c r="O380" i="1"/>
  <c r="O364" i="1"/>
  <c r="O332" i="1"/>
  <c r="AD332" i="1" s="1"/>
  <c r="O316" i="1"/>
  <c r="O622" i="1"/>
  <c r="AD622" i="1" s="1"/>
  <c r="O558" i="1"/>
  <c r="O574" i="1"/>
  <c r="O510" i="1"/>
  <c r="O526" i="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8" i="2"/>
  <c r="D31" i="2"/>
  <c r="AT7" i="4"/>
  <c r="D30" i="2"/>
  <c r="D17" i="2"/>
  <c r="D21" i="2"/>
  <c r="BL15" i="4"/>
  <c r="D11" i="2"/>
  <c r="D10" i="2"/>
  <c r="D16" i="2"/>
  <c r="D29" i="2"/>
  <c r="D23"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5" i="2"/>
  <c r="D4" i="2"/>
  <c r="S22" i="1"/>
  <c r="Q15" i="2" s="1"/>
  <c r="S16" i="1"/>
  <c r="S24" i="2" s="1"/>
  <c r="S10" i="1"/>
  <c r="R4" i="2" s="1"/>
  <c r="S31" i="1"/>
  <c r="S9"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9" i="2"/>
  <c r="D57" i="4"/>
  <c r="BG54" i="4"/>
  <c r="D14" i="2"/>
  <c r="F27" i="4"/>
  <c r="D5" i="2"/>
  <c r="S3" i="1"/>
  <c r="S14" i="1"/>
  <c r="Q5" i="2" s="1"/>
  <c r="S8" i="1"/>
  <c r="Q10" i="2" s="1"/>
  <c r="S71" i="1"/>
  <c r="Q8" i="2" s="1"/>
  <c r="S47" i="1"/>
  <c r="R21" i="2" s="1"/>
  <c r="S35" i="1"/>
  <c r="R29" i="2" s="1"/>
  <c r="S29" i="1"/>
  <c r="R22" i="2" s="1"/>
  <c r="BH27" i="4"/>
  <c r="F23" i="4"/>
  <c r="AZ41" i="4"/>
  <c r="BN29" i="4"/>
  <c r="BM16" i="4"/>
  <c r="BL61" i="4"/>
  <c r="BH51" i="4"/>
  <c r="BH53" i="4"/>
  <c r="E16" i="4"/>
  <c r="E38" i="4"/>
  <c r="BM26" i="4"/>
  <c r="BG42" i="4"/>
  <c r="BD47" i="4"/>
  <c r="BL55" i="4"/>
  <c r="C34" i="4"/>
  <c r="D6" i="2"/>
  <c r="BN19" i="4"/>
  <c r="E18" i="4"/>
  <c r="D13" i="2"/>
  <c r="D27" i="2"/>
  <c r="D2" i="2"/>
  <c r="D28" i="2"/>
  <c r="D26" i="2"/>
  <c r="D33" i="2"/>
  <c r="S13" i="1"/>
  <c r="R19" i="2" s="1"/>
  <c r="S7" i="1"/>
  <c r="Q33" i="2" s="1"/>
  <c r="S82" i="1"/>
  <c r="Q3" i="2" s="1"/>
  <c r="S40" i="1"/>
  <c r="Z4" i="2" s="1"/>
  <c r="S34" i="1"/>
  <c r="Q27" i="2" s="1"/>
  <c r="D19" i="2"/>
  <c r="D24" i="2"/>
  <c r="D18"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7" i="2"/>
  <c r="W21" i="2"/>
  <c r="N3" i="2"/>
  <c r="U26" i="2"/>
  <c r="Y26" i="2"/>
  <c r="W25" i="2"/>
  <c r="O10" i="2"/>
  <c r="U14" i="2"/>
  <c r="W29" i="2"/>
  <c r="AA28" i="2"/>
  <c r="Z26" i="2"/>
  <c r="O3" i="2"/>
  <c r="U5" i="2"/>
  <c r="Y5" i="2"/>
  <c r="W9" i="2"/>
  <c r="Z5" i="2"/>
  <c r="V26" i="2"/>
  <c r="AA33" i="2"/>
  <c r="AA10" i="2"/>
  <c r="V5" i="2"/>
  <c r="O33" i="2"/>
  <c r="W26" i="2"/>
  <c r="V33" i="2"/>
  <c r="Y33" i="2"/>
  <c r="Z33" i="2"/>
  <c r="U33" i="2"/>
  <c r="W33" i="2"/>
  <c r="AA17"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7" i="2"/>
  <c r="O52" i="1"/>
  <c r="AD52" i="1" s="1"/>
  <c r="Z17" i="2"/>
  <c r="O36" i="1"/>
  <c r="AD36" i="1" s="1"/>
  <c r="Z23" i="2"/>
  <c r="V19" i="2"/>
  <c r="AE66" i="4"/>
  <c r="O34" i="1"/>
  <c r="AD34" i="1" s="1"/>
  <c r="AA23" i="2"/>
  <c r="N6" i="2"/>
  <c r="M32" i="2"/>
  <c r="O50" i="1"/>
  <c r="AD50" i="1" s="1"/>
  <c r="N21" i="2"/>
  <c r="J65" i="4"/>
  <c r="W20" i="2"/>
  <c r="N14" i="2"/>
  <c r="V31" i="2"/>
  <c r="O46" i="1"/>
  <c r="AD46" i="1" s="1"/>
  <c r="N32" i="2"/>
  <c r="V17" i="2"/>
  <c r="N10" i="2"/>
  <c r="N29" i="2"/>
  <c r="N22" i="2"/>
  <c r="W32" i="2"/>
  <c r="O30" i="1"/>
  <c r="AD30" i="1" s="1"/>
  <c r="N2" i="2"/>
  <c r="N12" i="2"/>
  <c r="N11" i="2"/>
  <c r="U11" i="2"/>
  <c r="O9" i="2"/>
  <c r="O62" i="1"/>
  <c r="AD62" i="1" s="1"/>
  <c r="M9" i="2"/>
  <c r="U27" i="2"/>
  <c r="N24" i="2"/>
  <c r="V12" i="2"/>
  <c r="AH65" i="4"/>
  <c r="V15" i="2"/>
  <c r="V16" i="2"/>
  <c r="V11" i="2"/>
  <c r="V10" i="2"/>
  <c r="W17" i="2"/>
  <c r="V3" i="2"/>
  <c r="V21" i="2"/>
  <c r="W10" i="2"/>
  <c r="BN7" i="2"/>
  <c r="V9" i="2"/>
  <c r="W23" i="2"/>
  <c r="BM15" i="2"/>
  <c r="Y10" i="2"/>
  <c r="BM8" i="2"/>
  <c r="V2" i="2"/>
  <c r="BN5" i="2"/>
  <c r="V7" i="2"/>
  <c r="V6" i="2"/>
  <c r="BN22" i="2"/>
  <c r="N15" i="2"/>
  <c r="W19" i="2"/>
  <c r="BK62" i="4"/>
  <c r="W3" i="2"/>
  <c r="W4" i="2"/>
  <c r="W2" i="2"/>
  <c r="U12" i="2"/>
  <c r="W15" i="2"/>
  <c r="U15" i="2"/>
  <c r="W24" i="2"/>
  <c r="BN25" i="2"/>
  <c r="BM3" i="2"/>
  <c r="H12" i="2"/>
  <c r="I12" i="2" s="1"/>
  <c r="H26" i="2"/>
  <c r="I26" i="2" s="1"/>
  <c r="H13" i="2"/>
  <c r="I13" i="2" s="1"/>
  <c r="H7" i="2"/>
  <c r="I7" i="2" s="1"/>
  <c r="N13" i="2"/>
  <c r="N4" i="2"/>
  <c r="U17" i="2"/>
  <c r="U4" i="2"/>
  <c r="V30" i="2"/>
  <c r="V18" i="2"/>
  <c r="W27" i="2"/>
  <c r="W12" i="2"/>
  <c r="BM13" i="2"/>
  <c r="BN3" i="2"/>
  <c r="H31" i="2"/>
  <c r="I31" i="2" s="1"/>
  <c r="H30" i="2"/>
  <c r="I30" i="2" s="1"/>
  <c r="O16" i="2"/>
  <c r="M16" i="2"/>
  <c r="U9" i="2"/>
  <c r="U2" i="2"/>
  <c r="W11" i="2"/>
  <c r="BN24" i="2"/>
  <c r="BN11" i="2"/>
  <c r="H27" i="2"/>
  <c r="I27" i="2" s="1"/>
  <c r="U30" i="2"/>
  <c r="U18" i="2"/>
  <c r="V27" i="2"/>
  <c r="W6" i="2"/>
  <c r="Y23" i="2"/>
  <c r="BN8" i="2"/>
  <c r="BN19" i="2"/>
  <c r="BM33" i="2"/>
  <c r="H3" i="2"/>
  <c r="I3" i="2" s="1"/>
  <c r="BM20" i="2"/>
  <c r="H25" i="2"/>
  <c r="I25" i="2" s="1"/>
  <c r="M28" i="2"/>
  <c r="BN32" i="2"/>
  <c r="H15" i="2"/>
  <c r="I15" i="2" s="1"/>
  <c r="H22" i="2"/>
  <c r="I22" i="2" s="1"/>
  <c r="T16" i="2"/>
  <c r="N9" i="2"/>
  <c r="U10" i="2"/>
  <c r="U6" i="2"/>
  <c r="V23" i="2"/>
  <c r="T22" i="2"/>
  <c r="H20" i="2"/>
  <c r="I20" i="2" s="1"/>
  <c r="L23" i="2"/>
  <c r="N28" i="2"/>
  <c r="U16" i="2"/>
  <c r="V29" i="2"/>
  <c r="W8" i="2"/>
  <c r="W22" i="2"/>
  <c r="BM18" i="2"/>
  <c r="H10" i="2"/>
  <c r="I10" i="2" s="1"/>
  <c r="M17" i="2"/>
  <c r="U23" i="2"/>
  <c r="V24" i="2"/>
  <c r="H14" i="2"/>
  <c r="I14" i="2" s="1"/>
  <c r="O6" i="2"/>
  <c r="U29" i="2"/>
  <c r="V8" i="2"/>
  <c r="V22" i="2"/>
  <c r="W14" i="2"/>
  <c r="BM24" i="2"/>
  <c r="BN33" i="2"/>
  <c r="M14" i="2"/>
  <c r="U31" i="2"/>
  <c r="U24" i="2"/>
  <c r="Y17" i="2"/>
  <c r="U8" i="2"/>
  <c r="U22" i="2"/>
  <c r="V14" i="2"/>
  <c r="H6" i="2"/>
  <c r="I6" i="2" s="1"/>
  <c r="BN10" i="2"/>
  <c r="H33" i="2"/>
  <c r="I33" i="2" s="1"/>
  <c r="H19" i="2"/>
  <c r="I19" i="2" s="1"/>
  <c r="U3" i="2"/>
  <c r="U19" i="2"/>
  <c r="V32" i="2"/>
  <c r="V20" i="2"/>
  <c r="BM5" i="2"/>
  <c r="BN20" i="2"/>
  <c r="H5" i="2"/>
  <c r="I5" i="2" s="1"/>
  <c r="H18" i="2"/>
  <c r="I18" i="2" s="1"/>
  <c r="M2" i="2"/>
  <c r="V25" i="2"/>
  <c r="BM2" i="2"/>
  <c r="H9" i="2"/>
  <c r="I9" i="2" s="1"/>
  <c r="Z13" i="2"/>
  <c r="N31" i="2"/>
  <c r="N19" i="2"/>
  <c r="U32" i="2"/>
  <c r="U20" i="2"/>
  <c r="V4" i="2"/>
  <c r="BN26" i="2"/>
  <c r="BN14" i="2"/>
  <c r="BN15" i="2"/>
  <c r="BM7" i="2"/>
  <c r="O51" i="1"/>
  <c r="AD51" i="1" s="1"/>
  <c r="H11" i="2"/>
  <c r="I11" i="2" s="1"/>
  <c r="H23" i="2"/>
  <c r="I23" i="2" s="1"/>
  <c r="H21" i="2"/>
  <c r="I21" i="2" s="1"/>
  <c r="H17" i="2"/>
  <c r="I17" i="2" s="1"/>
  <c r="H32" i="2"/>
  <c r="I32" i="2" s="1"/>
  <c r="H29" i="2"/>
  <c r="I29" i="2" s="1"/>
  <c r="U21" i="2"/>
  <c r="U25" i="2"/>
  <c r="W7" i="2"/>
  <c r="W28" i="2"/>
  <c r="Y28" i="2"/>
  <c r="U28" i="2"/>
  <c r="V28" i="2"/>
  <c r="W13" i="2"/>
  <c r="U13" i="2"/>
  <c r="Y13" i="2"/>
  <c r="V13" i="2"/>
  <c r="Z28" i="2"/>
  <c r="H24" i="2"/>
  <c r="I24" i="2" s="1"/>
  <c r="M20" i="2"/>
  <c r="N20" i="2"/>
  <c r="AA13" i="2"/>
  <c r="Z10" i="2"/>
  <c r="M5" i="2"/>
  <c r="M30" i="2"/>
  <c r="O30" i="2"/>
  <c r="BN29" i="2"/>
  <c r="BM26" i="2"/>
  <c r="BN31" i="2"/>
  <c r="BM11" i="2"/>
  <c r="BN27" i="2"/>
  <c r="BN16" i="2"/>
  <c r="BN30" i="2"/>
  <c r="T30" i="2"/>
  <c r="M10" i="2"/>
  <c r="M6" i="2"/>
  <c r="N16" i="2"/>
  <c r="O23" i="2"/>
  <c r="O28" i="1"/>
  <c r="AD28" i="1" s="1"/>
  <c r="L3" i="2"/>
  <c r="BM10" i="2"/>
  <c r="BM27" i="2"/>
  <c r="BM16" i="2"/>
  <c r="BM30" i="2"/>
  <c r="T25" i="2"/>
  <c r="T20" i="2"/>
  <c r="M15" i="2"/>
  <c r="N23" i="2"/>
  <c r="O31" i="2"/>
  <c r="O29" i="2"/>
  <c r="L14" i="2"/>
  <c r="BM32" i="2"/>
  <c r="L22" i="2"/>
  <c r="BM19" i="2"/>
  <c r="BN12" i="2"/>
  <c r="BN6" i="2"/>
  <c r="L17" i="2"/>
  <c r="T27" i="2"/>
  <c r="T28" i="2"/>
  <c r="M23" i="2"/>
  <c r="O24" i="2"/>
  <c r="BN2" i="2"/>
  <c r="L21" i="2"/>
  <c r="L15" i="2"/>
  <c r="L31" i="2"/>
  <c r="BM12" i="2"/>
  <c r="BM6" i="2"/>
  <c r="L20" i="2"/>
  <c r="T31" i="2"/>
  <c r="M31" i="2"/>
  <c r="M29" i="2"/>
  <c r="O13" i="2"/>
  <c r="O22" i="2"/>
  <c r="L24" i="2"/>
  <c r="L5" i="2"/>
  <c r="BN4" i="2"/>
  <c r="L29" i="2"/>
  <c r="L7" i="2"/>
  <c r="T3" i="2"/>
  <c r="T11" i="2"/>
  <c r="M24" i="2"/>
  <c r="O19" i="2"/>
  <c r="BM4" i="2"/>
  <c r="BN18" i="2"/>
  <c r="L8" i="2"/>
  <c r="L13" i="2"/>
  <c r="BN9" i="2"/>
  <c r="T4" i="2"/>
  <c r="T19" i="2"/>
  <c r="M13" i="2"/>
  <c r="M22" i="2"/>
  <c r="O14" i="2"/>
  <c r="O5" i="2"/>
  <c r="BN23" i="2"/>
  <c r="BM25" i="2"/>
  <c r="BM9" i="2"/>
  <c r="T2" i="2"/>
  <c r="T7" i="2"/>
  <c r="M19" i="2"/>
  <c r="N5" i="2"/>
  <c r="O32" i="2"/>
  <c r="O20" i="2"/>
  <c r="L2" i="2"/>
  <c r="BM23" i="2"/>
  <c r="BN21" i="2"/>
  <c r="T14" i="2"/>
  <c r="T5" i="2"/>
  <c r="O21" i="2"/>
  <c r="O25" i="2"/>
  <c r="H2" i="2"/>
  <c r="I2" i="2" s="1"/>
  <c r="L10" i="2"/>
  <c r="L27" i="2"/>
  <c r="BM21" i="2"/>
  <c r="L16" i="2"/>
  <c r="L30" i="2"/>
  <c r="T18" i="2"/>
  <c r="T12" i="2"/>
  <c r="O17" i="2"/>
  <c r="O4" i="2"/>
  <c r="L32" i="2"/>
  <c r="L19" i="2"/>
  <c r="T10" i="2"/>
  <c r="T21" i="2"/>
  <c r="M21" i="2"/>
  <c r="M25" i="2"/>
  <c r="O2" i="2"/>
  <c r="H8" i="2"/>
  <c r="I8" i="2" s="1"/>
  <c r="L12" i="2"/>
  <c r="L6" i="2"/>
  <c r="BN17" i="2"/>
  <c r="T15" i="2"/>
  <c r="T6" i="2"/>
  <c r="M4" i="2"/>
  <c r="O18" i="2"/>
  <c r="F8" i="2"/>
  <c r="G8" i="2" s="1"/>
  <c r="BM14" i="2"/>
  <c r="BM22" i="2"/>
  <c r="BM17" i="2"/>
  <c r="T23" i="2"/>
  <c r="T13" i="2"/>
  <c r="N30" i="2"/>
  <c r="N18" i="2"/>
  <c r="O28" i="2"/>
  <c r="O7" i="2"/>
  <c r="L4" i="2"/>
  <c r="BM31" i="2"/>
  <c r="T32" i="2"/>
  <c r="T33" i="2"/>
  <c r="M18" i="2"/>
  <c r="N7" i="2"/>
  <c r="O27" i="2"/>
  <c r="O12" i="2"/>
  <c r="H4" i="2"/>
  <c r="L18" i="2"/>
  <c r="BM29" i="2"/>
  <c r="L25" i="2"/>
  <c r="BN13" i="2"/>
  <c r="L9" i="2"/>
  <c r="T29" i="2"/>
  <c r="M7" i="2"/>
  <c r="O11" i="2"/>
  <c r="L11" i="2"/>
  <c r="T24" i="2"/>
  <c r="T17" i="2"/>
  <c r="M27" i="2"/>
  <c r="M12" i="2"/>
  <c r="N33" i="2"/>
  <c r="T26" i="2"/>
  <c r="T9" i="2"/>
  <c r="M33" i="2"/>
  <c r="M11" i="2"/>
  <c r="O15" i="2"/>
  <c r="M26" i="2"/>
  <c r="T8" i="2"/>
  <c r="N26" i="2"/>
  <c r="O26" i="2"/>
  <c r="BB10" i="2"/>
  <c r="L26" i="2"/>
  <c r="BB23" i="2"/>
  <c r="F18" i="2"/>
  <c r="G18" i="2" s="1"/>
  <c r="F24" i="2"/>
  <c r="G24" i="2" s="1"/>
  <c r="F11" i="2"/>
  <c r="F21" i="2"/>
  <c r="F33" i="2"/>
  <c r="G33" i="2" s="1"/>
  <c r="H16" i="2"/>
  <c r="I16" i="2" s="1"/>
  <c r="F10" i="2"/>
  <c r="G10" i="2" s="1"/>
  <c r="F26" i="2"/>
  <c r="G26" i="2" s="1"/>
  <c r="F19" i="2"/>
  <c r="G19" i="2" s="1"/>
  <c r="F6" i="2"/>
  <c r="G6" i="2" s="1"/>
  <c r="F16" i="2"/>
  <c r="G16" i="2" s="1"/>
  <c r="F17" i="2"/>
  <c r="G17" i="2" s="1"/>
  <c r="F3" i="2"/>
  <c r="G3" i="2" s="1"/>
  <c r="F15" i="2"/>
  <c r="G15" i="2" s="1"/>
  <c r="F22" i="2"/>
  <c r="G22" i="2" s="1"/>
  <c r="F7" i="2"/>
  <c r="G7" i="2" s="1"/>
  <c r="F13" i="2"/>
  <c r="G13" i="2" s="1"/>
  <c r="F9" i="2"/>
  <c r="G9" i="2" s="1"/>
  <c r="F4" i="2"/>
  <c r="F23" i="2"/>
  <c r="G23" i="2" s="1"/>
  <c r="F25" i="2"/>
  <c r="G25" i="2" s="1"/>
  <c r="F5" i="2"/>
  <c r="G5" i="2" s="1"/>
  <c r="F30" i="2"/>
  <c r="G30" i="2" s="1"/>
  <c r="F2" i="2"/>
  <c r="G2" i="2" s="1"/>
  <c r="F32" i="2"/>
  <c r="G32" i="2" s="1"/>
  <c r="F27" i="2"/>
  <c r="G27" i="2" s="1"/>
  <c r="F12" i="2"/>
  <c r="G12" i="2" s="1"/>
  <c r="F20" i="2"/>
  <c r="G20" i="2" s="1"/>
  <c r="F14" i="2"/>
  <c r="G14" i="2" s="1"/>
  <c r="F29" i="2"/>
  <c r="G29" i="2" s="1"/>
  <c r="F31" i="2"/>
  <c r="G31" i="2" s="1"/>
  <c r="AZ23" i="2"/>
  <c r="BA27" i="2"/>
  <c r="AZ14" i="2"/>
  <c r="L33" i="2"/>
  <c r="AV32" i="2"/>
  <c r="BB20" i="2"/>
  <c r="AV3" i="2"/>
  <c r="BA18" i="2"/>
  <c r="BB29" i="2"/>
  <c r="AZ3" i="2"/>
  <c r="BA10" i="2"/>
  <c r="BB15" i="2"/>
  <c r="AV27" i="2"/>
  <c r="AV2" i="2"/>
  <c r="BB14" i="2"/>
  <c r="AZ10" i="2"/>
  <c r="BA6" i="2"/>
  <c r="AV16" i="2"/>
  <c r="AV17" i="2"/>
  <c r="BA9" i="2"/>
  <c r="AV29" i="2"/>
  <c r="BA26" i="2"/>
  <c r="BB31" i="2"/>
  <c r="AV5" i="2"/>
  <c r="BA19" i="2"/>
  <c r="BB8" i="2"/>
  <c r="AZ21" i="2"/>
  <c r="AV33" i="2"/>
  <c r="BB18" i="2"/>
  <c r="BB24" i="2"/>
  <c r="BB11" i="2"/>
  <c r="AZ7" i="2"/>
  <c r="AV12" i="2"/>
  <c r="BA8" i="2"/>
  <c r="BA16" i="2"/>
  <c r="BB30" i="2"/>
  <c r="AV8" i="2"/>
  <c r="AZ16" i="2"/>
  <c r="AV24" i="2"/>
  <c r="AV22" i="2"/>
  <c r="BA11" i="2"/>
  <c r="AZ12" i="2"/>
  <c r="BB13" i="2"/>
  <c r="AZ13" i="2"/>
  <c r="AV20" i="2"/>
  <c r="BA2" i="2"/>
  <c r="BB4" i="2"/>
  <c r="AZ2" i="2"/>
  <c r="AV14" i="2"/>
  <c r="BA24" i="2"/>
  <c r="AV26" i="2"/>
  <c r="AV25" i="2"/>
  <c r="AZ30" i="2"/>
  <c r="AZ27" i="2"/>
  <c r="AV31" i="2"/>
  <c r="BA12" i="2"/>
  <c r="AV21" i="2"/>
  <c r="AZ6" i="2"/>
  <c r="AZ17" i="2"/>
  <c r="AV9" i="2"/>
  <c r="AZ15" i="2"/>
  <c r="BA3" i="2"/>
  <c r="AV23" i="2"/>
  <c r="BA32" i="2"/>
  <c r="AZ24" i="2"/>
  <c r="AZ25" i="2"/>
  <c r="BB19" i="2"/>
  <c r="BA7" i="2"/>
  <c r="AZ20" i="2"/>
  <c r="BA14" i="2"/>
  <c r="AZ18" i="2"/>
  <c r="AV10" i="2"/>
  <c r="BA15" i="2"/>
  <c r="AZ32" i="2"/>
  <c r="AZ29" i="2"/>
  <c r="BB25" i="2"/>
  <c r="AZ11" i="2"/>
  <c r="AZ5" i="2"/>
  <c r="BB21" i="2"/>
  <c r="AV6" i="2"/>
  <c r="AV13" i="2"/>
  <c r="AZ33" i="2"/>
  <c r="BB9" i="2"/>
  <c r="BA30" i="2"/>
  <c r="BB3" i="2"/>
  <c r="AZ26" i="2"/>
  <c r="BB22" i="2"/>
  <c r="BB5" i="2"/>
  <c r="BB33" i="2"/>
  <c r="BB17" i="2"/>
  <c r="AZ9" i="2"/>
  <c r="AV30" i="2"/>
  <c r="AV4" i="2"/>
  <c r="AZ4" i="2"/>
  <c r="AV18" i="2"/>
  <c r="AZ22" i="2"/>
  <c r="AZ31" i="2"/>
  <c r="AZ19" i="2"/>
  <c r="BB7" i="2"/>
  <c r="AV15" i="2"/>
  <c r="BB26" i="2"/>
  <c r="AV7" i="2"/>
  <c r="AZ8" i="2"/>
  <c r="BA21" i="2"/>
  <c r="BB6" i="2"/>
  <c r="BA20" i="2"/>
  <c r="BA4" i="2"/>
  <c r="BB2" i="2"/>
  <c r="BA23" i="2"/>
  <c r="BB32" i="2"/>
  <c r="BA25" i="2"/>
  <c r="BB27" i="2"/>
  <c r="BA5" i="2"/>
  <c r="BB12" i="2"/>
  <c r="BA33" i="2"/>
  <c r="BB16" i="2"/>
  <c r="BA22" i="2"/>
  <c r="BA13" i="2"/>
  <c r="AV11" i="2"/>
  <c r="BA29" i="2"/>
  <c r="BA31" i="2"/>
  <c r="AV19" i="2"/>
  <c r="BA1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56" i="1" l="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3" i="2"/>
  <c r="BI10" i="2"/>
  <c r="BI33" i="2"/>
  <c r="BI23" i="2"/>
  <c r="BI5" i="2"/>
  <c r="BI28" i="2"/>
  <c r="BI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3" i="2"/>
  <c r="BG33" i="2"/>
  <c r="BG5" i="2"/>
  <c r="AD225" i="1"/>
  <c r="AD164" i="1"/>
  <c r="BG17" i="2"/>
  <c r="AD168" i="1"/>
  <c r="AC170" i="1"/>
  <c r="AC156" i="1"/>
  <c r="AA25" i="2"/>
  <c r="AI25" i="2" s="1"/>
  <c r="AC231" i="1"/>
  <c r="BG26" i="2"/>
  <c r="AD239" i="1"/>
  <c r="AC236" i="1"/>
  <c r="AC150" i="1"/>
  <c r="AC122" i="1"/>
  <c r="AT20" i="1"/>
  <c r="AD123" i="1"/>
  <c r="AC102" i="1"/>
  <c r="BG10"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5" i="2"/>
  <c r="AG5" i="2" s="1"/>
  <c r="Z24" i="2"/>
  <c r="S5" i="2"/>
  <c r="AI5" i="2" s="1"/>
  <c r="Z8" i="2"/>
  <c r="Q21" i="2"/>
  <c r="S14" i="2"/>
  <c r="BJ14" i="2" s="1"/>
  <c r="R9" i="2"/>
  <c r="BJ9" i="2" s="1"/>
  <c r="Y24" i="2"/>
  <c r="Q25" i="2"/>
  <c r="S21" i="2"/>
  <c r="BJ21" i="2" s="1"/>
  <c r="AA24" i="2"/>
  <c r="AI24" i="2" s="1"/>
  <c r="S29" i="2"/>
  <c r="BJ29" i="2" s="1"/>
  <c r="Q29" i="2"/>
  <c r="R8" i="2"/>
  <c r="Y18" i="2"/>
  <c r="S8" i="2"/>
  <c r="S33" i="2"/>
  <c r="AI33" i="2" s="1"/>
  <c r="R33" i="2"/>
  <c r="AG33" i="2" s="1"/>
  <c r="R10" i="2"/>
  <c r="AG10" i="2" s="1"/>
  <c r="R25" i="2"/>
  <c r="BJ25" i="2" s="1"/>
  <c r="R11" i="2"/>
  <c r="S32" i="2"/>
  <c r="AI32" i="2" s="1"/>
  <c r="Q32" i="2"/>
  <c r="AA15" i="2"/>
  <c r="S10" i="2"/>
  <c r="AI10" i="2" s="1"/>
  <c r="AA21" i="2"/>
  <c r="R24" i="2"/>
  <c r="BJ24" i="2" s="1"/>
  <c r="Z27" i="2"/>
  <c r="BI27" i="2" s="1"/>
  <c r="AA9" i="2"/>
  <c r="AI9" i="2" s="1"/>
  <c r="Y9" i="2"/>
  <c r="R15" i="2"/>
  <c r="S15" i="2"/>
  <c r="Z9" i="2"/>
  <c r="Y19" i="2"/>
  <c r="AF20" i="2"/>
  <c r="S31" i="2"/>
  <c r="S3" i="2"/>
  <c r="Y6" i="2"/>
  <c r="R31" i="2"/>
  <c r="Q31" i="2"/>
  <c r="BO53" i="5"/>
  <c r="R3" i="2"/>
  <c r="CE6" i="2"/>
  <c r="CE5" i="2"/>
  <c r="AD27" i="2"/>
  <c r="AH5" i="2"/>
  <c r="AH6" i="2"/>
  <c r="Y21" i="2"/>
  <c r="Z15" i="2"/>
  <c r="BO46" i="5"/>
  <c r="AH28" i="2"/>
  <c r="Y30" i="2"/>
  <c r="Z19" i="2"/>
  <c r="AG19" i="2" s="1"/>
  <c r="S27" i="2"/>
  <c r="AI27" i="2" s="1"/>
  <c r="Q24" i="2"/>
  <c r="Z21" i="2"/>
  <c r="Z18" i="2"/>
  <c r="AA18" i="2"/>
  <c r="S18" i="2"/>
  <c r="Q22" i="2"/>
  <c r="AA6" i="2"/>
  <c r="R18" i="2"/>
  <c r="AA19" i="2"/>
  <c r="Q14" i="2"/>
  <c r="S22" i="2"/>
  <c r="BJ22" i="2" s="1"/>
  <c r="R27" i="2"/>
  <c r="Q11" i="2"/>
  <c r="AA30" i="2"/>
  <c r="Q18" i="2"/>
  <c r="AD14" i="2"/>
  <c r="Y15" i="2"/>
  <c r="AE15" i="2" s="1"/>
  <c r="Y27" i="2"/>
  <c r="AE27" i="2" s="1"/>
  <c r="Z6" i="2"/>
  <c r="S7" i="2"/>
  <c r="Z30" i="2"/>
  <c r="BO14" i="5"/>
  <c r="Q7" i="2"/>
  <c r="S11" i="2"/>
  <c r="BO11" i="5"/>
  <c r="AA3" i="2"/>
  <c r="BO8" i="5"/>
  <c r="BY3" i="2"/>
  <c r="BY12" i="2" s="1"/>
  <c r="BO60" i="5"/>
  <c r="BO17" i="5"/>
  <c r="BO3" i="5"/>
  <c r="BO50" i="5"/>
  <c r="BO19" i="5"/>
  <c r="BO33" i="5"/>
  <c r="BO24" i="5"/>
  <c r="AF9" i="2"/>
  <c r="BO10" i="5"/>
  <c r="Z2" i="2"/>
  <c r="Q13" i="2"/>
  <c r="AE13"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9" i="2"/>
  <c r="R7" i="2"/>
  <c r="AA20" i="2"/>
  <c r="S12" i="2"/>
  <c r="BJ12" i="2" s="1"/>
  <c r="BO42" i="5"/>
  <c r="S19" i="2"/>
  <c r="BJ19" i="2" s="1"/>
  <c r="Q12" i="2"/>
  <c r="Z3" i="2"/>
  <c r="R2" i="2"/>
  <c r="BJ2" i="2" s="1"/>
  <c r="BO21" i="5"/>
  <c r="S23" i="2"/>
  <c r="AI23" i="2" s="1"/>
  <c r="AH16" i="2"/>
  <c r="AF26" i="2"/>
  <c r="AH25" i="2"/>
  <c r="AD11" i="2"/>
  <c r="AH21" i="2"/>
  <c r="AH7" i="2"/>
  <c r="AF16" i="2"/>
  <c r="AB30" i="2"/>
  <c r="AB2" i="2"/>
  <c r="AB33" i="2"/>
  <c r="AF5" i="2"/>
  <c r="AH30" i="2"/>
  <c r="AH2" i="2"/>
  <c r="AF30" i="2"/>
  <c r="AB25" i="2"/>
  <c r="AD19" i="2"/>
  <c r="AD15" i="2"/>
  <c r="AH13" i="2"/>
  <c r="AH17" i="2"/>
  <c r="AD31" i="2"/>
  <c r="AB11" i="2"/>
  <c r="AB20" i="2"/>
  <c r="AB12" i="2"/>
  <c r="AD33" i="2"/>
  <c r="AD13" i="2"/>
  <c r="AH18" i="2"/>
  <c r="AE10" i="2"/>
  <c r="AD4" i="2"/>
  <c r="AH14" i="2"/>
  <c r="AD24" i="2"/>
  <c r="AF23" i="2"/>
  <c r="AF7" i="2"/>
  <c r="AD22" i="2"/>
  <c r="AH9" i="2"/>
  <c r="AB28" i="2"/>
  <c r="AD25" i="2"/>
  <c r="AB16" i="2"/>
  <c r="AH4" i="2"/>
  <c r="AF31" i="2"/>
  <c r="AD6" i="2"/>
  <c r="AD26" i="2"/>
  <c r="AD18" i="2"/>
  <c r="AH24" i="2"/>
  <c r="AE5" i="2"/>
  <c r="AD21" i="2"/>
  <c r="AH29" i="2"/>
  <c r="AD17" i="2"/>
  <c r="AB27" i="2"/>
  <c r="AB19" i="2"/>
  <c r="AD30" i="2"/>
  <c r="AD10" i="2"/>
  <c r="AH20" i="2"/>
  <c r="AH22" i="2"/>
  <c r="AD5" i="2"/>
  <c r="AD20" i="2"/>
  <c r="AE33" i="2"/>
  <c r="AB18" i="2"/>
  <c r="AF15" i="2"/>
  <c r="AH23" i="2"/>
  <c r="AH12" i="2"/>
  <c r="AF33" i="2"/>
  <c r="AB26" i="2"/>
  <c r="AH15" i="2"/>
  <c r="AD12" i="2"/>
  <c r="AD7" i="2"/>
  <c r="AF18" i="2"/>
  <c r="AH32" i="2"/>
  <c r="AD23" i="2"/>
  <c r="AD29" i="2"/>
  <c r="AB22" i="2"/>
  <c r="AH31" i="2"/>
  <c r="AH11" i="2"/>
  <c r="AB6" i="2"/>
  <c r="AH19" i="2"/>
  <c r="AD2" i="2"/>
  <c r="AF19" i="2"/>
  <c r="AH27" i="2"/>
  <c r="AB4" i="2"/>
  <c r="AB13" i="2"/>
  <c r="AB24" i="2"/>
  <c r="AB14" i="2"/>
  <c r="AF13" i="2"/>
  <c r="AH33" i="2"/>
  <c r="AH3" i="2"/>
  <c r="AB32" i="2"/>
  <c r="AB8" i="2"/>
  <c r="AB3" i="2"/>
  <c r="AF32" i="2"/>
  <c r="AF21" i="2"/>
  <c r="AH10" i="2"/>
  <c r="AB7" i="2"/>
  <c r="AD28" i="2"/>
  <c r="AF24" i="2"/>
  <c r="AF11" i="2"/>
  <c r="AF22" i="2"/>
  <c r="AB29" i="2"/>
  <c r="AB31" i="2"/>
  <c r="AF28" i="2"/>
  <c r="AD16" i="2"/>
  <c r="AF29" i="2"/>
  <c r="AD32" i="2"/>
  <c r="AF25" i="2"/>
  <c r="AF8" i="2"/>
  <c r="AF17" i="2"/>
  <c r="AB9" i="2"/>
  <c r="AB10" i="2"/>
  <c r="AB15" i="2"/>
  <c r="AB23" i="2"/>
  <c r="AD9" i="2"/>
  <c r="AF12" i="2"/>
  <c r="AF10" i="2"/>
  <c r="AF14" i="2"/>
  <c r="AD8" i="2"/>
  <c r="AG4" i="2"/>
  <c r="AF27" i="2"/>
  <c r="AB5" i="2"/>
  <c r="AB21" i="2"/>
  <c r="AB17" i="2"/>
  <c r="AI13" i="2"/>
  <c r="AF4" i="2"/>
  <c r="AF2" i="2"/>
  <c r="AF6" i="2"/>
  <c r="AH8" i="2"/>
  <c r="AF3" i="2"/>
  <c r="AD3" i="2"/>
  <c r="Z7" i="2"/>
  <c r="R17" i="2"/>
  <c r="AG17" i="2" s="1"/>
  <c r="BQ15" i="2"/>
  <c r="J11" i="2"/>
  <c r="BF11" i="2" s="1"/>
  <c r="G11" i="2"/>
  <c r="J21" i="2"/>
  <c r="BF21" i="2" s="1"/>
  <c r="G21" i="2"/>
  <c r="J27" i="2"/>
  <c r="BF27" i="2" s="1"/>
  <c r="BQ26" i="2"/>
  <c r="J26" i="2"/>
  <c r="E26" i="2" s="1"/>
  <c r="BO22" i="2"/>
  <c r="X26" i="2"/>
  <c r="BQ22" i="2"/>
  <c r="BQ5" i="2"/>
  <c r="J10" i="2"/>
  <c r="BF10" i="2" s="1"/>
  <c r="X10" i="2"/>
  <c r="X21" i="2"/>
  <c r="X7" i="2"/>
  <c r="BO5" i="2"/>
  <c r="J13" i="2"/>
  <c r="E13" i="2" s="1"/>
  <c r="BO7" i="2"/>
  <c r="BQ7" i="2"/>
  <c r="X12" i="2"/>
  <c r="BO31" i="2"/>
  <c r="AA11" i="2"/>
  <c r="Z11" i="2"/>
  <c r="X24" i="2"/>
  <c r="X32" i="2"/>
  <c r="S6" i="2"/>
  <c r="AA31" i="2"/>
  <c r="BQ6" i="2"/>
  <c r="BP15" i="2"/>
  <c r="Z29" i="2"/>
  <c r="AG29" i="2" s="1"/>
  <c r="AA29" i="2"/>
  <c r="AA2" i="2"/>
  <c r="BQ14" i="2"/>
  <c r="X14" i="2"/>
  <c r="BP8" i="2"/>
  <c r="X17" i="2"/>
  <c r="BO8" i="2"/>
  <c r="BQ17" i="2"/>
  <c r="BQ32" i="2"/>
  <c r="BQ31" i="2"/>
  <c r="X11" i="2"/>
  <c r="X3" i="2"/>
  <c r="S20" i="2"/>
  <c r="BJ20" i="2" s="1"/>
  <c r="X23" i="2"/>
  <c r="BQ33" i="2"/>
  <c r="BQ20" i="2"/>
  <c r="BQ8" i="2"/>
  <c r="X30" i="2"/>
  <c r="BQ25" i="2"/>
  <c r="BQ30" i="2"/>
  <c r="BQ11" i="2"/>
  <c r="X20" i="2"/>
  <c r="J5" i="2"/>
  <c r="E5" i="2" s="1"/>
  <c r="X15" i="2"/>
  <c r="X31" i="2"/>
  <c r="BO3" i="2"/>
  <c r="BQ3" i="2"/>
  <c r="BP7" i="2"/>
  <c r="BO24" i="2"/>
  <c r="BO33" i="2"/>
  <c r="BP33" i="2"/>
  <c r="BO14" i="2"/>
  <c r="BO25" i="2"/>
  <c r="BO32" i="2"/>
  <c r="X9" i="2"/>
  <c r="BQ24" i="2"/>
  <c r="BO11" i="2"/>
  <c r="X33" i="2"/>
  <c r="X22" i="2"/>
  <c r="BP20" i="2"/>
  <c r="BQ23" i="2"/>
  <c r="BQ29" i="2"/>
  <c r="BQ10" i="2"/>
  <c r="BO10" i="2"/>
  <c r="BO13" i="2"/>
  <c r="X25" i="2"/>
  <c r="BQ27" i="2"/>
  <c r="X27" i="2"/>
  <c r="BQ21" i="2"/>
  <c r="BQ19" i="2"/>
  <c r="J29" i="2"/>
  <c r="E29" i="2" s="1"/>
  <c r="X16" i="2"/>
  <c r="BO20" i="2"/>
  <c r="Q20" i="2"/>
  <c r="S17" i="2"/>
  <c r="Y7" i="2"/>
  <c r="Q17" i="2"/>
  <c r="AE17" i="2" s="1"/>
  <c r="Y8" i="2"/>
  <c r="AE8" i="2" s="1"/>
  <c r="R30" i="2"/>
  <c r="Y11" i="2"/>
  <c r="Q30" i="2"/>
  <c r="Y2" i="2"/>
  <c r="S26" i="2"/>
  <c r="AI26" i="2" s="1"/>
  <c r="Q26" i="2"/>
  <c r="AE26" i="2" s="1"/>
  <c r="AA16" i="2"/>
  <c r="Y16" i="2"/>
  <c r="Z16" i="2"/>
  <c r="R23" i="2"/>
  <c r="Y29" i="2"/>
  <c r="Q23" i="2"/>
  <c r="AE23" i="2" s="1"/>
  <c r="AA8" i="2"/>
  <c r="Q16" i="2"/>
  <c r="Y14" i="2"/>
  <c r="S16" i="2"/>
  <c r="Z32" i="2"/>
  <c r="BI32" i="2" s="1"/>
  <c r="Q28" i="2"/>
  <c r="AE28" i="2" s="1"/>
  <c r="AA12" i="2"/>
  <c r="Y12" i="2"/>
  <c r="Z12" i="2"/>
  <c r="AG12" i="2" s="1"/>
  <c r="BO15" i="2"/>
  <c r="P23" i="2"/>
  <c r="BO30" i="2"/>
  <c r="Z31" i="2"/>
  <c r="Q6" i="2"/>
  <c r="R6" i="2"/>
  <c r="Y31" i="2"/>
  <c r="BO19" i="2"/>
  <c r="X18" i="2"/>
  <c r="Y32" i="2"/>
  <c r="BQ18" i="2"/>
  <c r="S30" i="2"/>
  <c r="J8" i="2"/>
  <c r="X8" i="2"/>
  <c r="J4" i="2"/>
  <c r="X2" i="2"/>
  <c r="BQ2" i="2"/>
  <c r="X4" i="2"/>
  <c r="P8" i="2"/>
  <c r="BP26" i="2"/>
  <c r="BQ4" i="2"/>
  <c r="P21" i="2"/>
  <c r="X29" i="2"/>
  <c r="P3" i="2"/>
  <c r="X5" i="2"/>
  <c r="P14" i="2"/>
  <c r="P30" i="2"/>
  <c r="P24" i="2"/>
  <c r="X13" i="2"/>
  <c r="P12" i="2"/>
  <c r="P19" i="2"/>
  <c r="X19" i="2"/>
  <c r="P18" i="2"/>
  <c r="P32" i="2"/>
  <c r="BO29" i="2"/>
  <c r="BO26" i="2"/>
  <c r="BO2" i="2"/>
  <c r="BO23" i="2"/>
  <c r="BO4" i="2"/>
  <c r="BO16" i="2"/>
  <c r="BQ13" i="2"/>
  <c r="BP21" i="2"/>
  <c r="BO12" i="2"/>
  <c r="BO27" i="2"/>
  <c r="BO17" i="2"/>
  <c r="BP25" i="2"/>
  <c r="BP22" i="2"/>
  <c r="BO21" i="2"/>
  <c r="BP9" i="2"/>
  <c r="BO9" i="2"/>
  <c r="BO18" i="2"/>
  <c r="BP31" i="2"/>
  <c r="BP17" i="2"/>
  <c r="BP6" i="2"/>
  <c r="BO6" i="2"/>
  <c r="BQ9" i="2"/>
  <c r="Z14" i="2"/>
  <c r="AG14" i="2" s="1"/>
  <c r="AA14" i="2"/>
  <c r="R16" i="2"/>
  <c r="X6" i="2"/>
  <c r="R26" i="2"/>
  <c r="AG26" i="2" s="1"/>
  <c r="P2" i="2"/>
  <c r="BQ12" i="2"/>
  <c r="J24" i="2"/>
  <c r="E24" i="2" s="1"/>
  <c r="AA7" i="2"/>
  <c r="BP23" i="2"/>
  <c r="J7" i="2"/>
  <c r="E7" i="2" s="1"/>
  <c r="P17" i="2"/>
  <c r="BQ16" i="2"/>
  <c r="BP10" i="2"/>
  <c r="P10" i="2"/>
  <c r="J18" i="2"/>
  <c r="E18" i="2" s="1"/>
  <c r="BP18" i="2"/>
  <c r="BP3" i="2"/>
  <c r="J9" i="2"/>
  <c r="E9" i="2" s="1"/>
  <c r="P9" i="2"/>
  <c r="BP27" i="2"/>
  <c r="P27" i="2"/>
  <c r="J17" i="2"/>
  <c r="E17" i="2" s="1"/>
  <c r="J15" i="2"/>
  <c r="E15" i="2" s="1"/>
  <c r="J30" i="2"/>
  <c r="E30" i="2" s="1"/>
  <c r="BP5" i="2"/>
  <c r="J31" i="2"/>
  <c r="E31" i="2" s="1"/>
  <c r="P31" i="2"/>
  <c r="P26" i="2"/>
  <c r="BP19" i="2"/>
  <c r="BP30" i="2"/>
  <c r="J20" i="2"/>
  <c r="E20" i="2" s="1"/>
  <c r="J12" i="2"/>
  <c r="E12" i="2" s="1"/>
  <c r="J3" i="2"/>
  <c r="E3" i="2" s="1"/>
  <c r="P15" i="2"/>
  <c r="P5" i="2"/>
  <c r="BP24" i="2"/>
  <c r="J16" i="2"/>
  <c r="BP2" i="2"/>
  <c r="J14" i="2"/>
  <c r="E14" i="2" s="1"/>
  <c r="P20" i="2"/>
  <c r="BP11" i="2"/>
  <c r="P29" i="2"/>
  <c r="J6" i="2"/>
  <c r="E6" i="2" s="1"/>
  <c r="J2" i="2"/>
  <c r="E2" i="2" s="1"/>
  <c r="J19" i="2"/>
  <c r="E19" i="2" s="1"/>
  <c r="P6" i="2"/>
  <c r="J32" i="2"/>
  <c r="E32" i="2" s="1"/>
  <c r="J33" i="2"/>
  <c r="E33" i="2" s="1"/>
  <c r="J25" i="2"/>
  <c r="E25" i="2" s="1"/>
  <c r="BP29" i="2"/>
  <c r="P7" i="2"/>
  <c r="BP32" i="2"/>
  <c r="P11" i="2"/>
  <c r="J23" i="2"/>
  <c r="E23" i="2" s="1"/>
  <c r="P22" i="2"/>
  <c r="P25" i="2"/>
  <c r="P4" i="2"/>
  <c r="P13" i="2"/>
  <c r="BP13" i="2"/>
  <c r="J22" i="2"/>
  <c r="E22" i="2" s="1"/>
  <c r="BP12" i="2"/>
  <c r="BP4" i="2"/>
  <c r="P16" i="2"/>
  <c r="BP14" i="2"/>
  <c r="BP16" i="2"/>
  <c r="P33" i="2"/>
  <c r="BC11" i="2"/>
  <c r="BC12" i="2"/>
  <c r="BC2" i="2"/>
  <c r="BC8" i="2"/>
  <c r="BC18" i="2"/>
  <c r="BC29" i="2"/>
  <c r="BC6" i="2"/>
  <c r="BC30" i="2"/>
  <c r="BC15" i="2"/>
  <c r="BC27" i="2"/>
  <c r="BC23" i="2"/>
  <c r="BC20" i="2"/>
  <c r="BC9" i="2"/>
  <c r="BC17" i="2"/>
  <c r="BC10" i="2"/>
  <c r="BC13" i="2"/>
  <c r="BC24" i="2"/>
  <c r="BC22" i="2"/>
  <c r="BC25" i="2"/>
  <c r="BC26" i="2"/>
  <c r="BC7" i="2"/>
  <c r="BC32" i="2"/>
  <c r="BC5" i="2"/>
  <c r="BC4" i="2"/>
  <c r="BC21" i="2"/>
  <c r="BC19" i="2"/>
  <c r="BC31" i="2"/>
  <c r="BC14" i="2"/>
  <c r="BC16"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1" i="2"/>
  <c r="BI6" i="2"/>
  <c r="BJ6" i="2"/>
  <c r="BI15" i="2"/>
  <c r="BI9" i="2"/>
  <c r="BI21" i="2"/>
  <c r="BJ7" i="2"/>
  <c r="BI3" i="2"/>
  <c r="BJ27" i="2"/>
  <c r="BI18" i="2"/>
  <c r="BI25" i="2"/>
  <c r="BJ23" i="2"/>
  <c r="BJ31" i="2"/>
  <c r="BI31" i="2"/>
  <c r="BI16" i="2"/>
  <c r="BJ11" i="2"/>
  <c r="BI8" i="2"/>
  <c r="BI7" i="2"/>
  <c r="BI24" i="2"/>
  <c r="BJ15" i="2"/>
  <c r="BJ30" i="2"/>
  <c r="BJ18" i="2"/>
  <c r="BJ8" i="2"/>
  <c r="BI2" i="2"/>
  <c r="BI30" i="2"/>
  <c r="BJ3" i="2"/>
  <c r="BJ32" i="2"/>
  <c r="BI22" i="2"/>
  <c r="BJ26" i="2"/>
  <c r="BJ28" i="2"/>
  <c r="BI20" i="2"/>
  <c r="BJ17" i="2"/>
  <c r="BI19" i="2"/>
  <c r="BI12" i="2"/>
  <c r="BI14" i="2"/>
  <c r="BJ13" i="2"/>
  <c r="BJ5" i="2"/>
  <c r="BJ10"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7" i="2"/>
  <c r="BG2" i="2"/>
  <c r="BG29" i="2"/>
  <c r="BH25" i="2"/>
  <c r="BH14" i="2"/>
  <c r="BH2" i="2"/>
  <c r="BG20" i="2"/>
  <c r="BG30" i="2"/>
  <c r="BH31" i="2"/>
  <c r="BG32" i="2"/>
  <c r="BH12" i="2"/>
  <c r="BH19" i="2"/>
  <c r="BG22" i="2"/>
  <c r="BH7" i="2"/>
  <c r="BH32" i="2"/>
  <c r="BH21" i="2"/>
  <c r="BG6" i="2"/>
  <c r="BH20" i="2"/>
  <c r="BH3" i="2"/>
  <c r="BH9" i="2"/>
  <c r="BG31" i="2"/>
  <c r="BH8" i="2"/>
  <c r="BG19" i="2"/>
  <c r="BG18" i="2"/>
  <c r="BG14" i="2"/>
  <c r="BH30" i="2"/>
  <c r="BH11" i="2"/>
  <c r="BH24" i="2"/>
  <c r="BH15" i="2"/>
  <c r="BH29" i="2"/>
  <c r="BG7" i="2"/>
  <c r="BG24" i="2"/>
  <c r="BH6" i="2"/>
  <c r="BG12" i="2"/>
  <c r="BH16" i="2"/>
  <c r="BG16" i="2"/>
  <c r="BG11" i="2"/>
  <c r="BH22" i="2"/>
  <c r="BG21" i="2"/>
  <c r="BG9" i="2"/>
  <c r="BH18" i="2"/>
  <c r="BH23" i="2"/>
  <c r="BH17" i="2"/>
  <c r="BG4" i="2"/>
  <c r="BG8" i="2"/>
  <c r="BH26" i="2"/>
  <c r="BG3" i="2"/>
  <c r="BH5" i="2"/>
  <c r="BH28" i="2"/>
  <c r="BH13" i="2"/>
  <c r="BH10" i="2"/>
  <c r="BG27" i="2"/>
  <c r="BG15"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9" i="2"/>
  <c r="AG8" i="2"/>
  <c r="AK5" i="2"/>
  <c r="AE24" i="2"/>
  <c r="AJ25" i="2"/>
  <c r="AE21" i="2"/>
  <c r="AG24" i="2"/>
  <c r="AE18" i="2"/>
  <c r="AK10" i="2"/>
  <c r="AG9" i="2"/>
  <c r="AE29" i="2"/>
  <c r="AJ10" i="2"/>
  <c r="AI14" i="2"/>
  <c r="AI29" i="2"/>
  <c r="AK33" i="2"/>
  <c r="AE25" i="2"/>
  <c r="AJ8" i="2"/>
  <c r="AK32" i="2"/>
  <c r="AJ21" i="2"/>
  <c r="AI21" i="2"/>
  <c r="AJ33" i="2"/>
  <c r="AG25" i="2"/>
  <c r="AG11" i="2"/>
  <c r="AE32" i="2"/>
  <c r="AJ24" i="2"/>
  <c r="AJ9" i="2"/>
  <c r="AK9" i="2"/>
  <c r="AK24" i="2"/>
  <c r="AI15" i="2"/>
  <c r="BP47" i="5"/>
  <c r="BQ47" i="5" s="1"/>
  <c r="BP13" i="5"/>
  <c r="BQ13" i="5" s="1"/>
  <c r="AJ15" i="2"/>
  <c r="BP45" i="5"/>
  <c r="BQ45" i="5" s="1"/>
  <c r="BP53" i="5"/>
  <c r="BQ53" i="5" s="1"/>
  <c r="AE31" i="2"/>
  <c r="AE6" i="2"/>
  <c r="AI3" i="2"/>
  <c r="AI31" i="2"/>
  <c r="AR10" i="2"/>
  <c r="AR33" i="2"/>
  <c r="AR5" i="2"/>
  <c r="AR13" i="2"/>
  <c r="AR26" i="2"/>
  <c r="AR28" i="2"/>
  <c r="AG31" i="2"/>
  <c r="AE19" i="2"/>
  <c r="AK27" i="2"/>
  <c r="BP61" i="5"/>
  <c r="BQ61" i="5" s="1"/>
  <c r="BP7" i="5"/>
  <c r="BQ7" i="5" s="1"/>
  <c r="BP19" i="5"/>
  <c r="BQ19" i="5" s="1"/>
  <c r="BP35" i="5"/>
  <c r="BQ35" i="5" s="1"/>
  <c r="BP33" i="5"/>
  <c r="BQ33" i="5" s="1"/>
  <c r="BP29" i="5"/>
  <c r="BQ29" i="5" s="1"/>
  <c r="AJ13" i="2"/>
  <c r="BP15" i="5"/>
  <c r="BQ15" i="5" s="1"/>
  <c r="BP59" i="5"/>
  <c r="BQ59" i="5" s="1"/>
  <c r="AK15" i="2"/>
  <c r="BP57" i="5"/>
  <c r="BQ57" i="5" s="1"/>
  <c r="AG6" i="2"/>
  <c r="AE11" i="2"/>
  <c r="AI4" i="2"/>
  <c r="BP21" i="5"/>
  <c r="BQ21" i="5" s="1"/>
  <c r="E16" i="2"/>
  <c r="CE2" i="2"/>
  <c r="CF5" i="2" s="1"/>
  <c r="AJ4" i="2"/>
  <c r="AG15" i="2"/>
  <c r="AC12" i="2"/>
  <c r="BK12" i="2" s="1"/>
  <c r="AI30" i="2"/>
  <c r="AG21" i="2"/>
  <c r="AK21" i="2"/>
  <c r="AG2" i="2"/>
  <c r="AK3" i="2"/>
  <c r="AI12" i="2"/>
  <c r="CG5" i="2"/>
  <c r="CG6" i="2"/>
  <c r="AE14" i="2"/>
  <c r="AE30" i="2"/>
  <c r="CE3" i="2"/>
  <c r="CG3" i="2" s="1"/>
  <c r="AK13" i="2"/>
  <c r="AI18" i="2"/>
  <c r="AE7" i="2"/>
  <c r="AI22" i="2"/>
  <c r="AE12" i="2"/>
  <c r="AJ19" i="2"/>
  <c r="AJ18" i="2"/>
  <c r="AG18" i="2"/>
  <c r="AK18" i="2"/>
  <c r="AJ22" i="2"/>
  <c r="AG30" i="2"/>
  <c r="AK22" i="2"/>
  <c r="AI19" i="2"/>
  <c r="BP27" i="5"/>
  <c r="BQ27" i="5" s="1"/>
  <c r="BP3" i="5"/>
  <c r="BQ3" i="5" s="1"/>
  <c r="BP11" i="5"/>
  <c r="BQ11" i="5" s="1"/>
  <c r="BP25" i="5"/>
  <c r="BQ25" i="5" s="1"/>
  <c r="AC18" i="2"/>
  <c r="BK18" i="2" s="1"/>
  <c r="AE20" i="2"/>
  <c r="AE2" i="2"/>
  <c r="AJ3" i="2"/>
  <c r="AJ27" i="2"/>
  <c r="AG27" i="2"/>
  <c r="AR27" i="2" s="1"/>
  <c r="BY8" i="2"/>
  <c r="BY7" i="2"/>
  <c r="AE22" i="2"/>
  <c r="AI11" i="2"/>
  <c r="AI6"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9" i="2"/>
  <c r="E8" i="2"/>
  <c r="BF9" i="2"/>
  <c r="BF8" i="2"/>
  <c r="BF17" i="2"/>
  <c r="BF24" i="2"/>
  <c r="BF2" i="2"/>
  <c r="BF26" i="2"/>
  <c r="BF19" i="2"/>
  <c r="BF6" i="2"/>
  <c r="BF12" i="2"/>
  <c r="BF32" i="2"/>
  <c r="BF14" i="2"/>
  <c r="BF15" i="2"/>
  <c r="BF16" i="2"/>
  <c r="BF3" i="2"/>
  <c r="BF20" i="2"/>
  <c r="BF13" i="2"/>
  <c r="BF23" i="2"/>
  <c r="BF7" i="2"/>
  <c r="BF25" i="2"/>
  <c r="BF30" i="2"/>
  <c r="BF33" i="2"/>
  <c r="BF4" i="2"/>
  <c r="BF18" i="2"/>
  <c r="BF22" i="2"/>
  <c r="BF29" i="2"/>
  <c r="BF31" i="2"/>
  <c r="BF5" i="2"/>
  <c r="K11" i="2"/>
  <c r="E11" i="2"/>
  <c r="BD10" i="2"/>
  <c r="E10" i="2"/>
  <c r="K27" i="2"/>
  <c r="E27" i="2"/>
  <c r="K21" i="2"/>
  <c r="E21" i="2"/>
  <c r="BE21" i="2"/>
  <c r="AC27" i="2"/>
  <c r="BK27" i="2" s="1"/>
  <c r="BD11" i="2"/>
  <c r="BE11" i="2"/>
  <c r="AC16" i="2"/>
  <c r="BK16" i="2" s="1"/>
  <c r="AC22" i="2"/>
  <c r="BK22" i="2" s="1"/>
  <c r="AE16" i="2"/>
  <c r="AC33" i="2"/>
  <c r="BK33" i="2" s="1"/>
  <c r="AC31" i="2"/>
  <c r="BK31" i="2" s="1"/>
  <c r="AC25" i="2"/>
  <c r="BK25" i="2" s="1"/>
  <c r="AJ7" i="2"/>
  <c r="AC21" i="2"/>
  <c r="BK21" i="2" s="1"/>
  <c r="AC8" i="2"/>
  <c r="BK8" i="2" s="1"/>
  <c r="AC14" i="2"/>
  <c r="BK14" i="2" s="1"/>
  <c r="AG16" i="2"/>
  <c r="AC24" i="2"/>
  <c r="BK24" i="2" s="1"/>
  <c r="AC10" i="2"/>
  <c r="BK10" i="2" s="1"/>
  <c r="AC29" i="2"/>
  <c r="BK29" i="2" s="1"/>
  <c r="AC9" i="2"/>
  <c r="BK9" i="2" s="1"/>
  <c r="AC3" i="2"/>
  <c r="BK3" i="2" s="1"/>
  <c r="AC11" i="2"/>
  <c r="BK11" i="2" s="1"/>
  <c r="AC5" i="2"/>
  <c r="BK5" i="2" s="1"/>
  <c r="AC13" i="2"/>
  <c r="BK13" i="2" s="1"/>
  <c r="AC6" i="2"/>
  <c r="BK6" i="2" s="1"/>
  <c r="AC15" i="2"/>
  <c r="BK15" i="2" s="1"/>
  <c r="AC17" i="2"/>
  <c r="BK17" i="2" s="1"/>
  <c r="AC32" i="2"/>
  <c r="BK32" i="2" s="1"/>
  <c r="AC30" i="2"/>
  <c r="BK30" i="2" s="1"/>
  <c r="AC20" i="2"/>
  <c r="BK20" i="2" s="1"/>
  <c r="AC26" i="2"/>
  <c r="BK26" i="2" s="1"/>
  <c r="AC7" i="2"/>
  <c r="BK7" i="2" s="1"/>
  <c r="AC23" i="2"/>
  <c r="BK23" i="2" s="1"/>
  <c r="AI16" i="2"/>
  <c r="AK23" i="2"/>
  <c r="AG23" i="2"/>
  <c r="AR23" i="2" s="1"/>
  <c r="AI8" i="2"/>
  <c r="AJ17" i="2"/>
  <c r="AI17" i="2"/>
  <c r="AR17" i="2" s="1"/>
  <c r="AC19" i="2"/>
  <c r="BK19" i="2" s="1"/>
  <c r="AJ20" i="2"/>
  <c r="AI20" i="2"/>
  <c r="AI2" i="2"/>
  <c r="AC2" i="2"/>
  <c r="BK2" i="2" s="1"/>
  <c r="AI7" i="2"/>
  <c r="AC4" i="2"/>
  <c r="BK4" i="2" s="1"/>
  <c r="AG32" i="2"/>
  <c r="BD21" i="2"/>
  <c r="BR26" i="2"/>
  <c r="BR15" i="2"/>
  <c r="BE27" i="2"/>
  <c r="BD27" i="2"/>
  <c r="BD30" i="2"/>
  <c r="K30" i="2"/>
  <c r="BD9" i="2"/>
  <c r="K9" i="2"/>
  <c r="BE19" i="2"/>
  <c r="K19" i="2"/>
  <c r="BE14" i="2"/>
  <c r="K14" i="2"/>
  <c r="BE15" i="2"/>
  <c r="K15" i="2"/>
  <c r="BD4" i="2"/>
  <c r="K4" i="2"/>
  <c r="BD32" i="2"/>
  <c r="K32" i="2"/>
  <c r="BD24" i="2"/>
  <c r="K24" i="2"/>
  <c r="BD26" i="2"/>
  <c r="K26" i="2"/>
  <c r="BE26" i="2"/>
  <c r="BD22" i="2"/>
  <c r="K22" i="2"/>
  <c r="BE25" i="2"/>
  <c r="K25" i="2"/>
  <c r="BD6" i="2"/>
  <c r="K6" i="2"/>
  <c r="BE12" i="2"/>
  <c r="K12" i="2"/>
  <c r="BD31" i="2"/>
  <c r="K31" i="2"/>
  <c r="BE18" i="2"/>
  <c r="K18" i="2"/>
  <c r="BE8" i="2"/>
  <c r="K8" i="2"/>
  <c r="BE5" i="2"/>
  <c r="K5" i="2"/>
  <c r="BE10" i="2"/>
  <c r="K10" i="2"/>
  <c r="BE2" i="2"/>
  <c r="K2" i="2"/>
  <c r="BD3" i="2"/>
  <c r="K3" i="2"/>
  <c r="BE17" i="2"/>
  <c r="K17" i="2"/>
  <c r="BE7" i="2"/>
  <c r="K7" i="2"/>
  <c r="BE23" i="2"/>
  <c r="K23" i="2"/>
  <c r="BD33" i="2"/>
  <c r="K33" i="2"/>
  <c r="BE16" i="2"/>
  <c r="K16" i="2"/>
  <c r="BE20" i="2"/>
  <c r="K20" i="2"/>
  <c r="BD29" i="2"/>
  <c r="K29" i="2"/>
  <c r="BE13" i="2"/>
  <c r="K13" i="2"/>
  <c r="BD13" i="2"/>
  <c r="BR22" i="2"/>
  <c r="BR5" i="2"/>
  <c r="BR7" i="2"/>
  <c r="BD5" i="2"/>
  <c r="BR17" i="2"/>
  <c r="AK6" i="2"/>
  <c r="BR33" i="2"/>
  <c r="BR32" i="2"/>
  <c r="BR6" i="2"/>
  <c r="AK29" i="2"/>
  <c r="AJ29" i="2"/>
  <c r="BR25" i="2"/>
  <c r="AK2" i="2"/>
  <c r="BR14" i="2"/>
  <c r="BE29" i="2"/>
  <c r="AK11" i="2"/>
  <c r="BR19" i="2"/>
  <c r="AJ31" i="2"/>
  <c r="AJ11" i="2"/>
  <c r="BR30" i="2"/>
  <c r="AK17" i="2"/>
  <c r="BR11" i="2"/>
  <c r="BR31" i="2"/>
  <c r="BR8" i="2"/>
  <c r="AK20" i="2"/>
  <c r="BR20" i="2"/>
  <c r="BR3" i="2"/>
  <c r="BR27" i="2"/>
  <c r="BR10" i="2"/>
  <c r="BR24" i="2"/>
  <c r="BR29" i="2"/>
  <c r="BR21" i="2"/>
  <c r="BR23" i="2"/>
  <c r="BD8" i="2"/>
  <c r="BR18" i="2"/>
  <c r="AJ30" i="2"/>
  <c r="AK8" i="2"/>
  <c r="AJ16" i="2"/>
  <c r="AK12" i="2"/>
  <c r="AJ12" i="2"/>
  <c r="AJ26" i="2"/>
  <c r="BR2" i="2"/>
  <c r="AK30" i="2"/>
  <c r="BR4" i="2"/>
  <c r="AK31" i="2"/>
  <c r="AJ32" i="2"/>
  <c r="AJ6" i="2"/>
  <c r="AJ23" i="2"/>
  <c r="AK14" i="2"/>
  <c r="AK28" i="2"/>
  <c r="AK7" i="2"/>
  <c r="AK26" i="2"/>
  <c r="AK16" i="2"/>
  <c r="BE24" i="2"/>
  <c r="BE4" i="2"/>
  <c r="BR13" i="2"/>
  <c r="BE3" i="2"/>
  <c r="AJ14" i="2"/>
  <c r="BR9" i="2"/>
  <c r="BR12" i="2"/>
  <c r="BD7" i="2"/>
  <c r="BD18" i="2"/>
  <c r="BD16" i="2"/>
  <c r="BD12" i="2"/>
  <c r="BE9" i="2"/>
  <c r="BE30" i="2"/>
  <c r="BR16" i="2"/>
  <c r="BD17" i="2"/>
  <c r="AJ28" i="2"/>
  <c r="BD15" i="2"/>
  <c r="BE31" i="2"/>
  <c r="BE32" i="2"/>
  <c r="BD20" i="2"/>
  <c r="BD25" i="2"/>
  <c r="BD14" i="2"/>
  <c r="BE22" i="2"/>
  <c r="BE33" i="2"/>
  <c r="BE6" i="2"/>
  <c r="BD2" i="2"/>
  <c r="BD19"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9" i="2"/>
  <c r="AL32" i="2"/>
  <c r="AM15" i="2"/>
  <c r="AQ15" i="2" s="1"/>
  <c r="AL24" i="2"/>
  <c r="AM10" i="2"/>
  <c r="AQ10" i="2" s="1"/>
  <c r="AM30" i="2"/>
  <c r="AQ30" i="2" s="1"/>
  <c r="AL29" i="2"/>
  <c r="AL20" i="2"/>
  <c r="AL22" i="2"/>
  <c r="AM3" i="2"/>
  <c r="AQ3" i="2" s="1"/>
  <c r="AL7" i="2"/>
  <c r="AM9" i="2"/>
  <c r="AQ9" i="2" s="1"/>
  <c r="AM31" i="2"/>
  <c r="AQ31" i="2" s="1"/>
  <c r="AM29" i="2"/>
  <c r="AQ29" i="2" s="1"/>
  <c r="AL2" i="2"/>
  <c r="AM18" i="2"/>
  <c r="AQ18" i="2" s="1"/>
  <c r="AM4" i="2"/>
  <c r="AL14" i="2"/>
  <c r="AL26" i="2"/>
  <c r="AM20" i="2"/>
  <c r="AQ20" i="2" s="1"/>
  <c r="AM21" i="2"/>
  <c r="AQ21" i="2" s="1"/>
  <c r="AL13" i="2"/>
  <c r="AL18" i="2"/>
  <c r="AL33" i="2"/>
  <c r="AL25" i="2"/>
  <c r="AL27" i="2"/>
  <c r="AL19" i="2"/>
  <c r="AL17" i="2"/>
  <c r="AL3" i="2"/>
  <c r="AL21" i="2"/>
  <c r="AM5" i="2"/>
  <c r="AQ5" i="2" s="1"/>
  <c r="AM16" i="2"/>
  <c r="AQ16" i="2" s="1"/>
  <c r="AM8" i="2"/>
  <c r="AQ8" i="2" s="1"/>
  <c r="AM17" i="2"/>
  <c r="AQ17" i="2" s="1"/>
  <c r="AM23" i="2"/>
  <c r="AQ23" i="2" s="1"/>
  <c r="AM32" i="2"/>
  <c r="AQ32" i="2" s="1"/>
  <c r="AL16" i="2"/>
  <c r="AL30" i="2"/>
  <c r="AL8" i="2"/>
  <c r="AM7" i="2"/>
  <c r="AQ7" i="2" s="1"/>
  <c r="AL15" i="2"/>
  <c r="AL5" i="2"/>
  <c r="AM13" i="2"/>
  <c r="AQ13" i="2" s="1"/>
  <c r="AM27" i="2"/>
  <c r="AQ27" i="2" s="1"/>
  <c r="AM33" i="2"/>
  <c r="AQ33" i="2" s="1"/>
  <c r="AL12" i="2"/>
  <c r="AM12" i="2"/>
  <c r="AQ12" i="2" s="1"/>
  <c r="AM6" i="2"/>
  <c r="AQ6" i="2" s="1"/>
  <c r="AM26" i="2"/>
  <c r="AQ26" i="2" s="1"/>
  <c r="AL4" i="2"/>
  <c r="BL4" i="2" s="1"/>
  <c r="AL11" i="2"/>
  <c r="AL31" i="2"/>
  <c r="AM14" i="2"/>
  <c r="AQ14" i="2" s="1"/>
  <c r="AM25" i="2"/>
  <c r="AQ25" i="2" s="1"/>
  <c r="AL23" i="2"/>
  <c r="AM11" i="2"/>
  <c r="AQ11" i="2" s="1"/>
  <c r="AL6" i="2"/>
  <c r="AM19" i="2"/>
  <c r="AQ19" i="2" s="1"/>
  <c r="AM24" i="2"/>
  <c r="AQ24" i="2" s="1"/>
  <c r="AL10" i="2"/>
  <c r="AR4" i="2"/>
  <c r="AM28" i="2"/>
  <c r="AR14" i="2"/>
  <c r="AR24" i="2"/>
  <c r="AR9" i="2"/>
  <c r="AR8" i="2"/>
  <c r="AR25" i="2"/>
  <c r="AR21" i="2"/>
  <c r="AR29" i="2"/>
  <c r="AO32" i="2"/>
  <c r="AN21" i="2"/>
  <c r="AR32" i="2"/>
  <c r="AR15" i="2"/>
  <c r="AR3" i="2"/>
  <c r="AR18" i="2"/>
  <c r="AR31" i="2"/>
  <c r="AR6" i="2"/>
  <c r="AR16" i="2"/>
  <c r="AR11" i="2"/>
  <c r="AR19" i="2"/>
  <c r="AR7" i="2"/>
  <c r="AR22" i="2"/>
  <c r="AR2" i="2"/>
  <c r="AR20" i="2"/>
  <c r="AR12" i="2"/>
  <c r="AR30" i="2"/>
  <c r="BX18" i="2"/>
  <c r="CF6" i="2"/>
  <c r="CE4" i="2"/>
  <c r="CG4" i="2" s="1"/>
  <c r="BY4" i="2"/>
  <c r="BY11" i="2"/>
  <c r="AN27" i="2"/>
  <c r="BQ67" i="5"/>
  <c r="BP67" i="5"/>
  <c r="AO11" i="2"/>
  <c r="AO21" i="2"/>
  <c r="BF28" i="2"/>
  <c r="BF36" i="2" s="1"/>
  <c r="AO27" i="2"/>
  <c r="K28" i="2"/>
  <c r="AO28" i="2" s="1"/>
  <c r="E28" i="2"/>
  <c r="E35" i="2" s="1"/>
  <c r="AO23" i="2"/>
  <c r="AC28" i="2"/>
  <c r="BK28" i="2" s="1"/>
  <c r="AN11" i="2"/>
  <c r="AL28" i="2"/>
  <c r="AO12" i="2"/>
  <c r="AO14" i="2"/>
  <c r="AO30" i="2"/>
  <c r="AN15" i="2"/>
  <c r="AO15" i="2"/>
  <c r="AN13" i="2"/>
  <c r="AO13" i="2"/>
  <c r="AN7" i="2"/>
  <c r="AO7" i="2"/>
  <c r="AN8" i="2"/>
  <c r="AO8" i="2"/>
  <c r="AN22" i="2"/>
  <c r="AO22" i="2"/>
  <c r="AN33" i="2"/>
  <c r="AO33" i="2"/>
  <c r="AN10" i="2"/>
  <c r="AO10" i="2"/>
  <c r="AO6" i="2"/>
  <c r="AO26" i="2"/>
  <c r="AN4" i="2"/>
  <c r="AO4" i="2"/>
  <c r="AN19" i="2"/>
  <c r="AO19" i="2"/>
  <c r="AN24" i="2"/>
  <c r="AO24" i="2"/>
  <c r="AN9" i="2"/>
  <c r="AO9" i="2"/>
  <c r="AO16" i="2"/>
  <c r="AN2" i="2"/>
  <c r="AO2" i="2"/>
  <c r="AO29" i="2"/>
  <c r="AN17" i="2"/>
  <c r="AO17" i="2"/>
  <c r="AN18" i="2"/>
  <c r="AO18" i="2"/>
  <c r="AN20" i="2"/>
  <c r="AO20" i="2"/>
  <c r="AN3" i="2"/>
  <c r="AO3" i="2"/>
  <c r="AN5" i="2"/>
  <c r="AO5" i="2"/>
  <c r="AO31" i="2"/>
  <c r="AN25" i="2"/>
  <c r="AO25" i="2"/>
  <c r="AN14" i="2"/>
  <c r="AN30" i="2"/>
  <c r="AN29" i="2"/>
  <c r="AN6" i="2"/>
  <c r="AN26" i="2"/>
  <c r="AN32" i="2"/>
  <c r="AN23" i="2"/>
  <c r="AN31" i="2"/>
  <c r="AN16" i="2"/>
  <c r="AN12" i="2"/>
  <c r="BD28" i="2"/>
  <c r="BD35" i="2" s="1"/>
  <c r="BE28" i="2"/>
  <c r="BE36" i="2" s="1"/>
  <c r="BQ67" i="4"/>
  <c r="BQ68" i="4" s="1"/>
  <c r="BP67" i="4"/>
  <c r="BP68" i="4" s="1"/>
  <c r="BR28" i="2"/>
  <c r="BR37" i="2" s="1"/>
  <c r="BC28" i="2"/>
  <c r="BP68" i="10" l="1"/>
  <c r="BL28" i="2"/>
  <c r="AP12" i="2"/>
  <c r="BL12" i="2"/>
  <c r="AP21" i="2"/>
  <c r="BL21" i="2"/>
  <c r="AP10" i="2"/>
  <c r="BL10" i="2"/>
  <c r="AP17" i="2"/>
  <c r="BL17" i="2"/>
  <c r="AP5" i="2"/>
  <c r="BL5" i="2"/>
  <c r="AP27" i="2"/>
  <c r="BL27" i="2"/>
  <c r="AP6" i="2"/>
  <c r="BL6" i="2"/>
  <c r="AP15" i="2"/>
  <c r="BL15" i="2"/>
  <c r="AP25" i="2"/>
  <c r="BL25" i="2"/>
  <c r="AP22" i="2"/>
  <c r="BL22" i="2"/>
  <c r="AP33" i="2"/>
  <c r="BL33" i="2"/>
  <c r="AP20" i="2"/>
  <c r="BL20" i="2"/>
  <c r="AP23" i="2"/>
  <c r="BL23" i="2"/>
  <c r="AP8" i="2"/>
  <c r="BL8" i="2"/>
  <c r="AP18" i="2"/>
  <c r="BL18" i="2"/>
  <c r="AP29" i="2"/>
  <c r="BL29" i="2"/>
  <c r="AP30" i="2"/>
  <c r="BL30" i="2"/>
  <c r="AP13" i="2"/>
  <c r="BL13" i="2"/>
  <c r="AP16" i="2"/>
  <c r="BL16" i="2"/>
  <c r="AP7" i="2"/>
  <c r="BL7" i="2"/>
  <c r="AP31" i="2"/>
  <c r="BL31" i="2"/>
  <c r="AP24" i="2"/>
  <c r="BL24" i="2"/>
  <c r="AP11" i="2"/>
  <c r="BL11" i="2"/>
  <c r="AP26" i="2"/>
  <c r="BL26" i="2"/>
  <c r="AP14" i="2"/>
  <c r="BL14" i="2"/>
  <c r="AP32" i="2"/>
  <c r="BL32" i="2"/>
  <c r="AP19" i="2"/>
  <c r="BL19" i="2"/>
  <c r="AP9" i="2"/>
  <c r="BL9"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<sst xmlns="http://schemas.openxmlformats.org/spreadsheetml/2006/main" count="7211" uniqueCount="1843">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</sst>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-5</c:v>
                </c:pt>
                <c:pt idx="689">
                  <c:v>-4</c:v>
                </c:pt>
                <c:pt idx="690">
                  <c:v>-4</c:v>
                </c:pt>
                <c:pt idx="691">
                  <c:v>-5</c:v>
                </c:pt>
                <c:pt idx="692">
                  <c:v>-5</c:v>
                </c:pt>
                <c:pt idx="693">
                  <c:v>-3</c:v>
                </c:pt>
                <c:pt idx="694">
                  <c:v>-2</c:v>
                </c:pt>
                <c:pt idx="695">
                  <c:v>-3</c:v>
                </c:pt>
                <c:pt idx="696">
                  <c:v>-3</c:v>
                </c:pt>
                <c:pt idx="697">
                  <c:v>-2</c:v>
                </c:pt>
                <c:pt idx="698">
                  <c:v>-2</c:v>
                </c:pt>
                <c:pt idx="699">
                  <c:v>-3</c:v>
                </c:pt>
                <c:pt idx="700">
                  <c:v>-3</c:v>
                </c:pt>
                <c:pt idx="701">
                  <c:v>-4</c:v>
                </c:pt>
                <c:pt idx="702">
                  <c:v>-1</c:v>
                </c:pt>
                <c:pt idx="703">
                  <c:v>-2</c:v>
                </c:pt>
                <c:pt idx="704">
                  <c:v>-4</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-4</c:v>
                </c:pt>
                <c:pt idx="689">
                  <c:v>-3</c:v>
                </c:pt>
                <c:pt idx="690">
                  <c:v>-3</c:v>
                </c:pt>
                <c:pt idx="691">
                  <c:v>-6</c:v>
                </c:pt>
                <c:pt idx="692">
                  <c:v>-3</c:v>
                </c:pt>
                <c:pt idx="693">
                  <c:v>-4</c:v>
                </c:pt>
                <c:pt idx="694">
                  <c:v>-4</c:v>
                </c:pt>
                <c:pt idx="695">
                  <c:v>-4</c:v>
                </c:pt>
                <c:pt idx="696">
                  <c:v>-4</c:v>
                </c:pt>
                <c:pt idx="697">
                  <c:v>-3</c:v>
                </c:pt>
                <c:pt idx="698">
                  <c:v>-4</c:v>
                </c:pt>
                <c:pt idx="699">
                  <c:v>-2</c:v>
                </c:pt>
                <c:pt idx="700">
                  <c:v>-2</c:v>
                </c:pt>
                <c:pt idx="701">
                  <c:v>-2</c:v>
                </c:pt>
                <c:pt idx="702">
                  <c:v>-3</c:v>
                </c:pt>
                <c:pt idx="703">
                  <c:v>-4</c:v>
                </c:pt>
                <c:pt idx="704">
                  <c:v>-3</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0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-5</c:v>
                </c:pt>
                <c:pt idx="685">
                  <c:v>-5</c:v>
                </c:pt>
                <c:pt idx="686">
                  <c:v>-5</c:v>
                </c:pt>
                <c:pt idx="687">
                  <c:v>-5</c:v>
                </c:pt>
                <c:pt idx="688">
                  <c:v>-5</c:v>
                </c:pt>
                <c:pt idx="689">
                  <c:v>-13</c:v>
                </c:pt>
                <c:pt idx="690">
                  <c:v>-13</c:v>
                </c:pt>
                <c:pt idx="691">
                  <c:v>-13</c:v>
                </c:pt>
                <c:pt idx="692">
                  <c:v>-37</c:v>
                </c:pt>
                <c:pt idx="693">
                  <c:v>-37</c:v>
                </c:pt>
                <c:pt idx="694">
                  <c:v>-37</c:v>
                </c:pt>
                <c:pt idx="695">
                  <c:v>-37</c:v>
                </c:pt>
                <c:pt idx="696">
                  <c:v>-37</c:v>
                </c:pt>
                <c:pt idx="697">
                  <c:v>-37</c:v>
                </c:pt>
                <c:pt idx="698">
                  <c:v>-37</c:v>
                </c:pt>
                <c:pt idx="699">
                  <c:v>-37</c:v>
                </c:pt>
                <c:pt idx="700">
                  <c:v>-37</c:v>
                </c:pt>
                <c:pt idx="701">
                  <c:v>-37</c:v>
                </c:pt>
                <c:pt idx="702">
                  <c:v>-37</c:v>
                </c:pt>
                <c:pt idx="703">
                  <c:v>-37</c:v>
                </c:pt>
                <c:pt idx="704">
                  <c:v>-37</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0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-8</c:v>
                </c:pt>
                <c:pt idx="685">
                  <c:v>-8</c:v>
                </c:pt>
                <c:pt idx="686">
                  <c:v>-8</c:v>
                </c:pt>
                <c:pt idx="687">
                  <c:v>-8</c:v>
                </c:pt>
                <c:pt idx="688">
                  <c:v>-8</c:v>
                </c:pt>
                <c:pt idx="689">
                  <c:v>-12</c:v>
                </c:pt>
                <c:pt idx="690">
                  <c:v>-12</c:v>
                </c:pt>
                <c:pt idx="691">
                  <c:v>-12</c:v>
                </c:pt>
                <c:pt idx="692">
                  <c:v>-42</c:v>
                </c:pt>
                <c:pt idx="693">
                  <c:v>-42</c:v>
                </c:pt>
                <c:pt idx="694">
                  <c:v>-42</c:v>
                </c:pt>
                <c:pt idx="695">
                  <c:v>-42</c:v>
                </c:pt>
                <c:pt idx="696">
                  <c:v>-42</c:v>
                </c:pt>
                <c:pt idx="697">
                  <c:v>-42</c:v>
                </c:pt>
                <c:pt idx="698">
                  <c:v>-42</c:v>
                </c:pt>
                <c:pt idx="699">
                  <c:v>-42</c:v>
                </c:pt>
                <c:pt idx="700">
                  <c:v>-42</c:v>
                </c:pt>
                <c:pt idx="701">
                  <c:v>-42</c:v>
                </c:pt>
                <c:pt idx="702">
                  <c:v>-42</c:v>
                </c:pt>
                <c:pt idx="703">
                  <c:v>-42</c:v>
                </c:pt>
                <c:pt idx="704">
                  <c:v>-42</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667" workbookViewId="0">
      <selection activeCell="N689" sqref="N68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685</v>
      </c>
      <c r="AX4" t="s">
        <v>1442</v>
      </c>
      <c r="AY4">
        <v>50</v>
      </c>
      <c r="BA4" s="67"/>
      <c r="BB4" t="s">
        <v>1433</v>
      </c>
      <c r="BC4">
        <f>COUNTIFS($O$3:$O$1315, "Y", $M$3:$M$1315, "REG")</f>
        <v>311</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381</v>
      </c>
      <c r="AX5" t="s">
        <v>1443</v>
      </c>
      <c r="AY5">
        <v>50</v>
      </c>
      <c r="BA5" s="67"/>
      <c r="BB5" t="s">
        <v>1435</v>
      </c>
      <c r="BC5">
        <f>COUNTIFS($O$3:$O$1315, "N", $M$3:$M$1315, "REG")</f>
        <v>234</v>
      </c>
      <c r="BF5" s="67"/>
      <c r="BH5" s="2">
        <v>0</v>
      </c>
      <c r="BI5" s="2" cm="1">
        <f t="array" ref="BI5">SUM(--(ABS($F$3:$F$1315 - $J$3:$J$1315) = 0)) -(((32*82)/2) - $AT$4)</f>
        <v>107</v>
      </c>
      <c r="BJ5" s="2">
        <f>$BI5/$AT$4</f>
        <v>0.1562043795620438</v>
      </c>
      <c r="BK5" s="2" cm="1">
        <f t="array" ref="BK5">SUM(--(ABS($G$3:$G$1315 - $K$3:$K$1315) = 0)) -(((32*82)/2) - $AT$4)</f>
        <v>111</v>
      </c>
      <c r="BL5" s="2">
        <f>$BK5/$AT$4</f>
        <v>0.16204379562043797</v>
      </c>
      <c r="BM5" s="2">
        <f t="shared" ref="BM5:BM15" si="5">BI5+BK5</f>
        <v>218</v>
      </c>
      <c r="BN5">
        <f t="shared" ref="BN5:BN15" si="6">(BI5+BK5)/($AT$4*2)</f>
        <v>0.15912408759124089</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304</v>
      </c>
      <c r="AX6" t="s">
        <v>1480</v>
      </c>
      <c r="AY6">
        <v>50</v>
      </c>
      <c r="BA6" s="67"/>
      <c r="BB6" t="s">
        <v>1436</v>
      </c>
      <c r="BC6">
        <f>COUNTIFS($O$3:$O$1315, "Y", $M$3:$M$1315, "OT")</f>
        <v>53</v>
      </c>
      <c r="BF6" s="67"/>
      <c r="BH6" s="2">
        <v>1</v>
      </c>
      <c r="BI6" s="2" cm="1">
        <f t="array" ref="BI6">SUM(--(ABS($F$3:$F$1315 - $J$3:$J$1315) = $BH6))</f>
        <v>230</v>
      </c>
      <c r="BJ6" s="2">
        <f t="shared" ref="BJ6:BJ15" si="7">$BI6/$AT$4</f>
        <v>0.33576642335766421</v>
      </c>
      <c r="BK6" s="2" cm="1">
        <f t="array" ref="BK6">SUM(--(ABS($G$3:$G$1315 - $K$3:$K$1315) = $BH6))</f>
        <v>207</v>
      </c>
      <c r="BL6" s="2">
        <f t="shared" ref="BL6:BL15" si="8">$BK6/$AT$4</f>
        <v>0.30218978102189781</v>
      </c>
      <c r="BM6" s="2">
        <f t="shared" si="5"/>
        <v>437</v>
      </c>
      <c r="BN6">
        <f t="shared" si="6"/>
        <v>0.31897810218978101</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0.55620437956204383</v>
      </c>
      <c r="AX7" t="s">
        <v>1444</v>
      </c>
      <c r="AY7">
        <v>50</v>
      </c>
      <c r="BA7" s="67"/>
      <c r="BB7" t="s">
        <v>1437</v>
      </c>
      <c r="BC7">
        <f>COUNTIFS($O$3:$O$1315, "N", $M$3:$M$1315, "OT")</f>
        <v>55</v>
      </c>
      <c r="BF7" s="67"/>
      <c r="BH7" s="2">
        <v>2</v>
      </c>
      <c r="BI7" s="2" cm="1">
        <f t="array" ref="BI7">SUM(--(ABS($F$3:$F$1315 - $J$3:$J$1315) = $BH7))</f>
        <v>174</v>
      </c>
      <c r="BJ7" s="2">
        <f t="shared" si="7"/>
        <v>0.25401459854014596</v>
      </c>
      <c r="BK7" s="2" cm="1">
        <f t="array" ref="BK7">SUM(--(ABS($G$3:$G$1315 - $K$3:$K$1315) = $BH7))</f>
        <v>184</v>
      </c>
      <c r="BL7" s="2">
        <f t="shared" si="8"/>
        <v>0.2686131386861314</v>
      </c>
      <c r="BM7" s="2">
        <f t="shared" si="5"/>
        <v>358</v>
      </c>
      <c r="BN7">
        <f t="shared" si="6"/>
        <v>0.26131386861313871</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101</v>
      </c>
      <c r="BJ8" s="2">
        <f t="shared" si="7"/>
        <v>0.14744525547445256</v>
      </c>
      <c r="BK8" s="2" cm="1">
        <f t="array" ref="BK8">SUM(--(ABS($G$3:$G$1315 - $K$3:$K$1315) = $BH8))</f>
        <v>99</v>
      </c>
      <c r="BL8" s="2">
        <f t="shared" si="8"/>
        <v>0.14452554744525548</v>
      </c>
      <c r="BM8" s="2">
        <f t="shared" si="5"/>
        <v>200</v>
      </c>
      <c r="BN8">
        <f t="shared" si="6"/>
        <v>0.145985401459854</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330.20000000000113</v>
      </c>
      <c r="AX9" t="s">
        <v>1456</v>
      </c>
      <c r="AY9">
        <v>40</v>
      </c>
      <c r="BA9" s="67"/>
      <c r="BB9" t="s">
        <v>1439</v>
      </c>
      <c r="BC9">
        <f>COUNTIFS($O$3:$O$1315, "N", $M$3:$M$1315, "SO")</f>
        <v>15</v>
      </c>
      <c r="BF9" s="67"/>
      <c r="BH9" s="2">
        <v>4</v>
      </c>
      <c r="BI9" s="2" cm="1">
        <f t="array" ref="BI9">SUM(--(ABS($F$3:$F$1315 - $J$3:$J$1315) = $BH9))</f>
        <v>54</v>
      </c>
      <c r="BJ9" s="2">
        <f t="shared" si="7"/>
        <v>7.8832116788321166E-2</v>
      </c>
      <c r="BK9" s="2" cm="1">
        <f t="array" ref="BK9">SUM(--(ABS($G$3:$G$1315 - $K$3:$K$1315) = $BH9))</f>
        <v>64</v>
      </c>
      <c r="BL9" s="2">
        <f t="shared" si="8"/>
        <v>9.3430656934306563E-2</v>
      </c>
      <c r="BM9" s="2">
        <f t="shared" si="5"/>
        <v>118</v>
      </c>
      <c r="BN9">
        <f t="shared" si="6"/>
        <v>8.6131386861313872E-2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0.48204379562043959</v>
      </c>
      <c r="AX10" t="s">
        <v>1458</v>
      </c>
      <c r="AY10">
        <v>75</v>
      </c>
      <c r="BA10" s="67"/>
      <c r="BF10" s="67"/>
      <c r="BH10" s="2">
        <v>5</v>
      </c>
      <c r="BI10" s="2" cm="1">
        <f t="array" ref="BI10">SUM(--(ABS($F$3:$F$1315 - $J$3:$J$1315) = $BH10))</f>
        <v>15</v>
      </c>
      <c r="BJ10" s="2">
        <f t="shared" si="7"/>
        <v>2.1897810218978103E-2</v>
      </c>
      <c r="BK10" s="2" cm="1">
        <f t="array" ref="BK10">SUM(--(ABS($G$3:$G$1315 - $K$3:$K$1315) = $BH10))</f>
        <v>14</v>
      </c>
      <c r="BL10" s="2">
        <f t="shared" si="8"/>
        <v>2.0437956204379562E-2</v>
      </c>
      <c r="BM10" s="2">
        <f t="shared" si="5"/>
        <v>29</v>
      </c>
      <c r="BN10">
        <f t="shared" si="6"/>
        <v>2.1167883211678833E-2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304.8</v>
      </c>
      <c r="AV11">
        <f>80/100</f>
        <v>0.8</v>
      </c>
      <c r="AX11" t="s">
        <v>1457</v>
      </c>
      <c r="AY11">
        <v>65</v>
      </c>
      <c r="BA11" s="67"/>
      <c r="BB11" s="87" t="str">
        <f>_xlfn.CONCAT(TEXT(BC4+BC6+BC8, "0"),"-",TEXT(BC5, "0"),"-",TEXT(BC7+BC9, "0"))</f>
        <v>381-234-70</v>
      </c>
      <c r="BC11" s="88"/>
      <c r="BD11" t="s">
        <v>1817</v>
      </c>
      <c r="BF11" s="67"/>
      <c r="BH11" s="2">
        <v>6</v>
      </c>
      <c r="BI11" s="2" cm="1">
        <f t="array" ref="BI11">SUM(--(ABS($F$3:$F$1315 - $J$3:$J$1315) = $BH11))</f>
        <v>5</v>
      </c>
      <c r="BJ11" s="2">
        <f t="shared" si="7"/>
        <v>7.2992700729927005E-3</v>
      </c>
      <c r="BK11" s="2" cm="1">
        <f t="array" ref="BK11">SUM(--(ABS($G$3:$G$1315 - $K$3:$K$1315) = $BH11))</f>
        <v>7</v>
      </c>
      <c r="BL11" s="2">
        <f t="shared" si="8"/>
        <v>1.0218978102189781E-2</v>
      </c>
      <c r="BM11" s="2">
        <f t="shared" si="5"/>
        <v>12</v>
      </c>
      <c r="BN11">
        <f t="shared" si="6"/>
        <v>8.7591240875912416E-3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125</v>
      </c>
      <c r="AV12">
        <f>10/100</f>
        <v>0.1</v>
      </c>
      <c r="BA12" s="67"/>
      <c r="BB12" s="81" t="str">
        <f>_xlfn.CONCAT(TEXT(BC4, "0"),"-",TEXT(BC5, "0"),"-",TEXT(BC7+BC9+BC6+BC8, "0"))</f>
        <v>311-234-140</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12.9</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1.754744525547445</v>
      </c>
      <c r="BJ16" s="80"/>
      <c r="BK16" s="80">
        <f>((BH5*BL5)+(BL6*BH6)+(BL7*BH7)+(BL8*BH8)+(BL9*BH9)+(BL10*BH10)+(BL11*BH11)+(BL12*BH12)+(BL13*BH13)+(BL14*BH14)+(BL15*BH15))</f>
        <v>1.8102189781021898</v>
      </c>
      <c r="BL16" s="80"/>
      <c r="BN16">
        <f>((BH5*BN5)+(BN6*BH6)+(BN7*BH7)+(BN8*BH8)+(BN9*BH9)+(BN10*BH10)+(BN11*BH11)+(BN12*BH12)+(BN13*BH13)+(BN14*BH14)+(BN15*BH15))</f>
        <v>1.7824817518248175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344.80000000000115</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0.50335766423357831</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-5</v>
      </c>
      <c r="AI686" s="2">
        <f t="shared" si="58"/>
        <v>-8</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-5</v>
      </c>
      <c r="AI687" s="2">
        <f t="shared" si="58"/>
        <v>-8</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-5</v>
      </c>
      <c r="AI688" s="2">
        <f t="shared" si="58"/>
        <v>-8</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-5</v>
      </c>
      <c r="AI689" s="2">
        <f t="shared" si="58"/>
        <v>-8</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-5</v>
      </c>
      <c r="AG690" s="3">
        <f>Table2[[#This Row],[ActualHomeScore]]-Table2[[#This Row],[PredictedHomeScore]]</f>
        <v>-4</v>
      </c>
      <c r="AH690" s="3">
        <f t="shared" si="57"/>
        <v>-5</v>
      </c>
      <c r="AI690" s="3">
        <f t="shared" si="58"/>
        <v>-8</v>
      </c>
      <c r="AJ690" s="3">
        <v>5</v>
      </c>
      <c r="AK690" s="2"/>
      <c r="AL690" s="2">
        <f>IF(Table2[[#This Row],[GameIsOver]]=0,0,IF(Table2[[#This Row],[ActualWinner]]=Table2[[#This Row],[AwayTeam]], 1, 0))</f>
        <v>0</v>
      </c>
      <c r="AM690" s="2">
        <f>IF(Table2[[#This Row],[GameIsOver]]=0,0,IF(Table2[[#This Row],[ActualWinner]]=Table2[[#This Row],[HomeTeam]], 1, 0))</f>
        <v>0</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-4</v>
      </c>
      <c r="AG691" s="2">
        <f>Table2[[#This Row],[ActualHomeScore]]-Table2[[#This Row],[PredictedHomeScore]]</f>
        <v>-3</v>
      </c>
      <c r="AH691" s="2">
        <f t="shared" si="57"/>
        <v>-13</v>
      </c>
      <c r="AI691" s="2">
        <f t="shared" si="58"/>
        <v>-12</v>
      </c>
      <c r="AJ691" s="2"/>
      <c r="AK691" s="2"/>
      <c r="AL691" s="2">
        <f>IF(Table2[[#This Row],[GameIsOver]]=0,0,IF(Table2[[#This Row],[ActualWinner]]=Table2[[#This Row],[AwayTeam]], 1, 0))</f>
        <v>0</v>
      </c>
      <c r="AM691" s="2">
        <f>IF(Table2[[#This Row],[GameIsOver]]=0,0,IF(Table2[[#This Row],[ActualWinner]]=Table2[[#This Row],[HomeTeam]], 1, 0))</f>
        <v>0</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-4</v>
      </c>
      <c r="AG692" s="2">
        <f>Table2[[#This Row],[ActualHomeScore]]-Table2[[#This Row],[PredictedHomeScore]]</f>
        <v>-3</v>
      </c>
      <c r="AH692" s="2">
        <f t="shared" si="57"/>
        <v>-13</v>
      </c>
      <c r="AI692" s="2">
        <f t="shared" si="58"/>
        <v>-12</v>
      </c>
      <c r="AJ692" s="2"/>
      <c r="AK692" s="2"/>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-6</v>
      </c>
      <c r="AH693" s="3">
        <f t="shared" si="57"/>
        <v>-13</v>
      </c>
      <c r="AI693" s="3">
        <f t="shared" si="58"/>
        <v>-12</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-5</v>
      </c>
      <c r="AG694" s="2">
        <f>Table2[[#This Row],[ActualHomeScore]]-Table2[[#This Row],[PredictedHomeScore]]</f>
        <v>-3</v>
      </c>
      <c r="AH694" s="2">
        <f t="shared" si="57"/>
        <v>-37</v>
      </c>
      <c r="AI694" s="2">
        <f t="shared" si="58"/>
        <v>-42</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-37</v>
      </c>
      <c r="AI695" s="2">
        <f t="shared" si="58"/>
        <v>-42</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-37</v>
      </c>
      <c r="AI696" s="2">
        <f t="shared" si="58"/>
        <v>-42</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-37</v>
      </c>
      <c r="AI697" s="2">
        <f t="shared" si="58"/>
        <v>-42</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-3</v>
      </c>
      <c r="AG698" s="2">
        <f>Table2[[#This Row],[ActualHomeScore]]-Table2[[#This Row],[PredictedHomeScore]]</f>
        <v>-4</v>
      </c>
      <c r="AH698" s="2">
        <f t="shared" si="57"/>
        <v>-37</v>
      </c>
      <c r="AI698" s="2">
        <f t="shared" si="58"/>
        <v>-42</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-37</v>
      </c>
      <c r="AI699" s="2">
        <f t="shared" si="58"/>
        <v>-42</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-37</v>
      </c>
      <c r="AI700" s="2">
        <f t="shared" si="58"/>
        <v>-42</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-3</v>
      </c>
      <c r="AG701" s="2">
        <f>Table2[[#This Row],[ActualHomeScore]]-Table2[[#This Row],[PredictedHomeScore]]</f>
        <v>-2</v>
      </c>
      <c r="AH701" s="2">
        <f t="shared" si="57"/>
        <v>-37</v>
      </c>
      <c r="AI701" s="2">
        <f t="shared" si="58"/>
        <v>-42</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-37</v>
      </c>
      <c r="AI702" s="2">
        <f t="shared" si="58"/>
        <v>-42</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-37</v>
      </c>
      <c r="AI703" s="2">
        <f t="shared" si="58"/>
        <v>-42</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-37</v>
      </c>
      <c r="AI704" s="2">
        <f t="shared" si="58"/>
        <v>-42</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-37</v>
      </c>
      <c r="AI705" s="2">
        <f t="shared" si="58"/>
        <v>-42</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-4</v>
      </c>
      <c r="AG706" s="3">
        <f>Table2[[#This Row],[ActualHomeScore]]-Table2[[#This Row],[PredictedHomeScore]]</f>
        <v>-3</v>
      </c>
      <c r="AH706" s="3">
        <f t="shared" si="57"/>
        <v>-37</v>
      </c>
      <c r="AI706" s="3">
        <f t="shared" si="58"/>
        <v>-42</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D1315:AX1048576 AF1:AW1 AE1:AE1314 A1:B1048576 AR3:AY5 X4:Y7 AR6:AW11 AY6:AY11 AX6:AX12 AQ12:AY16 AQ17:AW17 AQ18:AY22 AO23:AY1314 C664:AM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44</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47</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59</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47</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55</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44</v>
      </c>
      <c r="V104" s="2">
        <f>SUMIFS(DataRegularSeason20242025!$AA$3:$AA$1315,DataRegularSeason20242025!$B$3:$B$1315, "&lt;=" &amp; $A104, DataRegularSeason20242025!$D$3:$D$1315, V$1)+SUMIFS(DataRegularSeason20242025!$AB$3:$AB$1315,DataRegularSeason20242025!$B$3:$B$1315, "&lt;=" &amp; $A104, DataRegularSeason20242025!$E$3:$E$1315, V$1)</f>
        <v>41</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47</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59</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47</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55</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44</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44</v>
      </c>
      <c r="V105" s="2">
        <f>SUMIFS(DataRegularSeason20242025!$AA$3:$AA$1315,DataRegularSeason20242025!$B$3:$B$1315, "&lt;=" &amp; $A105, DataRegularSeason20242025!$D$3:$D$1315, V$1)+SUMIFS(DataRegularSeason20242025!$AB$3:$AB$1315,DataRegularSeason20242025!$B$3:$B$1315, "&lt;=" &amp; $A105, DataRegularSeason20242025!$E$3:$E$1315, V$1)</f>
        <v>41</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47</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59</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47</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55</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44</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44</v>
      </c>
      <c r="V106" s="2">
        <f>SUMIFS(DataRegularSeason20242025!$AA$3:$AA$1315,DataRegularSeason20242025!$B$3:$B$1315, "&lt;=" &amp; $A106, DataRegularSeason20242025!$D$3:$D$1315, V$1)+SUMIFS(DataRegularSeason20242025!$AB$3:$AB$1315,DataRegularSeason20242025!$B$3:$B$1315, "&lt;=" &amp; $A106, DataRegularSeason20242025!$E$3:$E$1315, V$1)</f>
        <v>41</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47</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59</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47</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55</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44</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44</v>
      </c>
      <c r="V107" s="2">
        <f>SUMIFS(DataRegularSeason20242025!$AA$3:$AA$1315,DataRegularSeason20242025!$B$3:$B$1315, "&lt;=" &amp; $A107, DataRegularSeason20242025!$D$3:$D$1315, V$1)+SUMIFS(DataRegularSeason20242025!$AB$3:$AB$1315,DataRegularSeason20242025!$B$3:$B$1315, "&lt;=" &amp; $A107, DataRegularSeason20242025!$E$3:$E$1315, V$1)</f>
        <v>41</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47</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59</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47</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55</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44</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44</v>
      </c>
      <c r="V108" s="2">
        <f>SUMIFS(DataRegularSeason20242025!$AA$3:$AA$1315,DataRegularSeason20242025!$B$3:$B$1315, "&lt;=" &amp; $A108, DataRegularSeason20242025!$D$3:$D$1315, V$1)+SUMIFS(DataRegularSeason20242025!$AB$3:$AB$1315,DataRegularSeason20242025!$B$3:$B$1315, "&lt;=" &amp; $A108, DataRegularSeason20242025!$E$3:$E$1315, V$1)</f>
        <v>41</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47</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59</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47</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55</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44</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44</v>
      </c>
      <c r="V109" s="2">
        <f>SUMIFS(DataRegularSeason20242025!$AA$3:$AA$1315,DataRegularSeason20242025!$B$3:$B$1315, "&lt;=" &amp; $A109, DataRegularSeason20242025!$D$3:$D$1315, V$1)+SUMIFS(DataRegularSeason20242025!$AB$3:$AB$1315,DataRegularSeason20242025!$B$3:$B$1315, "&lt;=" &amp; $A109, DataRegularSeason20242025!$E$3:$E$1315, V$1)</f>
        <v>41</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47</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59</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47</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55</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44</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44</v>
      </c>
      <c r="V110" s="2">
        <f>SUMIFS(DataRegularSeason20242025!$AA$3:$AA$1315,DataRegularSeason20242025!$B$3:$B$1315, "&lt;=" &amp; $A110, DataRegularSeason20242025!$D$3:$D$1315, V$1)+SUMIFS(DataRegularSeason20242025!$AB$3:$AB$1315,DataRegularSeason20242025!$B$3:$B$1315, "&lt;=" &amp; $A110, DataRegularSeason20242025!$E$3:$E$1315, V$1)</f>
        <v>41</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47</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59</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47</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55</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44</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44</v>
      </c>
      <c r="V111" s="2">
        <f>SUMIFS(DataRegularSeason20242025!$AA$3:$AA$1315,DataRegularSeason20242025!$B$3:$B$1315, "&lt;=" &amp; $A111, DataRegularSeason20242025!$D$3:$D$1315, V$1)+SUMIFS(DataRegularSeason20242025!$AB$3:$AB$1315,DataRegularSeason20242025!$B$3:$B$1315, "&lt;=" &amp; $A111, DataRegularSeason20242025!$E$3:$E$1315, V$1)</f>
        <v>41</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47</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59</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47</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55</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44</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44</v>
      </c>
      <c r="V112" s="2">
        <f>SUMIFS(DataRegularSeason20242025!$AA$3:$AA$1315,DataRegularSeason20242025!$B$3:$B$1315, "&lt;=" &amp; $A112, DataRegularSeason20242025!$D$3:$D$1315, V$1)+SUMIFS(DataRegularSeason20242025!$AB$3:$AB$1315,DataRegularSeason20242025!$B$3:$B$1315, "&lt;=" &amp; $A112, DataRegularSeason20242025!$E$3:$E$1315, V$1)</f>
        <v>41</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47</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59</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47</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55</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44</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44</v>
      </c>
      <c r="V113" s="2">
        <f>SUMIFS(DataRegularSeason20242025!$AA$3:$AA$1315,DataRegularSeason20242025!$B$3:$B$1315, "&lt;=" &amp; $A113, DataRegularSeason20242025!$D$3:$D$1315, V$1)+SUMIFS(DataRegularSeason20242025!$AB$3:$AB$1315,DataRegularSeason20242025!$B$3:$B$1315, "&lt;=" &amp; $A113, DataRegularSeason20242025!$E$3:$E$1315, V$1)</f>
        <v>41</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47</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59</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47</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55</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44</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44</v>
      </c>
      <c r="V114" s="2">
        <f>SUMIFS(DataRegularSeason20242025!$AA$3:$AA$1315,DataRegularSeason20242025!$B$3:$B$1315, "&lt;=" &amp; $A114, DataRegularSeason20242025!$D$3:$D$1315, V$1)+SUMIFS(DataRegularSeason20242025!$AB$3:$AB$1315,DataRegularSeason20242025!$B$3:$B$1315, "&lt;=" &amp; $A114, DataRegularSeason20242025!$E$3:$E$1315, V$1)</f>
        <v>41</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47</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59</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47</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55</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44</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44</v>
      </c>
      <c r="V115" s="2">
        <f>SUMIFS(DataRegularSeason20242025!$AA$3:$AA$1315,DataRegularSeason20242025!$B$3:$B$1315, "&lt;=" &amp; $A115, DataRegularSeason20242025!$D$3:$D$1315, V$1)+SUMIFS(DataRegularSeason20242025!$AB$3:$AB$1315,DataRegularSeason20242025!$B$3:$B$1315, "&lt;=" &amp; $A115, DataRegularSeason20242025!$E$3:$E$1315, V$1)</f>
        <v>41</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47</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59</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47</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55</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44</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44</v>
      </c>
      <c r="V116" s="2">
        <f>SUMIFS(DataRegularSeason20242025!$AA$3:$AA$1315,DataRegularSeason20242025!$B$3:$B$1315, "&lt;=" &amp; $A116, DataRegularSeason20242025!$D$3:$D$1315, V$1)+SUMIFS(DataRegularSeason20242025!$AB$3:$AB$1315,DataRegularSeason20242025!$B$3:$B$1315, "&lt;=" &amp; $A116, DataRegularSeason20242025!$E$3:$E$1315, V$1)</f>
        <v>41</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47</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59</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47</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55</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44</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44</v>
      </c>
      <c r="V117" s="2">
        <f>SUMIFS(DataRegularSeason20242025!$AA$3:$AA$1315,DataRegularSeason20242025!$B$3:$B$1315, "&lt;=" &amp; $A117, DataRegularSeason20242025!$D$3:$D$1315, V$1)+SUMIFS(DataRegularSeason20242025!$AB$3:$AB$1315,DataRegularSeason20242025!$B$3:$B$1315, "&lt;=" &amp; $A117, DataRegularSeason20242025!$E$3:$E$1315, V$1)</f>
        <v>41</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47</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59</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47</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55</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44</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44</v>
      </c>
      <c r="V118" s="2">
        <f>SUMIFS(DataRegularSeason20242025!$AA$3:$AA$1315,DataRegularSeason20242025!$B$3:$B$1315, "&lt;=" &amp; $A118, DataRegularSeason20242025!$D$3:$D$1315, V$1)+SUMIFS(DataRegularSeason20242025!$AB$3:$AB$1315,DataRegularSeason20242025!$B$3:$B$1315, "&lt;=" &amp; $A118, DataRegularSeason20242025!$E$3:$E$1315, V$1)</f>
        <v>41</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47</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59</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47</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55</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44</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44</v>
      </c>
      <c r="V119" s="2">
        <f>SUMIFS(DataRegularSeason20242025!$AA$3:$AA$1315,DataRegularSeason20242025!$B$3:$B$1315, "&lt;=" &amp; $A119, DataRegularSeason20242025!$D$3:$D$1315, V$1)+SUMIFS(DataRegularSeason20242025!$AB$3:$AB$1315,DataRegularSeason20242025!$B$3:$B$1315, "&lt;=" &amp; $A119, DataRegularSeason20242025!$E$3:$E$1315, V$1)</f>
        <v>41</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47</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59</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47</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55</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44</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44</v>
      </c>
      <c r="V120" s="2">
        <f>SUMIFS(DataRegularSeason20242025!$AA$3:$AA$1315,DataRegularSeason20242025!$B$3:$B$1315, "&lt;=" &amp; $A120, DataRegularSeason20242025!$D$3:$D$1315, V$1)+SUMIFS(DataRegularSeason20242025!$AB$3:$AB$1315,DataRegularSeason20242025!$B$3:$B$1315, "&lt;=" &amp; $A120, DataRegularSeason20242025!$E$3:$E$1315, V$1)</f>
        <v>41</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47</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59</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47</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55</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44</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44</v>
      </c>
      <c r="V121" s="2">
        <f>SUMIFS(DataRegularSeason20242025!$AA$3:$AA$1315,DataRegularSeason20242025!$B$3:$B$1315, "&lt;=" &amp; $A121, DataRegularSeason20242025!$D$3:$D$1315, V$1)+SUMIFS(DataRegularSeason20242025!$AB$3:$AB$1315,DataRegularSeason20242025!$B$3:$B$1315, "&lt;=" &amp; $A121, DataRegularSeason20242025!$E$3:$E$1315, V$1)</f>
        <v>41</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47</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59</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47</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55</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44</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44</v>
      </c>
      <c r="V122" s="2">
        <f>SUMIFS(DataRegularSeason20242025!$AA$3:$AA$1315,DataRegularSeason20242025!$B$3:$B$1315, "&lt;=" &amp; $A122, DataRegularSeason20242025!$D$3:$D$1315, V$1)+SUMIFS(DataRegularSeason20242025!$AB$3:$AB$1315,DataRegularSeason20242025!$B$3:$B$1315, "&lt;=" &amp; $A122, DataRegularSeason20242025!$E$3:$E$1315, V$1)</f>
        <v>41</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47</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59</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47</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55</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44</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44</v>
      </c>
      <c r="V123" s="2">
        <f>SUMIFS(DataRegularSeason20242025!$AA$3:$AA$1315,DataRegularSeason20242025!$B$3:$B$1315, "&lt;=" &amp; $A123, DataRegularSeason20242025!$D$3:$D$1315, V$1)+SUMIFS(DataRegularSeason20242025!$AB$3:$AB$1315,DataRegularSeason20242025!$B$3:$B$1315, "&lt;=" &amp; $A123, DataRegularSeason20242025!$E$3:$E$1315, V$1)</f>
        <v>41</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47</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59</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47</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55</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44</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44</v>
      </c>
      <c r="V124" s="2">
        <f>SUMIFS(DataRegularSeason20242025!$AA$3:$AA$1315,DataRegularSeason20242025!$B$3:$B$1315, "&lt;=" &amp; $A124, DataRegularSeason20242025!$D$3:$D$1315, V$1)+SUMIFS(DataRegularSeason20242025!$AB$3:$AB$1315,DataRegularSeason20242025!$B$3:$B$1315, "&lt;=" &amp; $A124, DataRegularSeason20242025!$E$3:$E$1315, V$1)</f>
        <v>41</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47</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59</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47</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55</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44</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44</v>
      </c>
      <c r="V125" s="2">
        <f>SUMIFS(DataRegularSeason20242025!$AA$3:$AA$1315,DataRegularSeason20242025!$B$3:$B$1315, "&lt;=" &amp; $A125, DataRegularSeason20242025!$D$3:$D$1315, V$1)+SUMIFS(DataRegularSeason20242025!$AB$3:$AB$1315,DataRegularSeason20242025!$B$3:$B$1315, "&lt;=" &amp; $A125, DataRegularSeason20242025!$E$3:$E$1315, V$1)</f>
        <v>41</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47</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59</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47</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55</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44</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44</v>
      </c>
      <c r="V126" s="2">
        <f>SUMIFS(DataRegularSeason20242025!$AA$3:$AA$1315,DataRegularSeason20242025!$B$3:$B$1315, "&lt;=" &amp; $A126, DataRegularSeason20242025!$D$3:$D$1315, V$1)+SUMIFS(DataRegularSeason20242025!$AB$3:$AB$1315,DataRegularSeason20242025!$B$3:$B$1315, "&lt;=" &amp; $A126, DataRegularSeason20242025!$E$3:$E$1315, V$1)</f>
        <v>41</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47</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59</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47</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55</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44</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44</v>
      </c>
      <c r="V127" s="2">
        <f>SUMIFS(DataRegularSeason20242025!$AA$3:$AA$1315,DataRegularSeason20242025!$B$3:$B$1315, "&lt;=" &amp; $A127, DataRegularSeason20242025!$D$3:$D$1315, V$1)+SUMIFS(DataRegularSeason20242025!$AB$3:$AB$1315,DataRegularSeason20242025!$B$3:$B$1315, "&lt;=" &amp; $A127, DataRegularSeason20242025!$E$3:$E$1315, V$1)</f>
        <v>41</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47</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59</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47</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55</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44</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44</v>
      </c>
      <c r="V128" s="2">
        <f>SUMIFS(DataRegularSeason20242025!$AA$3:$AA$1315,DataRegularSeason20242025!$B$3:$B$1315, "&lt;=" &amp; $A128, DataRegularSeason20242025!$D$3:$D$1315, V$1)+SUMIFS(DataRegularSeason20242025!$AB$3:$AB$1315,DataRegularSeason20242025!$B$3:$B$1315, "&lt;=" &amp; $A128, DataRegularSeason20242025!$E$3:$E$1315, V$1)</f>
        <v>41</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47</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59</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47</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55</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44</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44</v>
      </c>
      <c r="V129" s="2">
        <f>SUMIFS(DataRegularSeason20242025!$AA$3:$AA$1315,DataRegularSeason20242025!$B$3:$B$1315, "&lt;=" &amp; $A129, DataRegularSeason20242025!$D$3:$D$1315, V$1)+SUMIFS(DataRegularSeason20242025!$AB$3:$AB$1315,DataRegularSeason20242025!$B$3:$B$1315, "&lt;=" &amp; $A129, DataRegularSeason20242025!$E$3:$E$1315, V$1)</f>
        <v>41</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47</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59</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47</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55</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44</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44</v>
      </c>
      <c r="V130" s="2">
        <f>SUMIFS(DataRegularSeason20242025!$AA$3:$AA$1315,DataRegularSeason20242025!$B$3:$B$1315, "&lt;=" &amp; $A130, DataRegularSeason20242025!$D$3:$D$1315, V$1)+SUMIFS(DataRegularSeason20242025!$AB$3:$AB$1315,DataRegularSeason20242025!$B$3:$B$1315, "&lt;=" &amp; $A130, DataRegularSeason20242025!$E$3:$E$1315, V$1)</f>
        <v>41</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47</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59</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47</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55</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44</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44</v>
      </c>
      <c r="V131" s="2">
        <f>SUMIFS(DataRegularSeason20242025!$AA$3:$AA$1315,DataRegularSeason20242025!$B$3:$B$1315, "&lt;=" &amp; $A131, DataRegularSeason20242025!$D$3:$D$1315, V$1)+SUMIFS(DataRegularSeason20242025!$AB$3:$AB$1315,DataRegularSeason20242025!$B$3:$B$1315, "&lt;=" &amp; $A131, DataRegularSeason20242025!$E$3:$E$1315, V$1)</f>
        <v>41</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47</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59</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47</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55</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44</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44</v>
      </c>
      <c r="V132" s="2">
        <f>SUMIFS(DataRegularSeason20242025!$AA$3:$AA$1315,DataRegularSeason20242025!$B$3:$B$1315, "&lt;=" &amp; $A132, DataRegularSeason20242025!$D$3:$D$1315, V$1)+SUMIFS(DataRegularSeason20242025!$AB$3:$AB$1315,DataRegularSeason20242025!$B$3:$B$1315, "&lt;=" &amp; $A132, DataRegularSeason20242025!$E$3:$E$1315, V$1)</f>
        <v>41</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47</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59</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47</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55</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44</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44</v>
      </c>
      <c r="V133" s="2">
        <f>SUMIFS(DataRegularSeason20242025!$AA$3:$AA$1315,DataRegularSeason20242025!$B$3:$B$1315, "&lt;=" &amp; $A133, DataRegularSeason20242025!$D$3:$D$1315, V$1)+SUMIFS(DataRegularSeason20242025!$AB$3:$AB$1315,DataRegularSeason20242025!$B$3:$B$1315, "&lt;=" &amp; $A133, DataRegularSeason20242025!$E$3:$E$1315, V$1)</f>
        <v>41</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47</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59</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47</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55</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44</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44</v>
      </c>
      <c r="V134" s="2">
        <f>SUMIFS(DataRegularSeason20242025!$AA$3:$AA$1315,DataRegularSeason20242025!$B$3:$B$1315, "&lt;=" &amp; $A134, DataRegularSeason20242025!$D$3:$D$1315, V$1)+SUMIFS(DataRegularSeason20242025!$AB$3:$AB$1315,DataRegularSeason20242025!$B$3:$B$1315, "&lt;=" &amp; $A134, DataRegularSeason20242025!$E$3:$E$1315, V$1)</f>
        <v>41</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47</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59</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47</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55</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44</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44</v>
      </c>
      <c r="V135" s="2">
        <f>SUMIFS(DataRegularSeason20242025!$AA$3:$AA$1315,DataRegularSeason20242025!$B$3:$B$1315, "&lt;=" &amp; $A135, DataRegularSeason20242025!$D$3:$D$1315, V$1)+SUMIFS(DataRegularSeason20242025!$AB$3:$AB$1315,DataRegularSeason20242025!$B$3:$B$1315, "&lt;=" &amp; $A135, DataRegularSeason20242025!$E$3:$E$1315, V$1)</f>
        <v>41</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47</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59</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47</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55</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44</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44</v>
      </c>
      <c r="V136" s="2">
        <f>SUMIFS(DataRegularSeason20242025!$AA$3:$AA$1315,DataRegularSeason20242025!$B$3:$B$1315, "&lt;=" &amp; $A136, DataRegularSeason20242025!$D$3:$D$1315, V$1)+SUMIFS(DataRegularSeason20242025!$AB$3:$AB$1315,DataRegularSeason20242025!$B$3:$B$1315, "&lt;=" &amp; $A136, DataRegularSeason20242025!$E$3:$E$1315, V$1)</f>
        <v>41</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47</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59</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47</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55</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44</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44</v>
      </c>
      <c r="V137" s="2">
        <f>SUMIFS(DataRegularSeason20242025!$AA$3:$AA$1315,DataRegularSeason20242025!$B$3:$B$1315, "&lt;=" &amp; $A137, DataRegularSeason20242025!$D$3:$D$1315, V$1)+SUMIFS(DataRegularSeason20242025!$AB$3:$AB$1315,DataRegularSeason20242025!$B$3:$B$1315, "&lt;=" &amp; $A137, DataRegularSeason20242025!$E$3:$E$1315, V$1)</f>
        <v>41</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47</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59</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47</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55</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44</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44</v>
      </c>
      <c r="V138" s="2">
        <f>SUMIFS(DataRegularSeason20242025!$AA$3:$AA$1315,DataRegularSeason20242025!$B$3:$B$1315, "&lt;=" &amp; $A138, DataRegularSeason20242025!$D$3:$D$1315, V$1)+SUMIFS(DataRegularSeason20242025!$AB$3:$AB$1315,DataRegularSeason20242025!$B$3:$B$1315, "&lt;=" &amp; $A138, DataRegularSeason20242025!$E$3:$E$1315, V$1)</f>
        <v>41</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47</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59</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47</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55</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44</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44</v>
      </c>
      <c r="V139" s="2">
        <f>SUMIFS(DataRegularSeason20242025!$AA$3:$AA$1315,DataRegularSeason20242025!$B$3:$B$1315, "&lt;=" &amp; $A139, DataRegularSeason20242025!$D$3:$D$1315, V$1)+SUMIFS(DataRegularSeason20242025!$AB$3:$AB$1315,DataRegularSeason20242025!$B$3:$B$1315, "&lt;=" &amp; $A139, DataRegularSeason20242025!$E$3:$E$1315, V$1)</f>
        <v>41</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47</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59</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47</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55</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44</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44</v>
      </c>
      <c r="V140" s="2">
        <f>SUMIFS(DataRegularSeason20242025!$AA$3:$AA$1315,DataRegularSeason20242025!$B$3:$B$1315, "&lt;=" &amp; $A140, DataRegularSeason20242025!$D$3:$D$1315, V$1)+SUMIFS(DataRegularSeason20242025!$AB$3:$AB$1315,DataRegularSeason20242025!$B$3:$B$1315, "&lt;=" &amp; $A140, DataRegularSeason20242025!$E$3:$E$1315, V$1)</f>
        <v>41</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47</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59</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47</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55</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44</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44</v>
      </c>
      <c r="V141" s="2">
        <f>SUMIFS(DataRegularSeason20242025!$AA$3:$AA$1315,DataRegularSeason20242025!$B$3:$B$1315, "&lt;=" &amp; $A141, DataRegularSeason20242025!$D$3:$D$1315, V$1)+SUMIFS(DataRegularSeason20242025!$AB$3:$AB$1315,DataRegularSeason20242025!$B$3:$B$1315, "&lt;=" &amp; $A141, DataRegularSeason20242025!$E$3:$E$1315, V$1)</f>
        <v>41</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47</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59</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47</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55</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44</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44</v>
      </c>
      <c r="V142" s="2">
        <f>SUMIFS(DataRegularSeason20242025!$AA$3:$AA$1315,DataRegularSeason20242025!$B$3:$B$1315, "&lt;=" &amp; $A142, DataRegularSeason20242025!$D$3:$D$1315, V$1)+SUMIFS(DataRegularSeason20242025!$AB$3:$AB$1315,DataRegularSeason20242025!$B$3:$B$1315, "&lt;=" &amp; $A142, DataRegularSeason20242025!$E$3:$E$1315, V$1)</f>
        <v>41</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47</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59</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47</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55</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44</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44</v>
      </c>
      <c r="V143" s="2">
        <f>SUMIFS(DataRegularSeason20242025!$AA$3:$AA$1315,DataRegularSeason20242025!$B$3:$B$1315, "&lt;=" &amp; $A143, DataRegularSeason20242025!$D$3:$D$1315, V$1)+SUMIFS(DataRegularSeason20242025!$AB$3:$AB$1315,DataRegularSeason20242025!$B$3:$B$1315, "&lt;=" &amp; $A143, DataRegularSeason20242025!$E$3:$E$1315, V$1)</f>
        <v>41</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47</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59</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47</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55</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44</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44</v>
      </c>
      <c r="V144" s="2">
        <f>SUMIFS(DataRegularSeason20242025!$AA$3:$AA$1315,DataRegularSeason20242025!$B$3:$B$1315, "&lt;=" &amp; $A144, DataRegularSeason20242025!$D$3:$D$1315, V$1)+SUMIFS(DataRegularSeason20242025!$AB$3:$AB$1315,DataRegularSeason20242025!$B$3:$B$1315, "&lt;=" &amp; $A144, DataRegularSeason20242025!$E$3:$E$1315, V$1)</f>
        <v>41</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47</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59</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47</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55</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44</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44</v>
      </c>
      <c r="V145" s="2">
        <f>SUMIFS(DataRegularSeason20242025!$AA$3:$AA$1315,DataRegularSeason20242025!$B$3:$B$1315, "&lt;=" &amp; $A145, DataRegularSeason20242025!$D$3:$D$1315, V$1)+SUMIFS(DataRegularSeason20242025!$AB$3:$AB$1315,DataRegularSeason20242025!$B$3:$B$1315, "&lt;=" &amp; $A145, DataRegularSeason20242025!$E$3:$E$1315, V$1)</f>
        <v>41</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47</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59</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47</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55</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44</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44</v>
      </c>
      <c r="V146" s="2">
        <f>SUMIFS(DataRegularSeason20242025!$AA$3:$AA$1315,DataRegularSeason20242025!$B$3:$B$1315, "&lt;=" &amp; $A146, DataRegularSeason20242025!$D$3:$D$1315, V$1)+SUMIFS(DataRegularSeason20242025!$AB$3:$AB$1315,DataRegularSeason20242025!$B$3:$B$1315, "&lt;=" &amp; $A146, DataRegularSeason20242025!$E$3:$E$1315, V$1)</f>
        <v>41</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47</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59</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47</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55</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44</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44</v>
      </c>
      <c r="V147" s="2">
        <f>SUMIFS(DataRegularSeason20242025!$AA$3:$AA$1315,DataRegularSeason20242025!$B$3:$B$1315, "&lt;=" &amp; $A147, DataRegularSeason20242025!$D$3:$D$1315, V$1)+SUMIFS(DataRegularSeason20242025!$AB$3:$AB$1315,DataRegularSeason20242025!$B$3:$B$1315, "&lt;=" &amp; $A147, DataRegularSeason20242025!$E$3:$E$1315, V$1)</f>
        <v>41</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47</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59</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47</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55</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44</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44</v>
      </c>
      <c r="V148" s="2">
        <f>SUMIFS(DataRegularSeason20242025!$AA$3:$AA$1315,DataRegularSeason20242025!$B$3:$B$1315, "&lt;=" &amp; $A148, DataRegularSeason20242025!$D$3:$D$1315, V$1)+SUMIFS(DataRegularSeason20242025!$AB$3:$AB$1315,DataRegularSeason20242025!$B$3:$B$1315, "&lt;=" &amp; $A148, DataRegularSeason20242025!$E$3:$E$1315, V$1)</f>
        <v>41</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47</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59</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47</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55</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44</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44</v>
      </c>
      <c r="V149" s="2">
        <f>SUMIFS(DataRegularSeason20242025!$AA$3:$AA$1315,DataRegularSeason20242025!$B$3:$B$1315, "&lt;=" &amp; $A149, DataRegularSeason20242025!$D$3:$D$1315, V$1)+SUMIFS(DataRegularSeason20242025!$AB$3:$AB$1315,DataRegularSeason20242025!$B$3:$B$1315, "&lt;=" &amp; $A149, DataRegularSeason20242025!$E$3:$E$1315, V$1)</f>
        <v>41</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47</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59</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47</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55</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44</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44</v>
      </c>
      <c r="V150" s="2">
        <f>SUMIFS(DataRegularSeason20242025!$AA$3:$AA$1315,DataRegularSeason20242025!$B$3:$B$1315, "&lt;=" &amp; $A150, DataRegularSeason20242025!$D$3:$D$1315, V$1)+SUMIFS(DataRegularSeason20242025!$AB$3:$AB$1315,DataRegularSeason20242025!$B$3:$B$1315, "&lt;=" &amp; $A150, DataRegularSeason20242025!$E$3:$E$1315, V$1)</f>
        <v>41</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47</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59</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47</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55</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44</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44</v>
      </c>
      <c r="V151" s="2">
        <f>SUMIFS(DataRegularSeason20242025!$AA$3:$AA$1315,DataRegularSeason20242025!$B$3:$B$1315, "&lt;=" &amp; $A151, DataRegularSeason20242025!$D$3:$D$1315, V$1)+SUMIFS(DataRegularSeason20242025!$AB$3:$AB$1315,DataRegularSeason20242025!$B$3:$B$1315, "&lt;=" &amp; $A151, DataRegularSeason20242025!$E$3:$E$1315, V$1)</f>
        <v>41</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47</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59</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47</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55</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44</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44</v>
      </c>
      <c r="V152" s="2">
        <f>SUMIFS(DataRegularSeason20242025!$AA$3:$AA$1315,DataRegularSeason20242025!$B$3:$B$1315, "&lt;=" &amp; $A152, DataRegularSeason20242025!$D$3:$D$1315, V$1)+SUMIFS(DataRegularSeason20242025!$AB$3:$AB$1315,DataRegularSeason20242025!$B$3:$B$1315, "&lt;=" &amp; $A152, DataRegularSeason20242025!$E$3:$E$1315, V$1)</f>
        <v>41</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47</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59</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47</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55</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44</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44</v>
      </c>
      <c r="V153" s="2">
        <f>SUMIFS(DataRegularSeason20242025!$AA$3:$AA$1315,DataRegularSeason20242025!$B$3:$B$1315, "&lt;=" &amp; $A153, DataRegularSeason20242025!$D$3:$D$1315, V$1)+SUMIFS(DataRegularSeason20242025!$AB$3:$AB$1315,DataRegularSeason20242025!$B$3:$B$1315, "&lt;=" &amp; $A153, DataRegularSeason20242025!$E$3:$E$1315, V$1)</f>
        <v>41</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47</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59</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47</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55</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44</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44</v>
      </c>
      <c r="V154" s="2">
        <f>SUMIFS(DataRegularSeason20242025!$AA$3:$AA$1315,DataRegularSeason20242025!$B$3:$B$1315, "&lt;=" &amp; $A154, DataRegularSeason20242025!$D$3:$D$1315, V$1)+SUMIFS(DataRegularSeason20242025!$AB$3:$AB$1315,DataRegularSeason20242025!$B$3:$B$1315, "&lt;=" &amp; $A154, DataRegularSeason20242025!$E$3:$E$1315, V$1)</f>
        <v>41</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47</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59</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47</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55</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44</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44</v>
      </c>
      <c r="V155" s="2">
        <f>SUMIFS(DataRegularSeason20242025!$AA$3:$AA$1315,DataRegularSeason20242025!$B$3:$B$1315, "&lt;=" &amp; $A155, DataRegularSeason20242025!$D$3:$D$1315, V$1)+SUMIFS(DataRegularSeason20242025!$AB$3:$AB$1315,DataRegularSeason20242025!$B$3:$B$1315, "&lt;=" &amp; $A155, DataRegularSeason20242025!$E$3:$E$1315, V$1)</f>
        <v>41</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47</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59</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47</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55</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44</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44</v>
      </c>
      <c r="V156" s="2">
        <f>SUMIFS(DataRegularSeason20242025!$AA$3:$AA$1315,DataRegularSeason20242025!$B$3:$B$1315, "&lt;=" &amp; $A156, DataRegularSeason20242025!$D$3:$D$1315, V$1)+SUMIFS(DataRegularSeason20242025!$AB$3:$AB$1315,DataRegularSeason20242025!$B$3:$B$1315, "&lt;=" &amp; $A156, DataRegularSeason20242025!$E$3:$E$1315, V$1)</f>
        <v>41</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47</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59</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47</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55</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44</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44</v>
      </c>
      <c r="V157" s="2">
        <f>SUMIFS(DataRegularSeason20242025!$AA$3:$AA$1315,DataRegularSeason20242025!$B$3:$B$1315, "&lt;=" &amp; $A157, DataRegularSeason20242025!$D$3:$D$1315, V$1)+SUMIFS(DataRegularSeason20242025!$AB$3:$AB$1315,DataRegularSeason20242025!$B$3:$B$1315, "&lt;=" &amp; $A157, DataRegularSeason20242025!$E$3:$E$1315, V$1)</f>
        <v>41</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47</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59</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47</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55</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44</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44</v>
      </c>
      <c r="V158" s="2">
        <f>SUMIFS(DataRegularSeason20242025!$AA$3:$AA$1315,DataRegularSeason20242025!$B$3:$B$1315, "&lt;=" &amp; $A158, DataRegularSeason20242025!$D$3:$D$1315, V$1)+SUMIFS(DataRegularSeason20242025!$AB$3:$AB$1315,DataRegularSeason20242025!$B$3:$B$1315, "&lt;=" &amp; $A158, DataRegularSeason20242025!$E$3:$E$1315, V$1)</f>
        <v>41</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47</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59</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47</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55</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44</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44</v>
      </c>
      <c r="V159" s="2">
        <f>SUMIFS(DataRegularSeason20242025!$AA$3:$AA$1315,DataRegularSeason20242025!$B$3:$B$1315, "&lt;=" &amp; $A159, DataRegularSeason20242025!$D$3:$D$1315, V$1)+SUMIFS(DataRegularSeason20242025!$AB$3:$AB$1315,DataRegularSeason20242025!$B$3:$B$1315, "&lt;=" &amp; $A159, DataRegularSeason20242025!$E$3:$E$1315, V$1)</f>
        <v>41</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47</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59</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47</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55</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44</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44</v>
      </c>
      <c r="V160" s="2">
        <f>SUMIFS(DataRegularSeason20242025!$AA$3:$AA$1315,DataRegularSeason20242025!$B$3:$B$1315, "&lt;=" &amp; $A160, DataRegularSeason20242025!$D$3:$D$1315, V$1)+SUMIFS(DataRegularSeason20242025!$AB$3:$AB$1315,DataRegularSeason20242025!$B$3:$B$1315, "&lt;=" &amp; $A160, DataRegularSeason20242025!$E$3:$E$1315, V$1)</f>
        <v>41</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47</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59</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47</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55</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44</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44</v>
      </c>
      <c r="V161" s="2">
        <f>SUMIFS(DataRegularSeason20242025!$AA$3:$AA$1315,DataRegularSeason20242025!$B$3:$B$1315, "&lt;=" &amp; $A161, DataRegularSeason20242025!$D$3:$D$1315, V$1)+SUMIFS(DataRegularSeason20242025!$AB$3:$AB$1315,DataRegularSeason20242025!$B$3:$B$1315, "&lt;=" &amp; $A161, DataRegularSeason20242025!$E$3:$E$1315, V$1)</f>
        <v>41</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47</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59</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47</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55</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44</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44</v>
      </c>
      <c r="V162" s="2">
        <f>SUMIFS(DataRegularSeason20242025!$AA$3:$AA$1315,DataRegularSeason20242025!$B$3:$B$1315, "&lt;=" &amp; $A162, DataRegularSeason20242025!$D$3:$D$1315, V$1)+SUMIFS(DataRegularSeason20242025!$AB$3:$AB$1315,DataRegularSeason20242025!$B$3:$B$1315, "&lt;=" &amp; $A162, DataRegularSeason20242025!$E$3:$E$1315, V$1)</f>
        <v>41</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47</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59</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47</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55</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44</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44</v>
      </c>
      <c r="V163" s="2">
        <f>SUMIFS(DataRegularSeason20242025!$AA$3:$AA$1315,DataRegularSeason20242025!$B$3:$B$1315, "&lt;=" &amp; $A163, DataRegularSeason20242025!$D$3:$D$1315, V$1)+SUMIFS(DataRegularSeason20242025!$AB$3:$AB$1315,DataRegularSeason20242025!$B$3:$B$1315, "&lt;=" &amp; $A163, DataRegularSeason20242025!$E$3:$E$1315, V$1)</f>
        <v>41</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47</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59</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47</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55</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44</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44</v>
      </c>
      <c r="V164" s="2">
        <f>SUMIFS(DataRegularSeason20242025!$AA$3:$AA$1315,DataRegularSeason20242025!$B$3:$B$1315, "&lt;=" &amp; $A164, DataRegularSeason20242025!$D$3:$D$1315, V$1)+SUMIFS(DataRegularSeason20242025!$AB$3:$AB$1315,DataRegularSeason20242025!$B$3:$B$1315, "&lt;=" &amp; $A164, DataRegularSeason20242025!$E$3:$E$1315, V$1)</f>
        <v>41</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47</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59</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47</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55</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44</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44</v>
      </c>
      <c r="V165" s="2">
        <f>SUMIFS(DataRegularSeason20242025!$AA$3:$AA$1315,DataRegularSeason20242025!$B$3:$B$1315, "&lt;=" &amp; $A165, DataRegularSeason20242025!$D$3:$D$1315, V$1)+SUMIFS(DataRegularSeason20242025!$AB$3:$AB$1315,DataRegularSeason20242025!$B$3:$B$1315, "&lt;=" &amp; $A165, DataRegularSeason20242025!$E$3:$E$1315, V$1)</f>
        <v>41</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47</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59</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47</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55</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44</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44</v>
      </c>
      <c r="V166" s="2">
        <f>SUMIFS(DataRegularSeason20242025!$AA$3:$AA$1315,DataRegularSeason20242025!$B$3:$B$1315, "&lt;=" &amp; $A166, DataRegularSeason20242025!$D$3:$D$1315, V$1)+SUMIFS(DataRegularSeason20242025!$AB$3:$AB$1315,DataRegularSeason20242025!$B$3:$B$1315, "&lt;=" &amp; $A166, DataRegularSeason20242025!$E$3:$E$1315, V$1)</f>
        <v>41</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47</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59</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47</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55</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44</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44</v>
      </c>
      <c r="V167" s="2">
        <f>SUMIFS(DataRegularSeason20242025!$AA$3:$AA$1315,DataRegularSeason20242025!$B$3:$B$1315, "&lt;=" &amp; $A167, DataRegularSeason20242025!$D$3:$D$1315, V$1)+SUMIFS(DataRegularSeason20242025!$AB$3:$AB$1315,DataRegularSeason20242025!$B$3:$B$1315, "&lt;=" &amp; $A167, DataRegularSeason20242025!$E$3:$E$1315, V$1)</f>
        <v>41</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47</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59</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47</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55</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44</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44</v>
      </c>
      <c r="V168" s="2">
        <f>SUMIFS(DataRegularSeason20242025!$AA$3:$AA$1315,DataRegularSeason20242025!$B$3:$B$1315, "&lt;=" &amp; $A168, DataRegularSeason20242025!$D$3:$D$1315, V$1)+SUMIFS(DataRegularSeason20242025!$AB$3:$AB$1315,DataRegularSeason20242025!$B$3:$B$1315, "&lt;=" &amp; $A168, DataRegularSeason20242025!$E$3:$E$1315, V$1)</f>
        <v>41</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47</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59</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47</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55</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44</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44</v>
      </c>
      <c r="V169" s="2">
        <f>SUMIFS(DataRegularSeason20242025!$AA$3:$AA$1315,DataRegularSeason20242025!$B$3:$B$1315, "&lt;=" &amp; $A169, DataRegularSeason20242025!$D$3:$D$1315, V$1)+SUMIFS(DataRegularSeason20242025!$AB$3:$AB$1315,DataRegularSeason20242025!$B$3:$B$1315, "&lt;=" &amp; $A169, DataRegularSeason20242025!$E$3:$E$1315, V$1)</f>
        <v>41</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47</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59</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47</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55</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44</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44</v>
      </c>
      <c r="V170" s="2">
        <f>SUMIFS(DataRegularSeason20242025!$AA$3:$AA$1315,DataRegularSeason20242025!$B$3:$B$1315, "&lt;=" &amp; $A170, DataRegularSeason20242025!$D$3:$D$1315, V$1)+SUMIFS(DataRegularSeason20242025!$AB$3:$AB$1315,DataRegularSeason20242025!$B$3:$B$1315, "&lt;=" &amp; $A170, DataRegularSeason20242025!$E$3:$E$1315, V$1)</f>
        <v>41</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47</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59</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47</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55</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44</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44</v>
      </c>
      <c r="V171" s="2">
        <f>SUMIFS(DataRegularSeason20242025!$AA$3:$AA$1315,DataRegularSeason20242025!$B$3:$B$1315, "&lt;=" &amp; $A171, DataRegularSeason20242025!$D$3:$D$1315, V$1)+SUMIFS(DataRegularSeason20242025!$AB$3:$AB$1315,DataRegularSeason20242025!$B$3:$B$1315, "&lt;=" &amp; $A171, DataRegularSeason20242025!$E$3:$E$1315, V$1)</f>
        <v>41</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47</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59</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47</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55</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44</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44</v>
      </c>
      <c r="V172" s="2">
        <f>SUMIFS(DataRegularSeason20242025!$AA$3:$AA$1315,DataRegularSeason20242025!$B$3:$B$1315, "&lt;=" &amp; $A172, DataRegularSeason20242025!$D$3:$D$1315, V$1)+SUMIFS(DataRegularSeason20242025!$AB$3:$AB$1315,DataRegularSeason20242025!$B$3:$B$1315, "&lt;=" &amp; $A172, DataRegularSeason20242025!$E$3:$E$1315, V$1)</f>
        <v>41</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47</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59</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47</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55</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44</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44</v>
      </c>
      <c r="V173" s="2">
        <f>SUMIFS(DataRegularSeason20242025!$AA$3:$AA$1315,DataRegularSeason20242025!$B$3:$B$1315, "&lt;=" &amp; $A173, DataRegularSeason20242025!$D$3:$D$1315, V$1)+SUMIFS(DataRegularSeason20242025!$AB$3:$AB$1315,DataRegularSeason20242025!$B$3:$B$1315, "&lt;=" &amp; $A173, DataRegularSeason20242025!$E$3:$E$1315, V$1)</f>
        <v>41</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47</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59</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47</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55</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44</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44</v>
      </c>
      <c r="V174" s="2">
        <f>SUMIFS(DataRegularSeason20242025!$AA$3:$AA$1315,DataRegularSeason20242025!$B$3:$B$1315, "&lt;=" &amp; $A174, DataRegularSeason20242025!$D$3:$D$1315, V$1)+SUMIFS(DataRegularSeason20242025!$AB$3:$AB$1315,DataRegularSeason20242025!$B$3:$B$1315, "&lt;=" &amp; $A174, DataRegularSeason20242025!$E$3:$E$1315, V$1)</f>
        <v>41</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47</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59</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47</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55</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44</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44</v>
      </c>
      <c r="V175" s="2">
        <f>SUMIFS(DataRegularSeason20242025!$AA$3:$AA$1315,DataRegularSeason20242025!$B$3:$B$1315, "&lt;=" &amp; $A175, DataRegularSeason20242025!$D$3:$D$1315, V$1)+SUMIFS(DataRegularSeason20242025!$AB$3:$AB$1315,DataRegularSeason20242025!$B$3:$B$1315, "&lt;=" &amp; $A175, DataRegularSeason20242025!$E$3:$E$1315, V$1)</f>
        <v>41</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47</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59</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47</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55</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44</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44</v>
      </c>
      <c r="V176" s="2">
        <f>SUMIFS(DataRegularSeason20242025!$AA$3:$AA$1315,DataRegularSeason20242025!$B$3:$B$1315, "&lt;=" &amp; $A176, DataRegularSeason20242025!$D$3:$D$1315, V$1)+SUMIFS(DataRegularSeason20242025!$AB$3:$AB$1315,DataRegularSeason20242025!$B$3:$B$1315, "&lt;=" &amp; $A176, DataRegularSeason20242025!$E$3:$E$1315, V$1)</f>
        <v>41</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47</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59</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47</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55</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44</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44</v>
      </c>
      <c r="V177" s="2">
        <f>SUMIFS(DataRegularSeason20242025!$AA$3:$AA$1315,DataRegularSeason20242025!$B$3:$B$1315, "&lt;=" &amp; $A177, DataRegularSeason20242025!$D$3:$D$1315, V$1)+SUMIFS(DataRegularSeason20242025!$AB$3:$AB$1315,DataRegularSeason20242025!$B$3:$B$1315, "&lt;=" &amp; $A177, DataRegularSeason20242025!$E$3:$E$1315, V$1)</f>
        <v>41</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47</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59</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47</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55</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44</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44</v>
      </c>
      <c r="V178" s="2">
        <f>SUMIFS(DataRegularSeason20242025!$AA$3:$AA$1315,DataRegularSeason20242025!$B$3:$B$1315, "&lt;=" &amp; $A178, DataRegularSeason20242025!$D$3:$D$1315, V$1)+SUMIFS(DataRegularSeason20242025!$AB$3:$AB$1315,DataRegularSeason20242025!$B$3:$B$1315, "&lt;=" &amp; $A178, DataRegularSeason20242025!$E$3:$E$1315, V$1)</f>
        <v>41</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47</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59</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47</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55</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44</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44</v>
      </c>
      <c r="V179" s="2">
        <f>SUMIFS(DataRegularSeason20242025!$AA$3:$AA$1315,DataRegularSeason20242025!$B$3:$B$1315, "&lt;=" &amp; $A179, DataRegularSeason20242025!$D$3:$D$1315, V$1)+SUMIFS(DataRegularSeason20242025!$AB$3:$AB$1315,DataRegularSeason20242025!$B$3:$B$1315, "&lt;=" &amp; $A179, DataRegularSeason20242025!$E$3:$E$1315, V$1)</f>
        <v>41</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47</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59</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47</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55</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44</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44</v>
      </c>
      <c r="V180" s="2">
        <f>SUMIFS(DataRegularSeason20242025!$AA$3:$AA$1315,DataRegularSeason20242025!$B$3:$B$1315, "&lt;=" &amp; $A180, DataRegularSeason20242025!$D$3:$D$1315, V$1)+SUMIFS(DataRegularSeason20242025!$AB$3:$AB$1315,DataRegularSeason20242025!$B$3:$B$1315, "&lt;=" &amp; $A180, DataRegularSeason20242025!$E$3:$E$1315, V$1)</f>
        <v>41</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47</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59</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47</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55</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44</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44</v>
      </c>
      <c r="V181" s="2">
        <f>SUMIFS(DataRegularSeason20242025!$AA$3:$AA$1315,DataRegularSeason20242025!$B$3:$B$1315, "&lt;=" &amp; $A181, DataRegularSeason20242025!$D$3:$D$1315, V$1)+SUMIFS(DataRegularSeason20242025!$AB$3:$AB$1315,DataRegularSeason20242025!$B$3:$B$1315, "&lt;=" &amp; $A181, DataRegularSeason20242025!$E$3:$E$1315, V$1)</f>
        <v>41</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47</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59</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47</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55</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44</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44</v>
      </c>
      <c r="V182" s="2">
        <f>SUMIFS(DataRegularSeason20242025!$AA$3:$AA$1315,DataRegularSeason20242025!$B$3:$B$1315, "&lt;=" &amp; $A182, DataRegularSeason20242025!$D$3:$D$1315, V$1)+SUMIFS(DataRegularSeason20242025!$AB$3:$AB$1315,DataRegularSeason20242025!$B$3:$B$1315, "&lt;=" &amp; $A182, DataRegularSeason20242025!$E$3:$E$1315, V$1)</f>
        <v>41</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47</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59</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47</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55</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44</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44</v>
      </c>
      <c r="V183" s="2">
        <f>SUMIFS(DataRegularSeason20242025!$AA$3:$AA$1315,DataRegularSeason20242025!$B$3:$B$1315, "&lt;=" &amp; $A183, DataRegularSeason20242025!$D$3:$D$1315, V$1)+SUMIFS(DataRegularSeason20242025!$AB$3:$AB$1315,DataRegularSeason20242025!$B$3:$B$1315, "&lt;=" &amp; $A183, DataRegularSeason20242025!$E$3:$E$1315, V$1)</f>
        <v>41</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47</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59</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47</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55</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44</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44</v>
      </c>
      <c r="V184" s="2">
        <f>SUMIFS(DataRegularSeason20242025!$AA$3:$AA$1315,DataRegularSeason20242025!$B$3:$B$1315, "&lt;=" &amp; $A184, DataRegularSeason20242025!$D$3:$D$1315, V$1)+SUMIFS(DataRegularSeason20242025!$AB$3:$AB$1315,DataRegularSeason20242025!$B$3:$B$1315, "&lt;=" &amp; $A184, DataRegularSeason20242025!$E$3:$E$1315, V$1)</f>
        <v>41</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47</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59</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47</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55</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44</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44</v>
      </c>
      <c r="V185" s="2">
        <f>SUMIFS(DataRegularSeason20242025!$AA$3:$AA$1315,DataRegularSeason20242025!$B$3:$B$1315, "&lt;=" &amp; $A185, DataRegularSeason20242025!$D$3:$D$1315, V$1)+SUMIFS(DataRegularSeason20242025!$AB$3:$AB$1315,DataRegularSeason20242025!$B$3:$B$1315, "&lt;=" &amp; $A185, DataRegularSeason20242025!$E$3:$E$1315, V$1)</f>
        <v>41</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47</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59</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47</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55</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44</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44</v>
      </c>
      <c r="V186" s="2">
        <f>SUMIFS(DataRegularSeason20242025!$AA$3:$AA$1315,DataRegularSeason20242025!$B$3:$B$1315, "&lt;=" &amp; $A186, DataRegularSeason20242025!$D$3:$D$1315, V$1)+SUMIFS(DataRegularSeason20242025!$AB$3:$AB$1315,DataRegularSeason20242025!$B$3:$B$1315, "&lt;=" &amp; $A186, DataRegularSeason20242025!$E$3:$E$1315, V$1)</f>
        <v>41</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47</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59</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47</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55</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44</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44</v>
      </c>
      <c r="V187" s="2">
        <f>SUMIFS(DataRegularSeason20242025!$AA$3:$AA$1315,DataRegularSeason20242025!$B$3:$B$1315, "&lt;=" &amp; $A187, DataRegularSeason20242025!$D$3:$D$1315, V$1)+SUMIFS(DataRegularSeason20242025!$AB$3:$AB$1315,DataRegularSeason20242025!$B$3:$B$1315, "&lt;=" &amp; $A187, DataRegularSeason20242025!$E$3:$E$1315, V$1)</f>
        <v>41</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47</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59</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47</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55</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44</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44</v>
      </c>
      <c r="V188" s="2">
        <f>SUMIFS(DataRegularSeason20242025!$AA$3:$AA$1315,DataRegularSeason20242025!$B$3:$B$1315, "&lt;=" &amp; $A188, DataRegularSeason20242025!$D$3:$D$1315, V$1)+SUMIFS(DataRegularSeason20242025!$AB$3:$AB$1315,DataRegularSeason20242025!$B$3:$B$1315, "&lt;=" &amp; $A188, DataRegularSeason20242025!$E$3:$E$1315, V$1)</f>
        <v>41</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47</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59</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47</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55</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44</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44</v>
      </c>
      <c r="V189" s="2">
        <f>SUMIFS(DataRegularSeason20242025!$AA$3:$AA$1315,DataRegularSeason20242025!$B$3:$B$1315, "&lt;=" &amp; $A189, DataRegularSeason20242025!$D$3:$D$1315, V$1)+SUMIFS(DataRegularSeason20242025!$AB$3:$AB$1315,DataRegularSeason20242025!$B$3:$B$1315, "&lt;=" &amp; $A189, DataRegularSeason20242025!$E$3:$E$1315, V$1)</f>
        <v>41</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47</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59</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47</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55</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44</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44</v>
      </c>
      <c r="V190" s="2">
        <f>SUMIFS(DataRegularSeason20242025!$AA$3:$AA$1315,DataRegularSeason20242025!$B$3:$B$1315, "&lt;=" &amp; $A190, DataRegularSeason20242025!$D$3:$D$1315, V$1)+SUMIFS(DataRegularSeason20242025!$AB$3:$AB$1315,DataRegularSeason20242025!$B$3:$B$1315, "&lt;=" &amp; $A190, DataRegularSeason20242025!$E$3:$E$1315, V$1)</f>
        <v>41</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47</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59</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47</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55</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44</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44</v>
      </c>
      <c r="V191" s="2">
        <f>SUMIFS(DataRegularSeason20242025!$AA$3:$AA$1315,DataRegularSeason20242025!$B$3:$B$1315, "&lt;=" &amp; $A191, DataRegularSeason20242025!$D$3:$D$1315, V$1)+SUMIFS(DataRegularSeason20242025!$AB$3:$AB$1315,DataRegularSeason20242025!$B$3:$B$1315, "&lt;=" &amp; $A191, DataRegularSeason20242025!$E$3:$E$1315, V$1)</f>
        <v>41</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47</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59</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47</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55</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44</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44</v>
      </c>
      <c r="V192" s="2">
        <f>SUMIFS(DataRegularSeason20242025!$AA$3:$AA$1315,DataRegularSeason20242025!$B$3:$B$1315, "&lt;=" &amp; $A192, DataRegularSeason20242025!$D$3:$D$1315, V$1)+SUMIFS(DataRegularSeason20242025!$AB$3:$AB$1315,DataRegularSeason20242025!$B$3:$B$1315, "&lt;=" &amp; $A192, DataRegularSeason20242025!$E$3:$E$1315, V$1)</f>
        <v>41</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47</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59</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47</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55</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44</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44</v>
      </c>
      <c r="V193" s="2">
        <f>SUMIFS(DataRegularSeason20242025!$AA$3:$AA$1315,DataRegularSeason20242025!$B$3:$B$1315, "&lt;=" &amp; $A193, DataRegularSeason20242025!$D$3:$D$1315, V$1)+SUMIFS(DataRegularSeason20242025!$AB$3:$AB$1315,DataRegularSeason20242025!$B$3:$B$1315, "&lt;=" &amp; $A193, DataRegularSeason20242025!$E$3:$E$1315, V$1)</f>
        <v>41</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47</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59</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47</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55</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44</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44</v>
      </c>
      <c r="V194" s="2">
        <f>SUMIFS(DataRegularSeason20242025!$AA$3:$AA$1315,DataRegularSeason20242025!$B$3:$B$1315, "&lt;=" &amp; $A194, DataRegularSeason20242025!$D$3:$D$1315, V$1)+SUMIFS(DataRegularSeason20242025!$AB$3:$AB$1315,DataRegularSeason20242025!$B$3:$B$1315, "&lt;=" &amp; $A194, DataRegularSeason20242025!$E$3:$E$1315, V$1)</f>
        <v>41</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47</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59</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47</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55</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44</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44</v>
      </c>
      <c r="V195" s="2">
        <f>SUMIFS(DataRegularSeason20242025!$AA$3:$AA$1315,DataRegularSeason20242025!$B$3:$B$1315, "&lt;=" &amp; $A195, DataRegularSeason20242025!$D$3:$D$1315, V$1)+SUMIFS(DataRegularSeason20242025!$AB$3:$AB$1315,DataRegularSeason20242025!$B$3:$B$1315, "&lt;=" &amp; $A195, DataRegularSeason20242025!$E$3:$E$1315, V$1)</f>
        <v>41</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47</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59</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47</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55</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44</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44</v>
      </c>
      <c r="V196" s="2">
        <f>SUMIFS(DataRegularSeason20242025!$AA$3:$AA$1315,DataRegularSeason20242025!$B$3:$B$1315, "&lt;=" &amp; $A196, DataRegularSeason20242025!$D$3:$D$1315, V$1)+SUMIFS(DataRegularSeason20242025!$AB$3:$AB$1315,DataRegularSeason20242025!$B$3:$B$1315, "&lt;=" &amp; $A196, DataRegularSeason20242025!$E$3:$E$1315, V$1)</f>
        <v>41</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47</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59</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47</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55</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44</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44</v>
      </c>
      <c r="V197" s="2">
        <f>SUMIFS(DataRegularSeason20242025!$AA$3:$AA$1315,DataRegularSeason20242025!$B$3:$B$1315, "&lt;=" &amp; $A197, DataRegularSeason20242025!$D$3:$D$1315, V$1)+SUMIFS(DataRegularSeason20242025!$AB$3:$AB$1315,DataRegularSeason20242025!$B$3:$B$1315, "&lt;=" &amp; $A197, DataRegularSeason20242025!$E$3:$E$1315, V$1)</f>
        <v>41</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47</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59</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47</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55</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44</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44</v>
      </c>
      <c r="V198" s="2">
        <f>SUMIFS(DataRegularSeason20242025!$AA$3:$AA$1315,DataRegularSeason20242025!$B$3:$B$1315, "&lt;=" &amp; $A198, DataRegularSeason20242025!$D$3:$D$1315, V$1)+SUMIFS(DataRegularSeason20242025!$AB$3:$AB$1315,DataRegularSeason20242025!$B$3:$B$1315, "&lt;=" &amp; $A198, DataRegularSeason20242025!$E$3:$E$1315, V$1)</f>
        <v>41</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47</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59</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47</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55</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44</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44</v>
      </c>
      <c r="V199" s="2">
        <f>SUMIFS(DataRegularSeason20242025!$AA$3:$AA$1315,DataRegularSeason20242025!$B$3:$B$1315, "&lt;=" &amp; $A199, DataRegularSeason20242025!$D$3:$D$1315, V$1)+SUMIFS(DataRegularSeason20242025!$AB$3:$AB$1315,DataRegularSeason20242025!$B$3:$B$1315, "&lt;=" &amp; $A199, DataRegularSeason20242025!$E$3:$E$1315, V$1)</f>
        <v>41</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47</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59</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47</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55</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44</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44</v>
      </c>
      <c r="V200" s="2">
        <f>SUMIFS(DataRegularSeason20242025!$AA$3:$AA$1315,DataRegularSeason20242025!$B$3:$B$1315, "&lt;=" &amp; $A200, DataRegularSeason20242025!$D$3:$D$1315, V$1)+SUMIFS(DataRegularSeason20242025!$AB$3:$AB$1315,DataRegularSeason20242025!$B$3:$B$1315, "&lt;=" &amp; $A200, DataRegularSeason20242025!$E$3:$E$1315, V$1)</f>
        <v>41</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47</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59</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47</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55</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44</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44</v>
      </c>
      <c r="V201" s="2">
        <f>SUMIFS(DataRegularSeason20242025!$AA$3:$AA$1315,DataRegularSeason20242025!$B$3:$B$1315, "&lt;=" &amp; $A201, DataRegularSeason20242025!$D$3:$D$1315, V$1)+SUMIFS(DataRegularSeason20242025!$AB$3:$AB$1315,DataRegularSeason20242025!$B$3:$B$1315, "&lt;=" &amp; $A201, DataRegularSeason20242025!$E$3:$E$1315, V$1)</f>
        <v>41</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47</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59</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Z2" sqref="CZ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47</v>
      </c>
      <c r="DF5">
        <f>SUMIFS(DataRegularSeason20242025!$AA$3:$AA$1315,DataRegularSeason20242025!$B$3:$B$1315, "&lt;=" &amp; DF$1, DataRegularSeason20242025!$D$3:$D$1315, $A5)+SUMIFS(DataRegularSeason20242025!$AB$3:$AB$1315,DataRegularSeason20242025!$B$3:$B$1315, "&lt;=" &amp; DF$1, DataRegularSeason20242025!$E$3:$E$1315, $A5)</f>
        <v>47</v>
      </c>
      <c r="DG5">
        <f>SUMIFS(DataRegularSeason20242025!$AA$3:$AA$1315,DataRegularSeason20242025!$B$3:$B$1315, "&lt;=" &amp; DG$1, DataRegularSeason20242025!$D$3:$D$1315, $A5)+SUMIFS(DataRegularSeason20242025!$AB$3:$AB$1315,DataRegularSeason20242025!$B$3:$B$1315, "&lt;=" &amp; DG$1, DataRegularSeason20242025!$E$3:$E$1315, $A5)</f>
        <v>47</v>
      </c>
      <c r="DH5">
        <f>SUMIFS(DataRegularSeason20242025!$AA$3:$AA$1315,DataRegularSeason20242025!$B$3:$B$1315, "&lt;=" &amp; DH$1, DataRegularSeason20242025!$D$3:$D$1315, $A5)+SUMIFS(DataRegularSeason20242025!$AB$3:$AB$1315,DataRegularSeason20242025!$B$3:$B$1315, "&lt;=" &amp; DH$1, DataRegularSeason20242025!$E$3:$E$1315, $A5)</f>
        <v>47</v>
      </c>
      <c r="DI5">
        <f>SUMIFS(DataRegularSeason20242025!$AA$3:$AA$1315,DataRegularSeason20242025!$B$3:$B$1315, "&lt;=" &amp; DI$1, DataRegularSeason20242025!$D$3:$D$1315, $A5)+SUMIFS(DataRegularSeason20242025!$AB$3:$AB$1315,DataRegularSeason20242025!$B$3:$B$1315, "&lt;=" &amp; DI$1, DataRegularSeason20242025!$E$3:$E$1315, $A5)</f>
        <v>47</v>
      </c>
      <c r="DJ5">
        <f>SUMIFS(DataRegularSeason20242025!$AA$3:$AA$1315,DataRegularSeason20242025!$B$3:$B$1315, "&lt;=" &amp; DJ$1, DataRegularSeason20242025!$D$3:$D$1315, $A5)+SUMIFS(DataRegularSeason20242025!$AB$3:$AB$1315,DataRegularSeason20242025!$B$3:$B$1315, "&lt;=" &amp; DJ$1, DataRegularSeason20242025!$E$3:$E$1315, $A5)</f>
        <v>47</v>
      </c>
      <c r="DK5">
        <f>SUMIFS(DataRegularSeason20242025!$AA$3:$AA$1315,DataRegularSeason20242025!$B$3:$B$1315, "&lt;=" &amp; DK$1, DataRegularSeason20242025!$D$3:$D$1315, $A5)+SUMIFS(DataRegularSeason20242025!$AB$3:$AB$1315,DataRegularSeason20242025!$B$3:$B$1315, "&lt;=" &amp; DK$1, DataRegularSeason20242025!$E$3:$E$1315, $A5)</f>
        <v>47</v>
      </c>
      <c r="DL5">
        <f>SUMIFS(DataRegularSeason20242025!$AA$3:$AA$1315,DataRegularSeason20242025!$B$3:$B$1315, "&lt;=" &amp; DL$1, DataRegularSeason20242025!$D$3:$D$1315, $A5)+SUMIFS(DataRegularSeason20242025!$AB$3:$AB$1315,DataRegularSeason20242025!$B$3:$B$1315, "&lt;=" &amp; DL$1, DataRegularSeason20242025!$E$3:$E$1315, $A5)</f>
        <v>47</v>
      </c>
      <c r="DM5">
        <f>SUMIFS(DataRegularSeason20242025!$AA$3:$AA$1315,DataRegularSeason20242025!$B$3:$B$1315, "&lt;=" &amp; DM$1, DataRegularSeason20242025!$D$3:$D$1315, $A5)+SUMIFS(DataRegularSeason20242025!$AB$3:$AB$1315,DataRegularSeason20242025!$B$3:$B$1315, "&lt;=" &amp; DM$1, DataRegularSeason20242025!$E$3:$E$1315, $A5)</f>
        <v>47</v>
      </c>
      <c r="DN5">
        <f>SUMIFS(DataRegularSeason20242025!$AA$3:$AA$1315,DataRegularSeason20242025!$B$3:$B$1315, "&lt;=" &amp; DN$1, DataRegularSeason20242025!$D$3:$D$1315, $A5)+SUMIFS(DataRegularSeason20242025!$AB$3:$AB$1315,DataRegularSeason20242025!$B$3:$B$1315, "&lt;=" &amp; DN$1, DataRegularSeason20242025!$E$3:$E$1315, $A5)</f>
        <v>47</v>
      </c>
      <c r="DO5">
        <f>SUMIFS(DataRegularSeason20242025!$AA$3:$AA$1315,DataRegularSeason20242025!$B$3:$B$1315, "&lt;=" &amp; DO$1, DataRegularSeason20242025!$D$3:$D$1315, $A5)+SUMIFS(DataRegularSeason20242025!$AB$3:$AB$1315,DataRegularSeason20242025!$B$3:$B$1315, "&lt;=" &amp; DO$1, DataRegularSeason20242025!$E$3:$E$1315, $A5)</f>
        <v>47</v>
      </c>
      <c r="DP5">
        <f>SUMIFS(DataRegularSeason20242025!$AA$3:$AA$1315,DataRegularSeason20242025!$B$3:$B$1315, "&lt;=" &amp; DP$1, DataRegularSeason20242025!$D$3:$D$1315, $A5)+SUMIFS(DataRegularSeason20242025!$AB$3:$AB$1315,DataRegularSeason20242025!$B$3:$B$1315, "&lt;=" &amp; DP$1, DataRegularSeason20242025!$E$3:$E$1315, $A5)</f>
        <v>47</v>
      </c>
      <c r="DQ5">
        <f>SUMIFS(DataRegularSeason20242025!$AA$3:$AA$1315,DataRegularSeason20242025!$B$3:$B$1315, "&lt;=" &amp; DQ$1, DataRegularSeason20242025!$D$3:$D$1315, $A5)+SUMIFS(DataRegularSeason20242025!$AB$3:$AB$1315,DataRegularSeason20242025!$B$3:$B$1315, "&lt;=" &amp; DQ$1, DataRegularSeason20242025!$E$3:$E$1315, $A5)</f>
        <v>47</v>
      </c>
      <c r="DR5">
        <f>SUMIFS(DataRegularSeason20242025!$AA$3:$AA$1315,DataRegularSeason20242025!$B$3:$B$1315, "&lt;=" &amp; DR$1, DataRegularSeason20242025!$D$3:$D$1315, $A5)+SUMIFS(DataRegularSeason20242025!$AB$3:$AB$1315,DataRegularSeason20242025!$B$3:$B$1315, "&lt;=" &amp; DR$1, DataRegularSeason20242025!$E$3:$E$1315, $A5)</f>
        <v>47</v>
      </c>
      <c r="DS5">
        <f>SUMIFS(DataRegularSeason20242025!$AA$3:$AA$1315,DataRegularSeason20242025!$B$3:$B$1315, "&lt;=" &amp; DS$1, DataRegularSeason20242025!$D$3:$D$1315, $A5)+SUMIFS(DataRegularSeason20242025!$AB$3:$AB$1315,DataRegularSeason20242025!$B$3:$B$1315, "&lt;=" &amp; DS$1, DataRegularSeason20242025!$E$3:$E$1315, $A5)</f>
        <v>47</v>
      </c>
      <c r="DT5">
        <f>SUMIFS(DataRegularSeason20242025!$AA$3:$AA$1315,DataRegularSeason20242025!$B$3:$B$1315, "&lt;=" &amp; DT$1, DataRegularSeason20242025!$D$3:$D$1315, $A5)+SUMIFS(DataRegularSeason20242025!$AB$3:$AB$1315,DataRegularSeason20242025!$B$3:$B$1315, "&lt;=" &amp; DT$1, DataRegularSeason20242025!$E$3:$E$1315, $A5)</f>
        <v>47</v>
      </c>
      <c r="DU5">
        <f>SUMIFS(DataRegularSeason20242025!$AA$3:$AA$1315,DataRegularSeason20242025!$B$3:$B$1315, "&lt;=" &amp; DU$1, DataRegularSeason20242025!$D$3:$D$1315, $A5)+SUMIFS(DataRegularSeason20242025!$AB$3:$AB$1315,DataRegularSeason20242025!$B$3:$B$1315, "&lt;=" &amp; DU$1, DataRegularSeason20242025!$E$3:$E$1315, $A5)</f>
        <v>47</v>
      </c>
      <c r="DV5">
        <f>SUMIFS(DataRegularSeason20242025!$AA$3:$AA$1315,DataRegularSeason20242025!$B$3:$B$1315, "&lt;=" &amp; DV$1, DataRegularSeason20242025!$D$3:$D$1315, $A5)+SUMIFS(DataRegularSeason20242025!$AB$3:$AB$1315,DataRegularSeason20242025!$B$3:$B$1315, "&lt;=" &amp; DV$1, DataRegularSeason20242025!$E$3:$E$1315, $A5)</f>
        <v>47</v>
      </c>
      <c r="DW5">
        <f>SUMIFS(DataRegularSeason20242025!$AA$3:$AA$1315,DataRegularSeason20242025!$B$3:$B$1315, "&lt;=" &amp; DW$1, DataRegularSeason20242025!$D$3:$D$1315, $A5)+SUMIFS(DataRegularSeason20242025!$AB$3:$AB$1315,DataRegularSeason20242025!$B$3:$B$1315, "&lt;=" &amp; DW$1, DataRegularSeason20242025!$E$3:$E$1315, $A5)</f>
        <v>47</v>
      </c>
      <c r="DX5">
        <f>SUMIFS(DataRegularSeason20242025!$AA$3:$AA$1315,DataRegularSeason20242025!$B$3:$B$1315, "&lt;=" &amp; DX$1, DataRegularSeason20242025!$D$3:$D$1315, $A5)+SUMIFS(DataRegularSeason20242025!$AB$3:$AB$1315,DataRegularSeason20242025!$B$3:$B$1315, "&lt;=" &amp; DX$1, DataRegularSeason20242025!$E$3:$E$1315, $A5)</f>
        <v>47</v>
      </c>
      <c r="DY5">
        <f>SUMIFS(DataRegularSeason20242025!$AA$3:$AA$1315,DataRegularSeason20242025!$B$3:$B$1315, "&lt;=" &amp; DY$1, DataRegularSeason20242025!$D$3:$D$1315, $A5)+SUMIFS(DataRegularSeason20242025!$AB$3:$AB$1315,DataRegularSeason20242025!$B$3:$B$1315, "&lt;=" &amp; DY$1, DataRegularSeason20242025!$E$3:$E$1315, $A5)</f>
        <v>47</v>
      </c>
      <c r="DZ5">
        <f>SUMIFS(DataRegularSeason20242025!$AA$3:$AA$1315,DataRegularSeason20242025!$B$3:$B$1315, "&lt;=" &amp; DZ$1, DataRegularSeason20242025!$D$3:$D$1315, $A5)+SUMIFS(DataRegularSeason20242025!$AB$3:$AB$1315,DataRegularSeason20242025!$B$3:$B$1315, "&lt;=" &amp; DZ$1, DataRegularSeason20242025!$E$3:$E$1315, $A5)</f>
        <v>47</v>
      </c>
      <c r="EA5">
        <f>SUMIFS(DataRegularSeason20242025!$AA$3:$AA$1315,DataRegularSeason20242025!$B$3:$B$1315, "&lt;=" &amp; EA$1, DataRegularSeason20242025!$D$3:$D$1315, $A5)+SUMIFS(DataRegularSeason20242025!$AB$3:$AB$1315,DataRegularSeason20242025!$B$3:$B$1315, "&lt;=" &amp; EA$1, DataRegularSeason20242025!$E$3:$E$1315, $A5)</f>
        <v>47</v>
      </c>
      <c r="EB5">
        <f>SUMIFS(DataRegularSeason20242025!$AA$3:$AA$1315,DataRegularSeason20242025!$B$3:$B$1315, "&lt;=" &amp; EB$1, DataRegularSeason20242025!$D$3:$D$1315, $A5)+SUMIFS(DataRegularSeason20242025!$AB$3:$AB$1315,DataRegularSeason20242025!$B$3:$B$1315, "&lt;=" &amp; EB$1, DataRegularSeason20242025!$E$3:$E$1315, $A5)</f>
        <v>47</v>
      </c>
      <c r="EC5">
        <f>SUMIFS(DataRegularSeason20242025!$AA$3:$AA$1315,DataRegularSeason20242025!$B$3:$B$1315, "&lt;=" &amp; EC$1, DataRegularSeason20242025!$D$3:$D$1315, $A5)+SUMIFS(DataRegularSeason20242025!$AB$3:$AB$1315,DataRegularSeason20242025!$B$3:$B$1315, "&lt;=" &amp; EC$1, DataRegularSeason20242025!$E$3:$E$1315, $A5)</f>
        <v>47</v>
      </c>
      <c r="ED5">
        <f>SUMIFS(DataRegularSeason20242025!$AA$3:$AA$1315,DataRegularSeason20242025!$B$3:$B$1315, "&lt;=" &amp; ED$1, DataRegularSeason20242025!$D$3:$D$1315, $A5)+SUMIFS(DataRegularSeason20242025!$AB$3:$AB$1315,DataRegularSeason20242025!$B$3:$B$1315, "&lt;=" &amp; ED$1, DataRegularSeason20242025!$E$3:$E$1315, $A5)</f>
        <v>47</v>
      </c>
      <c r="EE5">
        <f>SUMIFS(DataRegularSeason20242025!$AA$3:$AA$1315,DataRegularSeason20242025!$B$3:$B$1315, "&lt;=" &amp; EE$1, DataRegularSeason20242025!$D$3:$D$1315, $A5)+SUMIFS(DataRegularSeason20242025!$AB$3:$AB$1315,DataRegularSeason20242025!$B$3:$B$1315, "&lt;=" &amp; EE$1, DataRegularSeason20242025!$E$3:$E$1315, $A5)</f>
        <v>47</v>
      </c>
      <c r="EF5">
        <f>SUMIFS(DataRegularSeason20242025!$AA$3:$AA$1315,DataRegularSeason20242025!$B$3:$B$1315, "&lt;=" &amp; EF$1, DataRegularSeason20242025!$D$3:$D$1315, $A5)+SUMIFS(DataRegularSeason20242025!$AB$3:$AB$1315,DataRegularSeason20242025!$B$3:$B$1315, "&lt;=" &amp; EF$1, DataRegularSeason20242025!$E$3:$E$1315, $A5)</f>
        <v>47</v>
      </c>
      <c r="EG5">
        <f>SUMIFS(DataRegularSeason20242025!$AA$3:$AA$1315,DataRegularSeason20242025!$B$3:$B$1315, "&lt;=" &amp; EG$1, DataRegularSeason20242025!$D$3:$D$1315, $A5)+SUMIFS(DataRegularSeason20242025!$AB$3:$AB$1315,DataRegularSeason20242025!$B$3:$B$1315, "&lt;=" &amp; EG$1, DataRegularSeason20242025!$E$3:$E$1315, $A5)</f>
        <v>47</v>
      </c>
      <c r="EH5">
        <f>SUMIFS(DataRegularSeason20242025!$AA$3:$AA$1315,DataRegularSeason20242025!$B$3:$B$1315, "&lt;=" &amp; EH$1, DataRegularSeason20242025!$D$3:$D$1315, $A5)+SUMIFS(DataRegularSeason20242025!$AB$3:$AB$1315,DataRegularSeason20242025!$B$3:$B$1315, "&lt;=" &amp; EH$1, DataRegularSeason20242025!$E$3:$E$1315, $A5)</f>
        <v>47</v>
      </c>
      <c r="EI5">
        <f>SUMIFS(DataRegularSeason20242025!$AA$3:$AA$1315,DataRegularSeason20242025!$B$3:$B$1315, "&lt;=" &amp; EI$1, DataRegularSeason20242025!$D$3:$D$1315, $A5)+SUMIFS(DataRegularSeason20242025!$AB$3:$AB$1315,DataRegularSeason20242025!$B$3:$B$1315, "&lt;=" &amp; EI$1, DataRegularSeason20242025!$E$3:$E$1315, $A5)</f>
        <v>47</v>
      </c>
      <c r="EJ5">
        <f>SUMIFS(DataRegularSeason20242025!$AA$3:$AA$1315,DataRegularSeason20242025!$B$3:$B$1315, "&lt;=" &amp; EJ$1, DataRegularSeason20242025!$D$3:$D$1315, $A5)+SUMIFS(DataRegularSeason20242025!$AB$3:$AB$1315,DataRegularSeason20242025!$B$3:$B$1315, "&lt;=" &amp; EJ$1, DataRegularSeason20242025!$E$3:$E$1315, $A5)</f>
        <v>47</v>
      </c>
      <c r="EK5">
        <f>SUMIFS(DataRegularSeason20242025!$AA$3:$AA$1315,DataRegularSeason20242025!$B$3:$B$1315, "&lt;=" &amp; EK$1, DataRegularSeason20242025!$D$3:$D$1315, $A5)+SUMIFS(DataRegularSeason20242025!$AB$3:$AB$1315,DataRegularSeason20242025!$B$3:$B$1315, "&lt;=" &amp; EK$1, DataRegularSeason20242025!$E$3:$E$1315, $A5)</f>
        <v>47</v>
      </c>
      <c r="EL5">
        <f>SUMIFS(DataRegularSeason20242025!$AA$3:$AA$1315,DataRegularSeason20242025!$B$3:$B$1315, "&lt;=" &amp; EL$1, DataRegularSeason20242025!$D$3:$D$1315, $A5)+SUMIFS(DataRegularSeason20242025!$AB$3:$AB$1315,DataRegularSeason20242025!$B$3:$B$1315, "&lt;=" &amp; EL$1, DataRegularSeason20242025!$E$3:$E$1315, $A5)</f>
        <v>47</v>
      </c>
      <c r="EM5">
        <f>SUMIFS(DataRegularSeason20242025!$AA$3:$AA$1315,DataRegularSeason20242025!$B$3:$B$1315, "&lt;=" &amp; EM$1, DataRegularSeason20242025!$D$3:$D$1315, $A5)+SUMIFS(DataRegularSeason20242025!$AB$3:$AB$1315,DataRegularSeason20242025!$B$3:$B$1315, "&lt;=" &amp; EM$1, DataRegularSeason20242025!$E$3:$E$1315, $A5)</f>
        <v>47</v>
      </c>
      <c r="EN5">
        <f>SUMIFS(DataRegularSeason20242025!$AA$3:$AA$1315,DataRegularSeason20242025!$B$3:$B$1315, "&lt;=" &amp; EN$1, DataRegularSeason20242025!$D$3:$D$1315, $A5)+SUMIFS(DataRegularSeason20242025!$AB$3:$AB$1315,DataRegularSeason20242025!$B$3:$B$1315, "&lt;=" &amp; EN$1, DataRegularSeason20242025!$E$3:$E$1315, $A5)</f>
        <v>47</v>
      </c>
      <c r="EO5">
        <f>SUMIFS(DataRegularSeason20242025!$AA$3:$AA$1315,DataRegularSeason20242025!$B$3:$B$1315, "&lt;=" &amp; EO$1, DataRegularSeason20242025!$D$3:$D$1315, $A5)+SUMIFS(DataRegularSeason20242025!$AB$3:$AB$1315,DataRegularSeason20242025!$B$3:$B$1315, "&lt;=" &amp; EO$1, DataRegularSeason20242025!$E$3:$E$1315, $A5)</f>
        <v>47</v>
      </c>
      <c r="EP5">
        <f>SUMIFS(DataRegularSeason20242025!$AA$3:$AA$1315,DataRegularSeason20242025!$B$3:$B$1315, "&lt;=" &amp; EP$1, DataRegularSeason20242025!$D$3:$D$1315, $A5)+SUMIFS(DataRegularSeason20242025!$AB$3:$AB$1315,DataRegularSeason20242025!$B$3:$B$1315, "&lt;=" &amp; EP$1, DataRegularSeason20242025!$E$3:$E$1315, $A5)</f>
        <v>47</v>
      </c>
      <c r="EQ5">
        <f>SUMIFS(DataRegularSeason20242025!$AA$3:$AA$1315,DataRegularSeason20242025!$B$3:$B$1315, "&lt;=" &amp; EQ$1, DataRegularSeason20242025!$D$3:$D$1315, $A5)+SUMIFS(DataRegularSeason20242025!$AB$3:$AB$1315,DataRegularSeason20242025!$B$3:$B$1315, "&lt;=" &amp; EQ$1, DataRegularSeason20242025!$E$3:$E$1315, $A5)</f>
        <v>47</v>
      </c>
      <c r="ER5">
        <f>SUMIFS(DataRegularSeason20242025!$AA$3:$AA$1315,DataRegularSeason20242025!$B$3:$B$1315, "&lt;=" &amp; ER$1, DataRegularSeason20242025!$D$3:$D$1315, $A5)+SUMIFS(DataRegularSeason20242025!$AB$3:$AB$1315,DataRegularSeason20242025!$B$3:$B$1315, "&lt;=" &amp; ER$1, DataRegularSeason20242025!$E$3:$E$1315, $A5)</f>
        <v>47</v>
      </c>
      <c r="ES5">
        <f>SUMIFS(DataRegularSeason20242025!$AA$3:$AA$1315,DataRegularSeason20242025!$B$3:$B$1315, "&lt;=" &amp; ES$1, DataRegularSeason20242025!$D$3:$D$1315, $A5)+SUMIFS(DataRegularSeason20242025!$AB$3:$AB$1315,DataRegularSeason20242025!$B$3:$B$1315, "&lt;=" &amp; ES$1, DataRegularSeason20242025!$E$3:$E$1315, $A5)</f>
        <v>47</v>
      </c>
      <c r="ET5">
        <f>SUMIFS(DataRegularSeason20242025!$AA$3:$AA$1315,DataRegularSeason20242025!$B$3:$B$1315, "&lt;=" &amp; ET$1, DataRegularSeason20242025!$D$3:$D$1315, $A5)+SUMIFS(DataRegularSeason20242025!$AB$3:$AB$1315,DataRegularSeason20242025!$B$3:$B$1315, "&lt;=" &amp; ET$1, DataRegularSeason20242025!$E$3:$E$1315, $A5)</f>
        <v>47</v>
      </c>
      <c r="EU5">
        <f>SUMIFS(DataRegularSeason20242025!$AA$3:$AA$1315,DataRegularSeason20242025!$B$3:$B$1315, "&lt;=" &amp; EU$1, DataRegularSeason20242025!$D$3:$D$1315, $A5)+SUMIFS(DataRegularSeason20242025!$AB$3:$AB$1315,DataRegularSeason20242025!$B$3:$B$1315, "&lt;=" &amp; EU$1, DataRegularSeason20242025!$E$3:$E$1315, $A5)</f>
        <v>47</v>
      </c>
      <c r="EV5">
        <f>SUMIFS(DataRegularSeason20242025!$AA$3:$AA$1315,DataRegularSeason20242025!$B$3:$B$1315, "&lt;=" &amp; EV$1, DataRegularSeason20242025!$D$3:$D$1315, $A5)+SUMIFS(DataRegularSeason20242025!$AB$3:$AB$1315,DataRegularSeason20242025!$B$3:$B$1315, "&lt;=" &amp; EV$1, DataRegularSeason20242025!$E$3:$E$1315, $A5)</f>
        <v>47</v>
      </c>
      <c r="EW5">
        <f>SUMIFS(DataRegularSeason20242025!$AA$3:$AA$1315,DataRegularSeason20242025!$B$3:$B$1315, "&lt;=" &amp; EW$1, DataRegularSeason20242025!$D$3:$D$1315, $A5)+SUMIFS(DataRegularSeason20242025!$AB$3:$AB$1315,DataRegularSeason20242025!$B$3:$B$1315, "&lt;=" &amp; EW$1, DataRegularSeason20242025!$E$3:$E$1315, $A5)</f>
        <v>47</v>
      </c>
      <c r="EX5">
        <f>SUMIFS(DataRegularSeason20242025!$AA$3:$AA$1315,DataRegularSeason20242025!$B$3:$B$1315, "&lt;=" &amp; EX$1, DataRegularSeason20242025!$D$3:$D$1315, $A5)+SUMIFS(DataRegularSeason20242025!$AB$3:$AB$1315,DataRegularSeason20242025!$B$3:$B$1315, "&lt;=" &amp; EX$1, DataRegularSeason20242025!$E$3:$E$1315, $A5)</f>
        <v>47</v>
      </c>
      <c r="EY5">
        <f>SUMIFS(DataRegularSeason20242025!$AA$3:$AA$1315,DataRegularSeason20242025!$B$3:$B$1315, "&lt;=" &amp; EY$1, DataRegularSeason20242025!$D$3:$D$1315, $A5)+SUMIFS(DataRegularSeason20242025!$AB$3:$AB$1315,DataRegularSeason20242025!$B$3:$B$1315, "&lt;=" &amp; EY$1, DataRegularSeason20242025!$E$3:$E$1315, $A5)</f>
        <v>47</v>
      </c>
      <c r="EZ5">
        <f>SUMIFS(DataRegularSeason20242025!$AA$3:$AA$1315,DataRegularSeason20242025!$B$3:$B$1315, "&lt;=" &amp; EZ$1, DataRegularSeason20242025!$D$3:$D$1315, $A5)+SUMIFS(DataRegularSeason20242025!$AB$3:$AB$1315,DataRegularSeason20242025!$B$3:$B$1315, "&lt;=" &amp; EZ$1, DataRegularSeason20242025!$E$3:$E$1315, $A5)</f>
        <v>47</v>
      </c>
      <c r="FA5">
        <f>SUMIFS(DataRegularSeason20242025!$AA$3:$AA$1315,DataRegularSeason20242025!$B$3:$B$1315, "&lt;=" &amp; FA$1, DataRegularSeason20242025!$D$3:$D$1315, $A5)+SUMIFS(DataRegularSeason20242025!$AB$3:$AB$1315,DataRegularSeason20242025!$B$3:$B$1315, "&lt;=" &amp; FA$1, DataRegularSeason20242025!$E$3:$E$1315, $A5)</f>
        <v>47</v>
      </c>
      <c r="FB5">
        <f>SUMIFS(DataRegularSeason20242025!$AA$3:$AA$1315,DataRegularSeason20242025!$B$3:$B$1315, "&lt;=" &amp; FB$1, DataRegularSeason20242025!$D$3:$D$1315, $A5)+SUMIFS(DataRegularSeason20242025!$AB$3:$AB$1315,DataRegularSeason20242025!$B$3:$B$1315, "&lt;=" &amp; FB$1, DataRegularSeason20242025!$E$3:$E$1315, $A5)</f>
        <v>47</v>
      </c>
      <c r="FC5">
        <f>SUMIFS(DataRegularSeason20242025!$AA$3:$AA$1315,DataRegularSeason20242025!$B$3:$B$1315, "&lt;=" &amp; FC$1, DataRegularSeason20242025!$D$3:$D$1315, $A5)+SUMIFS(DataRegularSeason20242025!$AB$3:$AB$1315,DataRegularSeason20242025!$B$3:$B$1315, "&lt;=" &amp; FC$1, DataRegularSeason20242025!$E$3:$E$1315, $A5)</f>
        <v>47</v>
      </c>
      <c r="FD5">
        <f>SUMIFS(DataRegularSeason20242025!$AA$3:$AA$1315,DataRegularSeason20242025!$B$3:$B$1315, "&lt;=" &amp; FD$1, DataRegularSeason20242025!$D$3:$D$1315, $A5)+SUMIFS(DataRegularSeason20242025!$AB$3:$AB$1315,DataRegularSeason20242025!$B$3:$B$1315, "&lt;=" &amp; FD$1, DataRegularSeason20242025!$E$3:$E$1315, $A5)</f>
        <v>47</v>
      </c>
      <c r="FE5">
        <f>SUMIFS(DataRegularSeason20242025!$AA$3:$AA$1315,DataRegularSeason20242025!$B$3:$B$1315, "&lt;=" &amp; FE$1, DataRegularSeason20242025!$D$3:$D$1315, $A5)+SUMIFS(DataRegularSeason20242025!$AB$3:$AB$1315,DataRegularSeason20242025!$B$3:$B$1315, "&lt;=" &amp; FE$1, DataRegularSeason20242025!$E$3:$E$1315, $A5)</f>
        <v>47</v>
      </c>
      <c r="FF5">
        <f>SUMIFS(DataRegularSeason20242025!$AA$3:$AA$1315,DataRegularSeason20242025!$B$3:$B$1315, "&lt;=" &amp; FF$1, DataRegularSeason20242025!$D$3:$D$1315, $A5)+SUMIFS(DataRegularSeason20242025!$AB$3:$AB$1315,DataRegularSeason20242025!$B$3:$B$1315, "&lt;=" &amp; FF$1, DataRegularSeason20242025!$E$3:$E$1315, $A5)</f>
        <v>47</v>
      </c>
      <c r="FG5">
        <f>SUMIFS(DataRegularSeason20242025!$AA$3:$AA$1315,DataRegularSeason20242025!$B$3:$B$1315, "&lt;=" &amp; FG$1, DataRegularSeason20242025!$D$3:$D$1315, $A5)+SUMIFS(DataRegularSeason20242025!$AB$3:$AB$1315,DataRegularSeason20242025!$B$3:$B$1315, "&lt;=" &amp; FG$1, DataRegularSeason20242025!$E$3:$E$1315, $A5)</f>
        <v>47</v>
      </c>
      <c r="FH5">
        <f>SUMIFS(DataRegularSeason20242025!$AA$3:$AA$1315,DataRegularSeason20242025!$B$3:$B$1315, "&lt;=" &amp; FH$1, DataRegularSeason20242025!$D$3:$D$1315, $A5)+SUMIFS(DataRegularSeason20242025!$AB$3:$AB$1315,DataRegularSeason20242025!$B$3:$B$1315, "&lt;=" &amp; FH$1, DataRegularSeason20242025!$E$3:$E$1315, $A5)</f>
        <v>47</v>
      </c>
      <c r="FI5">
        <f>SUMIFS(DataRegularSeason20242025!$AA$3:$AA$1315,DataRegularSeason20242025!$B$3:$B$1315, "&lt;=" &amp; FI$1, DataRegularSeason20242025!$D$3:$D$1315, $A5)+SUMIFS(DataRegularSeason20242025!$AB$3:$AB$1315,DataRegularSeason20242025!$B$3:$B$1315, "&lt;=" &amp; FI$1, DataRegularSeason20242025!$E$3:$E$1315, $A5)</f>
        <v>47</v>
      </c>
      <c r="FJ5">
        <f>SUMIFS(DataRegularSeason20242025!$AA$3:$AA$1315,DataRegularSeason20242025!$B$3:$B$1315, "&lt;=" &amp; FJ$1, DataRegularSeason20242025!$D$3:$D$1315, $A5)+SUMIFS(DataRegularSeason20242025!$AB$3:$AB$1315,DataRegularSeason20242025!$B$3:$B$1315, "&lt;=" &amp; FJ$1, DataRegularSeason20242025!$E$3:$E$1315, $A5)</f>
        <v>47</v>
      </c>
      <c r="FK5">
        <f>SUMIFS(DataRegularSeason20242025!$AA$3:$AA$1315,DataRegularSeason20242025!$B$3:$B$1315, "&lt;=" &amp; FK$1, DataRegularSeason20242025!$D$3:$D$1315, $A5)+SUMIFS(DataRegularSeason20242025!$AB$3:$AB$1315,DataRegularSeason20242025!$B$3:$B$1315, "&lt;=" &amp; FK$1, DataRegularSeason20242025!$E$3:$E$1315, $A5)</f>
        <v>47</v>
      </c>
      <c r="FL5">
        <f>SUMIFS(DataRegularSeason20242025!$AA$3:$AA$1315,DataRegularSeason20242025!$B$3:$B$1315, "&lt;=" &amp; FL$1, DataRegularSeason20242025!$D$3:$D$1315, $A5)+SUMIFS(DataRegularSeason20242025!$AB$3:$AB$1315,DataRegularSeason20242025!$B$3:$B$1315, "&lt;=" &amp; FL$1, DataRegularSeason20242025!$E$3:$E$1315, $A5)</f>
        <v>47</v>
      </c>
      <c r="FM5">
        <f>SUMIFS(DataRegularSeason20242025!$AA$3:$AA$1315,DataRegularSeason20242025!$B$3:$B$1315, "&lt;=" &amp; FM$1, DataRegularSeason20242025!$D$3:$D$1315, $A5)+SUMIFS(DataRegularSeason20242025!$AB$3:$AB$1315,DataRegularSeason20242025!$B$3:$B$1315, "&lt;=" &amp; FM$1, DataRegularSeason20242025!$E$3:$E$1315, $A5)</f>
        <v>47</v>
      </c>
      <c r="FN5">
        <f>SUMIFS(DataRegularSeason20242025!$AA$3:$AA$1315,DataRegularSeason20242025!$B$3:$B$1315, "&lt;=" &amp; FN$1, DataRegularSeason20242025!$D$3:$D$1315, $A5)+SUMIFS(DataRegularSeason20242025!$AB$3:$AB$1315,DataRegularSeason20242025!$B$3:$B$1315, "&lt;=" &amp; FN$1, DataRegularSeason20242025!$E$3:$E$1315, $A5)</f>
        <v>47</v>
      </c>
      <c r="FO5">
        <f>SUMIFS(DataRegularSeason20242025!$AA$3:$AA$1315,DataRegularSeason20242025!$B$3:$B$1315, "&lt;=" &amp; FO$1, DataRegularSeason20242025!$D$3:$D$1315, $A5)+SUMIFS(DataRegularSeason20242025!$AB$3:$AB$1315,DataRegularSeason20242025!$B$3:$B$1315, "&lt;=" &amp; FO$1, DataRegularSeason20242025!$E$3:$E$1315, $A5)</f>
        <v>47</v>
      </c>
      <c r="FP5">
        <f>SUMIFS(DataRegularSeason20242025!$AA$3:$AA$1315,DataRegularSeason20242025!$B$3:$B$1315, "&lt;=" &amp; FP$1, DataRegularSeason20242025!$D$3:$D$1315, $A5)+SUMIFS(DataRegularSeason20242025!$AB$3:$AB$1315,DataRegularSeason20242025!$B$3:$B$1315, "&lt;=" &amp; FP$1, DataRegularSeason20242025!$E$3:$E$1315, $A5)</f>
        <v>47</v>
      </c>
      <c r="FQ5">
        <f>SUMIFS(DataRegularSeason20242025!$AA$3:$AA$1315,DataRegularSeason20242025!$B$3:$B$1315, "&lt;=" &amp; FQ$1, DataRegularSeason20242025!$D$3:$D$1315, $A5)+SUMIFS(DataRegularSeason20242025!$AB$3:$AB$1315,DataRegularSeason20242025!$B$3:$B$1315, "&lt;=" &amp; FQ$1, DataRegularSeason20242025!$E$3:$E$1315, $A5)</f>
        <v>47</v>
      </c>
      <c r="FR5">
        <f>SUMIFS(DataRegularSeason20242025!$AA$3:$AA$1315,DataRegularSeason20242025!$B$3:$B$1315, "&lt;=" &amp; FR$1, DataRegularSeason20242025!$D$3:$D$1315, $A5)+SUMIFS(DataRegularSeason20242025!$AB$3:$AB$1315,DataRegularSeason20242025!$B$3:$B$1315, "&lt;=" &amp; FR$1, DataRegularSeason20242025!$E$3:$E$1315, $A5)</f>
        <v>47</v>
      </c>
      <c r="FS5">
        <f>SUMIFS(DataRegularSeason20242025!$AA$3:$AA$1315,DataRegularSeason20242025!$B$3:$B$1315, "&lt;=" &amp; FS$1, DataRegularSeason20242025!$D$3:$D$1315, $A5)+SUMIFS(DataRegularSeason20242025!$AB$3:$AB$1315,DataRegularSeason20242025!$B$3:$B$1315, "&lt;=" &amp; FS$1, DataRegularSeason20242025!$E$3:$E$1315, $A5)</f>
        <v>47</v>
      </c>
      <c r="FT5">
        <f>SUMIFS(DataRegularSeason20242025!$AA$3:$AA$1315,DataRegularSeason20242025!$B$3:$B$1315, "&lt;=" &amp; FT$1, DataRegularSeason20242025!$D$3:$D$1315, $A5)+SUMIFS(DataRegularSeason20242025!$AB$3:$AB$1315,DataRegularSeason20242025!$B$3:$B$1315, "&lt;=" &amp; FT$1, DataRegularSeason20242025!$E$3:$E$1315, $A5)</f>
        <v>47</v>
      </c>
      <c r="FU5">
        <f>SUMIFS(DataRegularSeason20242025!$AA$3:$AA$1315,DataRegularSeason20242025!$B$3:$B$1315, "&lt;=" &amp; FU$1, DataRegularSeason20242025!$D$3:$D$1315, $A5)+SUMIFS(DataRegularSeason20242025!$AB$3:$AB$1315,DataRegularSeason20242025!$B$3:$B$1315, "&lt;=" &amp; FU$1, DataRegularSeason20242025!$E$3:$E$1315, $A5)</f>
        <v>47</v>
      </c>
      <c r="FV5">
        <f>SUMIFS(DataRegularSeason20242025!$AA$3:$AA$1315,DataRegularSeason20242025!$B$3:$B$1315, "&lt;=" &amp; FV$1, DataRegularSeason20242025!$D$3:$D$1315, $A5)+SUMIFS(DataRegularSeason20242025!$AB$3:$AB$1315,DataRegularSeason20242025!$B$3:$B$1315, "&lt;=" &amp; FV$1, DataRegularSeason20242025!$E$3:$E$1315, $A5)</f>
        <v>47</v>
      </c>
      <c r="FW5">
        <f>SUMIFS(DataRegularSeason20242025!$AA$3:$AA$1315,DataRegularSeason20242025!$B$3:$B$1315, "&lt;=" &amp; FW$1, DataRegularSeason20242025!$D$3:$D$1315, $A5)+SUMIFS(DataRegularSeason20242025!$AB$3:$AB$1315,DataRegularSeason20242025!$B$3:$B$1315, "&lt;=" &amp; FW$1, DataRegularSeason20242025!$E$3:$E$1315, $A5)</f>
        <v>47</v>
      </c>
      <c r="FX5">
        <f>SUMIFS(DataRegularSeason20242025!$AA$3:$AA$1315,DataRegularSeason20242025!$B$3:$B$1315, "&lt;=" &amp; FX$1, DataRegularSeason20242025!$D$3:$D$1315, $A5)+SUMIFS(DataRegularSeason20242025!$AB$3:$AB$1315,DataRegularSeason20242025!$B$3:$B$1315, "&lt;=" &amp; FX$1, DataRegularSeason20242025!$E$3:$E$1315, $A5)</f>
        <v>47</v>
      </c>
      <c r="FY5">
        <f>SUMIFS(DataRegularSeason20242025!$AA$3:$AA$1315,DataRegularSeason20242025!$B$3:$B$1315, "&lt;=" &amp; FY$1, DataRegularSeason20242025!$D$3:$D$1315, $A5)+SUMIFS(DataRegularSeason20242025!$AB$3:$AB$1315,DataRegularSeason20242025!$B$3:$B$1315, "&lt;=" &amp; FY$1, DataRegularSeason20242025!$E$3:$E$1315, $A5)</f>
        <v>47</v>
      </c>
      <c r="FZ5">
        <f>SUMIFS(DataRegularSeason20242025!$AA$3:$AA$1315,DataRegularSeason20242025!$B$3:$B$1315, "&lt;=" &amp; FZ$1, DataRegularSeason20242025!$D$3:$D$1315, $A5)+SUMIFS(DataRegularSeason20242025!$AB$3:$AB$1315,DataRegularSeason20242025!$B$3:$B$1315, "&lt;=" &amp; FZ$1, DataRegularSeason20242025!$E$3:$E$1315, $A5)</f>
        <v>47</v>
      </c>
      <c r="GA5">
        <f>SUMIFS(DataRegularSeason20242025!$AA$3:$AA$1315,DataRegularSeason20242025!$B$3:$B$1315, "&lt;=" &amp; GA$1, DataRegularSeason20242025!$D$3:$D$1315, $A5)+SUMIFS(DataRegularSeason20242025!$AB$3:$AB$1315,DataRegularSeason20242025!$B$3:$B$1315, "&lt;=" &amp; GA$1, DataRegularSeason20242025!$E$3:$E$1315, $A5)</f>
        <v>47</v>
      </c>
      <c r="GB5">
        <f>SUMIFS(DataRegularSeason20242025!$AA$3:$AA$1315,DataRegularSeason20242025!$B$3:$B$1315, "&lt;=" &amp; GB$1, DataRegularSeason20242025!$D$3:$D$1315, $A5)+SUMIFS(DataRegularSeason20242025!$AB$3:$AB$1315,DataRegularSeason20242025!$B$3:$B$1315, "&lt;=" &amp; GB$1, DataRegularSeason20242025!$E$3:$E$1315, $A5)</f>
        <v>47</v>
      </c>
      <c r="GC5">
        <f>SUMIFS(DataRegularSeason20242025!$AA$3:$AA$1315,DataRegularSeason20242025!$B$3:$B$1315, "&lt;=" &amp; GC$1, DataRegularSeason20242025!$D$3:$D$1315, $A5)+SUMIFS(DataRegularSeason20242025!$AB$3:$AB$1315,DataRegularSeason20242025!$B$3:$B$1315, "&lt;=" &amp; GC$1, DataRegularSeason20242025!$E$3:$E$1315, $A5)</f>
        <v>47</v>
      </c>
      <c r="GD5">
        <f>SUMIFS(DataRegularSeason20242025!$AA$3:$AA$1315,DataRegularSeason20242025!$B$3:$B$1315, "&lt;=" &amp; GD$1, DataRegularSeason20242025!$D$3:$D$1315, $A5)+SUMIFS(DataRegularSeason20242025!$AB$3:$AB$1315,DataRegularSeason20242025!$B$3:$B$1315, "&lt;=" &amp; GD$1, DataRegularSeason20242025!$E$3:$E$1315, $A5)</f>
        <v>47</v>
      </c>
      <c r="GE5">
        <f>SUMIFS(DataRegularSeason20242025!$AA$3:$AA$1315,DataRegularSeason20242025!$B$3:$B$1315, "&lt;=" &amp; GE$1, DataRegularSeason20242025!$D$3:$D$1315, $A5)+SUMIFS(DataRegularSeason20242025!$AB$3:$AB$1315,DataRegularSeason20242025!$B$3:$B$1315, "&lt;=" &amp; GE$1, DataRegularSeason20242025!$E$3:$E$1315, $A5)</f>
        <v>47</v>
      </c>
      <c r="GF5">
        <f>SUMIFS(DataRegularSeason20242025!$AA$3:$AA$1315,DataRegularSeason20242025!$B$3:$B$1315, "&lt;=" &amp; GF$1, DataRegularSeason20242025!$D$3:$D$1315, $A5)+SUMIFS(DataRegularSeason20242025!$AB$3:$AB$1315,DataRegularSeason20242025!$B$3:$B$1315, "&lt;=" &amp; GF$1, DataRegularSeason20242025!$E$3:$E$1315, $A5)</f>
        <v>47</v>
      </c>
      <c r="GG5">
        <f>SUMIFS(DataRegularSeason20242025!$AA$3:$AA$1315,DataRegularSeason20242025!$B$3:$B$1315, "&lt;=" &amp; GG$1, DataRegularSeason20242025!$D$3:$D$1315, $A5)+SUMIFS(DataRegularSeason20242025!$AB$3:$AB$1315,DataRegularSeason20242025!$B$3:$B$1315, "&lt;=" &amp; GG$1, DataRegularSeason20242025!$E$3:$E$1315, $A5)</f>
        <v>47</v>
      </c>
      <c r="GH5">
        <f>SUMIFS(DataRegularSeason20242025!$AA$3:$AA$1315,DataRegularSeason20242025!$B$3:$B$1315, "&lt;=" &amp; GH$1, DataRegularSeason20242025!$D$3:$D$1315, $A5)+SUMIFS(DataRegularSeason20242025!$AB$3:$AB$1315,DataRegularSeason20242025!$B$3:$B$1315, "&lt;=" &amp; GH$1, DataRegularSeason20242025!$E$3:$E$1315, $A5)</f>
        <v>47</v>
      </c>
      <c r="GI5">
        <f>SUMIFS(DataRegularSeason20242025!$AA$3:$AA$1315,DataRegularSeason20242025!$B$3:$B$1315, "&lt;=" &amp; GI$1, DataRegularSeason20242025!$D$3:$D$1315, $A5)+SUMIFS(DataRegularSeason20242025!$AB$3:$AB$1315,DataRegularSeason20242025!$B$3:$B$1315, "&lt;=" &amp; GI$1, DataRegularSeason20242025!$E$3:$E$1315, $A5)</f>
        <v>47</v>
      </c>
      <c r="GJ5">
        <f>SUMIFS(DataRegularSeason20242025!$AA$3:$AA$1315,DataRegularSeason20242025!$B$3:$B$1315, "&lt;=" &amp; GJ$1, DataRegularSeason20242025!$D$3:$D$1315, $A5)+SUMIFS(DataRegularSeason20242025!$AB$3:$AB$1315,DataRegularSeason20242025!$B$3:$B$1315, "&lt;=" &amp; GJ$1, DataRegularSeason20242025!$E$3:$E$1315, $A5)</f>
        <v>47</v>
      </c>
      <c r="GK5">
        <f>SUMIFS(DataRegularSeason20242025!$AA$3:$AA$1315,DataRegularSeason20242025!$B$3:$B$1315, "&lt;=" &amp; GK$1, DataRegularSeason20242025!$D$3:$D$1315, $A5)+SUMIFS(DataRegularSeason20242025!$AB$3:$AB$1315,DataRegularSeason20242025!$B$3:$B$1315, "&lt;=" &amp; GK$1, DataRegularSeason20242025!$E$3:$E$1315, $A5)</f>
        <v>47</v>
      </c>
      <c r="GL5">
        <f>SUMIFS(DataRegularSeason20242025!$AA$3:$AA$1315,DataRegularSeason20242025!$B$3:$B$1315, "&lt;=" &amp; GL$1, DataRegularSeason20242025!$D$3:$D$1315, $A5)+SUMIFS(DataRegularSeason20242025!$AB$3:$AB$1315,DataRegularSeason20242025!$B$3:$B$1315, "&lt;=" &amp; GL$1, DataRegularSeason20242025!$E$3:$E$1315, $A5)</f>
        <v>47</v>
      </c>
      <c r="GM5">
        <f>SUMIFS(DataRegularSeason20242025!$AA$3:$AA$1315,DataRegularSeason20242025!$B$3:$B$1315, "&lt;=" &amp; GM$1, DataRegularSeason20242025!$D$3:$D$1315, $A5)+SUMIFS(DataRegularSeason20242025!$AB$3:$AB$1315,DataRegularSeason20242025!$B$3:$B$1315, "&lt;=" &amp; GM$1, DataRegularSeason20242025!$E$3:$E$1315, $A5)</f>
        <v>47</v>
      </c>
      <c r="GN5">
        <f>SUMIFS(DataRegularSeason20242025!$AA$3:$AA$1315,DataRegularSeason20242025!$B$3:$B$1315, "&lt;=" &amp; GN$1, DataRegularSeason20242025!$D$3:$D$1315, $A5)+SUMIFS(DataRegularSeason20242025!$AB$3:$AB$1315,DataRegularSeason20242025!$B$3:$B$1315, "&lt;=" &amp; GN$1, DataRegularSeason20242025!$E$3:$E$1315, $A5)</f>
        <v>47</v>
      </c>
      <c r="GO5">
        <f>SUMIFS(DataRegularSeason20242025!$AA$3:$AA$1315,DataRegularSeason20242025!$B$3:$B$1315, "&lt;=" &amp; GO$1, DataRegularSeason20242025!$D$3:$D$1315, $A5)+SUMIFS(DataRegularSeason20242025!$AB$3:$AB$1315,DataRegularSeason20242025!$B$3:$B$1315, "&lt;=" &amp; GO$1, DataRegularSeason20242025!$E$3:$E$1315, $A5)</f>
        <v>47</v>
      </c>
      <c r="GP5">
        <f>SUMIFS(DataRegularSeason20242025!$AA$3:$AA$1315,DataRegularSeason20242025!$B$3:$B$1315, "&lt;=" &amp; GP$1, DataRegularSeason20242025!$D$3:$D$1315, $A5)+SUMIFS(DataRegularSeason20242025!$AB$3:$AB$1315,DataRegularSeason20242025!$B$3:$B$1315, "&lt;=" &amp; GP$1, DataRegularSeason20242025!$E$3:$E$1315, $A5)</f>
        <v>47</v>
      </c>
      <c r="GQ5">
        <f>SUMIFS(DataRegularSeason20242025!$AA$3:$AA$1315,DataRegularSeason20242025!$B$3:$B$1315, "&lt;=" &amp; GQ$1, DataRegularSeason20242025!$D$3:$D$1315, $A5)+SUMIFS(DataRegularSeason20242025!$AB$3:$AB$1315,DataRegularSeason20242025!$B$3:$B$1315, "&lt;=" &amp; GQ$1, DataRegularSeason20242025!$E$3:$E$1315, $A5)</f>
        <v>47</v>
      </c>
      <c r="GR5">
        <f>SUMIFS(DataRegularSeason20242025!$AA$3:$AA$1315,DataRegularSeason20242025!$B$3:$B$1315, "&lt;=" &amp; GR$1, DataRegularSeason20242025!$D$3:$D$1315, $A5)+SUMIFS(DataRegularSeason20242025!$AB$3:$AB$1315,DataRegularSeason20242025!$B$3:$B$1315, "&lt;=" &amp; GR$1, DataRegularSeason20242025!$E$3:$E$1315, $A5)</f>
        <v>47</v>
      </c>
      <c r="GS5">
        <f>SUMIFS(DataRegularSeason20242025!$AA$3:$AA$1315,DataRegularSeason20242025!$B$3:$B$1315, "&lt;=" &amp; GS$1, DataRegularSeason20242025!$D$3:$D$1315, $A5)+SUMIFS(DataRegularSeason20242025!$AB$3:$AB$1315,DataRegularSeason20242025!$B$3:$B$1315, "&lt;=" &amp; GS$1, DataRegularSeason20242025!$E$3:$E$1315, $A5)</f>
        <v>47</v>
      </c>
      <c r="GT5">
        <f>SUMIFS(DataRegularSeason20242025!$AA$3:$AA$1315,DataRegularSeason20242025!$B$3:$B$1315, "&lt;=" &amp; GT$1, DataRegularSeason20242025!$D$3:$D$1315, $A5)+SUMIFS(DataRegularSeason20242025!$AB$3:$AB$1315,DataRegularSeason20242025!$B$3:$B$1315, "&lt;=" &amp; GT$1, DataRegularSeason20242025!$E$3:$E$1315, $A5)</f>
        <v>47</v>
      </c>
      <c r="GU5">
        <f>SUMIFS(DataRegularSeason20242025!$AA$3:$AA$1315,DataRegularSeason20242025!$B$3:$B$1315, "&lt;=" &amp; GU$1, DataRegularSeason20242025!$D$3:$D$1315, $A5)+SUMIFS(DataRegularSeason20242025!$AB$3:$AB$1315,DataRegularSeason20242025!$B$3:$B$1315, "&lt;=" &amp; GU$1, DataRegularSeason20242025!$E$3:$E$1315, $A5)</f>
        <v>47</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44</v>
      </c>
      <c r="DD6">
        <f>SUMIFS(DataRegularSeason20242025!$AA$3:$AA$1315,DataRegularSeason20242025!$B$3:$B$1315, "&lt;=" &amp; DD$1, DataRegularSeason20242025!$D$3:$D$1315, $A6)+SUMIFS(DataRegularSeason20242025!$AB$3:$AB$1315,DataRegularSeason20242025!$B$3:$B$1315, "&lt;=" &amp; DD$1, DataRegularSeason20242025!$E$3:$E$1315, $A6)</f>
        <v>44</v>
      </c>
      <c r="DE6">
        <f>SUMIFS(DataRegularSeason20242025!$AA$3:$AA$1315,DataRegularSeason20242025!$B$3:$B$1315, "&lt;=" &amp; DE$1, DataRegularSeason20242025!$D$3:$D$1315, $A6)+SUMIFS(DataRegularSeason20242025!$AB$3:$AB$1315,DataRegularSeason20242025!$B$3:$B$1315, "&lt;=" &amp; DE$1, DataRegularSeason20242025!$E$3:$E$1315, $A6)</f>
        <v>44</v>
      </c>
      <c r="DF6">
        <f>SUMIFS(DataRegularSeason20242025!$AA$3:$AA$1315,DataRegularSeason20242025!$B$3:$B$1315, "&lt;=" &amp; DF$1, DataRegularSeason20242025!$D$3:$D$1315, $A6)+SUMIFS(DataRegularSeason20242025!$AB$3:$AB$1315,DataRegularSeason20242025!$B$3:$B$1315, "&lt;=" &amp; DF$1, DataRegularSeason20242025!$E$3:$E$1315, $A6)</f>
        <v>44</v>
      </c>
      <c r="DG6">
        <f>SUMIFS(DataRegularSeason20242025!$AA$3:$AA$1315,DataRegularSeason20242025!$B$3:$B$1315, "&lt;=" &amp; DG$1, DataRegularSeason20242025!$D$3:$D$1315, $A6)+SUMIFS(DataRegularSeason20242025!$AB$3:$AB$1315,DataRegularSeason20242025!$B$3:$B$1315, "&lt;=" &amp; DG$1, DataRegularSeason20242025!$E$3:$E$1315, $A6)</f>
        <v>44</v>
      </c>
      <c r="DH6">
        <f>SUMIFS(DataRegularSeason20242025!$AA$3:$AA$1315,DataRegularSeason20242025!$B$3:$B$1315, "&lt;=" &amp; DH$1, DataRegularSeason20242025!$D$3:$D$1315, $A6)+SUMIFS(DataRegularSeason20242025!$AB$3:$AB$1315,DataRegularSeason20242025!$B$3:$B$1315, "&lt;=" &amp; DH$1, DataRegularSeason20242025!$E$3:$E$1315, $A6)</f>
        <v>44</v>
      </c>
      <c r="DI6">
        <f>SUMIFS(DataRegularSeason20242025!$AA$3:$AA$1315,DataRegularSeason20242025!$B$3:$B$1315, "&lt;=" &amp; DI$1, DataRegularSeason20242025!$D$3:$D$1315, $A6)+SUMIFS(DataRegularSeason20242025!$AB$3:$AB$1315,DataRegularSeason20242025!$B$3:$B$1315, "&lt;=" &amp; DI$1, DataRegularSeason20242025!$E$3:$E$1315, $A6)</f>
        <v>44</v>
      </c>
      <c r="DJ6">
        <f>SUMIFS(DataRegularSeason20242025!$AA$3:$AA$1315,DataRegularSeason20242025!$B$3:$B$1315, "&lt;=" &amp; DJ$1, DataRegularSeason20242025!$D$3:$D$1315, $A6)+SUMIFS(DataRegularSeason20242025!$AB$3:$AB$1315,DataRegularSeason20242025!$B$3:$B$1315, "&lt;=" &amp; DJ$1, DataRegularSeason20242025!$E$3:$E$1315, $A6)</f>
        <v>44</v>
      </c>
      <c r="DK6">
        <f>SUMIFS(DataRegularSeason20242025!$AA$3:$AA$1315,DataRegularSeason20242025!$B$3:$B$1315, "&lt;=" &amp; DK$1, DataRegularSeason20242025!$D$3:$D$1315, $A6)+SUMIFS(DataRegularSeason20242025!$AB$3:$AB$1315,DataRegularSeason20242025!$B$3:$B$1315, "&lt;=" &amp; DK$1, DataRegularSeason20242025!$E$3:$E$1315, $A6)</f>
        <v>44</v>
      </c>
      <c r="DL6">
        <f>SUMIFS(DataRegularSeason20242025!$AA$3:$AA$1315,DataRegularSeason20242025!$B$3:$B$1315, "&lt;=" &amp; DL$1, DataRegularSeason20242025!$D$3:$D$1315, $A6)+SUMIFS(DataRegularSeason20242025!$AB$3:$AB$1315,DataRegularSeason20242025!$B$3:$B$1315, "&lt;=" &amp; DL$1, DataRegularSeason20242025!$E$3:$E$1315, $A6)</f>
        <v>44</v>
      </c>
      <c r="DM6">
        <f>SUMIFS(DataRegularSeason20242025!$AA$3:$AA$1315,DataRegularSeason20242025!$B$3:$B$1315, "&lt;=" &amp; DM$1, DataRegularSeason20242025!$D$3:$D$1315, $A6)+SUMIFS(DataRegularSeason20242025!$AB$3:$AB$1315,DataRegularSeason20242025!$B$3:$B$1315, "&lt;=" &amp; DM$1, DataRegularSeason20242025!$E$3:$E$1315, $A6)</f>
        <v>44</v>
      </c>
      <c r="DN6">
        <f>SUMIFS(DataRegularSeason20242025!$AA$3:$AA$1315,DataRegularSeason20242025!$B$3:$B$1315, "&lt;=" &amp; DN$1, DataRegularSeason20242025!$D$3:$D$1315, $A6)+SUMIFS(DataRegularSeason20242025!$AB$3:$AB$1315,DataRegularSeason20242025!$B$3:$B$1315, "&lt;=" &amp; DN$1, DataRegularSeason20242025!$E$3:$E$1315, $A6)</f>
        <v>44</v>
      </c>
      <c r="DO6">
        <f>SUMIFS(DataRegularSeason20242025!$AA$3:$AA$1315,DataRegularSeason20242025!$B$3:$B$1315, "&lt;=" &amp; DO$1, DataRegularSeason20242025!$D$3:$D$1315, $A6)+SUMIFS(DataRegularSeason20242025!$AB$3:$AB$1315,DataRegularSeason20242025!$B$3:$B$1315, "&lt;=" &amp; DO$1, DataRegularSeason20242025!$E$3:$E$1315, $A6)</f>
        <v>44</v>
      </c>
      <c r="DP6">
        <f>SUMIFS(DataRegularSeason20242025!$AA$3:$AA$1315,DataRegularSeason20242025!$B$3:$B$1315, "&lt;=" &amp; DP$1, DataRegularSeason20242025!$D$3:$D$1315, $A6)+SUMIFS(DataRegularSeason20242025!$AB$3:$AB$1315,DataRegularSeason20242025!$B$3:$B$1315, "&lt;=" &amp; DP$1, DataRegularSeason20242025!$E$3:$E$1315, $A6)</f>
        <v>44</v>
      </c>
      <c r="DQ6">
        <f>SUMIFS(DataRegularSeason20242025!$AA$3:$AA$1315,DataRegularSeason20242025!$B$3:$B$1315, "&lt;=" &amp; DQ$1, DataRegularSeason20242025!$D$3:$D$1315, $A6)+SUMIFS(DataRegularSeason20242025!$AB$3:$AB$1315,DataRegularSeason20242025!$B$3:$B$1315, "&lt;=" &amp; DQ$1, DataRegularSeason20242025!$E$3:$E$1315, $A6)</f>
        <v>44</v>
      </c>
      <c r="DR6">
        <f>SUMIFS(DataRegularSeason20242025!$AA$3:$AA$1315,DataRegularSeason20242025!$B$3:$B$1315, "&lt;=" &amp; DR$1, DataRegularSeason20242025!$D$3:$D$1315, $A6)+SUMIFS(DataRegularSeason20242025!$AB$3:$AB$1315,DataRegularSeason20242025!$B$3:$B$1315, "&lt;=" &amp; DR$1, DataRegularSeason20242025!$E$3:$E$1315, $A6)</f>
        <v>44</v>
      </c>
      <c r="DS6">
        <f>SUMIFS(DataRegularSeason20242025!$AA$3:$AA$1315,DataRegularSeason20242025!$B$3:$B$1315, "&lt;=" &amp; DS$1, DataRegularSeason20242025!$D$3:$D$1315, $A6)+SUMIFS(DataRegularSeason20242025!$AB$3:$AB$1315,DataRegularSeason20242025!$B$3:$B$1315, "&lt;=" &amp; DS$1, DataRegularSeason20242025!$E$3:$E$1315, $A6)</f>
        <v>44</v>
      </c>
      <c r="DT6">
        <f>SUMIFS(DataRegularSeason20242025!$AA$3:$AA$1315,DataRegularSeason20242025!$B$3:$B$1315, "&lt;=" &amp; DT$1, DataRegularSeason20242025!$D$3:$D$1315, $A6)+SUMIFS(DataRegularSeason20242025!$AB$3:$AB$1315,DataRegularSeason20242025!$B$3:$B$1315, "&lt;=" &amp; DT$1, DataRegularSeason20242025!$E$3:$E$1315, $A6)</f>
        <v>44</v>
      </c>
      <c r="DU6">
        <f>SUMIFS(DataRegularSeason20242025!$AA$3:$AA$1315,DataRegularSeason20242025!$B$3:$B$1315, "&lt;=" &amp; DU$1, DataRegularSeason20242025!$D$3:$D$1315, $A6)+SUMIFS(DataRegularSeason20242025!$AB$3:$AB$1315,DataRegularSeason20242025!$B$3:$B$1315, "&lt;=" &amp; DU$1, DataRegularSeason20242025!$E$3:$E$1315, $A6)</f>
        <v>44</v>
      </c>
      <c r="DV6">
        <f>SUMIFS(DataRegularSeason20242025!$AA$3:$AA$1315,DataRegularSeason20242025!$B$3:$B$1315, "&lt;=" &amp; DV$1, DataRegularSeason20242025!$D$3:$D$1315, $A6)+SUMIFS(DataRegularSeason20242025!$AB$3:$AB$1315,DataRegularSeason20242025!$B$3:$B$1315, "&lt;=" &amp; DV$1, DataRegularSeason20242025!$E$3:$E$1315, $A6)</f>
        <v>44</v>
      </c>
      <c r="DW6">
        <f>SUMIFS(DataRegularSeason20242025!$AA$3:$AA$1315,DataRegularSeason20242025!$B$3:$B$1315, "&lt;=" &amp; DW$1, DataRegularSeason20242025!$D$3:$D$1315, $A6)+SUMIFS(DataRegularSeason20242025!$AB$3:$AB$1315,DataRegularSeason20242025!$B$3:$B$1315, "&lt;=" &amp; DW$1, DataRegularSeason20242025!$E$3:$E$1315, $A6)</f>
        <v>44</v>
      </c>
      <c r="DX6">
        <f>SUMIFS(DataRegularSeason20242025!$AA$3:$AA$1315,DataRegularSeason20242025!$B$3:$B$1315, "&lt;=" &amp; DX$1, DataRegularSeason20242025!$D$3:$D$1315, $A6)+SUMIFS(DataRegularSeason20242025!$AB$3:$AB$1315,DataRegularSeason20242025!$B$3:$B$1315, "&lt;=" &amp; DX$1, DataRegularSeason20242025!$E$3:$E$1315, $A6)</f>
        <v>44</v>
      </c>
      <c r="DY6">
        <f>SUMIFS(DataRegularSeason20242025!$AA$3:$AA$1315,DataRegularSeason20242025!$B$3:$B$1315, "&lt;=" &amp; DY$1, DataRegularSeason20242025!$D$3:$D$1315, $A6)+SUMIFS(DataRegularSeason20242025!$AB$3:$AB$1315,DataRegularSeason20242025!$B$3:$B$1315, "&lt;=" &amp; DY$1, DataRegularSeason20242025!$E$3:$E$1315, $A6)</f>
        <v>44</v>
      </c>
      <c r="DZ6">
        <f>SUMIFS(DataRegularSeason20242025!$AA$3:$AA$1315,DataRegularSeason20242025!$B$3:$B$1315, "&lt;=" &amp; DZ$1, DataRegularSeason20242025!$D$3:$D$1315, $A6)+SUMIFS(DataRegularSeason20242025!$AB$3:$AB$1315,DataRegularSeason20242025!$B$3:$B$1315, "&lt;=" &amp; DZ$1, DataRegularSeason20242025!$E$3:$E$1315, $A6)</f>
        <v>44</v>
      </c>
      <c r="EA6">
        <f>SUMIFS(DataRegularSeason20242025!$AA$3:$AA$1315,DataRegularSeason20242025!$B$3:$B$1315, "&lt;=" &amp; EA$1, DataRegularSeason20242025!$D$3:$D$1315, $A6)+SUMIFS(DataRegularSeason20242025!$AB$3:$AB$1315,DataRegularSeason20242025!$B$3:$B$1315, "&lt;=" &amp; EA$1, DataRegularSeason20242025!$E$3:$E$1315, $A6)</f>
        <v>44</v>
      </c>
      <c r="EB6">
        <f>SUMIFS(DataRegularSeason20242025!$AA$3:$AA$1315,DataRegularSeason20242025!$B$3:$B$1315, "&lt;=" &amp; EB$1, DataRegularSeason20242025!$D$3:$D$1315, $A6)+SUMIFS(DataRegularSeason20242025!$AB$3:$AB$1315,DataRegularSeason20242025!$B$3:$B$1315, "&lt;=" &amp; EB$1, DataRegularSeason20242025!$E$3:$E$1315, $A6)</f>
        <v>44</v>
      </c>
      <c r="EC6">
        <f>SUMIFS(DataRegularSeason20242025!$AA$3:$AA$1315,DataRegularSeason20242025!$B$3:$B$1315, "&lt;=" &amp; EC$1, DataRegularSeason20242025!$D$3:$D$1315, $A6)+SUMIFS(DataRegularSeason20242025!$AB$3:$AB$1315,DataRegularSeason20242025!$B$3:$B$1315, "&lt;=" &amp; EC$1, DataRegularSeason20242025!$E$3:$E$1315, $A6)</f>
        <v>44</v>
      </c>
      <c r="ED6">
        <f>SUMIFS(DataRegularSeason20242025!$AA$3:$AA$1315,DataRegularSeason20242025!$B$3:$B$1315, "&lt;=" &amp; ED$1, DataRegularSeason20242025!$D$3:$D$1315, $A6)+SUMIFS(DataRegularSeason20242025!$AB$3:$AB$1315,DataRegularSeason20242025!$B$3:$B$1315, "&lt;=" &amp; ED$1, DataRegularSeason20242025!$E$3:$E$1315, $A6)</f>
        <v>44</v>
      </c>
      <c r="EE6">
        <f>SUMIFS(DataRegularSeason20242025!$AA$3:$AA$1315,DataRegularSeason20242025!$B$3:$B$1315, "&lt;=" &amp; EE$1, DataRegularSeason20242025!$D$3:$D$1315, $A6)+SUMIFS(DataRegularSeason20242025!$AB$3:$AB$1315,DataRegularSeason20242025!$B$3:$B$1315, "&lt;=" &amp; EE$1, DataRegularSeason20242025!$E$3:$E$1315, $A6)</f>
        <v>44</v>
      </c>
      <c r="EF6">
        <f>SUMIFS(DataRegularSeason20242025!$AA$3:$AA$1315,DataRegularSeason20242025!$B$3:$B$1315, "&lt;=" &amp; EF$1, DataRegularSeason20242025!$D$3:$D$1315, $A6)+SUMIFS(DataRegularSeason20242025!$AB$3:$AB$1315,DataRegularSeason20242025!$B$3:$B$1315, "&lt;=" &amp; EF$1, DataRegularSeason20242025!$E$3:$E$1315, $A6)</f>
        <v>44</v>
      </c>
      <c r="EG6">
        <f>SUMIFS(DataRegularSeason20242025!$AA$3:$AA$1315,DataRegularSeason20242025!$B$3:$B$1315, "&lt;=" &amp; EG$1, DataRegularSeason20242025!$D$3:$D$1315, $A6)+SUMIFS(DataRegularSeason20242025!$AB$3:$AB$1315,DataRegularSeason20242025!$B$3:$B$1315, "&lt;=" &amp; EG$1, DataRegularSeason20242025!$E$3:$E$1315, $A6)</f>
        <v>44</v>
      </c>
      <c r="EH6">
        <f>SUMIFS(DataRegularSeason20242025!$AA$3:$AA$1315,DataRegularSeason20242025!$B$3:$B$1315, "&lt;=" &amp; EH$1, DataRegularSeason20242025!$D$3:$D$1315, $A6)+SUMIFS(DataRegularSeason20242025!$AB$3:$AB$1315,DataRegularSeason20242025!$B$3:$B$1315, "&lt;=" &amp; EH$1, DataRegularSeason20242025!$E$3:$E$1315, $A6)</f>
        <v>44</v>
      </c>
      <c r="EI6">
        <f>SUMIFS(DataRegularSeason20242025!$AA$3:$AA$1315,DataRegularSeason20242025!$B$3:$B$1315, "&lt;=" &amp; EI$1, DataRegularSeason20242025!$D$3:$D$1315, $A6)+SUMIFS(DataRegularSeason20242025!$AB$3:$AB$1315,DataRegularSeason20242025!$B$3:$B$1315, "&lt;=" &amp; EI$1, DataRegularSeason20242025!$E$3:$E$1315, $A6)</f>
        <v>44</v>
      </c>
      <c r="EJ6">
        <f>SUMIFS(DataRegularSeason20242025!$AA$3:$AA$1315,DataRegularSeason20242025!$B$3:$B$1315, "&lt;=" &amp; EJ$1, DataRegularSeason20242025!$D$3:$D$1315, $A6)+SUMIFS(DataRegularSeason20242025!$AB$3:$AB$1315,DataRegularSeason20242025!$B$3:$B$1315, "&lt;=" &amp; EJ$1, DataRegularSeason20242025!$E$3:$E$1315, $A6)</f>
        <v>44</v>
      </c>
      <c r="EK6">
        <f>SUMIFS(DataRegularSeason20242025!$AA$3:$AA$1315,DataRegularSeason20242025!$B$3:$B$1315, "&lt;=" &amp; EK$1, DataRegularSeason20242025!$D$3:$D$1315, $A6)+SUMIFS(DataRegularSeason20242025!$AB$3:$AB$1315,DataRegularSeason20242025!$B$3:$B$1315, "&lt;=" &amp; EK$1, DataRegularSeason20242025!$E$3:$E$1315, $A6)</f>
        <v>44</v>
      </c>
      <c r="EL6">
        <f>SUMIFS(DataRegularSeason20242025!$AA$3:$AA$1315,DataRegularSeason20242025!$B$3:$B$1315, "&lt;=" &amp; EL$1, DataRegularSeason20242025!$D$3:$D$1315, $A6)+SUMIFS(DataRegularSeason20242025!$AB$3:$AB$1315,DataRegularSeason20242025!$B$3:$B$1315, "&lt;=" &amp; EL$1, DataRegularSeason20242025!$E$3:$E$1315, $A6)</f>
        <v>44</v>
      </c>
      <c r="EM6">
        <f>SUMIFS(DataRegularSeason20242025!$AA$3:$AA$1315,DataRegularSeason20242025!$B$3:$B$1315, "&lt;=" &amp; EM$1, DataRegularSeason20242025!$D$3:$D$1315, $A6)+SUMIFS(DataRegularSeason20242025!$AB$3:$AB$1315,DataRegularSeason20242025!$B$3:$B$1315, "&lt;=" &amp; EM$1, DataRegularSeason20242025!$E$3:$E$1315, $A6)</f>
        <v>44</v>
      </c>
      <c r="EN6">
        <f>SUMIFS(DataRegularSeason20242025!$AA$3:$AA$1315,DataRegularSeason20242025!$B$3:$B$1315, "&lt;=" &amp; EN$1, DataRegularSeason20242025!$D$3:$D$1315, $A6)+SUMIFS(DataRegularSeason20242025!$AB$3:$AB$1315,DataRegularSeason20242025!$B$3:$B$1315, "&lt;=" &amp; EN$1, DataRegularSeason20242025!$E$3:$E$1315, $A6)</f>
        <v>44</v>
      </c>
      <c r="EO6">
        <f>SUMIFS(DataRegularSeason20242025!$AA$3:$AA$1315,DataRegularSeason20242025!$B$3:$B$1315, "&lt;=" &amp; EO$1, DataRegularSeason20242025!$D$3:$D$1315, $A6)+SUMIFS(DataRegularSeason20242025!$AB$3:$AB$1315,DataRegularSeason20242025!$B$3:$B$1315, "&lt;=" &amp; EO$1, DataRegularSeason20242025!$E$3:$E$1315, $A6)</f>
        <v>44</v>
      </c>
      <c r="EP6">
        <f>SUMIFS(DataRegularSeason20242025!$AA$3:$AA$1315,DataRegularSeason20242025!$B$3:$B$1315, "&lt;=" &amp; EP$1, DataRegularSeason20242025!$D$3:$D$1315, $A6)+SUMIFS(DataRegularSeason20242025!$AB$3:$AB$1315,DataRegularSeason20242025!$B$3:$B$1315, "&lt;=" &amp; EP$1, DataRegularSeason20242025!$E$3:$E$1315, $A6)</f>
        <v>44</v>
      </c>
      <c r="EQ6">
        <f>SUMIFS(DataRegularSeason20242025!$AA$3:$AA$1315,DataRegularSeason20242025!$B$3:$B$1315, "&lt;=" &amp; EQ$1, DataRegularSeason20242025!$D$3:$D$1315, $A6)+SUMIFS(DataRegularSeason20242025!$AB$3:$AB$1315,DataRegularSeason20242025!$B$3:$B$1315, "&lt;=" &amp; EQ$1, DataRegularSeason20242025!$E$3:$E$1315, $A6)</f>
        <v>44</v>
      </c>
      <c r="ER6">
        <f>SUMIFS(DataRegularSeason20242025!$AA$3:$AA$1315,DataRegularSeason20242025!$B$3:$B$1315, "&lt;=" &amp; ER$1, DataRegularSeason20242025!$D$3:$D$1315, $A6)+SUMIFS(DataRegularSeason20242025!$AB$3:$AB$1315,DataRegularSeason20242025!$B$3:$B$1315, "&lt;=" &amp; ER$1, DataRegularSeason20242025!$E$3:$E$1315, $A6)</f>
        <v>44</v>
      </c>
      <c r="ES6">
        <f>SUMIFS(DataRegularSeason20242025!$AA$3:$AA$1315,DataRegularSeason20242025!$B$3:$B$1315, "&lt;=" &amp; ES$1, DataRegularSeason20242025!$D$3:$D$1315, $A6)+SUMIFS(DataRegularSeason20242025!$AB$3:$AB$1315,DataRegularSeason20242025!$B$3:$B$1315, "&lt;=" &amp; ES$1, DataRegularSeason20242025!$E$3:$E$1315, $A6)</f>
        <v>44</v>
      </c>
      <c r="ET6">
        <f>SUMIFS(DataRegularSeason20242025!$AA$3:$AA$1315,DataRegularSeason20242025!$B$3:$B$1315, "&lt;=" &amp; ET$1, DataRegularSeason20242025!$D$3:$D$1315, $A6)+SUMIFS(DataRegularSeason20242025!$AB$3:$AB$1315,DataRegularSeason20242025!$B$3:$B$1315, "&lt;=" &amp; ET$1, DataRegularSeason20242025!$E$3:$E$1315, $A6)</f>
        <v>44</v>
      </c>
      <c r="EU6">
        <f>SUMIFS(DataRegularSeason20242025!$AA$3:$AA$1315,DataRegularSeason20242025!$B$3:$B$1315, "&lt;=" &amp; EU$1, DataRegularSeason20242025!$D$3:$D$1315, $A6)+SUMIFS(DataRegularSeason20242025!$AB$3:$AB$1315,DataRegularSeason20242025!$B$3:$B$1315, "&lt;=" &amp; EU$1, DataRegularSeason20242025!$E$3:$E$1315, $A6)</f>
        <v>44</v>
      </c>
      <c r="EV6">
        <f>SUMIFS(DataRegularSeason20242025!$AA$3:$AA$1315,DataRegularSeason20242025!$B$3:$B$1315, "&lt;=" &amp; EV$1, DataRegularSeason20242025!$D$3:$D$1315, $A6)+SUMIFS(DataRegularSeason20242025!$AB$3:$AB$1315,DataRegularSeason20242025!$B$3:$B$1315, "&lt;=" &amp; EV$1, DataRegularSeason20242025!$E$3:$E$1315, $A6)</f>
        <v>44</v>
      </c>
      <c r="EW6">
        <f>SUMIFS(DataRegularSeason20242025!$AA$3:$AA$1315,DataRegularSeason20242025!$B$3:$B$1315, "&lt;=" &amp; EW$1, DataRegularSeason20242025!$D$3:$D$1315, $A6)+SUMIFS(DataRegularSeason20242025!$AB$3:$AB$1315,DataRegularSeason20242025!$B$3:$B$1315, "&lt;=" &amp; EW$1, DataRegularSeason20242025!$E$3:$E$1315, $A6)</f>
        <v>44</v>
      </c>
      <c r="EX6">
        <f>SUMIFS(DataRegularSeason20242025!$AA$3:$AA$1315,DataRegularSeason20242025!$B$3:$B$1315, "&lt;=" &amp; EX$1, DataRegularSeason20242025!$D$3:$D$1315, $A6)+SUMIFS(DataRegularSeason20242025!$AB$3:$AB$1315,DataRegularSeason20242025!$B$3:$B$1315, "&lt;=" &amp; EX$1, DataRegularSeason20242025!$E$3:$E$1315, $A6)</f>
        <v>44</v>
      </c>
      <c r="EY6">
        <f>SUMIFS(DataRegularSeason20242025!$AA$3:$AA$1315,DataRegularSeason20242025!$B$3:$B$1315, "&lt;=" &amp; EY$1, DataRegularSeason20242025!$D$3:$D$1315, $A6)+SUMIFS(DataRegularSeason20242025!$AB$3:$AB$1315,DataRegularSeason20242025!$B$3:$B$1315, "&lt;=" &amp; EY$1, DataRegularSeason20242025!$E$3:$E$1315, $A6)</f>
        <v>44</v>
      </c>
      <c r="EZ6">
        <f>SUMIFS(DataRegularSeason20242025!$AA$3:$AA$1315,DataRegularSeason20242025!$B$3:$B$1315, "&lt;=" &amp; EZ$1, DataRegularSeason20242025!$D$3:$D$1315, $A6)+SUMIFS(DataRegularSeason20242025!$AB$3:$AB$1315,DataRegularSeason20242025!$B$3:$B$1315, "&lt;=" &amp; EZ$1, DataRegularSeason20242025!$E$3:$E$1315, $A6)</f>
        <v>44</v>
      </c>
      <c r="FA6">
        <f>SUMIFS(DataRegularSeason20242025!$AA$3:$AA$1315,DataRegularSeason20242025!$B$3:$B$1315, "&lt;=" &amp; FA$1, DataRegularSeason20242025!$D$3:$D$1315, $A6)+SUMIFS(DataRegularSeason20242025!$AB$3:$AB$1315,DataRegularSeason20242025!$B$3:$B$1315, "&lt;=" &amp; FA$1, DataRegularSeason20242025!$E$3:$E$1315, $A6)</f>
        <v>44</v>
      </c>
      <c r="FB6">
        <f>SUMIFS(DataRegularSeason20242025!$AA$3:$AA$1315,DataRegularSeason20242025!$B$3:$B$1315, "&lt;=" &amp; FB$1, DataRegularSeason20242025!$D$3:$D$1315, $A6)+SUMIFS(DataRegularSeason20242025!$AB$3:$AB$1315,DataRegularSeason20242025!$B$3:$B$1315, "&lt;=" &amp; FB$1, DataRegularSeason20242025!$E$3:$E$1315, $A6)</f>
        <v>44</v>
      </c>
      <c r="FC6">
        <f>SUMIFS(DataRegularSeason20242025!$AA$3:$AA$1315,DataRegularSeason20242025!$B$3:$B$1315, "&lt;=" &amp; FC$1, DataRegularSeason20242025!$D$3:$D$1315, $A6)+SUMIFS(DataRegularSeason20242025!$AB$3:$AB$1315,DataRegularSeason20242025!$B$3:$B$1315, "&lt;=" &amp; FC$1, DataRegularSeason20242025!$E$3:$E$1315, $A6)</f>
        <v>44</v>
      </c>
      <c r="FD6">
        <f>SUMIFS(DataRegularSeason20242025!$AA$3:$AA$1315,DataRegularSeason20242025!$B$3:$B$1315, "&lt;=" &amp; FD$1, DataRegularSeason20242025!$D$3:$D$1315, $A6)+SUMIFS(DataRegularSeason20242025!$AB$3:$AB$1315,DataRegularSeason20242025!$B$3:$B$1315, "&lt;=" &amp; FD$1, DataRegularSeason20242025!$E$3:$E$1315, $A6)</f>
        <v>44</v>
      </c>
      <c r="FE6">
        <f>SUMIFS(DataRegularSeason20242025!$AA$3:$AA$1315,DataRegularSeason20242025!$B$3:$B$1315, "&lt;=" &amp; FE$1, DataRegularSeason20242025!$D$3:$D$1315, $A6)+SUMIFS(DataRegularSeason20242025!$AB$3:$AB$1315,DataRegularSeason20242025!$B$3:$B$1315, "&lt;=" &amp; FE$1, DataRegularSeason20242025!$E$3:$E$1315, $A6)</f>
        <v>44</v>
      </c>
      <c r="FF6">
        <f>SUMIFS(DataRegularSeason20242025!$AA$3:$AA$1315,DataRegularSeason20242025!$B$3:$B$1315, "&lt;=" &amp; FF$1, DataRegularSeason20242025!$D$3:$D$1315, $A6)+SUMIFS(DataRegularSeason20242025!$AB$3:$AB$1315,DataRegularSeason20242025!$B$3:$B$1315, "&lt;=" &amp; FF$1, DataRegularSeason20242025!$E$3:$E$1315, $A6)</f>
        <v>44</v>
      </c>
      <c r="FG6">
        <f>SUMIFS(DataRegularSeason20242025!$AA$3:$AA$1315,DataRegularSeason20242025!$B$3:$B$1315, "&lt;=" &amp; FG$1, DataRegularSeason20242025!$D$3:$D$1315, $A6)+SUMIFS(DataRegularSeason20242025!$AB$3:$AB$1315,DataRegularSeason20242025!$B$3:$B$1315, "&lt;=" &amp; FG$1, DataRegularSeason20242025!$E$3:$E$1315, $A6)</f>
        <v>44</v>
      </c>
      <c r="FH6">
        <f>SUMIFS(DataRegularSeason20242025!$AA$3:$AA$1315,DataRegularSeason20242025!$B$3:$B$1315, "&lt;=" &amp; FH$1, DataRegularSeason20242025!$D$3:$D$1315, $A6)+SUMIFS(DataRegularSeason20242025!$AB$3:$AB$1315,DataRegularSeason20242025!$B$3:$B$1315, "&lt;=" &amp; FH$1, DataRegularSeason20242025!$E$3:$E$1315, $A6)</f>
        <v>44</v>
      </c>
      <c r="FI6">
        <f>SUMIFS(DataRegularSeason20242025!$AA$3:$AA$1315,DataRegularSeason20242025!$B$3:$B$1315, "&lt;=" &amp; FI$1, DataRegularSeason20242025!$D$3:$D$1315, $A6)+SUMIFS(DataRegularSeason20242025!$AB$3:$AB$1315,DataRegularSeason20242025!$B$3:$B$1315, "&lt;=" &amp; FI$1, DataRegularSeason20242025!$E$3:$E$1315, $A6)</f>
        <v>44</v>
      </c>
      <c r="FJ6">
        <f>SUMIFS(DataRegularSeason20242025!$AA$3:$AA$1315,DataRegularSeason20242025!$B$3:$B$1315, "&lt;=" &amp; FJ$1, DataRegularSeason20242025!$D$3:$D$1315, $A6)+SUMIFS(DataRegularSeason20242025!$AB$3:$AB$1315,DataRegularSeason20242025!$B$3:$B$1315, "&lt;=" &amp; FJ$1, DataRegularSeason20242025!$E$3:$E$1315, $A6)</f>
        <v>44</v>
      </c>
      <c r="FK6">
        <f>SUMIFS(DataRegularSeason20242025!$AA$3:$AA$1315,DataRegularSeason20242025!$B$3:$B$1315, "&lt;=" &amp; FK$1, DataRegularSeason20242025!$D$3:$D$1315, $A6)+SUMIFS(DataRegularSeason20242025!$AB$3:$AB$1315,DataRegularSeason20242025!$B$3:$B$1315, "&lt;=" &amp; FK$1, DataRegularSeason20242025!$E$3:$E$1315, $A6)</f>
        <v>44</v>
      </c>
      <c r="FL6">
        <f>SUMIFS(DataRegularSeason20242025!$AA$3:$AA$1315,DataRegularSeason20242025!$B$3:$B$1315, "&lt;=" &amp; FL$1, DataRegularSeason20242025!$D$3:$D$1315, $A6)+SUMIFS(DataRegularSeason20242025!$AB$3:$AB$1315,DataRegularSeason20242025!$B$3:$B$1315, "&lt;=" &amp; FL$1, DataRegularSeason20242025!$E$3:$E$1315, $A6)</f>
        <v>44</v>
      </c>
      <c r="FM6">
        <f>SUMIFS(DataRegularSeason20242025!$AA$3:$AA$1315,DataRegularSeason20242025!$B$3:$B$1315, "&lt;=" &amp; FM$1, DataRegularSeason20242025!$D$3:$D$1315, $A6)+SUMIFS(DataRegularSeason20242025!$AB$3:$AB$1315,DataRegularSeason20242025!$B$3:$B$1315, "&lt;=" &amp; FM$1, DataRegularSeason20242025!$E$3:$E$1315, $A6)</f>
        <v>44</v>
      </c>
      <c r="FN6">
        <f>SUMIFS(DataRegularSeason20242025!$AA$3:$AA$1315,DataRegularSeason20242025!$B$3:$B$1315, "&lt;=" &amp; FN$1, DataRegularSeason20242025!$D$3:$D$1315, $A6)+SUMIFS(DataRegularSeason20242025!$AB$3:$AB$1315,DataRegularSeason20242025!$B$3:$B$1315, "&lt;=" &amp; FN$1, DataRegularSeason20242025!$E$3:$E$1315, $A6)</f>
        <v>44</v>
      </c>
      <c r="FO6">
        <f>SUMIFS(DataRegularSeason20242025!$AA$3:$AA$1315,DataRegularSeason20242025!$B$3:$B$1315, "&lt;=" &amp; FO$1, DataRegularSeason20242025!$D$3:$D$1315, $A6)+SUMIFS(DataRegularSeason20242025!$AB$3:$AB$1315,DataRegularSeason20242025!$B$3:$B$1315, "&lt;=" &amp; FO$1, DataRegularSeason20242025!$E$3:$E$1315, $A6)</f>
        <v>44</v>
      </c>
      <c r="FP6">
        <f>SUMIFS(DataRegularSeason20242025!$AA$3:$AA$1315,DataRegularSeason20242025!$B$3:$B$1315, "&lt;=" &amp; FP$1, DataRegularSeason20242025!$D$3:$D$1315, $A6)+SUMIFS(DataRegularSeason20242025!$AB$3:$AB$1315,DataRegularSeason20242025!$B$3:$B$1315, "&lt;=" &amp; FP$1, DataRegularSeason20242025!$E$3:$E$1315, $A6)</f>
        <v>44</v>
      </c>
      <c r="FQ6">
        <f>SUMIFS(DataRegularSeason20242025!$AA$3:$AA$1315,DataRegularSeason20242025!$B$3:$B$1315, "&lt;=" &amp; FQ$1, DataRegularSeason20242025!$D$3:$D$1315, $A6)+SUMIFS(DataRegularSeason20242025!$AB$3:$AB$1315,DataRegularSeason20242025!$B$3:$B$1315, "&lt;=" &amp; FQ$1, DataRegularSeason20242025!$E$3:$E$1315, $A6)</f>
        <v>44</v>
      </c>
      <c r="FR6">
        <f>SUMIFS(DataRegularSeason20242025!$AA$3:$AA$1315,DataRegularSeason20242025!$B$3:$B$1315, "&lt;=" &amp; FR$1, DataRegularSeason20242025!$D$3:$D$1315, $A6)+SUMIFS(DataRegularSeason20242025!$AB$3:$AB$1315,DataRegularSeason20242025!$B$3:$B$1315, "&lt;=" &amp; FR$1, DataRegularSeason20242025!$E$3:$E$1315, $A6)</f>
        <v>44</v>
      </c>
      <c r="FS6">
        <f>SUMIFS(DataRegularSeason20242025!$AA$3:$AA$1315,DataRegularSeason20242025!$B$3:$B$1315, "&lt;=" &amp; FS$1, DataRegularSeason20242025!$D$3:$D$1315, $A6)+SUMIFS(DataRegularSeason20242025!$AB$3:$AB$1315,DataRegularSeason20242025!$B$3:$B$1315, "&lt;=" &amp; FS$1, DataRegularSeason20242025!$E$3:$E$1315, $A6)</f>
        <v>44</v>
      </c>
      <c r="FT6">
        <f>SUMIFS(DataRegularSeason20242025!$AA$3:$AA$1315,DataRegularSeason20242025!$B$3:$B$1315, "&lt;=" &amp; FT$1, DataRegularSeason20242025!$D$3:$D$1315, $A6)+SUMIFS(DataRegularSeason20242025!$AB$3:$AB$1315,DataRegularSeason20242025!$B$3:$B$1315, "&lt;=" &amp; FT$1, DataRegularSeason20242025!$E$3:$E$1315, $A6)</f>
        <v>44</v>
      </c>
      <c r="FU6">
        <f>SUMIFS(DataRegularSeason20242025!$AA$3:$AA$1315,DataRegularSeason20242025!$B$3:$B$1315, "&lt;=" &amp; FU$1, DataRegularSeason20242025!$D$3:$D$1315, $A6)+SUMIFS(DataRegularSeason20242025!$AB$3:$AB$1315,DataRegularSeason20242025!$B$3:$B$1315, "&lt;=" &amp; FU$1, DataRegularSeason20242025!$E$3:$E$1315, $A6)</f>
        <v>44</v>
      </c>
      <c r="FV6">
        <f>SUMIFS(DataRegularSeason20242025!$AA$3:$AA$1315,DataRegularSeason20242025!$B$3:$B$1315, "&lt;=" &amp; FV$1, DataRegularSeason20242025!$D$3:$D$1315, $A6)+SUMIFS(DataRegularSeason20242025!$AB$3:$AB$1315,DataRegularSeason20242025!$B$3:$B$1315, "&lt;=" &amp; FV$1, DataRegularSeason20242025!$E$3:$E$1315, $A6)</f>
        <v>44</v>
      </c>
      <c r="FW6">
        <f>SUMIFS(DataRegularSeason20242025!$AA$3:$AA$1315,DataRegularSeason20242025!$B$3:$B$1315, "&lt;=" &amp; FW$1, DataRegularSeason20242025!$D$3:$D$1315, $A6)+SUMIFS(DataRegularSeason20242025!$AB$3:$AB$1315,DataRegularSeason20242025!$B$3:$B$1315, "&lt;=" &amp; FW$1, DataRegularSeason20242025!$E$3:$E$1315, $A6)</f>
        <v>44</v>
      </c>
      <c r="FX6">
        <f>SUMIFS(DataRegularSeason20242025!$AA$3:$AA$1315,DataRegularSeason20242025!$B$3:$B$1315, "&lt;=" &amp; FX$1, DataRegularSeason20242025!$D$3:$D$1315, $A6)+SUMIFS(DataRegularSeason20242025!$AB$3:$AB$1315,DataRegularSeason20242025!$B$3:$B$1315, "&lt;=" &amp; FX$1, DataRegularSeason20242025!$E$3:$E$1315, $A6)</f>
        <v>44</v>
      </c>
      <c r="FY6">
        <f>SUMIFS(DataRegularSeason20242025!$AA$3:$AA$1315,DataRegularSeason20242025!$B$3:$B$1315, "&lt;=" &amp; FY$1, DataRegularSeason20242025!$D$3:$D$1315, $A6)+SUMIFS(DataRegularSeason20242025!$AB$3:$AB$1315,DataRegularSeason20242025!$B$3:$B$1315, "&lt;=" &amp; FY$1, DataRegularSeason20242025!$E$3:$E$1315, $A6)</f>
        <v>44</v>
      </c>
      <c r="FZ6">
        <f>SUMIFS(DataRegularSeason20242025!$AA$3:$AA$1315,DataRegularSeason20242025!$B$3:$B$1315, "&lt;=" &amp; FZ$1, DataRegularSeason20242025!$D$3:$D$1315, $A6)+SUMIFS(DataRegularSeason20242025!$AB$3:$AB$1315,DataRegularSeason20242025!$B$3:$B$1315, "&lt;=" &amp; FZ$1, DataRegularSeason20242025!$E$3:$E$1315, $A6)</f>
        <v>44</v>
      </c>
      <c r="GA6">
        <f>SUMIFS(DataRegularSeason20242025!$AA$3:$AA$1315,DataRegularSeason20242025!$B$3:$B$1315, "&lt;=" &amp; GA$1, DataRegularSeason20242025!$D$3:$D$1315, $A6)+SUMIFS(DataRegularSeason20242025!$AB$3:$AB$1315,DataRegularSeason20242025!$B$3:$B$1315, "&lt;=" &amp; GA$1, DataRegularSeason20242025!$E$3:$E$1315, $A6)</f>
        <v>44</v>
      </c>
      <c r="GB6">
        <f>SUMIFS(DataRegularSeason20242025!$AA$3:$AA$1315,DataRegularSeason20242025!$B$3:$B$1315, "&lt;=" &amp; GB$1, DataRegularSeason20242025!$D$3:$D$1315, $A6)+SUMIFS(DataRegularSeason20242025!$AB$3:$AB$1315,DataRegularSeason20242025!$B$3:$B$1315, "&lt;=" &amp; GB$1, DataRegularSeason20242025!$E$3:$E$1315, $A6)</f>
        <v>44</v>
      </c>
      <c r="GC6">
        <f>SUMIFS(DataRegularSeason20242025!$AA$3:$AA$1315,DataRegularSeason20242025!$B$3:$B$1315, "&lt;=" &amp; GC$1, DataRegularSeason20242025!$D$3:$D$1315, $A6)+SUMIFS(DataRegularSeason20242025!$AB$3:$AB$1315,DataRegularSeason20242025!$B$3:$B$1315, "&lt;=" &amp; GC$1, DataRegularSeason20242025!$E$3:$E$1315, $A6)</f>
        <v>44</v>
      </c>
      <c r="GD6">
        <f>SUMIFS(DataRegularSeason20242025!$AA$3:$AA$1315,DataRegularSeason20242025!$B$3:$B$1315, "&lt;=" &amp; GD$1, DataRegularSeason20242025!$D$3:$D$1315, $A6)+SUMIFS(DataRegularSeason20242025!$AB$3:$AB$1315,DataRegularSeason20242025!$B$3:$B$1315, "&lt;=" &amp; GD$1, DataRegularSeason20242025!$E$3:$E$1315, $A6)</f>
        <v>44</v>
      </c>
      <c r="GE6">
        <f>SUMIFS(DataRegularSeason20242025!$AA$3:$AA$1315,DataRegularSeason20242025!$B$3:$B$1315, "&lt;=" &amp; GE$1, DataRegularSeason20242025!$D$3:$D$1315, $A6)+SUMIFS(DataRegularSeason20242025!$AB$3:$AB$1315,DataRegularSeason20242025!$B$3:$B$1315, "&lt;=" &amp; GE$1, DataRegularSeason20242025!$E$3:$E$1315, $A6)</f>
        <v>44</v>
      </c>
      <c r="GF6">
        <f>SUMIFS(DataRegularSeason20242025!$AA$3:$AA$1315,DataRegularSeason20242025!$B$3:$B$1315, "&lt;=" &amp; GF$1, DataRegularSeason20242025!$D$3:$D$1315, $A6)+SUMIFS(DataRegularSeason20242025!$AB$3:$AB$1315,DataRegularSeason20242025!$B$3:$B$1315, "&lt;=" &amp; GF$1, DataRegularSeason20242025!$E$3:$E$1315, $A6)</f>
        <v>44</v>
      </c>
      <c r="GG6">
        <f>SUMIFS(DataRegularSeason20242025!$AA$3:$AA$1315,DataRegularSeason20242025!$B$3:$B$1315, "&lt;=" &amp; GG$1, DataRegularSeason20242025!$D$3:$D$1315, $A6)+SUMIFS(DataRegularSeason20242025!$AB$3:$AB$1315,DataRegularSeason20242025!$B$3:$B$1315, "&lt;=" &amp; GG$1, DataRegularSeason20242025!$E$3:$E$1315, $A6)</f>
        <v>44</v>
      </c>
      <c r="GH6">
        <f>SUMIFS(DataRegularSeason20242025!$AA$3:$AA$1315,DataRegularSeason20242025!$B$3:$B$1315, "&lt;=" &amp; GH$1, DataRegularSeason20242025!$D$3:$D$1315, $A6)+SUMIFS(DataRegularSeason20242025!$AB$3:$AB$1315,DataRegularSeason20242025!$B$3:$B$1315, "&lt;=" &amp; GH$1, DataRegularSeason20242025!$E$3:$E$1315, $A6)</f>
        <v>44</v>
      </c>
      <c r="GI6">
        <f>SUMIFS(DataRegularSeason20242025!$AA$3:$AA$1315,DataRegularSeason20242025!$B$3:$B$1315, "&lt;=" &amp; GI$1, DataRegularSeason20242025!$D$3:$D$1315, $A6)+SUMIFS(DataRegularSeason20242025!$AB$3:$AB$1315,DataRegularSeason20242025!$B$3:$B$1315, "&lt;=" &amp; GI$1, DataRegularSeason20242025!$E$3:$E$1315, $A6)</f>
        <v>44</v>
      </c>
      <c r="GJ6">
        <f>SUMIFS(DataRegularSeason20242025!$AA$3:$AA$1315,DataRegularSeason20242025!$B$3:$B$1315, "&lt;=" &amp; GJ$1, DataRegularSeason20242025!$D$3:$D$1315, $A6)+SUMIFS(DataRegularSeason20242025!$AB$3:$AB$1315,DataRegularSeason20242025!$B$3:$B$1315, "&lt;=" &amp; GJ$1, DataRegularSeason20242025!$E$3:$E$1315, $A6)</f>
        <v>44</v>
      </c>
      <c r="GK6">
        <f>SUMIFS(DataRegularSeason20242025!$AA$3:$AA$1315,DataRegularSeason20242025!$B$3:$B$1315, "&lt;=" &amp; GK$1, DataRegularSeason20242025!$D$3:$D$1315, $A6)+SUMIFS(DataRegularSeason20242025!$AB$3:$AB$1315,DataRegularSeason20242025!$B$3:$B$1315, "&lt;=" &amp; GK$1, DataRegularSeason20242025!$E$3:$E$1315, $A6)</f>
        <v>44</v>
      </c>
      <c r="GL6">
        <f>SUMIFS(DataRegularSeason20242025!$AA$3:$AA$1315,DataRegularSeason20242025!$B$3:$B$1315, "&lt;=" &amp; GL$1, DataRegularSeason20242025!$D$3:$D$1315, $A6)+SUMIFS(DataRegularSeason20242025!$AB$3:$AB$1315,DataRegularSeason20242025!$B$3:$B$1315, "&lt;=" &amp; GL$1, DataRegularSeason20242025!$E$3:$E$1315, $A6)</f>
        <v>44</v>
      </c>
      <c r="GM6">
        <f>SUMIFS(DataRegularSeason20242025!$AA$3:$AA$1315,DataRegularSeason20242025!$B$3:$B$1315, "&lt;=" &amp; GM$1, DataRegularSeason20242025!$D$3:$D$1315, $A6)+SUMIFS(DataRegularSeason20242025!$AB$3:$AB$1315,DataRegularSeason20242025!$B$3:$B$1315, "&lt;=" &amp; GM$1, DataRegularSeason20242025!$E$3:$E$1315, $A6)</f>
        <v>44</v>
      </c>
      <c r="GN6">
        <f>SUMIFS(DataRegularSeason20242025!$AA$3:$AA$1315,DataRegularSeason20242025!$B$3:$B$1315, "&lt;=" &amp; GN$1, DataRegularSeason20242025!$D$3:$D$1315, $A6)+SUMIFS(DataRegularSeason20242025!$AB$3:$AB$1315,DataRegularSeason20242025!$B$3:$B$1315, "&lt;=" &amp; GN$1, DataRegularSeason20242025!$E$3:$E$1315, $A6)</f>
        <v>44</v>
      </c>
      <c r="GO6">
        <f>SUMIFS(DataRegularSeason20242025!$AA$3:$AA$1315,DataRegularSeason20242025!$B$3:$B$1315, "&lt;=" &amp; GO$1, DataRegularSeason20242025!$D$3:$D$1315, $A6)+SUMIFS(DataRegularSeason20242025!$AB$3:$AB$1315,DataRegularSeason20242025!$B$3:$B$1315, "&lt;=" &amp; GO$1, DataRegularSeason20242025!$E$3:$E$1315, $A6)</f>
        <v>44</v>
      </c>
      <c r="GP6">
        <f>SUMIFS(DataRegularSeason20242025!$AA$3:$AA$1315,DataRegularSeason20242025!$B$3:$B$1315, "&lt;=" &amp; GP$1, DataRegularSeason20242025!$D$3:$D$1315, $A6)+SUMIFS(DataRegularSeason20242025!$AB$3:$AB$1315,DataRegularSeason20242025!$B$3:$B$1315, "&lt;=" &amp; GP$1, DataRegularSeason20242025!$E$3:$E$1315, $A6)</f>
        <v>44</v>
      </c>
      <c r="GQ6">
        <f>SUMIFS(DataRegularSeason20242025!$AA$3:$AA$1315,DataRegularSeason20242025!$B$3:$B$1315, "&lt;=" &amp; GQ$1, DataRegularSeason20242025!$D$3:$D$1315, $A6)+SUMIFS(DataRegularSeason20242025!$AB$3:$AB$1315,DataRegularSeason20242025!$B$3:$B$1315, "&lt;=" &amp; GQ$1, DataRegularSeason20242025!$E$3:$E$1315, $A6)</f>
        <v>44</v>
      </c>
      <c r="GR6">
        <f>SUMIFS(DataRegularSeason20242025!$AA$3:$AA$1315,DataRegularSeason20242025!$B$3:$B$1315, "&lt;=" &amp; GR$1, DataRegularSeason20242025!$D$3:$D$1315, $A6)+SUMIFS(DataRegularSeason20242025!$AB$3:$AB$1315,DataRegularSeason20242025!$B$3:$B$1315, "&lt;=" &amp; GR$1, DataRegularSeason20242025!$E$3:$E$1315, $A6)</f>
        <v>44</v>
      </c>
      <c r="GS6">
        <f>SUMIFS(DataRegularSeason20242025!$AA$3:$AA$1315,DataRegularSeason20242025!$B$3:$B$1315, "&lt;=" &amp; GS$1, DataRegularSeason20242025!$D$3:$D$1315, $A6)+SUMIFS(DataRegularSeason20242025!$AB$3:$AB$1315,DataRegularSeason20242025!$B$3:$B$1315, "&lt;=" &amp; GS$1, DataRegularSeason20242025!$E$3:$E$1315, $A6)</f>
        <v>44</v>
      </c>
      <c r="GT6">
        <f>SUMIFS(DataRegularSeason20242025!$AA$3:$AA$1315,DataRegularSeason20242025!$B$3:$B$1315, "&lt;=" &amp; GT$1, DataRegularSeason20242025!$D$3:$D$1315, $A6)+SUMIFS(DataRegularSeason20242025!$AB$3:$AB$1315,DataRegularSeason20242025!$B$3:$B$1315, "&lt;=" &amp; GT$1, DataRegularSeason20242025!$E$3:$E$1315, $A6)</f>
        <v>44</v>
      </c>
      <c r="GU6">
        <f>SUMIFS(DataRegularSeason20242025!$AA$3:$AA$1315,DataRegularSeason20242025!$B$3:$B$1315, "&lt;=" &amp; GU$1, DataRegularSeason20242025!$D$3:$D$1315, $A6)+SUMIFS(DataRegularSeason20242025!$AB$3:$AB$1315,DataRegularSeason20242025!$B$3:$B$1315, "&lt;=" &amp; GU$1, DataRegularSeason20242025!$E$3:$E$1315, $A6)</f>
        <v>44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44</v>
      </c>
      <c r="DD7">
        <f>SUMIFS(DataRegularSeason20242025!$AA$3:$AA$1315,DataRegularSeason20242025!$B$3:$B$1315, "&lt;=" &amp; DD$1, DataRegularSeason20242025!$D$3:$D$1315, $A7)+SUMIFS(DataRegularSeason20242025!$AB$3:$AB$1315,DataRegularSeason20242025!$B$3:$B$1315, "&lt;=" &amp; DD$1, DataRegularSeason20242025!$E$3:$E$1315, $A7)</f>
        <v>44</v>
      </c>
      <c r="DE7">
        <f>SUMIFS(DataRegularSeason20242025!$AA$3:$AA$1315,DataRegularSeason20242025!$B$3:$B$1315, "&lt;=" &amp; DE$1, DataRegularSeason20242025!$D$3:$D$1315, $A7)+SUMIFS(DataRegularSeason20242025!$AB$3:$AB$1315,DataRegularSeason20242025!$B$3:$B$1315, "&lt;=" &amp; DE$1, DataRegularSeason20242025!$E$3:$E$1315, $A7)</f>
        <v>44</v>
      </c>
      <c r="DF7">
        <f>SUMIFS(DataRegularSeason20242025!$AA$3:$AA$1315,DataRegularSeason20242025!$B$3:$B$1315, "&lt;=" &amp; DF$1, DataRegularSeason20242025!$D$3:$D$1315, $A7)+SUMIFS(DataRegularSeason20242025!$AB$3:$AB$1315,DataRegularSeason20242025!$B$3:$B$1315, "&lt;=" &amp; DF$1, DataRegularSeason20242025!$E$3:$E$1315, $A7)</f>
        <v>44</v>
      </c>
      <c r="DG7">
        <f>SUMIFS(DataRegularSeason20242025!$AA$3:$AA$1315,DataRegularSeason20242025!$B$3:$B$1315, "&lt;=" &amp; DG$1, DataRegularSeason20242025!$D$3:$D$1315, $A7)+SUMIFS(DataRegularSeason20242025!$AB$3:$AB$1315,DataRegularSeason20242025!$B$3:$B$1315, "&lt;=" &amp; DG$1, DataRegularSeason20242025!$E$3:$E$1315, $A7)</f>
        <v>44</v>
      </c>
      <c r="DH7">
        <f>SUMIFS(DataRegularSeason20242025!$AA$3:$AA$1315,DataRegularSeason20242025!$B$3:$B$1315, "&lt;=" &amp; DH$1, DataRegularSeason20242025!$D$3:$D$1315, $A7)+SUMIFS(DataRegularSeason20242025!$AB$3:$AB$1315,DataRegularSeason20242025!$B$3:$B$1315, "&lt;=" &amp; DH$1, DataRegularSeason20242025!$E$3:$E$1315, $A7)</f>
        <v>44</v>
      </c>
      <c r="DI7">
        <f>SUMIFS(DataRegularSeason20242025!$AA$3:$AA$1315,DataRegularSeason20242025!$B$3:$B$1315, "&lt;=" &amp; DI$1, DataRegularSeason20242025!$D$3:$D$1315, $A7)+SUMIFS(DataRegularSeason20242025!$AB$3:$AB$1315,DataRegularSeason20242025!$B$3:$B$1315, "&lt;=" &amp; DI$1, DataRegularSeason20242025!$E$3:$E$1315, $A7)</f>
        <v>44</v>
      </c>
      <c r="DJ7">
        <f>SUMIFS(DataRegularSeason20242025!$AA$3:$AA$1315,DataRegularSeason20242025!$B$3:$B$1315, "&lt;=" &amp; DJ$1, DataRegularSeason20242025!$D$3:$D$1315, $A7)+SUMIFS(DataRegularSeason20242025!$AB$3:$AB$1315,DataRegularSeason20242025!$B$3:$B$1315, "&lt;=" &amp; DJ$1, DataRegularSeason20242025!$E$3:$E$1315, $A7)</f>
        <v>44</v>
      </c>
      <c r="DK7">
        <f>SUMIFS(DataRegularSeason20242025!$AA$3:$AA$1315,DataRegularSeason20242025!$B$3:$B$1315, "&lt;=" &amp; DK$1, DataRegularSeason20242025!$D$3:$D$1315, $A7)+SUMIFS(DataRegularSeason20242025!$AB$3:$AB$1315,DataRegularSeason20242025!$B$3:$B$1315, "&lt;=" &amp; DK$1, DataRegularSeason20242025!$E$3:$E$1315, $A7)</f>
        <v>44</v>
      </c>
      <c r="DL7">
        <f>SUMIFS(DataRegularSeason20242025!$AA$3:$AA$1315,DataRegularSeason20242025!$B$3:$B$1315, "&lt;=" &amp; DL$1, DataRegularSeason20242025!$D$3:$D$1315, $A7)+SUMIFS(DataRegularSeason20242025!$AB$3:$AB$1315,DataRegularSeason20242025!$B$3:$B$1315, "&lt;=" &amp; DL$1, DataRegularSeason20242025!$E$3:$E$1315, $A7)</f>
        <v>44</v>
      </c>
      <c r="DM7">
        <f>SUMIFS(DataRegularSeason20242025!$AA$3:$AA$1315,DataRegularSeason20242025!$B$3:$B$1315, "&lt;=" &amp; DM$1, DataRegularSeason20242025!$D$3:$D$1315, $A7)+SUMIFS(DataRegularSeason20242025!$AB$3:$AB$1315,DataRegularSeason20242025!$B$3:$B$1315, "&lt;=" &amp; DM$1, DataRegularSeason20242025!$E$3:$E$1315, $A7)</f>
        <v>44</v>
      </c>
      <c r="DN7">
        <f>SUMIFS(DataRegularSeason20242025!$AA$3:$AA$1315,DataRegularSeason20242025!$B$3:$B$1315, "&lt;=" &amp; DN$1, DataRegularSeason20242025!$D$3:$D$1315, $A7)+SUMIFS(DataRegularSeason20242025!$AB$3:$AB$1315,DataRegularSeason20242025!$B$3:$B$1315, "&lt;=" &amp; DN$1, DataRegularSeason20242025!$E$3:$E$1315, $A7)</f>
        <v>44</v>
      </c>
      <c r="DO7">
        <f>SUMIFS(DataRegularSeason20242025!$AA$3:$AA$1315,DataRegularSeason20242025!$B$3:$B$1315, "&lt;=" &amp; DO$1, DataRegularSeason20242025!$D$3:$D$1315, $A7)+SUMIFS(DataRegularSeason20242025!$AB$3:$AB$1315,DataRegularSeason20242025!$B$3:$B$1315, "&lt;=" &amp; DO$1, DataRegularSeason20242025!$E$3:$E$1315, $A7)</f>
        <v>44</v>
      </c>
      <c r="DP7">
        <f>SUMIFS(DataRegularSeason20242025!$AA$3:$AA$1315,DataRegularSeason20242025!$B$3:$B$1315, "&lt;=" &amp; DP$1, DataRegularSeason20242025!$D$3:$D$1315, $A7)+SUMIFS(DataRegularSeason20242025!$AB$3:$AB$1315,DataRegularSeason20242025!$B$3:$B$1315, "&lt;=" &amp; DP$1, DataRegularSeason20242025!$E$3:$E$1315, $A7)</f>
        <v>44</v>
      </c>
      <c r="DQ7">
        <f>SUMIFS(DataRegularSeason20242025!$AA$3:$AA$1315,DataRegularSeason20242025!$B$3:$B$1315, "&lt;=" &amp; DQ$1, DataRegularSeason20242025!$D$3:$D$1315, $A7)+SUMIFS(DataRegularSeason20242025!$AB$3:$AB$1315,DataRegularSeason20242025!$B$3:$B$1315, "&lt;=" &amp; DQ$1, DataRegularSeason20242025!$E$3:$E$1315, $A7)</f>
        <v>44</v>
      </c>
      <c r="DR7">
        <f>SUMIFS(DataRegularSeason20242025!$AA$3:$AA$1315,DataRegularSeason20242025!$B$3:$B$1315, "&lt;=" &amp; DR$1, DataRegularSeason20242025!$D$3:$D$1315, $A7)+SUMIFS(DataRegularSeason20242025!$AB$3:$AB$1315,DataRegularSeason20242025!$B$3:$B$1315, "&lt;=" &amp; DR$1, DataRegularSeason20242025!$E$3:$E$1315, $A7)</f>
        <v>44</v>
      </c>
      <c r="DS7">
        <f>SUMIFS(DataRegularSeason20242025!$AA$3:$AA$1315,DataRegularSeason20242025!$B$3:$B$1315, "&lt;=" &amp; DS$1, DataRegularSeason20242025!$D$3:$D$1315, $A7)+SUMIFS(DataRegularSeason20242025!$AB$3:$AB$1315,DataRegularSeason20242025!$B$3:$B$1315, "&lt;=" &amp; DS$1, DataRegularSeason20242025!$E$3:$E$1315, $A7)</f>
        <v>44</v>
      </c>
      <c r="DT7">
        <f>SUMIFS(DataRegularSeason20242025!$AA$3:$AA$1315,DataRegularSeason20242025!$B$3:$B$1315, "&lt;=" &amp; DT$1, DataRegularSeason20242025!$D$3:$D$1315, $A7)+SUMIFS(DataRegularSeason20242025!$AB$3:$AB$1315,DataRegularSeason20242025!$B$3:$B$1315, "&lt;=" &amp; DT$1, DataRegularSeason20242025!$E$3:$E$1315, $A7)</f>
        <v>44</v>
      </c>
      <c r="DU7">
        <f>SUMIFS(DataRegularSeason20242025!$AA$3:$AA$1315,DataRegularSeason20242025!$B$3:$B$1315, "&lt;=" &amp; DU$1, DataRegularSeason20242025!$D$3:$D$1315, $A7)+SUMIFS(DataRegularSeason20242025!$AB$3:$AB$1315,DataRegularSeason20242025!$B$3:$B$1315, "&lt;=" &amp; DU$1, DataRegularSeason20242025!$E$3:$E$1315, $A7)</f>
        <v>44</v>
      </c>
      <c r="DV7">
        <f>SUMIFS(DataRegularSeason20242025!$AA$3:$AA$1315,DataRegularSeason20242025!$B$3:$B$1315, "&lt;=" &amp; DV$1, DataRegularSeason20242025!$D$3:$D$1315, $A7)+SUMIFS(DataRegularSeason20242025!$AB$3:$AB$1315,DataRegularSeason20242025!$B$3:$B$1315, "&lt;=" &amp; DV$1, DataRegularSeason20242025!$E$3:$E$1315, $A7)</f>
        <v>44</v>
      </c>
      <c r="DW7">
        <f>SUMIFS(DataRegularSeason20242025!$AA$3:$AA$1315,DataRegularSeason20242025!$B$3:$B$1315, "&lt;=" &amp; DW$1, DataRegularSeason20242025!$D$3:$D$1315, $A7)+SUMIFS(DataRegularSeason20242025!$AB$3:$AB$1315,DataRegularSeason20242025!$B$3:$B$1315, "&lt;=" &amp; DW$1, DataRegularSeason20242025!$E$3:$E$1315, $A7)</f>
        <v>44</v>
      </c>
      <c r="DX7">
        <f>SUMIFS(DataRegularSeason20242025!$AA$3:$AA$1315,DataRegularSeason20242025!$B$3:$B$1315, "&lt;=" &amp; DX$1, DataRegularSeason20242025!$D$3:$D$1315, $A7)+SUMIFS(DataRegularSeason20242025!$AB$3:$AB$1315,DataRegularSeason20242025!$B$3:$B$1315, "&lt;=" &amp; DX$1, DataRegularSeason20242025!$E$3:$E$1315, $A7)</f>
        <v>44</v>
      </c>
      <c r="DY7">
        <f>SUMIFS(DataRegularSeason20242025!$AA$3:$AA$1315,DataRegularSeason20242025!$B$3:$B$1315, "&lt;=" &amp; DY$1, DataRegularSeason20242025!$D$3:$D$1315, $A7)+SUMIFS(DataRegularSeason20242025!$AB$3:$AB$1315,DataRegularSeason20242025!$B$3:$B$1315, "&lt;=" &amp; DY$1, DataRegularSeason20242025!$E$3:$E$1315, $A7)</f>
        <v>44</v>
      </c>
      <c r="DZ7">
        <f>SUMIFS(DataRegularSeason20242025!$AA$3:$AA$1315,DataRegularSeason20242025!$B$3:$B$1315, "&lt;=" &amp; DZ$1, DataRegularSeason20242025!$D$3:$D$1315, $A7)+SUMIFS(DataRegularSeason20242025!$AB$3:$AB$1315,DataRegularSeason20242025!$B$3:$B$1315, "&lt;=" &amp; DZ$1, DataRegularSeason20242025!$E$3:$E$1315, $A7)</f>
        <v>44</v>
      </c>
      <c r="EA7">
        <f>SUMIFS(DataRegularSeason20242025!$AA$3:$AA$1315,DataRegularSeason20242025!$B$3:$B$1315, "&lt;=" &amp; EA$1, DataRegularSeason20242025!$D$3:$D$1315, $A7)+SUMIFS(DataRegularSeason20242025!$AB$3:$AB$1315,DataRegularSeason20242025!$B$3:$B$1315, "&lt;=" &amp; EA$1, DataRegularSeason20242025!$E$3:$E$1315, $A7)</f>
        <v>44</v>
      </c>
      <c r="EB7">
        <f>SUMIFS(DataRegularSeason20242025!$AA$3:$AA$1315,DataRegularSeason20242025!$B$3:$B$1315, "&lt;=" &amp; EB$1, DataRegularSeason20242025!$D$3:$D$1315, $A7)+SUMIFS(DataRegularSeason20242025!$AB$3:$AB$1315,DataRegularSeason20242025!$B$3:$B$1315, "&lt;=" &amp; EB$1, DataRegularSeason20242025!$E$3:$E$1315, $A7)</f>
        <v>44</v>
      </c>
      <c r="EC7">
        <f>SUMIFS(DataRegularSeason20242025!$AA$3:$AA$1315,DataRegularSeason20242025!$B$3:$B$1315, "&lt;=" &amp; EC$1, DataRegularSeason20242025!$D$3:$D$1315, $A7)+SUMIFS(DataRegularSeason20242025!$AB$3:$AB$1315,DataRegularSeason20242025!$B$3:$B$1315, "&lt;=" &amp; EC$1, DataRegularSeason20242025!$E$3:$E$1315, $A7)</f>
        <v>44</v>
      </c>
      <c r="ED7">
        <f>SUMIFS(DataRegularSeason20242025!$AA$3:$AA$1315,DataRegularSeason20242025!$B$3:$B$1315, "&lt;=" &amp; ED$1, DataRegularSeason20242025!$D$3:$D$1315, $A7)+SUMIFS(DataRegularSeason20242025!$AB$3:$AB$1315,DataRegularSeason20242025!$B$3:$B$1315, "&lt;=" &amp; ED$1, DataRegularSeason20242025!$E$3:$E$1315, $A7)</f>
        <v>44</v>
      </c>
      <c r="EE7">
        <f>SUMIFS(DataRegularSeason20242025!$AA$3:$AA$1315,DataRegularSeason20242025!$B$3:$B$1315, "&lt;=" &amp; EE$1, DataRegularSeason20242025!$D$3:$D$1315, $A7)+SUMIFS(DataRegularSeason20242025!$AB$3:$AB$1315,DataRegularSeason20242025!$B$3:$B$1315, "&lt;=" &amp; EE$1, DataRegularSeason20242025!$E$3:$E$1315, $A7)</f>
        <v>44</v>
      </c>
      <c r="EF7">
        <f>SUMIFS(DataRegularSeason20242025!$AA$3:$AA$1315,DataRegularSeason20242025!$B$3:$B$1315, "&lt;=" &amp; EF$1, DataRegularSeason20242025!$D$3:$D$1315, $A7)+SUMIFS(DataRegularSeason20242025!$AB$3:$AB$1315,DataRegularSeason20242025!$B$3:$B$1315, "&lt;=" &amp; EF$1, DataRegularSeason20242025!$E$3:$E$1315, $A7)</f>
        <v>44</v>
      </c>
      <c r="EG7">
        <f>SUMIFS(DataRegularSeason20242025!$AA$3:$AA$1315,DataRegularSeason20242025!$B$3:$B$1315, "&lt;=" &amp; EG$1, DataRegularSeason20242025!$D$3:$D$1315, $A7)+SUMIFS(DataRegularSeason20242025!$AB$3:$AB$1315,DataRegularSeason20242025!$B$3:$B$1315, "&lt;=" &amp; EG$1, DataRegularSeason20242025!$E$3:$E$1315, $A7)</f>
        <v>44</v>
      </c>
      <c r="EH7">
        <f>SUMIFS(DataRegularSeason20242025!$AA$3:$AA$1315,DataRegularSeason20242025!$B$3:$B$1315, "&lt;=" &amp; EH$1, DataRegularSeason20242025!$D$3:$D$1315, $A7)+SUMIFS(DataRegularSeason20242025!$AB$3:$AB$1315,DataRegularSeason20242025!$B$3:$B$1315, "&lt;=" &amp; EH$1, DataRegularSeason20242025!$E$3:$E$1315, $A7)</f>
        <v>44</v>
      </c>
      <c r="EI7">
        <f>SUMIFS(DataRegularSeason20242025!$AA$3:$AA$1315,DataRegularSeason20242025!$B$3:$B$1315, "&lt;=" &amp; EI$1, DataRegularSeason20242025!$D$3:$D$1315, $A7)+SUMIFS(DataRegularSeason20242025!$AB$3:$AB$1315,DataRegularSeason20242025!$B$3:$B$1315, "&lt;=" &amp; EI$1, DataRegularSeason20242025!$E$3:$E$1315, $A7)</f>
        <v>44</v>
      </c>
      <c r="EJ7">
        <f>SUMIFS(DataRegularSeason20242025!$AA$3:$AA$1315,DataRegularSeason20242025!$B$3:$B$1315, "&lt;=" &amp; EJ$1, DataRegularSeason20242025!$D$3:$D$1315, $A7)+SUMIFS(DataRegularSeason20242025!$AB$3:$AB$1315,DataRegularSeason20242025!$B$3:$B$1315, "&lt;=" &amp; EJ$1, DataRegularSeason20242025!$E$3:$E$1315, $A7)</f>
        <v>44</v>
      </c>
      <c r="EK7">
        <f>SUMIFS(DataRegularSeason20242025!$AA$3:$AA$1315,DataRegularSeason20242025!$B$3:$B$1315, "&lt;=" &amp; EK$1, DataRegularSeason20242025!$D$3:$D$1315, $A7)+SUMIFS(DataRegularSeason20242025!$AB$3:$AB$1315,DataRegularSeason20242025!$B$3:$B$1315, "&lt;=" &amp; EK$1, DataRegularSeason20242025!$E$3:$E$1315, $A7)</f>
        <v>44</v>
      </c>
      <c r="EL7">
        <f>SUMIFS(DataRegularSeason20242025!$AA$3:$AA$1315,DataRegularSeason20242025!$B$3:$B$1315, "&lt;=" &amp; EL$1, DataRegularSeason20242025!$D$3:$D$1315, $A7)+SUMIFS(DataRegularSeason20242025!$AB$3:$AB$1315,DataRegularSeason20242025!$B$3:$B$1315, "&lt;=" &amp; EL$1, DataRegularSeason20242025!$E$3:$E$1315, $A7)</f>
        <v>44</v>
      </c>
      <c r="EM7">
        <f>SUMIFS(DataRegularSeason20242025!$AA$3:$AA$1315,DataRegularSeason20242025!$B$3:$B$1315, "&lt;=" &amp; EM$1, DataRegularSeason20242025!$D$3:$D$1315, $A7)+SUMIFS(DataRegularSeason20242025!$AB$3:$AB$1315,DataRegularSeason20242025!$B$3:$B$1315, "&lt;=" &amp; EM$1, DataRegularSeason20242025!$E$3:$E$1315, $A7)</f>
        <v>44</v>
      </c>
      <c r="EN7">
        <f>SUMIFS(DataRegularSeason20242025!$AA$3:$AA$1315,DataRegularSeason20242025!$B$3:$B$1315, "&lt;=" &amp; EN$1, DataRegularSeason20242025!$D$3:$D$1315, $A7)+SUMIFS(DataRegularSeason20242025!$AB$3:$AB$1315,DataRegularSeason20242025!$B$3:$B$1315, "&lt;=" &amp; EN$1, DataRegularSeason20242025!$E$3:$E$1315, $A7)</f>
        <v>44</v>
      </c>
      <c r="EO7">
        <f>SUMIFS(DataRegularSeason20242025!$AA$3:$AA$1315,DataRegularSeason20242025!$B$3:$B$1315, "&lt;=" &amp; EO$1, DataRegularSeason20242025!$D$3:$D$1315, $A7)+SUMIFS(DataRegularSeason20242025!$AB$3:$AB$1315,DataRegularSeason20242025!$B$3:$B$1315, "&lt;=" &amp; EO$1, DataRegularSeason20242025!$E$3:$E$1315, $A7)</f>
        <v>44</v>
      </c>
      <c r="EP7">
        <f>SUMIFS(DataRegularSeason20242025!$AA$3:$AA$1315,DataRegularSeason20242025!$B$3:$B$1315, "&lt;=" &amp; EP$1, DataRegularSeason20242025!$D$3:$D$1315, $A7)+SUMIFS(DataRegularSeason20242025!$AB$3:$AB$1315,DataRegularSeason20242025!$B$3:$B$1315, "&lt;=" &amp; EP$1, DataRegularSeason20242025!$E$3:$E$1315, $A7)</f>
        <v>44</v>
      </c>
      <c r="EQ7">
        <f>SUMIFS(DataRegularSeason20242025!$AA$3:$AA$1315,DataRegularSeason20242025!$B$3:$B$1315, "&lt;=" &amp; EQ$1, DataRegularSeason20242025!$D$3:$D$1315, $A7)+SUMIFS(DataRegularSeason20242025!$AB$3:$AB$1315,DataRegularSeason20242025!$B$3:$B$1315, "&lt;=" &amp; EQ$1, DataRegularSeason20242025!$E$3:$E$1315, $A7)</f>
        <v>44</v>
      </c>
      <c r="ER7">
        <f>SUMIFS(DataRegularSeason20242025!$AA$3:$AA$1315,DataRegularSeason20242025!$B$3:$B$1315, "&lt;=" &amp; ER$1, DataRegularSeason20242025!$D$3:$D$1315, $A7)+SUMIFS(DataRegularSeason20242025!$AB$3:$AB$1315,DataRegularSeason20242025!$B$3:$B$1315, "&lt;=" &amp; ER$1, DataRegularSeason20242025!$E$3:$E$1315, $A7)</f>
        <v>44</v>
      </c>
      <c r="ES7">
        <f>SUMIFS(DataRegularSeason20242025!$AA$3:$AA$1315,DataRegularSeason20242025!$B$3:$B$1315, "&lt;=" &amp; ES$1, DataRegularSeason20242025!$D$3:$D$1315, $A7)+SUMIFS(DataRegularSeason20242025!$AB$3:$AB$1315,DataRegularSeason20242025!$B$3:$B$1315, "&lt;=" &amp; ES$1, DataRegularSeason20242025!$E$3:$E$1315, $A7)</f>
        <v>44</v>
      </c>
      <c r="ET7">
        <f>SUMIFS(DataRegularSeason20242025!$AA$3:$AA$1315,DataRegularSeason20242025!$B$3:$B$1315, "&lt;=" &amp; ET$1, DataRegularSeason20242025!$D$3:$D$1315, $A7)+SUMIFS(DataRegularSeason20242025!$AB$3:$AB$1315,DataRegularSeason20242025!$B$3:$B$1315, "&lt;=" &amp; ET$1, DataRegularSeason20242025!$E$3:$E$1315, $A7)</f>
        <v>44</v>
      </c>
      <c r="EU7">
        <f>SUMIFS(DataRegularSeason20242025!$AA$3:$AA$1315,DataRegularSeason20242025!$B$3:$B$1315, "&lt;=" &amp; EU$1, DataRegularSeason20242025!$D$3:$D$1315, $A7)+SUMIFS(DataRegularSeason20242025!$AB$3:$AB$1315,DataRegularSeason20242025!$B$3:$B$1315, "&lt;=" &amp; EU$1, DataRegularSeason20242025!$E$3:$E$1315, $A7)</f>
        <v>44</v>
      </c>
      <c r="EV7">
        <f>SUMIFS(DataRegularSeason20242025!$AA$3:$AA$1315,DataRegularSeason20242025!$B$3:$B$1315, "&lt;=" &amp; EV$1, DataRegularSeason20242025!$D$3:$D$1315, $A7)+SUMIFS(DataRegularSeason20242025!$AB$3:$AB$1315,DataRegularSeason20242025!$B$3:$B$1315, "&lt;=" &amp; EV$1, DataRegularSeason20242025!$E$3:$E$1315, $A7)</f>
        <v>44</v>
      </c>
      <c r="EW7">
        <f>SUMIFS(DataRegularSeason20242025!$AA$3:$AA$1315,DataRegularSeason20242025!$B$3:$B$1315, "&lt;=" &amp; EW$1, DataRegularSeason20242025!$D$3:$D$1315, $A7)+SUMIFS(DataRegularSeason20242025!$AB$3:$AB$1315,DataRegularSeason20242025!$B$3:$B$1315, "&lt;=" &amp; EW$1, DataRegularSeason20242025!$E$3:$E$1315, $A7)</f>
        <v>44</v>
      </c>
      <c r="EX7">
        <f>SUMIFS(DataRegularSeason20242025!$AA$3:$AA$1315,DataRegularSeason20242025!$B$3:$B$1315, "&lt;=" &amp; EX$1, DataRegularSeason20242025!$D$3:$D$1315, $A7)+SUMIFS(DataRegularSeason20242025!$AB$3:$AB$1315,DataRegularSeason20242025!$B$3:$B$1315, "&lt;=" &amp; EX$1, DataRegularSeason20242025!$E$3:$E$1315, $A7)</f>
        <v>44</v>
      </c>
      <c r="EY7">
        <f>SUMIFS(DataRegularSeason20242025!$AA$3:$AA$1315,DataRegularSeason20242025!$B$3:$B$1315, "&lt;=" &amp; EY$1, DataRegularSeason20242025!$D$3:$D$1315, $A7)+SUMIFS(DataRegularSeason20242025!$AB$3:$AB$1315,DataRegularSeason20242025!$B$3:$B$1315, "&lt;=" &amp; EY$1, DataRegularSeason20242025!$E$3:$E$1315, $A7)</f>
        <v>44</v>
      </c>
      <c r="EZ7">
        <f>SUMIFS(DataRegularSeason20242025!$AA$3:$AA$1315,DataRegularSeason20242025!$B$3:$B$1315, "&lt;=" &amp; EZ$1, DataRegularSeason20242025!$D$3:$D$1315, $A7)+SUMIFS(DataRegularSeason20242025!$AB$3:$AB$1315,DataRegularSeason20242025!$B$3:$B$1315, "&lt;=" &amp; EZ$1, DataRegularSeason20242025!$E$3:$E$1315, $A7)</f>
        <v>44</v>
      </c>
      <c r="FA7">
        <f>SUMIFS(DataRegularSeason20242025!$AA$3:$AA$1315,DataRegularSeason20242025!$B$3:$B$1315, "&lt;=" &amp; FA$1, DataRegularSeason20242025!$D$3:$D$1315, $A7)+SUMIFS(DataRegularSeason20242025!$AB$3:$AB$1315,DataRegularSeason20242025!$B$3:$B$1315, "&lt;=" &amp; FA$1, DataRegularSeason20242025!$E$3:$E$1315, $A7)</f>
        <v>44</v>
      </c>
      <c r="FB7">
        <f>SUMIFS(DataRegularSeason20242025!$AA$3:$AA$1315,DataRegularSeason20242025!$B$3:$B$1315, "&lt;=" &amp; FB$1, DataRegularSeason20242025!$D$3:$D$1315, $A7)+SUMIFS(DataRegularSeason20242025!$AB$3:$AB$1315,DataRegularSeason20242025!$B$3:$B$1315, "&lt;=" &amp; FB$1, DataRegularSeason20242025!$E$3:$E$1315, $A7)</f>
        <v>44</v>
      </c>
      <c r="FC7">
        <f>SUMIFS(DataRegularSeason20242025!$AA$3:$AA$1315,DataRegularSeason20242025!$B$3:$B$1315, "&lt;=" &amp; FC$1, DataRegularSeason20242025!$D$3:$D$1315, $A7)+SUMIFS(DataRegularSeason20242025!$AB$3:$AB$1315,DataRegularSeason20242025!$B$3:$B$1315, "&lt;=" &amp; FC$1, DataRegularSeason20242025!$E$3:$E$1315, $A7)</f>
        <v>44</v>
      </c>
      <c r="FD7">
        <f>SUMIFS(DataRegularSeason20242025!$AA$3:$AA$1315,DataRegularSeason20242025!$B$3:$B$1315, "&lt;=" &amp; FD$1, DataRegularSeason20242025!$D$3:$D$1315, $A7)+SUMIFS(DataRegularSeason20242025!$AB$3:$AB$1315,DataRegularSeason20242025!$B$3:$B$1315, "&lt;=" &amp; FD$1, DataRegularSeason20242025!$E$3:$E$1315, $A7)</f>
        <v>44</v>
      </c>
      <c r="FE7">
        <f>SUMIFS(DataRegularSeason20242025!$AA$3:$AA$1315,DataRegularSeason20242025!$B$3:$B$1315, "&lt;=" &amp; FE$1, DataRegularSeason20242025!$D$3:$D$1315, $A7)+SUMIFS(DataRegularSeason20242025!$AB$3:$AB$1315,DataRegularSeason20242025!$B$3:$B$1315, "&lt;=" &amp; FE$1, DataRegularSeason20242025!$E$3:$E$1315, $A7)</f>
        <v>44</v>
      </c>
      <c r="FF7">
        <f>SUMIFS(DataRegularSeason20242025!$AA$3:$AA$1315,DataRegularSeason20242025!$B$3:$B$1315, "&lt;=" &amp; FF$1, DataRegularSeason20242025!$D$3:$D$1315, $A7)+SUMIFS(DataRegularSeason20242025!$AB$3:$AB$1315,DataRegularSeason20242025!$B$3:$B$1315, "&lt;=" &amp; FF$1, DataRegularSeason20242025!$E$3:$E$1315, $A7)</f>
        <v>44</v>
      </c>
      <c r="FG7">
        <f>SUMIFS(DataRegularSeason20242025!$AA$3:$AA$1315,DataRegularSeason20242025!$B$3:$B$1315, "&lt;=" &amp; FG$1, DataRegularSeason20242025!$D$3:$D$1315, $A7)+SUMIFS(DataRegularSeason20242025!$AB$3:$AB$1315,DataRegularSeason20242025!$B$3:$B$1315, "&lt;=" &amp; FG$1, DataRegularSeason20242025!$E$3:$E$1315, $A7)</f>
        <v>44</v>
      </c>
      <c r="FH7">
        <f>SUMIFS(DataRegularSeason20242025!$AA$3:$AA$1315,DataRegularSeason20242025!$B$3:$B$1315, "&lt;=" &amp; FH$1, DataRegularSeason20242025!$D$3:$D$1315, $A7)+SUMIFS(DataRegularSeason20242025!$AB$3:$AB$1315,DataRegularSeason20242025!$B$3:$B$1315, "&lt;=" &amp; FH$1, DataRegularSeason20242025!$E$3:$E$1315, $A7)</f>
        <v>44</v>
      </c>
      <c r="FI7">
        <f>SUMIFS(DataRegularSeason20242025!$AA$3:$AA$1315,DataRegularSeason20242025!$B$3:$B$1315, "&lt;=" &amp; FI$1, DataRegularSeason20242025!$D$3:$D$1315, $A7)+SUMIFS(DataRegularSeason20242025!$AB$3:$AB$1315,DataRegularSeason20242025!$B$3:$B$1315, "&lt;=" &amp; FI$1, DataRegularSeason20242025!$E$3:$E$1315, $A7)</f>
        <v>44</v>
      </c>
      <c r="FJ7">
        <f>SUMIFS(DataRegularSeason20242025!$AA$3:$AA$1315,DataRegularSeason20242025!$B$3:$B$1315, "&lt;=" &amp; FJ$1, DataRegularSeason20242025!$D$3:$D$1315, $A7)+SUMIFS(DataRegularSeason20242025!$AB$3:$AB$1315,DataRegularSeason20242025!$B$3:$B$1315, "&lt;=" &amp; FJ$1, DataRegularSeason20242025!$E$3:$E$1315, $A7)</f>
        <v>44</v>
      </c>
      <c r="FK7">
        <f>SUMIFS(DataRegularSeason20242025!$AA$3:$AA$1315,DataRegularSeason20242025!$B$3:$B$1315, "&lt;=" &amp; FK$1, DataRegularSeason20242025!$D$3:$D$1315, $A7)+SUMIFS(DataRegularSeason20242025!$AB$3:$AB$1315,DataRegularSeason20242025!$B$3:$B$1315, "&lt;=" &amp; FK$1, DataRegularSeason20242025!$E$3:$E$1315, $A7)</f>
        <v>44</v>
      </c>
      <c r="FL7">
        <f>SUMIFS(DataRegularSeason20242025!$AA$3:$AA$1315,DataRegularSeason20242025!$B$3:$B$1315, "&lt;=" &amp; FL$1, DataRegularSeason20242025!$D$3:$D$1315, $A7)+SUMIFS(DataRegularSeason20242025!$AB$3:$AB$1315,DataRegularSeason20242025!$B$3:$B$1315, "&lt;=" &amp; FL$1, DataRegularSeason20242025!$E$3:$E$1315, $A7)</f>
        <v>44</v>
      </c>
      <c r="FM7">
        <f>SUMIFS(DataRegularSeason20242025!$AA$3:$AA$1315,DataRegularSeason20242025!$B$3:$B$1315, "&lt;=" &amp; FM$1, DataRegularSeason20242025!$D$3:$D$1315, $A7)+SUMIFS(DataRegularSeason20242025!$AB$3:$AB$1315,DataRegularSeason20242025!$B$3:$B$1315, "&lt;=" &amp; FM$1, DataRegularSeason20242025!$E$3:$E$1315, $A7)</f>
        <v>44</v>
      </c>
      <c r="FN7">
        <f>SUMIFS(DataRegularSeason20242025!$AA$3:$AA$1315,DataRegularSeason20242025!$B$3:$B$1315, "&lt;=" &amp; FN$1, DataRegularSeason20242025!$D$3:$D$1315, $A7)+SUMIFS(DataRegularSeason20242025!$AB$3:$AB$1315,DataRegularSeason20242025!$B$3:$B$1315, "&lt;=" &amp; FN$1, DataRegularSeason20242025!$E$3:$E$1315, $A7)</f>
        <v>44</v>
      </c>
      <c r="FO7">
        <f>SUMIFS(DataRegularSeason20242025!$AA$3:$AA$1315,DataRegularSeason20242025!$B$3:$B$1315, "&lt;=" &amp; FO$1, DataRegularSeason20242025!$D$3:$D$1315, $A7)+SUMIFS(DataRegularSeason20242025!$AB$3:$AB$1315,DataRegularSeason20242025!$B$3:$B$1315, "&lt;=" &amp; FO$1, DataRegularSeason20242025!$E$3:$E$1315, $A7)</f>
        <v>44</v>
      </c>
      <c r="FP7">
        <f>SUMIFS(DataRegularSeason20242025!$AA$3:$AA$1315,DataRegularSeason20242025!$B$3:$B$1315, "&lt;=" &amp; FP$1, DataRegularSeason20242025!$D$3:$D$1315, $A7)+SUMIFS(DataRegularSeason20242025!$AB$3:$AB$1315,DataRegularSeason20242025!$B$3:$B$1315, "&lt;=" &amp; FP$1, DataRegularSeason20242025!$E$3:$E$1315, $A7)</f>
        <v>44</v>
      </c>
      <c r="FQ7">
        <f>SUMIFS(DataRegularSeason20242025!$AA$3:$AA$1315,DataRegularSeason20242025!$B$3:$B$1315, "&lt;=" &amp; FQ$1, DataRegularSeason20242025!$D$3:$D$1315, $A7)+SUMIFS(DataRegularSeason20242025!$AB$3:$AB$1315,DataRegularSeason20242025!$B$3:$B$1315, "&lt;=" &amp; FQ$1, DataRegularSeason20242025!$E$3:$E$1315, $A7)</f>
        <v>44</v>
      </c>
      <c r="FR7">
        <f>SUMIFS(DataRegularSeason20242025!$AA$3:$AA$1315,DataRegularSeason20242025!$B$3:$B$1315, "&lt;=" &amp; FR$1, DataRegularSeason20242025!$D$3:$D$1315, $A7)+SUMIFS(DataRegularSeason20242025!$AB$3:$AB$1315,DataRegularSeason20242025!$B$3:$B$1315, "&lt;=" &amp; FR$1, DataRegularSeason20242025!$E$3:$E$1315, $A7)</f>
        <v>44</v>
      </c>
      <c r="FS7">
        <f>SUMIFS(DataRegularSeason20242025!$AA$3:$AA$1315,DataRegularSeason20242025!$B$3:$B$1315, "&lt;=" &amp; FS$1, DataRegularSeason20242025!$D$3:$D$1315, $A7)+SUMIFS(DataRegularSeason20242025!$AB$3:$AB$1315,DataRegularSeason20242025!$B$3:$B$1315, "&lt;=" &amp; FS$1, DataRegularSeason20242025!$E$3:$E$1315, $A7)</f>
        <v>44</v>
      </c>
      <c r="FT7">
        <f>SUMIFS(DataRegularSeason20242025!$AA$3:$AA$1315,DataRegularSeason20242025!$B$3:$B$1315, "&lt;=" &amp; FT$1, DataRegularSeason20242025!$D$3:$D$1315, $A7)+SUMIFS(DataRegularSeason20242025!$AB$3:$AB$1315,DataRegularSeason20242025!$B$3:$B$1315, "&lt;=" &amp; FT$1, DataRegularSeason20242025!$E$3:$E$1315, $A7)</f>
        <v>44</v>
      </c>
      <c r="FU7">
        <f>SUMIFS(DataRegularSeason20242025!$AA$3:$AA$1315,DataRegularSeason20242025!$B$3:$B$1315, "&lt;=" &amp; FU$1, DataRegularSeason20242025!$D$3:$D$1315, $A7)+SUMIFS(DataRegularSeason20242025!$AB$3:$AB$1315,DataRegularSeason20242025!$B$3:$B$1315, "&lt;=" &amp; FU$1, DataRegularSeason20242025!$E$3:$E$1315, $A7)</f>
        <v>44</v>
      </c>
      <c r="FV7">
        <f>SUMIFS(DataRegularSeason20242025!$AA$3:$AA$1315,DataRegularSeason20242025!$B$3:$B$1315, "&lt;=" &amp; FV$1, DataRegularSeason20242025!$D$3:$D$1315, $A7)+SUMIFS(DataRegularSeason20242025!$AB$3:$AB$1315,DataRegularSeason20242025!$B$3:$B$1315, "&lt;=" &amp; FV$1, DataRegularSeason20242025!$E$3:$E$1315, $A7)</f>
        <v>44</v>
      </c>
      <c r="FW7">
        <f>SUMIFS(DataRegularSeason20242025!$AA$3:$AA$1315,DataRegularSeason20242025!$B$3:$B$1315, "&lt;=" &amp; FW$1, DataRegularSeason20242025!$D$3:$D$1315, $A7)+SUMIFS(DataRegularSeason20242025!$AB$3:$AB$1315,DataRegularSeason20242025!$B$3:$B$1315, "&lt;=" &amp; FW$1, DataRegularSeason20242025!$E$3:$E$1315, $A7)</f>
        <v>44</v>
      </c>
      <c r="FX7">
        <f>SUMIFS(DataRegularSeason20242025!$AA$3:$AA$1315,DataRegularSeason20242025!$B$3:$B$1315, "&lt;=" &amp; FX$1, DataRegularSeason20242025!$D$3:$D$1315, $A7)+SUMIFS(DataRegularSeason20242025!$AB$3:$AB$1315,DataRegularSeason20242025!$B$3:$B$1315, "&lt;=" &amp; FX$1, DataRegularSeason20242025!$E$3:$E$1315, $A7)</f>
        <v>44</v>
      </c>
      <c r="FY7">
        <f>SUMIFS(DataRegularSeason20242025!$AA$3:$AA$1315,DataRegularSeason20242025!$B$3:$B$1315, "&lt;=" &amp; FY$1, DataRegularSeason20242025!$D$3:$D$1315, $A7)+SUMIFS(DataRegularSeason20242025!$AB$3:$AB$1315,DataRegularSeason20242025!$B$3:$B$1315, "&lt;=" &amp; FY$1, DataRegularSeason20242025!$E$3:$E$1315, $A7)</f>
        <v>44</v>
      </c>
      <c r="FZ7">
        <f>SUMIFS(DataRegularSeason20242025!$AA$3:$AA$1315,DataRegularSeason20242025!$B$3:$B$1315, "&lt;=" &amp; FZ$1, DataRegularSeason20242025!$D$3:$D$1315, $A7)+SUMIFS(DataRegularSeason20242025!$AB$3:$AB$1315,DataRegularSeason20242025!$B$3:$B$1315, "&lt;=" &amp; FZ$1, DataRegularSeason20242025!$E$3:$E$1315, $A7)</f>
        <v>44</v>
      </c>
      <c r="GA7">
        <f>SUMIFS(DataRegularSeason20242025!$AA$3:$AA$1315,DataRegularSeason20242025!$B$3:$B$1315, "&lt;=" &amp; GA$1, DataRegularSeason20242025!$D$3:$D$1315, $A7)+SUMIFS(DataRegularSeason20242025!$AB$3:$AB$1315,DataRegularSeason20242025!$B$3:$B$1315, "&lt;=" &amp; GA$1, DataRegularSeason20242025!$E$3:$E$1315, $A7)</f>
        <v>44</v>
      </c>
      <c r="GB7">
        <f>SUMIFS(DataRegularSeason20242025!$AA$3:$AA$1315,DataRegularSeason20242025!$B$3:$B$1315, "&lt;=" &amp; GB$1, DataRegularSeason20242025!$D$3:$D$1315, $A7)+SUMIFS(DataRegularSeason20242025!$AB$3:$AB$1315,DataRegularSeason20242025!$B$3:$B$1315, "&lt;=" &amp; GB$1, DataRegularSeason20242025!$E$3:$E$1315, $A7)</f>
        <v>44</v>
      </c>
      <c r="GC7">
        <f>SUMIFS(DataRegularSeason20242025!$AA$3:$AA$1315,DataRegularSeason20242025!$B$3:$B$1315, "&lt;=" &amp; GC$1, DataRegularSeason20242025!$D$3:$D$1315, $A7)+SUMIFS(DataRegularSeason20242025!$AB$3:$AB$1315,DataRegularSeason20242025!$B$3:$B$1315, "&lt;=" &amp; GC$1, DataRegularSeason20242025!$E$3:$E$1315, $A7)</f>
        <v>44</v>
      </c>
      <c r="GD7">
        <f>SUMIFS(DataRegularSeason20242025!$AA$3:$AA$1315,DataRegularSeason20242025!$B$3:$B$1315, "&lt;=" &amp; GD$1, DataRegularSeason20242025!$D$3:$D$1315, $A7)+SUMIFS(DataRegularSeason20242025!$AB$3:$AB$1315,DataRegularSeason20242025!$B$3:$B$1315, "&lt;=" &amp; GD$1, DataRegularSeason20242025!$E$3:$E$1315, $A7)</f>
        <v>44</v>
      </c>
      <c r="GE7">
        <f>SUMIFS(DataRegularSeason20242025!$AA$3:$AA$1315,DataRegularSeason20242025!$B$3:$B$1315, "&lt;=" &amp; GE$1, DataRegularSeason20242025!$D$3:$D$1315, $A7)+SUMIFS(DataRegularSeason20242025!$AB$3:$AB$1315,DataRegularSeason20242025!$B$3:$B$1315, "&lt;=" &amp; GE$1, DataRegularSeason20242025!$E$3:$E$1315, $A7)</f>
        <v>44</v>
      </c>
      <c r="GF7">
        <f>SUMIFS(DataRegularSeason20242025!$AA$3:$AA$1315,DataRegularSeason20242025!$B$3:$B$1315, "&lt;=" &amp; GF$1, DataRegularSeason20242025!$D$3:$D$1315, $A7)+SUMIFS(DataRegularSeason20242025!$AB$3:$AB$1315,DataRegularSeason20242025!$B$3:$B$1315, "&lt;=" &amp; GF$1, DataRegularSeason20242025!$E$3:$E$1315, $A7)</f>
        <v>44</v>
      </c>
      <c r="GG7">
        <f>SUMIFS(DataRegularSeason20242025!$AA$3:$AA$1315,DataRegularSeason20242025!$B$3:$B$1315, "&lt;=" &amp; GG$1, DataRegularSeason20242025!$D$3:$D$1315, $A7)+SUMIFS(DataRegularSeason20242025!$AB$3:$AB$1315,DataRegularSeason20242025!$B$3:$B$1315, "&lt;=" &amp; GG$1, DataRegularSeason20242025!$E$3:$E$1315, $A7)</f>
        <v>44</v>
      </c>
      <c r="GH7">
        <f>SUMIFS(DataRegularSeason20242025!$AA$3:$AA$1315,DataRegularSeason20242025!$B$3:$B$1315, "&lt;=" &amp; GH$1, DataRegularSeason20242025!$D$3:$D$1315, $A7)+SUMIFS(DataRegularSeason20242025!$AB$3:$AB$1315,DataRegularSeason20242025!$B$3:$B$1315, "&lt;=" &amp; GH$1, DataRegularSeason20242025!$E$3:$E$1315, $A7)</f>
        <v>44</v>
      </c>
      <c r="GI7">
        <f>SUMIFS(DataRegularSeason20242025!$AA$3:$AA$1315,DataRegularSeason20242025!$B$3:$B$1315, "&lt;=" &amp; GI$1, DataRegularSeason20242025!$D$3:$D$1315, $A7)+SUMIFS(DataRegularSeason20242025!$AB$3:$AB$1315,DataRegularSeason20242025!$B$3:$B$1315, "&lt;=" &amp; GI$1, DataRegularSeason20242025!$E$3:$E$1315, $A7)</f>
        <v>44</v>
      </c>
      <c r="GJ7">
        <f>SUMIFS(DataRegularSeason20242025!$AA$3:$AA$1315,DataRegularSeason20242025!$B$3:$B$1315, "&lt;=" &amp; GJ$1, DataRegularSeason20242025!$D$3:$D$1315, $A7)+SUMIFS(DataRegularSeason20242025!$AB$3:$AB$1315,DataRegularSeason20242025!$B$3:$B$1315, "&lt;=" &amp; GJ$1, DataRegularSeason20242025!$E$3:$E$1315, $A7)</f>
        <v>44</v>
      </c>
      <c r="GK7">
        <f>SUMIFS(DataRegularSeason20242025!$AA$3:$AA$1315,DataRegularSeason20242025!$B$3:$B$1315, "&lt;=" &amp; GK$1, DataRegularSeason20242025!$D$3:$D$1315, $A7)+SUMIFS(DataRegularSeason20242025!$AB$3:$AB$1315,DataRegularSeason20242025!$B$3:$B$1315, "&lt;=" &amp; GK$1, DataRegularSeason20242025!$E$3:$E$1315, $A7)</f>
        <v>44</v>
      </c>
      <c r="GL7">
        <f>SUMIFS(DataRegularSeason20242025!$AA$3:$AA$1315,DataRegularSeason20242025!$B$3:$B$1315, "&lt;=" &amp; GL$1, DataRegularSeason20242025!$D$3:$D$1315, $A7)+SUMIFS(DataRegularSeason20242025!$AB$3:$AB$1315,DataRegularSeason20242025!$B$3:$B$1315, "&lt;=" &amp; GL$1, DataRegularSeason20242025!$E$3:$E$1315, $A7)</f>
        <v>44</v>
      </c>
      <c r="GM7">
        <f>SUMIFS(DataRegularSeason20242025!$AA$3:$AA$1315,DataRegularSeason20242025!$B$3:$B$1315, "&lt;=" &amp; GM$1, DataRegularSeason20242025!$D$3:$D$1315, $A7)+SUMIFS(DataRegularSeason20242025!$AB$3:$AB$1315,DataRegularSeason20242025!$B$3:$B$1315, "&lt;=" &amp; GM$1, DataRegularSeason20242025!$E$3:$E$1315, $A7)</f>
        <v>44</v>
      </c>
      <c r="GN7">
        <f>SUMIFS(DataRegularSeason20242025!$AA$3:$AA$1315,DataRegularSeason20242025!$B$3:$B$1315, "&lt;=" &amp; GN$1, DataRegularSeason20242025!$D$3:$D$1315, $A7)+SUMIFS(DataRegularSeason20242025!$AB$3:$AB$1315,DataRegularSeason20242025!$B$3:$B$1315, "&lt;=" &amp; GN$1, DataRegularSeason20242025!$E$3:$E$1315, $A7)</f>
        <v>44</v>
      </c>
      <c r="GO7">
        <f>SUMIFS(DataRegularSeason20242025!$AA$3:$AA$1315,DataRegularSeason20242025!$B$3:$B$1315, "&lt;=" &amp; GO$1, DataRegularSeason20242025!$D$3:$D$1315, $A7)+SUMIFS(DataRegularSeason20242025!$AB$3:$AB$1315,DataRegularSeason20242025!$B$3:$B$1315, "&lt;=" &amp; GO$1, DataRegularSeason20242025!$E$3:$E$1315, $A7)</f>
        <v>44</v>
      </c>
      <c r="GP7">
        <f>SUMIFS(DataRegularSeason20242025!$AA$3:$AA$1315,DataRegularSeason20242025!$B$3:$B$1315, "&lt;=" &amp; GP$1, DataRegularSeason20242025!$D$3:$D$1315, $A7)+SUMIFS(DataRegularSeason20242025!$AB$3:$AB$1315,DataRegularSeason20242025!$B$3:$B$1315, "&lt;=" &amp; GP$1, DataRegularSeason20242025!$E$3:$E$1315, $A7)</f>
        <v>44</v>
      </c>
      <c r="GQ7">
        <f>SUMIFS(DataRegularSeason20242025!$AA$3:$AA$1315,DataRegularSeason20242025!$B$3:$B$1315, "&lt;=" &amp; GQ$1, DataRegularSeason20242025!$D$3:$D$1315, $A7)+SUMIFS(DataRegularSeason20242025!$AB$3:$AB$1315,DataRegularSeason20242025!$B$3:$B$1315, "&lt;=" &amp; GQ$1, DataRegularSeason20242025!$E$3:$E$1315, $A7)</f>
        <v>44</v>
      </c>
      <c r="GR7">
        <f>SUMIFS(DataRegularSeason20242025!$AA$3:$AA$1315,DataRegularSeason20242025!$B$3:$B$1315, "&lt;=" &amp; GR$1, DataRegularSeason20242025!$D$3:$D$1315, $A7)+SUMIFS(DataRegularSeason20242025!$AB$3:$AB$1315,DataRegularSeason20242025!$B$3:$B$1315, "&lt;=" &amp; GR$1, DataRegularSeason20242025!$E$3:$E$1315, $A7)</f>
        <v>44</v>
      </c>
      <c r="GS7">
        <f>SUMIFS(DataRegularSeason20242025!$AA$3:$AA$1315,DataRegularSeason20242025!$B$3:$B$1315, "&lt;=" &amp; GS$1, DataRegularSeason20242025!$D$3:$D$1315, $A7)+SUMIFS(DataRegularSeason20242025!$AB$3:$AB$1315,DataRegularSeason20242025!$B$3:$B$1315, "&lt;=" &amp; GS$1, DataRegularSeason20242025!$E$3:$E$1315, $A7)</f>
        <v>44</v>
      </c>
      <c r="GT7">
        <f>SUMIFS(DataRegularSeason20242025!$AA$3:$AA$1315,DataRegularSeason20242025!$B$3:$B$1315, "&lt;=" &amp; GT$1, DataRegularSeason20242025!$D$3:$D$1315, $A7)+SUMIFS(DataRegularSeason20242025!$AB$3:$AB$1315,DataRegularSeason20242025!$B$3:$B$1315, "&lt;=" &amp; GT$1, DataRegularSeason20242025!$E$3:$E$1315, $A7)</f>
        <v>44</v>
      </c>
      <c r="GU7">
        <f>SUMIFS(DataRegularSeason20242025!$AA$3:$AA$1315,DataRegularSeason20242025!$B$3:$B$1315, "&lt;=" &amp; GU$1, DataRegularSeason20242025!$D$3:$D$1315, $A7)+SUMIFS(DataRegularSeason20242025!$AB$3:$AB$1315,DataRegularSeason20242025!$B$3:$B$1315, "&lt;=" &amp; GU$1, DataRegularSeason20242025!$E$3:$E$1315, $A7)</f>
        <v>44</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46</v>
      </c>
      <c r="DA14">
        <f>SUMIFS(DataRegularSeason20242025!$AA$3:$AA$1315,DataRegularSeason20242025!$B$3:$B$1315, "&lt;=" &amp; DA$1, DataRegularSeason20242025!$D$3:$D$1315, $A14)+SUMIFS(DataRegularSeason20242025!$AB$3:$AB$1315,DataRegularSeason20242025!$B$3:$B$1315, "&lt;=" &amp; DA$1, DataRegularSeason20242025!$E$3:$E$1315, $A14)</f>
        <v>46</v>
      </c>
      <c r="DB14">
        <f>SUMIFS(DataRegularSeason20242025!$AA$3:$AA$1315,DataRegularSeason20242025!$B$3:$B$1315, "&lt;=" &amp; DB$1, DataRegularSeason20242025!$D$3:$D$1315, $A14)+SUMIFS(DataRegularSeason20242025!$AB$3:$AB$1315,DataRegularSeason20242025!$B$3:$B$1315, "&lt;=" &amp; DB$1, DataRegularSeason20242025!$E$3:$E$1315, $A14)</f>
        <v>46</v>
      </c>
      <c r="DC14">
        <f>SUMIFS(DataRegularSeason20242025!$AA$3:$AA$1315,DataRegularSeason20242025!$B$3:$B$1315, "&lt;=" &amp; DC$1, DataRegularSeason20242025!$D$3:$D$1315, $A14)+SUMIFS(DataRegularSeason20242025!$AB$3:$AB$1315,DataRegularSeason20242025!$B$3:$B$1315, "&lt;=" &amp; DC$1, DataRegularSeason20242025!$E$3:$E$1315, $A14)</f>
        <v>46</v>
      </c>
      <c r="DD14">
        <f>SUMIFS(DataRegularSeason20242025!$AA$3:$AA$1315,DataRegularSeason20242025!$B$3:$B$1315, "&lt;=" &amp; DD$1, DataRegularSeason20242025!$D$3:$D$1315, $A14)+SUMIFS(DataRegularSeason20242025!$AB$3:$AB$1315,DataRegularSeason20242025!$B$3:$B$1315, "&lt;=" &amp; DD$1, DataRegularSeason20242025!$E$3:$E$1315, $A14)</f>
        <v>46</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46</v>
      </c>
      <c r="DH14">
        <f>SUMIFS(DataRegularSeason20242025!$AA$3:$AA$1315,DataRegularSeason20242025!$B$3:$B$1315, "&lt;=" &amp; DH$1, DataRegularSeason20242025!$D$3:$D$1315, $A14)+SUMIFS(DataRegularSeason20242025!$AB$3:$AB$1315,DataRegularSeason20242025!$B$3:$B$1315, "&lt;=" &amp; DH$1, DataRegularSeason20242025!$E$3:$E$1315, $A14)</f>
        <v>46</v>
      </c>
      <c r="DI14">
        <f>SUMIFS(DataRegularSeason20242025!$AA$3:$AA$1315,DataRegularSeason20242025!$B$3:$B$1315, "&lt;=" &amp; DI$1, DataRegularSeason20242025!$D$3:$D$1315, $A14)+SUMIFS(DataRegularSeason20242025!$AB$3:$AB$1315,DataRegularSeason20242025!$B$3:$B$1315, "&lt;=" &amp; DI$1, DataRegularSeason20242025!$E$3:$E$1315, $A14)</f>
        <v>46</v>
      </c>
      <c r="DJ14">
        <f>SUMIFS(DataRegularSeason20242025!$AA$3:$AA$1315,DataRegularSeason20242025!$B$3:$B$1315, "&lt;=" &amp; DJ$1, DataRegularSeason20242025!$D$3:$D$1315, $A14)+SUMIFS(DataRegularSeason20242025!$AB$3:$AB$1315,DataRegularSeason20242025!$B$3:$B$1315, "&lt;=" &amp; DJ$1, DataRegularSeason20242025!$E$3:$E$1315, $A14)</f>
        <v>46</v>
      </c>
      <c r="DK14">
        <f>SUMIFS(DataRegularSeason20242025!$AA$3:$AA$1315,DataRegularSeason20242025!$B$3:$B$1315, "&lt;=" &amp; DK$1, DataRegularSeason20242025!$D$3:$D$1315, $A14)+SUMIFS(DataRegularSeason20242025!$AB$3:$AB$1315,DataRegularSeason20242025!$B$3:$B$1315, "&lt;=" &amp; DK$1, DataRegularSeason20242025!$E$3:$E$1315, $A14)</f>
        <v>46</v>
      </c>
      <c r="DL14">
        <f>SUMIFS(DataRegularSeason20242025!$AA$3:$AA$1315,DataRegularSeason20242025!$B$3:$B$1315, "&lt;=" &amp; DL$1, DataRegularSeason20242025!$D$3:$D$1315, $A14)+SUMIFS(DataRegularSeason20242025!$AB$3:$AB$1315,DataRegularSeason20242025!$B$3:$B$1315, "&lt;=" &amp; DL$1, DataRegularSeason20242025!$E$3:$E$1315, $A14)</f>
        <v>46</v>
      </c>
      <c r="DM14">
        <f>SUMIFS(DataRegularSeason20242025!$AA$3:$AA$1315,DataRegularSeason20242025!$B$3:$B$1315, "&lt;=" &amp; DM$1, DataRegularSeason20242025!$D$3:$D$1315, $A14)+SUMIFS(DataRegularSeason20242025!$AB$3:$AB$1315,DataRegularSeason20242025!$B$3:$B$1315, "&lt;=" &amp; DM$1, DataRegularSeason20242025!$E$3:$E$1315, $A14)</f>
        <v>46</v>
      </c>
      <c r="DN14">
        <f>SUMIFS(DataRegularSeason20242025!$AA$3:$AA$1315,DataRegularSeason20242025!$B$3:$B$1315, "&lt;=" &amp; DN$1, DataRegularSeason20242025!$D$3:$D$1315, $A14)+SUMIFS(DataRegularSeason20242025!$AB$3:$AB$1315,DataRegularSeason20242025!$B$3:$B$1315, "&lt;=" &amp; DN$1, DataRegularSeason20242025!$E$3:$E$1315, $A14)</f>
        <v>46</v>
      </c>
      <c r="DO14">
        <f>SUMIFS(DataRegularSeason20242025!$AA$3:$AA$1315,DataRegularSeason20242025!$B$3:$B$1315, "&lt;=" &amp; DO$1, DataRegularSeason20242025!$D$3:$D$1315, $A14)+SUMIFS(DataRegularSeason20242025!$AB$3:$AB$1315,DataRegularSeason20242025!$B$3:$B$1315, "&lt;=" &amp; DO$1, DataRegularSeason20242025!$E$3:$E$1315, $A14)</f>
        <v>46</v>
      </c>
      <c r="DP14">
        <f>SUMIFS(DataRegularSeason20242025!$AA$3:$AA$1315,DataRegularSeason20242025!$B$3:$B$1315, "&lt;=" &amp; DP$1, DataRegularSeason20242025!$D$3:$D$1315, $A14)+SUMIFS(DataRegularSeason20242025!$AB$3:$AB$1315,DataRegularSeason20242025!$B$3:$B$1315, "&lt;=" &amp; DP$1, DataRegularSeason20242025!$E$3:$E$1315, $A14)</f>
        <v>46</v>
      </c>
      <c r="DQ14">
        <f>SUMIFS(DataRegularSeason20242025!$AA$3:$AA$1315,DataRegularSeason20242025!$B$3:$B$1315, "&lt;=" &amp; DQ$1, DataRegularSeason20242025!$D$3:$D$1315, $A14)+SUMIFS(DataRegularSeason20242025!$AB$3:$AB$1315,DataRegularSeason20242025!$B$3:$B$1315, "&lt;=" &amp; DQ$1, DataRegularSeason20242025!$E$3:$E$1315, $A14)</f>
        <v>46</v>
      </c>
      <c r="DR14">
        <f>SUMIFS(DataRegularSeason20242025!$AA$3:$AA$1315,DataRegularSeason20242025!$B$3:$B$1315, "&lt;=" &amp; DR$1, DataRegularSeason20242025!$D$3:$D$1315, $A14)+SUMIFS(DataRegularSeason20242025!$AB$3:$AB$1315,DataRegularSeason20242025!$B$3:$B$1315, "&lt;=" &amp; DR$1, DataRegularSeason20242025!$E$3:$E$1315, $A14)</f>
        <v>46</v>
      </c>
      <c r="DS14">
        <f>SUMIFS(DataRegularSeason20242025!$AA$3:$AA$1315,DataRegularSeason20242025!$B$3:$B$1315, "&lt;=" &amp; DS$1, DataRegularSeason20242025!$D$3:$D$1315, $A14)+SUMIFS(DataRegularSeason20242025!$AB$3:$AB$1315,DataRegularSeason20242025!$B$3:$B$1315, "&lt;=" &amp; DS$1, DataRegularSeason20242025!$E$3:$E$1315, $A14)</f>
        <v>46</v>
      </c>
      <c r="DT14">
        <f>SUMIFS(DataRegularSeason20242025!$AA$3:$AA$1315,DataRegularSeason20242025!$B$3:$B$1315, "&lt;=" &amp; DT$1, DataRegularSeason20242025!$D$3:$D$1315, $A14)+SUMIFS(DataRegularSeason20242025!$AB$3:$AB$1315,DataRegularSeason20242025!$B$3:$B$1315, "&lt;=" &amp; DT$1, DataRegularSeason20242025!$E$3:$E$1315, $A14)</f>
        <v>46</v>
      </c>
      <c r="DU14">
        <f>SUMIFS(DataRegularSeason20242025!$AA$3:$AA$1315,DataRegularSeason20242025!$B$3:$B$1315, "&lt;=" &amp; DU$1, DataRegularSeason20242025!$D$3:$D$1315, $A14)+SUMIFS(DataRegularSeason20242025!$AB$3:$AB$1315,DataRegularSeason20242025!$B$3:$B$1315, "&lt;=" &amp; DU$1, DataRegularSeason20242025!$E$3:$E$1315, $A14)</f>
        <v>46</v>
      </c>
      <c r="DV14">
        <f>SUMIFS(DataRegularSeason20242025!$AA$3:$AA$1315,DataRegularSeason20242025!$B$3:$B$1315, "&lt;=" &amp; DV$1, DataRegularSeason20242025!$D$3:$D$1315, $A14)+SUMIFS(DataRegularSeason20242025!$AB$3:$AB$1315,DataRegularSeason20242025!$B$3:$B$1315, "&lt;=" &amp; DV$1, DataRegularSeason20242025!$E$3:$E$1315, $A14)</f>
        <v>46</v>
      </c>
      <c r="DW14">
        <f>SUMIFS(DataRegularSeason20242025!$AA$3:$AA$1315,DataRegularSeason20242025!$B$3:$B$1315, "&lt;=" &amp; DW$1, DataRegularSeason20242025!$D$3:$D$1315, $A14)+SUMIFS(DataRegularSeason20242025!$AB$3:$AB$1315,DataRegularSeason20242025!$B$3:$B$1315, "&lt;=" &amp; DW$1, DataRegularSeason20242025!$E$3:$E$1315, $A14)</f>
        <v>46</v>
      </c>
      <c r="DX14">
        <f>SUMIFS(DataRegularSeason20242025!$AA$3:$AA$1315,DataRegularSeason20242025!$B$3:$B$1315, "&lt;=" &amp; DX$1, DataRegularSeason20242025!$D$3:$D$1315, $A14)+SUMIFS(DataRegularSeason20242025!$AB$3:$AB$1315,DataRegularSeason20242025!$B$3:$B$1315, "&lt;=" &amp; DX$1, DataRegularSeason20242025!$E$3:$E$1315, $A14)</f>
        <v>46</v>
      </c>
      <c r="DY14">
        <f>SUMIFS(DataRegularSeason20242025!$AA$3:$AA$1315,DataRegularSeason20242025!$B$3:$B$1315, "&lt;=" &amp; DY$1, DataRegularSeason20242025!$D$3:$D$1315, $A14)+SUMIFS(DataRegularSeason20242025!$AB$3:$AB$1315,DataRegularSeason20242025!$B$3:$B$1315, "&lt;=" &amp; DY$1, DataRegularSeason20242025!$E$3:$E$1315, $A14)</f>
        <v>46</v>
      </c>
      <c r="DZ14">
        <f>SUMIFS(DataRegularSeason20242025!$AA$3:$AA$1315,DataRegularSeason20242025!$B$3:$B$1315, "&lt;=" &amp; DZ$1, DataRegularSeason20242025!$D$3:$D$1315, $A14)+SUMIFS(DataRegularSeason20242025!$AB$3:$AB$1315,DataRegularSeason20242025!$B$3:$B$1315, "&lt;=" &amp; DZ$1, DataRegularSeason20242025!$E$3:$E$1315, $A14)</f>
        <v>46</v>
      </c>
      <c r="EA14">
        <f>SUMIFS(DataRegularSeason20242025!$AA$3:$AA$1315,DataRegularSeason20242025!$B$3:$B$1315, "&lt;=" &amp; EA$1, DataRegularSeason20242025!$D$3:$D$1315, $A14)+SUMIFS(DataRegularSeason20242025!$AB$3:$AB$1315,DataRegularSeason20242025!$B$3:$B$1315, "&lt;=" &amp; EA$1, DataRegularSeason20242025!$E$3:$E$1315, $A14)</f>
        <v>46</v>
      </c>
      <c r="EB14">
        <f>SUMIFS(DataRegularSeason20242025!$AA$3:$AA$1315,DataRegularSeason20242025!$B$3:$B$1315, "&lt;=" &amp; EB$1, DataRegularSeason20242025!$D$3:$D$1315, $A14)+SUMIFS(DataRegularSeason20242025!$AB$3:$AB$1315,DataRegularSeason20242025!$B$3:$B$1315, "&lt;=" &amp; EB$1, DataRegularSeason20242025!$E$3:$E$1315, $A14)</f>
        <v>46</v>
      </c>
      <c r="EC14">
        <f>SUMIFS(DataRegularSeason20242025!$AA$3:$AA$1315,DataRegularSeason20242025!$B$3:$B$1315, "&lt;=" &amp; EC$1, DataRegularSeason20242025!$D$3:$D$1315, $A14)+SUMIFS(DataRegularSeason20242025!$AB$3:$AB$1315,DataRegularSeason20242025!$B$3:$B$1315, "&lt;=" &amp; EC$1, DataRegularSeason20242025!$E$3:$E$1315, $A14)</f>
        <v>46</v>
      </c>
      <c r="ED14">
        <f>SUMIFS(DataRegularSeason20242025!$AA$3:$AA$1315,DataRegularSeason20242025!$B$3:$B$1315, "&lt;=" &amp; ED$1, DataRegularSeason20242025!$D$3:$D$1315, $A14)+SUMIFS(DataRegularSeason20242025!$AB$3:$AB$1315,DataRegularSeason20242025!$B$3:$B$1315, "&lt;=" &amp; ED$1, DataRegularSeason20242025!$E$3:$E$1315, $A14)</f>
        <v>46</v>
      </c>
      <c r="EE14">
        <f>SUMIFS(DataRegularSeason20242025!$AA$3:$AA$1315,DataRegularSeason20242025!$B$3:$B$1315, "&lt;=" &amp; EE$1, DataRegularSeason20242025!$D$3:$D$1315, $A14)+SUMIFS(DataRegularSeason20242025!$AB$3:$AB$1315,DataRegularSeason20242025!$B$3:$B$1315, "&lt;=" &amp; EE$1, DataRegularSeason20242025!$E$3:$E$1315, $A14)</f>
        <v>46</v>
      </c>
      <c r="EF14">
        <f>SUMIFS(DataRegularSeason20242025!$AA$3:$AA$1315,DataRegularSeason20242025!$B$3:$B$1315, "&lt;=" &amp; EF$1, DataRegularSeason20242025!$D$3:$D$1315, $A14)+SUMIFS(DataRegularSeason20242025!$AB$3:$AB$1315,DataRegularSeason20242025!$B$3:$B$1315, "&lt;=" &amp; EF$1, DataRegularSeason20242025!$E$3:$E$1315, $A14)</f>
        <v>46</v>
      </c>
      <c r="EG14">
        <f>SUMIFS(DataRegularSeason20242025!$AA$3:$AA$1315,DataRegularSeason20242025!$B$3:$B$1315, "&lt;=" &amp; EG$1, DataRegularSeason20242025!$D$3:$D$1315, $A14)+SUMIFS(DataRegularSeason20242025!$AB$3:$AB$1315,DataRegularSeason20242025!$B$3:$B$1315, "&lt;=" &amp; EG$1, DataRegularSeason20242025!$E$3:$E$1315, $A14)</f>
        <v>46</v>
      </c>
      <c r="EH14">
        <f>SUMIFS(DataRegularSeason20242025!$AA$3:$AA$1315,DataRegularSeason20242025!$B$3:$B$1315, "&lt;=" &amp; EH$1, DataRegularSeason20242025!$D$3:$D$1315, $A14)+SUMIFS(DataRegularSeason20242025!$AB$3:$AB$1315,DataRegularSeason20242025!$B$3:$B$1315, "&lt;=" &amp; EH$1, DataRegularSeason20242025!$E$3:$E$1315, $A14)</f>
        <v>46</v>
      </c>
      <c r="EI14">
        <f>SUMIFS(DataRegularSeason20242025!$AA$3:$AA$1315,DataRegularSeason20242025!$B$3:$B$1315, "&lt;=" &amp; EI$1, DataRegularSeason20242025!$D$3:$D$1315, $A14)+SUMIFS(DataRegularSeason20242025!$AB$3:$AB$1315,DataRegularSeason20242025!$B$3:$B$1315, "&lt;=" &amp; EI$1, DataRegularSeason20242025!$E$3:$E$1315, $A14)</f>
        <v>46</v>
      </c>
      <c r="EJ14">
        <f>SUMIFS(DataRegularSeason20242025!$AA$3:$AA$1315,DataRegularSeason20242025!$B$3:$B$1315, "&lt;=" &amp; EJ$1, DataRegularSeason20242025!$D$3:$D$1315, $A14)+SUMIFS(DataRegularSeason20242025!$AB$3:$AB$1315,DataRegularSeason20242025!$B$3:$B$1315, "&lt;=" &amp; EJ$1, DataRegularSeason20242025!$E$3:$E$1315, $A14)</f>
        <v>46</v>
      </c>
      <c r="EK14">
        <f>SUMIFS(DataRegularSeason20242025!$AA$3:$AA$1315,DataRegularSeason20242025!$B$3:$B$1315, "&lt;=" &amp; EK$1, DataRegularSeason20242025!$D$3:$D$1315, $A14)+SUMIFS(DataRegularSeason20242025!$AB$3:$AB$1315,DataRegularSeason20242025!$B$3:$B$1315, "&lt;=" &amp; EK$1, DataRegularSeason20242025!$E$3:$E$1315, $A14)</f>
        <v>46</v>
      </c>
      <c r="EL14">
        <f>SUMIFS(DataRegularSeason20242025!$AA$3:$AA$1315,DataRegularSeason20242025!$B$3:$B$1315, "&lt;=" &amp; EL$1, DataRegularSeason20242025!$D$3:$D$1315, $A14)+SUMIFS(DataRegularSeason20242025!$AB$3:$AB$1315,DataRegularSeason20242025!$B$3:$B$1315, "&lt;=" &amp; EL$1, DataRegularSeason20242025!$E$3:$E$1315, $A14)</f>
        <v>46</v>
      </c>
      <c r="EM14">
        <f>SUMIFS(DataRegularSeason20242025!$AA$3:$AA$1315,DataRegularSeason20242025!$B$3:$B$1315, "&lt;=" &amp; EM$1, DataRegularSeason20242025!$D$3:$D$1315, $A14)+SUMIFS(DataRegularSeason20242025!$AB$3:$AB$1315,DataRegularSeason20242025!$B$3:$B$1315, "&lt;=" &amp; EM$1, DataRegularSeason20242025!$E$3:$E$1315, $A14)</f>
        <v>46</v>
      </c>
      <c r="EN14">
        <f>SUMIFS(DataRegularSeason20242025!$AA$3:$AA$1315,DataRegularSeason20242025!$B$3:$B$1315, "&lt;=" &amp; EN$1, DataRegularSeason20242025!$D$3:$D$1315, $A14)+SUMIFS(DataRegularSeason20242025!$AB$3:$AB$1315,DataRegularSeason20242025!$B$3:$B$1315, "&lt;=" &amp; EN$1, DataRegularSeason20242025!$E$3:$E$1315, $A14)</f>
        <v>46</v>
      </c>
      <c r="EO14">
        <f>SUMIFS(DataRegularSeason20242025!$AA$3:$AA$1315,DataRegularSeason20242025!$B$3:$B$1315, "&lt;=" &amp; EO$1, DataRegularSeason20242025!$D$3:$D$1315, $A14)+SUMIFS(DataRegularSeason20242025!$AB$3:$AB$1315,DataRegularSeason20242025!$B$3:$B$1315, "&lt;=" &amp; EO$1, DataRegularSeason20242025!$E$3:$E$1315, $A14)</f>
        <v>46</v>
      </c>
      <c r="EP14">
        <f>SUMIFS(DataRegularSeason20242025!$AA$3:$AA$1315,DataRegularSeason20242025!$B$3:$B$1315, "&lt;=" &amp; EP$1, DataRegularSeason20242025!$D$3:$D$1315, $A14)+SUMIFS(DataRegularSeason20242025!$AB$3:$AB$1315,DataRegularSeason20242025!$B$3:$B$1315, "&lt;=" &amp; EP$1, DataRegularSeason20242025!$E$3:$E$1315, $A14)</f>
        <v>46</v>
      </c>
      <c r="EQ14">
        <f>SUMIFS(DataRegularSeason20242025!$AA$3:$AA$1315,DataRegularSeason20242025!$B$3:$B$1315, "&lt;=" &amp; EQ$1, DataRegularSeason20242025!$D$3:$D$1315, $A14)+SUMIFS(DataRegularSeason20242025!$AB$3:$AB$1315,DataRegularSeason20242025!$B$3:$B$1315, "&lt;=" &amp; EQ$1, DataRegularSeason20242025!$E$3:$E$1315, $A14)</f>
        <v>46</v>
      </c>
      <c r="ER14">
        <f>SUMIFS(DataRegularSeason20242025!$AA$3:$AA$1315,DataRegularSeason20242025!$B$3:$B$1315, "&lt;=" &amp; ER$1, DataRegularSeason20242025!$D$3:$D$1315, $A14)+SUMIFS(DataRegularSeason20242025!$AB$3:$AB$1315,DataRegularSeason20242025!$B$3:$B$1315, "&lt;=" &amp; ER$1, DataRegularSeason20242025!$E$3:$E$1315, $A14)</f>
        <v>46</v>
      </c>
      <c r="ES14">
        <f>SUMIFS(DataRegularSeason20242025!$AA$3:$AA$1315,DataRegularSeason20242025!$B$3:$B$1315, "&lt;=" &amp; ES$1, DataRegularSeason20242025!$D$3:$D$1315, $A14)+SUMIFS(DataRegularSeason20242025!$AB$3:$AB$1315,DataRegularSeason20242025!$B$3:$B$1315, "&lt;=" &amp; ES$1, DataRegularSeason20242025!$E$3:$E$1315, $A14)</f>
        <v>46</v>
      </c>
      <c r="ET14">
        <f>SUMIFS(DataRegularSeason20242025!$AA$3:$AA$1315,DataRegularSeason20242025!$B$3:$B$1315, "&lt;=" &amp; ET$1, DataRegularSeason20242025!$D$3:$D$1315, $A14)+SUMIFS(DataRegularSeason20242025!$AB$3:$AB$1315,DataRegularSeason20242025!$B$3:$B$1315, "&lt;=" &amp; ET$1, DataRegularSeason20242025!$E$3:$E$1315, $A14)</f>
        <v>46</v>
      </c>
      <c r="EU14">
        <f>SUMIFS(DataRegularSeason20242025!$AA$3:$AA$1315,DataRegularSeason20242025!$B$3:$B$1315, "&lt;=" &amp; EU$1, DataRegularSeason20242025!$D$3:$D$1315, $A14)+SUMIFS(DataRegularSeason20242025!$AB$3:$AB$1315,DataRegularSeason20242025!$B$3:$B$1315, "&lt;=" &amp; EU$1, DataRegularSeason20242025!$E$3:$E$1315, $A14)</f>
        <v>46</v>
      </c>
      <c r="EV14">
        <f>SUMIFS(DataRegularSeason20242025!$AA$3:$AA$1315,DataRegularSeason20242025!$B$3:$B$1315, "&lt;=" &amp; EV$1, DataRegularSeason20242025!$D$3:$D$1315, $A14)+SUMIFS(DataRegularSeason20242025!$AB$3:$AB$1315,DataRegularSeason20242025!$B$3:$B$1315, "&lt;=" &amp; EV$1, DataRegularSeason20242025!$E$3:$E$1315, $A14)</f>
        <v>46</v>
      </c>
      <c r="EW14">
        <f>SUMIFS(DataRegularSeason20242025!$AA$3:$AA$1315,DataRegularSeason20242025!$B$3:$B$1315, "&lt;=" &amp; EW$1, DataRegularSeason20242025!$D$3:$D$1315, $A14)+SUMIFS(DataRegularSeason20242025!$AB$3:$AB$1315,DataRegularSeason20242025!$B$3:$B$1315, "&lt;=" &amp; EW$1, DataRegularSeason20242025!$E$3:$E$1315, $A14)</f>
        <v>46</v>
      </c>
      <c r="EX14">
        <f>SUMIFS(DataRegularSeason20242025!$AA$3:$AA$1315,DataRegularSeason20242025!$B$3:$B$1315, "&lt;=" &amp; EX$1, DataRegularSeason20242025!$D$3:$D$1315, $A14)+SUMIFS(DataRegularSeason20242025!$AB$3:$AB$1315,DataRegularSeason20242025!$B$3:$B$1315, "&lt;=" &amp; EX$1, DataRegularSeason20242025!$E$3:$E$1315, $A14)</f>
        <v>46</v>
      </c>
      <c r="EY14">
        <f>SUMIFS(DataRegularSeason20242025!$AA$3:$AA$1315,DataRegularSeason20242025!$B$3:$B$1315, "&lt;=" &amp; EY$1, DataRegularSeason20242025!$D$3:$D$1315, $A14)+SUMIFS(DataRegularSeason20242025!$AB$3:$AB$1315,DataRegularSeason20242025!$B$3:$B$1315, "&lt;=" &amp; EY$1, DataRegularSeason20242025!$E$3:$E$1315, $A14)</f>
        <v>46</v>
      </c>
      <c r="EZ14">
        <f>SUMIFS(DataRegularSeason20242025!$AA$3:$AA$1315,DataRegularSeason20242025!$B$3:$B$1315, "&lt;=" &amp; EZ$1, DataRegularSeason20242025!$D$3:$D$1315, $A14)+SUMIFS(DataRegularSeason20242025!$AB$3:$AB$1315,DataRegularSeason20242025!$B$3:$B$1315, "&lt;=" &amp; EZ$1, DataRegularSeason20242025!$E$3:$E$1315, $A14)</f>
        <v>46</v>
      </c>
      <c r="FA14">
        <f>SUMIFS(DataRegularSeason20242025!$AA$3:$AA$1315,DataRegularSeason20242025!$B$3:$B$1315, "&lt;=" &amp; FA$1, DataRegularSeason20242025!$D$3:$D$1315, $A14)+SUMIFS(DataRegularSeason20242025!$AB$3:$AB$1315,DataRegularSeason20242025!$B$3:$B$1315, "&lt;=" &amp; FA$1, DataRegularSeason20242025!$E$3:$E$1315, $A14)</f>
        <v>46</v>
      </c>
      <c r="FB14">
        <f>SUMIFS(DataRegularSeason20242025!$AA$3:$AA$1315,DataRegularSeason20242025!$B$3:$B$1315, "&lt;=" &amp; FB$1, DataRegularSeason20242025!$D$3:$D$1315, $A14)+SUMIFS(DataRegularSeason20242025!$AB$3:$AB$1315,DataRegularSeason20242025!$B$3:$B$1315, "&lt;=" &amp; FB$1, DataRegularSeason20242025!$E$3:$E$1315, $A14)</f>
        <v>46</v>
      </c>
      <c r="FC14">
        <f>SUMIFS(DataRegularSeason20242025!$AA$3:$AA$1315,DataRegularSeason20242025!$B$3:$B$1315, "&lt;=" &amp; FC$1, DataRegularSeason20242025!$D$3:$D$1315, $A14)+SUMIFS(DataRegularSeason20242025!$AB$3:$AB$1315,DataRegularSeason20242025!$B$3:$B$1315, "&lt;=" &amp; FC$1, DataRegularSeason20242025!$E$3:$E$1315, $A14)</f>
        <v>46</v>
      </c>
      <c r="FD14">
        <f>SUMIFS(DataRegularSeason20242025!$AA$3:$AA$1315,DataRegularSeason20242025!$B$3:$B$1315, "&lt;=" &amp; FD$1, DataRegularSeason20242025!$D$3:$D$1315, $A14)+SUMIFS(DataRegularSeason20242025!$AB$3:$AB$1315,DataRegularSeason20242025!$B$3:$B$1315, "&lt;=" &amp; FD$1, DataRegularSeason20242025!$E$3:$E$1315, $A14)</f>
        <v>46</v>
      </c>
      <c r="FE14">
        <f>SUMIFS(DataRegularSeason20242025!$AA$3:$AA$1315,DataRegularSeason20242025!$B$3:$B$1315, "&lt;=" &amp; FE$1, DataRegularSeason20242025!$D$3:$D$1315, $A14)+SUMIFS(DataRegularSeason20242025!$AB$3:$AB$1315,DataRegularSeason20242025!$B$3:$B$1315, "&lt;=" &amp; FE$1, DataRegularSeason20242025!$E$3:$E$1315, $A14)</f>
        <v>46</v>
      </c>
      <c r="FF14">
        <f>SUMIFS(DataRegularSeason20242025!$AA$3:$AA$1315,DataRegularSeason20242025!$B$3:$B$1315, "&lt;=" &amp; FF$1, DataRegularSeason20242025!$D$3:$D$1315, $A14)+SUMIFS(DataRegularSeason20242025!$AB$3:$AB$1315,DataRegularSeason20242025!$B$3:$B$1315, "&lt;=" &amp; FF$1, DataRegularSeason20242025!$E$3:$E$1315, $A14)</f>
        <v>46</v>
      </c>
      <c r="FG14">
        <f>SUMIFS(DataRegularSeason20242025!$AA$3:$AA$1315,DataRegularSeason20242025!$B$3:$B$1315, "&lt;=" &amp; FG$1, DataRegularSeason20242025!$D$3:$D$1315, $A14)+SUMIFS(DataRegularSeason20242025!$AB$3:$AB$1315,DataRegularSeason20242025!$B$3:$B$1315, "&lt;=" &amp; FG$1, DataRegularSeason20242025!$E$3:$E$1315, $A14)</f>
        <v>46</v>
      </c>
      <c r="FH14">
        <f>SUMIFS(DataRegularSeason20242025!$AA$3:$AA$1315,DataRegularSeason20242025!$B$3:$B$1315, "&lt;=" &amp; FH$1, DataRegularSeason20242025!$D$3:$D$1315, $A14)+SUMIFS(DataRegularSeason20242025!$AB$3:$AB$1315,DataRegularSeason20242025!$B$3:$B$1315, "&lt;=" &amp; FH$1, DataRegularSeason20242025!$E$3:$E$1315, $A14)</f>
        <v>46</v>
      </c>
      <c r="FI14">
        <f>SUMIFS(DataRegularSeason20242025!$AA$3:$AA$1315,DataRegularSeason20242025!$B$3:$B$1315, "&lt;=" &amp; FI$1, DataRegularSeason20242025!$D$3:$D$1315, $A14)+SUMIFS(DataRegularSeason20242025!$AB$3:$AB$1315,DataRegularSeason20242025!$B$3:$B$1315, "&lt;=" &amp; FI$1, DataRegularSeason20242025!$E$3:$E$1315, $A14)</f>
        <v>46</v>
      </c>
      <c r="FJ14">
        <f>SUMIFS(DataRegularSeason20242025!$AA$3:$AA$1315,DataRegularSeason20242025!$B$3:$B$1315, "&lt;=" &amp; FJ$1, DataRegularSeason20242025!$D$3:$D$1315, $A14)+SUMIFS(DataRegularSeason20242025!$AB$3:$AB$1315,DataRegularSeason20242025!$B$3:$B$1315, "&lt;=" &amp; FJ$1, DataRegularSeason20242025!$E$3:$E$1315, $A14)</f>
        <v>46</v>
      </c>
      <c r="FK14">
        <f>SUMIFS(DataRegularSeason20242025!$AA$3:$AA$1315,DataRegularSeason20242025!$B$3:$B$1315, "&lt;=" &amp; FK$1, DataRegularSeason20242025!$D$3:$D$1315, $A14)+SUMIFS(DataRegularSeason20242025!$AB$3:$AB$1315,DataRegularSeason20242025!$B$3:$B$1315, "&lt;=" &amp; FK$1, DataRegularSeason20242025!$E$3:$E$1315, $A14)</f>
        <v>46</v>
      </c>
      <c r="FL14">
        <f>SUMIFS(DataRegularSeason20242025!$AA$3:$AA$1315,DataRegularSeason20242025!$B$3:$B$1315, "&lt;=" &amp; FL$1, DataRegularSeason20242025!$D$3:$D$1315, $A14)+SUMIFS(DataRegularSeason20242025!$AB$3:$AB$1315,DataRegularSeason20242025!$B$3:$B$1315, "&lt;=" &amp; FL$1, DataRegularSeason20242025!$E$3:$E$1315, $A14)</f>
        <v>46</v>
      </c>
      <c r="FM14">
        <f>SUMIFS(DataRegularSeason20242025!$AA$3:$AA$1315,DataRegularSeason20242025!$B$3:$B$1315, "&lt;=" &amp; FM$1, DataRegularSeason20242025!$D$3:$D$1315, $A14)+SUMIFS(DataRegularSeason20242025!$AB$3:$AB$1315,DataRegularSeason20242025!$B$3:$B$1315, "&lt;=" &amp; FM$1, DataRegularSeason20242025!$E$3:$E$1315, $A14)</f>
        <v>46</v>
      </c>
      <c r="FN14">
        <f>SUMIFS(DataRegularSeason20242025!$AA$3:$AA$1315,DataRegularSeason20242025!$B$3:$B$1315, "&lt;=" &amp; FN$1, DataRegularSeason20242025!$D$3:$D$1315, $A14)+SUMIFS(DataRegularSeason20242025!$AB$3:$AB$1315,DataRegularSeason20242025!$B$3:$B$1315, "&lt;=" &amp; FN$1, DataRegularSeason20242025!$E$3:$E$1315, $A14)</f>
        <v>46</v>
      </c>
      <c r="FO14">
        <f>SUMIFS(DataRegularSeason20242025!$AA$3:$AA$1315,DataRegularSeason20242025!$B$3:$B$1315, "&lt;=" &amp; FO$1, DataRegularSeason20242025!$D$3:$D$1315, $A14)+SUMIFS(DataRegularSeason20242025!$AB$3:$AB$1315,DataRegularSeason20242025!$B$3:$B$1315, "&lt;=" &amp; FO$1, DataRegularSeason20242025!$E$3:$E$1315, $A14)</f>
        <v>46</v>
      </c>
      <c r="FP14">
        <f>SUMIFS(DataRegularSeason20242025!$AA$3:$AA$1315,DataRegularSeason20242025!$B$3:$B$1315, "&lt;=" &amp; FP$1, DataRegularSeason20242025!$D$3:$D$1315, $A14)+SUMIFS(DataRegularSeason20242025!$AB$3:$AB$1315,DataRegularSeason20242025!$B$3:$B$1315, "&lt;=" &amp; FP$1, DataRegularSeason20242025!$E$3:$E$1315, $A14)</f>
        <v>46</v>
      </c>
      <c r="FQ14">
        <f>SUMIFS(DataRegularSeason20242025!$AA$3:$AA$1315,DataRegularSeason20242025!$B$3:$B$1315, "&lt;=" &amp; FQ$1, DataRegularSeason20242025!$D$3:$D$1315, $A14)+SUMIFS(DataRegularSeason20242025!$AB$3:$AB$1315,DataRegularSeason20242025!$B$3:$B$1315, "&lt;=" &amp; FQ$1, DataRegularSeason20242025!$E$3:$E$1315, $A14)</f>
        <v>46</v>
      </c>
      <c r="FR14">
        <f>SUMIFS(DataRegularSeason20242025!$AA$3:$AA$1315,DataRegularSeason20242025!$B$3:$B$1315, "&lt;=" &amp; FR$1, DataRegularSeason20242025!$D$3:$D$1315, $A14)+SUMIFS(DataRegularSeason20242025!$AB$3:$AB$1315,DataRegularSeason20242025!$B$3:$B$1315, "&lt;=" &amp; FR$1, DataRegularSeason20242025!$E$3:$E$1315, $A14)</f>
        <v>46</v>
      </c>
      <c r="FS14">
        <f>SUMIFS(DataRegularSeason20242025!$AA$3:$AA$1315,DataRegularSeason20242025!$B$3:$B$1315, "&lt;=" &amp; FS$1, DataRegularSeason20242025!$D$3:$D$1315, $A14)+SUMIFS(DataRegularSeason20242025!$AB$3:$AB$1315,DataRegularSeason20242025!$B$3:$B$1315, "&lt;=" &amp; FS$1, DataRegularSeason20242025!$E$3:$E$1315, $A14)</f>
        <v>46</v>
      </c>
      <c r="FT14">
        <f>SUMIFS(DataRegularSeason20242025!$AA$3:$AA$1315,DataRegularSeason20242025!$B$3:$B$1315, "&lt;=" &amp; FT$1, DataRegularSeason20242025!$D$3:$D$1315, $A14)+SUMIFS(DataRegularSeason20242025!$AB$3:$AB$1315,DataRegularSeason20242025!$B$3:$B$1315, "&lt;=" &amp; FT$1, DataRegularSeason20242025!$E$3:$E$1315, $A14)</f>
        <v>46</v>
      </c>
      <c r="FU14">
        <f>SUMIFS(DataRegularSeason20242025!$AA$3:$AA$1315,DataRegularSeason20242025!$B$3:$B$1315, "&lt;=" &amp; FU$1, DataRegularSeason20242025!$D$3:$D$1315, $A14)+SUMIFS(DataRegularSeason20242025!$AB$3:$AB$1315,DataRegularSeason20242025!$B$3:$B$1315, "&lt;=" &amp; FU$1, DataRegularSeason20242025!$E$3:$E$1315, $A14)</f>
        <v>46</v>
      </c>
      <c r="FV14">
        <f>SUMIFS(DataRegularSeason20242025!$AA$3:$AA$1315,DataRegularSeason20242025!$B$3:$B$1315, "&lt;=" &amp; FV$1, DataRegularSeason20242025!$D$3:$D$1315, $A14)+SUMIFS(DataRegularSeason20242025!$AB$3:$AB$1315,DataRegularSeason20242025!$B$3:$B$1315, "&lt;=" &amp; FV$1, DataRegularSeason20242025!$E$3:$E$1315, $A14)</f>
        <v>46</v>
      </c>
      <c r="FW14">
        <f>SUMIFS(DataRegularSeason20242025!$AA$3:$AA$1315,DataRegularSeason20242025!$B$3:$B$1315, "&lt;=" &amp; FW$1, DataRegularSeason20242025!$D$3:$D$1315, $A14)+SUMIFS(DataRegularSeason20242025!$AB$3:$AB$1315,DataRegularSeason20242025!$B$3:$B$1315, "&lt;=" &amp; FW$1, DataRegularSeason20242025!$E$3:$E$1315, $A14)</f>
        <v>46</v>
      </c>
      <c r="FX14">
        <f>SUMIFS(DataRegularSeason20242025!$AA$3:$AA$1315,DataRegularSeason20242025!$B$3:$B$1315, "&lt;=" &amp; FX$1, DataRegularSeason20242025!$D$3:$D$1315, $A14)+SUMIFS(DataRegularSeason20242025!$AB$3:$AB$1315,DataRegularSeason20242025!$B$3:$B$1315, "&lt;=" &amp; FX$1, DataRegularSeason20242025!$E$3:$E$1315, $A14)</f>
        <v>46</v>
      </c>
      <c r="FY14">
        <f>SUMIFS(DataRegularSeason20242025!$AA$3:$AA$1315,DataRegularSeason20242025!$B$3:$B$1315, "&lt;=" &amp; FY$1, DataRegularSeason20242025!$D$3:$D$1315, $A14)+SUMIFS(DataRegularSeason20242025!$AB$3:$AB$1315,DataRegularSeason20242025!$B$3:$B$1315, "&lt;=" &amp; FY$1, DataRegularSeason20242025!$E$3:$E$1315, $A14)</f>
        <v>46</v>
      </c>
      <c r="FZ14">
        <f>SUMIFS(DataRegularSeason20242025!$AA$3:$AA$1315,DataRegularSeason20242025!$B$3:$B$1315, "&lt;=" &amp; FZ$1, DataRegularSeason20242025!$D$3:$D$1315, $A14)+SUMIFS(DataRegularSeason20242025!$AB$3:$AB$1315,DataRegularSeason20242025!$B$3:$B$1315, "&lt;=" &amp; FZ$1, DataRegularSeason20242025!$E$3:$E$1315, $A14)</f>
        <v>46</v>
      </c>
      <c r="GA14">
        <f>SUMIFS(DataRegularSeason20242025!$AA$3:$AA$1315,DataRegularSeason20242025!$B$3:$B$1315, "&lt;=" &amp; GA$1, DataRegularSeason20242025!$D$3:$D$1315, $A14)+SUMIFS(DataRegularSeason20242025!$AB$3:$AB$1315,DataRegularSeason20242025!$B$3:$B$1315, "&lt;=" &amp; GA$1, DataRegularSeason20242025!$E$3:$E$1315, $A14)</f>
        <v>46</v>
      </c>
      <c r="GB14">
        <f>SUMIFS(DataRegularSeason20242025!$AA$3:$AA$1315,DataRegularSeason20242025!$B$3:$B$1315, "&lt;=" &amp; GB$1, DataRegularSeason20242025!$D$3:$D$1315, $A14)+SUMIFS(DataRegularSeason20242025!$AB$3:$AB$1315,DataRegularSeason20242025!$B$3:$B$1315, "&lt;=" &amp; GB$1, DataRegularSeason20242025!$E$3:$E$1315, $A14)</f>
        <v>46</v>
      </c>
      <c r="GC14">
        <f>SUMIFS(DataRegularSeason20242025!$AA$3:$AA$1315,DataRegularSeason20242025!$B$3:$B$1315, "&lt;=" &amp; GC$1, DataRegularSeason20242025!$D$3:$D$1315, $A14)+SUMIFS(DataRegularSeason20242025!$AB$3:$AB$1315,DataRegularSeason20242025!$B$3:$B$1315, "&lt;=" &amp; GC$1, DataRegularSeason20242025!$E$3:$E$1315, $A14)</f>
        <v>46</v>
      </c>
      <c r="GD14">
        <f>SUMIFS(DataRegularSeason20242025!$AA$3:$AA$1315,DataRegularSeason20242025!$B$3:$B$1315, "&lt;=" &amp; GD$1, DataRegularSeason20242025!$D$3:$D$1315, $A14)+SUMIFS(DataRegularSeason20242025!$AB$3:$AB$1315,DataRegularSeason20242025!$B$3:$B$1315, "&lt;=" &amp; GD$1, DataRegularSeason20242025!$E$3:$E$1315, $A14)</f>
        <v>46</v>
      </c>
      <c r="GE14">
        <f>SUMIFS(DataRegularSeason20242025!$AA$3:$AA$1315,DataRegularSeason20242025!$B$3:$B$1315, "&lt;=" &amp; GE$1, DataRegularSeason20242025!$D$3:$D$1315, $A14)+SUMIFS(DataRegularSeason20242025!$AB$3:$AB$1315,DataRegularSeason20242025!$B$3:$B$1315, "&lt;=" &amp; GE$1, DataRegularSeason20242025!$E$3:$E$1315, $A14)</f>
        <v>46</v>
      </c>
      <c r="GF14">
        <f>SUMIFS(DataRegularSeason20242025!$AA$3:$AA$1315,DataRegularSeason20242025!$B$3:$B$1315, "&lt;=" &amp; GF$1, DataRegularSeason20242025!$D$3:$D$1315, $A14)+SUMIFS(DataRegularSeason20242025!$AB$3:$AB$1315,DataRegularSeason20242025!$B$3:$B$1315, "&lt;=" &amp; GF$1, DataRegularSeason20242025!$E$3:$E$1315, $A14)</f>
        <v>46</v>
      </c>
      <c r="GG14">
        <f>SUMIFS(DataRegularSeason20242025!$AA$3:$AA$1315,DataRegularSeason20242025!$B$3:$B$1315, "&lt;=" &amp; GG$1, DataRegularSeason20242025!$D$3:$D$1315, $A14)+SUMIFS(DataRegularSeason20242025!$AB$3:$AB$1315,DataRegularSeason20242025!$B$3:$B$1315, "&lt;=" &amp; GG$1, DataRegularSeason20242025!$E$3:$E$1315, $A14)</f>
        <v>46</v>
      </c>
      <c r="GH14">
        <f>SUMIFS(DataRegularSeason20242025!$AA$3:$AA$1315,DataRegularSeason20242025!$B$3:$B$1315, "&lt;=" &amp; GH$1, DataRegularSeason20242025!$D$3:$D$1315, $A14)+SUMIFS(DataRegularSeason20242025!$AB$3:$AB$1315,DataRegularSeason20242025!$B$3:$B$1315, "&lt;=" &amp; GH$1, DataRegularSeason20242025!$E$3:$E$1315, $A14)</f>
        <v>46</v>
      </c>
      <c r="GI14">
        <f>SUMIFS(DataRegularSeason20242025!$AA$3:$AA$1315,DataRegularSeason20242025!$B$3:$B$1315, "&lt;=" &amp; GI$1, DataRegularSeason20242025!$D$3:$D$1315, $A14)+SUMIFS(DataRegularSeason20242025!$AB$3:$AB$1315,DataRegularSeason20242025!$B$3:$B$1315, "&lt;=" &amp; GI$1, DataRegularSeason20242025!$E$3:$E$1315, $A14)</f>
        <v>46</v>
      </c>
      <c r="GJ14">
        <f>SUMIFS(DataRegularSeason20242025!$AA$3:$AA$1315,DataRegularSeason20242025!$B$3:$B$1315, "&lt;=" &amp; GJ$1, DataRegularSeason20242025!$D$3:$D$1315, $A14)+SUMIFS(DataRegularSeason20242025!$AB$3:$AB$1315,DataRegularSeason20242025!$B$3:$B$1315, "&lt;=" &amp; GJ$1, DataRegularSeason20242025!$E$3:$E$1315, $A14)</f>
        <v>46</v>
      </c>
      <c r="GK14">
        <f>SUMIFS(DataRegularSeason20242025!$AA$3:$AA$1315,DataRegularSeason20242025!$B$3:$B$1315, "&lt;=" &amp; GK$1, DataRegularSeason20242025!$D$3:$D$1315, $A14)+SUMIFS(DataRegularSeason20242025!$AB$3:$AB$1315,DataRegularSeason20242025!$B$3:$B$1315, "&lt;=" &amp; GK$1, DataRegularSeason20242025!$E$3:$E$1315, $A14)</f>
        <v>46</v>
      </c>
      <c r="GL14">
        <f>SUMIFS(DataRegularSeason20242025!$AA$3:$AA$1315,DataRegularSeason20242025!$B$3:$B$1315, "&lt;=" &amp; GL$1, DataRegularSeason20242025!$D$3:$D$1315, $A14)+SUMIFS(DataRegularSeason20242025!$AB$3:$AB$1315,DataRegularSeason20242025!$B$3:$B$1315, "&lt;=" &amp; GL$1, DataRegularSeason20242025!$E$3:$E$1315, $A14)</f>
        <v>46</v>
      </c>
      <c r="GM14">
        <f>SUMIFS(DataRegularSeason20242025!$AA$3:$AA$1315,DataRegularSeason20242025!$B$3:$B$1315, "&lt;=" &amp; GM$1, DataRegularSeason20242025!$D$3:$D$1315, $A14)+SUMIFS(DataRegularSeason20242025!$AB$3:$AB$1315,DataRegularSeason20242025!$B$3:$B$1315, "&lt;=" &amp; GM$1, DataRegularSeason20242025!$E$3:$E$1315, $A14)</f>
        <v>46</v>
      </c>
      <c r="GN14">
        <f>SUMIFS(DataRegularSeason20242025!$AA$3:$AA$1315,DataRegularSeason20242025!$B$3:$B$1315, "&lt;=" &amp; GN$1, DataRegularSeason20242025!$D$3:$D$1315, $A14)+SUMIFS(DataRegularSeason20242025!$AB$3:$AB$1315,DataRegularSeason20242025!$B$3:$B$1315, "&lt;=" &amp; GN$1, DataRegularSeason20242025!$E$3:$E$1315, $A14)</f>
        <v>46</v>
      </c>
      <c r="GO14">
        <f>SUMIFS(DataRegularSeason20242025!$AA$3:$AA$1315,DataRegularSeason20242025!$B$3:$B$1315, "&lt;=" &amp; GO$1, DataRegularSeason20242025!$D$3:$D$1315, $A14)+SUMIFS(DataRegularSeason20242025!$AB$3:$AB$1315,DataRegularSeason20242025!$B$3:$B$1315, "&lt;=" &amp; GO$1, DataRegularSeason20242025!$E$3:$E$1315, $A14)</f>
        <v>46</v>
      </c>
      <c r="GP14">
        <f>SUMIFS(DataRegularSeason20242025!$AA$3:$AA$1315,DataRegularSeason20242025!$B$3:$B$1315, "&lt;=" &amp; GP$1, DataRegularSeason20242025!$D$3:$D$1315, $A14)+SUMIFS(DataRegularSeason20242025!$AB$3:$AB$1315,DataRegularSeason20242025!$B$3:$B$1315, "&lt;=" &amp; GP$1, DataRegularSeason20242025!$E$3:$E$1315, $A14)</f>
        <v>46</v>
      </c>
      <c r="GQ14">
        <f>SUMIFS(DataRegularSeason20242025!$AA$3:$AA$1315,DataRegularSeason20242025!$B$3:$B$1315, "&lt;=" &amp; GQ$1, DataRegularSeason20242025!$D$3:$D$1315, $A14)+SUMIFS(DataRegularSeason20242025!$AB$3:$AB$1315,DataRegularSeason20242025!$B$3:$B$1315, "&lt;=" &amp; GQ$1, DataRegularSeason20242025!$E$3:$E$1315, $A14)</f>
        <v>46</v>
      </c>
      <c r="GR14">
        <f>SUMIFS(DataRegularSeason20242025!$AA$3:$AA$1315,DataRegularSeason20242025!$B$3:$B$1315, "&lt;=" &amp; GR$1, DataRegularSeason20242025!$D$3:$D$1315, $A14)+SUMIFS(DataRegularSeason20242025!$AB$3:$AB$1315,DataRegularSeason20242025!$B$3:$B$1315, "&lt;=" &amp; GR$1, DataRegularSeason20242025!$E$3:$E$1315, $A14)</f>
        <v>46</v>
      </c>
      <c r="GS14">
        <f>SUMIFS(DataRegularSeason20242025!$AA$3:$AA$1315,DataRegularSeason20242025!$B$3:$B$1315, "&lt;=" &amp; GS$1, DataRegularSeason20242025!$D$3:$D$1315, $A14)+SUMIFS(DataRegularSeason20242025!$AB$3:$AB$1315,DataRegularSeason20242025!$B$3:$B$1315, "&lt;=" &amp; GS$1, DataRegularSeason20242025!$E$3:$E$1315, $A14)</f>
        <v>46</v>
      </c>
      <c r="GT14">
        <f>SUMIFS(DataRegularSeason20242025!$AA$3:$AA$1315,DataRegularSeason20242025!$B$3:$B$1315, "&lt;=" &amp; GT$1, DataRegularSeason20242025!$D$3:$D$1315, $A14)+SUMIFS(DataRegularSeason20242025!$AB$3:$AB$1315,DataRegularSeason20242025!$B$3:$B$1315, "&lt;=" &amp; GT$1, DataRegularSeason20242025!$E$3:$E$1315, $A14)</f>
        <v>46</v>
      </c>
      <c r="GU14">
        <f>SUMIFS(DataRegularSeason20242025!$AA$3:$AA$1315,DataRegularSeason20242025!$B$3:$B$1315, "&lt;=" &amp; GU$1, DataRegularSeason20242025!$D$3:$D$1315, $A14)+SUMIFS(DataRegularSeason20242025!$AB$3:$AB$1315,DataRegularSeason20242025!$B$3:$B$1315, "&lt;=" &amp; GU$1, DataRegularSeason20242025!$E$3:$E$1315, $A14)</f>
        <v>46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41</v>
      </c>
      <c r="DC15">
        <f>SUMIFS(DataRegularSeason20242025!$AA$3:$AA$1315,DataRegularSeason20242025!$B$3:$B$1315, "&lt;=" &amp; DC$1, DataRegularSeason20242025!$D$3:$D$1315, $A15)+SUMIFS(DataRegularSeason20242025!$AB$3:$AB$1315,DataRegularSeason20242025!$B$3:$B$1315, "&lt;=" &amp; DC$1, DataRegularSeason20242025!$E$3:$E$1315, $A15)</f>
        <v>41</v>
      </c>
      <c r="DD15">
        <f>SUMIFS(DataRegularSeason20242025!$AA$3:$AA$1315,DataRegularSeason20242025!$B$3:$B$1315, "&lt;=" &amp; DD$1, DataRegularSeason20242025!$D$3:$D$1315, $A15)+SUMIFS(DataRegularSeason20242025!$AB$3:$AB$1315,DataRegularSeason20242025!$B$3:$B$1315, "&lt;=" &amp; DD$1, DataRegularSeason20242025!$E$3:$E$1315, $A15)</f>
        <v>41</v>
      </c>
      <c r="DE15">
        <f>SUMIFS(DataRegularSeason20242025!$AA$3:$AA$1315,DataRegularSeason20242025!$B$3:$B$1315, "&lt;=" &amp; DE$1, DataRegularSeason20242025!$D$3:$D$1315, $A15)+SUMIFS(DataRegularSeason20242025!$AB$3:$AB$1315,DataRegularSeason20242025!$B$3:$B$1315, "&lt;=" &amp; DE$1, DataRegularSeason20242025!$E$3:$E$1315, $A15)</f>
        <v>41</v>
      </c>
      <c r="DF15">
        <f>SUMIFS(DataRegularSeason20242025!$AA$3:$AA$1315,DataRegularSeason20242025!$B$3:$B$1315, "&lt;=" &amp; DF$1, DataRegularSeason20242025!$D$3:$D$1315, $A15)+SUMIFS(DataRegularSeason20242025!$AB$3:$AB$1315,DataRegularSeason20242025!$B$3:$B$1315, "&lt;=" &amp; DF$1, DataRegularSeason20242025!$E$3:$E$1315, $A15)</f>
        <v>41</v>
      </c>
      <c r="DG15">
        <f>SUMIFS(DataRegularSeason20242025!$AA$3:$AA$1315,DataRegularSeason20242025!$B$3:$B$1315, "&lt;=" &amp; DG$1, DataRegularSeason20242025!$D$3:$D$1315, $A15)+SUMIFS(DataRegularSeason20242025!$AB$3:$AB$1315,DataRegularSeason20242025!$B$3:$B$1315, "&lt;=" &amp; DG$1, DataRegularSeason20242025!$E$3:$E$1315, $A15)</f>
        <v>41</v>
      </c>
      <c r="DH15">
        <f>SUMIFS(DataRegularSeason20242025!$AA$3:$AA$1315,DataRegularSeason20242025!$B$3:$B$1315, "&lt;=" &amp; DH$1, DataRegularSeason20242025!$D$3:$D$1315, $A15)+SUMIFS(DataRegularSeason20242025!$AB$3:$AB$1315,DataRegularSeason20242025!$B$3:$B$1315, "&lt;=" &amp; DH$1, DataRegularSeason20242025!$E$3:$E$1315, $A15)</f>
        <v>41</v>
      </c>
      <c r="DI15">
        <f>SUMIFS(DataRegularSeason20242025!$AA$3:$AA$1315,DataRegularSeason20242025!$B$3:$B$1315, "&lt;=" &amp; DI$1, DataRegularSeason20242025!$D$3:$D$1315, $A15)+SUMIFS(DataRegularSeason20242025!$AB$3:$AB$1315,DataRegularSeason20242025!$B$3:$B$1315, "&lt;=" &amp; DI$1, DataRegularSeason20242025!$E$3:$E$1315, $A15)</f>
        <v>41</v>
      </c>
      <c r="DJ15">
        <f>SUMIFS(DataRegularSeason20242025!$AA$3:$AA$1315,DataRegularSeason20242025!$B$3:$B$1315, "&lt;=" &amp; DJ$1, DataRegularSeason20242025!$D$3:$D$1315, $A15)+SUMIFS(DataRegularSeason20242025!$AB$3:$AB$1315,DataRegularSeason20242025!$B$3:$B$1315, "&lt;=" &amp; DJ$1, DataRegularSeason20242025!$E$3:$E$1315, $A15)</f>
        <v>41</v>
      </c>
      <c r="DK15">
        <f>SUMIFS(DataRegularSeason20242025!$AA$3:$AA$1315,DataRegularSeason20242025!$B$3:$B$1315, "&lt;=" &amp; DK$1, DataRegularSeason20242025!$D$3:$D$1315, $A15)+SUMIFS(DataRegularSeason20242025!$AB$3:$AB$1315,DataRegularSeason20242025!$B$3:$B$1315, "&lt;=" &amp; DK$1, DataRegularSeason20242025!$E$3:$E$1315, $A15)</f>
        <v>41</v>
      </c>
      <c r="DL15">
        <f>SUMIFS(DataRegularSeason20242025!$AA$3:$AA$1315,DataRegularSeason20242025!$B$3:$B$1315, "&lt;=" &amp; DL$1, DataRegularSeason20242025!$D$3:$D$1315, $A15)+SUMIFS(DataRegularSeason20242025!$AB$3:$AB$1315,DataRegularSeason20242025!$B$3:$B$1315, "&lt;=" &amp; DL$1, DataRegularSeason20242025!$E$3:$E$1315, $A15)</f>
        <v>41</v>
      </c>
      <c r="DM15">
        <f>SUMIFS(DataRegularSeason20242025!$AA$3:$AA$1315,DataRegularSeason20242025!$B$3:$B$1315, "&lt;=" &amp; DM$1, DataRegularSeason20242025!$D$3:$D$1315, $A15)+SUMIFS(DataRegularSeason20242025!$AB$3:$AB$1315,DataRegularSeason20242025!$B$3:$B$1315, "&lt;=" &amp; DM$1, DataRegularSeason20242025!$E$3:$E$1315, $A15)</f>
        <v>41</v>
      </c>
      <c r="DN15">
        <f>SUMIFS(DataRegularSeason20242025!$AA$3:$AA$1315,DataRegularSeason20242025!$B$3:$B$1315, "&lt;=" &amp; DN$1, DataRegularSeason20242025!$D$3:$D$1315, $A15)+SUMIFS(DataRegularSeason20242025!$AB$3:$AB$1315,DataRegularSeason20242025!$B$3:$B$1315, "&lt;=" &amp; DN$1, DataRegularSeason20242025!$E$3:$E$1315, $A15)</f>
        <v>41</v>
      </c>
      <c r="DO15">
        <f>SUMIFS(DataRegularSeason20242025!$AA$3:$AA$1315,DataRegularSeason20242025!$B$3:$B$1315, "&lt;=" &amp; DO$1, DataRegularSeason20242025!$D$3:$D$1315, $A15)+SUMIFS(DataRegularSeason20242025!$AB$3:$AB$1315,DataRegularSeason20242025!$B$3:$B$1315, "&lt;=" &amp; DO$1, DataRegularSeason20242025!$E$3:$E$1315, $A15)</f>
        <v>41</v>
      </c>
      <c r="DP15">
        <f>SUMIFS(DataRegularSeason20242025!$AA$3:$AA$1315,DataRegularSeason20242025!$B$3:$B$1315, "&lt;=" &amp; DP$1, DataRegularSeason20242025!$D$3:$D$1315, $A15)+SUMIFS(DataRegularSeason20242025!$AB$3:$AB$1315,DataRegularSeason20242025!$B$3:$B$1315, "&lt;=" &amp; DP$1, DataRegularSeason20242025!$E$3:$E$1315, $A15)</f>
        <v>41</v>
      </c>
      <c r="DQ15">
        <f>SUMIFS(DataRegularSeason20242025!$AA$3:$AA$1315,DataRegularSeason20242025!$B$3:$B$1315, "&lt;=" &amp; DQ$1, DataRegularSeason20242025!$D$3:$D$1315, $A15)+SUMIFS(DataRegularSeason20242025!$AB$3:$AB$1315,DataRegularSeason20242025!$B$3:$B$1315, "&lt;=" &amp; DQ$1, DataRegularSeason20242025!$E$3:$E$1315, $A15)</f>
        <v>41</v>
      </c>
      <c r="DR15">
        <f>SUMIFS(DataRegularSeason20242025!$AA$3:$AA$1315,DataRegularSeason20242025!$B$3:$B$1315, "&lt;=" &amp; DR$1, DataRegularSeason20242025!$D$3:$D$1315, $A15)+SUMIFS(DataRegularSeason20242025!$AB$3:$AB$1315,DataRegularSeason20242025!$B$3:$B$1315, "&lt;=" &amp; DR$1, DataRegularSeason20242025!$E$3:$E$1315, $A15)</f>
        <v>41</v>
      </c>
      <c r="DS15">
        <f>SUMIFS(DataRegularSeason20242025!$AA$3:$AA$1315,DataRegularSeason20242025!$B$3:$B$1315, "&lt;=" &amp; DS$1, DataRegularSeason20242025!$D$3:$D$1315, $A15)+SUMIFS(DataRegularSeason20242025!$AB$3:$AB$1315,DataRegularSeason20242025!$B$3:$B$1315, "&lt;=" &amp; DS$1, DataRegularSeason20242025!$E$3:$E$1315, $A15)</f>
        <v>41</v>
      </c>
      <c r="DT15">
        <f>SUMIFS(DataRegularSeason20242025!$AA$3:$AA$1315,DataRegularSeason20242025!$B$3:$B$1315, "&lt;=" &amp; DT$1, DataRegularSeason20242025!$D$3:$D$1315, $A15)+SUMIFS(DataRegularSeason20242025!$AB$3:$AB$1315,DataRegularSeason20242025!$B$3:$B$1315, "&lt;=" &amp; DT$1, DataRegularSeason20242025!$E$3:$E$1315, $A15)</f>
        <v>41</v>
      </c>
      <c r="DU15">
        <f>SUMIFS(DataRegularSeason20242025!$AA$3:$AA$1315,DataRegularSeason20242025!$B$3:$B$1315, "&lt;=" &amp; DU$1, DataRegularSeason20242025!$D$3:$D$1315, $A15)+SUMIFS(DataRegularSeason20242025!$AB$3:$AB$1315,DataRegularSeason20242025!$B$3:$B$1315, "&lt;=" &amp; DU$1, DataRegularSeason20242025!$E$3:$E$1315, $A15)</f>
        <v>41</v>
      </c>
      <c r="DV15">
        <f>SUMIFS(DataRegularSeason20242025!$AA$3:$AA$1315,DataRegularSeason20242025!$B$3:$B$1315, "&lt;=" &amp; DV$1, DataRegularSeason20242025!$D$3:$D$1315, $A15)+SUMIFS(DataRegularSeason20242025!$AB$3:$AB$1315,DataRegularSeason20242025!$B$3:$B$1315, "&lt;=" &amp; DV$1, DataRegularSeason20242025!$E$3:$E$1315, $A15)</f>
        <v>41</v>
      </c>
      <c r="DW15">
        <f>SUMIFS(DataRegularSeason20242025!$AA$3:$AA$1315,DataRegularSeason20242025!$B$3:$B$1315, "&lt;=" &amp; DW$1, DataRegularSeason20242025!$D$3:$D$1315, $A15)+SUMIFS(DataRegularSeason20242025!$AB$3:$AB$1315,DataRegularSeason20242025!$B$3:$B$1315, "&lt;=" &amp; DW$1, DataRegularSeason20242025!$E$3:$E$1315, $A15)</f>
        <v>41</v>
      </c>
      <c r="DX15">
        <f>SUMIFS(DataRegularSeason20242025!$AA$3:$AA$1315,DataRegularSeason20242025!$B$3:$B$1315, "&lt;=" &amp; DX$1, DataRegularSeason20242025!$D$3:$D$1315, $A15)+SUMIFS(DataRegularSeason20242025!$AB$3:$AB$1315,DataRegularSeason20242025!$B$3:$B$1315, "&lt;=" &amp; DX$1, DataRegularSeason20242025!$E$3:$E$1315, $A15)</f>
        <v>41</v>
      </c>
      <c r="DY15">
        <f>SUMIFS(DataRegularSeason20242025!$AA$3:$AA$1315,DataRegularSeason20242025!$B$3:$B$1315, "&lt;=" &amp; DY$1, DataRegularSeason20242025!$D$3:$D$1315, $A15)+SUMIFS(DataRegularSeason20242025!$AB$3:$AB$1315,DataRegularSeason20242025!$B$3:$B$1315, "&lt;=" &amp; DY$1, DataRegularSeason20242025!$E$3:$E$1315, $A15)</f>
        <v>41</v>
      </c>
      <c r="DZ15">
        <f>SUMIFS(DataRegularSeason20242025!$AA$3:$AA$1315,DataRegularSeason20242025!$B$3:$B$1315, "&lt;=" &amp; DZ$1, DataRegularSeason20242025!$D$3:$D$1315, $A15)+SUMIFS(DataRegularSeason20242025!$AB$3:$AB$1315,DataRegularSeason20242025!$B$3:$B$1315, "&lt;=" &amp; DZ$1, DataRegularSeason20242025!$E$3:$E$1315, $A15)</f>
        <v>41</v>
      </c>
      <c r="EA15">
        <f>SUMIFS(DataRegularSeason20242025!$AA$3:$AA$1315,DataRegularSeason20242025!$B$3:$B$1315, "&lt;=" &amp; EA$1, DataRegularSeason20242025!$D$3:$D$1315, $A15)+SUMIFS(DataRegularSeason20242025!$AB$3:$AB$1315,DataRegularSeason20242025!$B$3:$B$1315, "&lt;=" &amp; EA$1, DataRegularSeason20242025!$E$3:$E$1315, $A15)</f>
        <v>41</v>
      </c>
      <c r="EB15">
        <f>SUMIFS(DataRegularSeason20242025!$AA$3:$AA$1315,DataRegularSeason20242025!$B$3:$B$1315, "&lt;=" &amp; EB$1, DataRegularSeason20242025!$D$3:$D$1315, $A15)+SUMIFS(DataRegularSeason20242025!$AB$3:$AB$1315,DataRegularSeason20242025!$B$3:$B$1315, "&lt;=" &amp; EB$1, DataRegularSeason20242025!$E$3:$E$1315, $A15)</f>
        <v>41</v>
      </c>
      <c r="EC15">
        <f>SUMIFS(DataRegularSeason20242025!$AA$3:$AA$1315,DataRegularSeason20242025!$B$3:$B$1315, "&lt;=" &amp; EC$1, DataRegularSeason20242025!$D$3:$D$1315, $A15)+SUMIFS(DataRegularSeason20242025!$AB$3:$AB$1315,DataRegularSeason20242025!$B$3:$B$1315, "&lt;=" &amp; EC$1, DataRegularSeason20242025!$E$3:$E$1315, $A15)</f>
        <v>41</v>
      </c>
      <c r="ED15">
        <f>SUMIFS(DataRegularSeason20242025!$AA$3:$AA$1315,DataRegularSeason20242025!$B$3:$B$1315, "&lt;=" &amp; ED$1, DataRegularSeason20242025!$D$3:$D$1315, $A15)+SUMIFS(DataRegularSeason20242025!$AB$3:$AB$1315,DataRegularSeason20242025!$B$3:$B$1315, "&lt;=" &amp; ED$1, DataRegularSeason20242025!$E$3:$E$1315, $A15)</f>
        <v>41</v>
      </c>
      <c r="EE15">
        <f>SUMIFS(DataRegularSeason20242025!$AA$3:$AA$1315,DataRegularSeason20242025!$B$3:$B$1315, "&lt;=" &amp; EE$1, DataRegularSeason20242025!$D$3:$D$1315, $A15)+SUMIFS(DataRegularSeason20242025!$AB$3:$AB$1315,DataRegularSeason20242025!$B$3:$B$1315, "&lt;=" &amp; EE$1, DataRegularSeason20242025!$E$3:$E$1315, $A15)</f>
        <v>41</v>
      </c>
      <c r="EF15">
        <f>SUMIFS(DataRegularSeason20242025!$AA$3:$AA$1315,DataRegularSeason20242025!$B$3:$B$1315, "&lt;=" &amp; EF$1, DataRegularSeason20242025!$D$3:$D$1315, $A15)+SUMIFS(DataRegularSeason20242025!$AB$3:$AB$1315,DataRegularSeason20242025!$B$3:$B$1315, "&lt;=" &amp; EF$1, DataRegularSeason20242025!$E$3:$E$1315, $A15)</f>
        <v>41</v>
      </c>
      <c r="EG15">
        <f>SUMIFS(DataRegularSeason20242025!$AA$3:$AA$1315,DataRegularSeason20242025!$B$3:$B$1315, "&lt;=" &amp; EG$1, DataRegularSeason20242025!$D$3:$D$1315, $A15)+SUMIFS(DataRegularSeason20242025!$AB$3:$AB$1315,DataRegularSeason20242025!$B$3:$B$1315, "&lt;=" &amp; EG$1, DataRegularSeason20242025!$E$3:$E$1315, $A15)</f>
        <v>41</v>
      </c>
      <c r="EH15">
        <f>SUMIFS(DataRegularSeason20242025!$AA$3:$AA$1315,DataRegularSeason20242025!$B$3:$B$1315, "&lt;=" &amp; EH$1, DataRegularSeason20242025!$D$3:$D$1315, $A15)+SUMIFS(DataRegularSeason20242025!$AB$3:$AB$1315,DataRegularSeason20242025!$B$3:$B$1315, "&lt;=" &amp; EH$1, DataRegularSeason20242025!$E$3:$E$1315, $A15)</f>
        <v>41</v>
      </c>
      <c r="EI15">
        <f>SUMIFS(DataRegularSeason20242025!$AA$3:$AA$1315,DataRegularSeason20242025!$B$3:$B$1315, "&lt;=" &amp; EI$1, DataRegularSeason20242025!$D$3:$D$1315, $A15)+SUMIFS(DataRegularSeason20242025!$AB$3:$AB$1315,DataRegularSeason20242025!$B$3:$B$1315, "&lt;=" &amp; EI$1, DataRegularSeason20242025!$E$3:$E$1315, $A15)</f>
        <v>41</v>
      </c>
      <c r="EJ15">
        <f>SUMIFS(DataRegularSeason20242025!$AA$3:$AA$1315,DataRegularSeason20242025!$B$3:$B$1315, "&lt;=" &amp; EJ$1, DataRegularSeason20242025!$D$3:$D$1315, $A15)+SUMIFS(DataRegularSeason20242025!$AB$3:$AB$1315,DataRegularSeason20242025!$B$3:$B$1315, "&lt;=" &amp; EJ$1, DataRegularSeason20242025!$E$3:$E$1315, $A15)</f>
        <v>41</v>
      </c>
      <c r="EK15">
        <f>SUMIFS(DataRegularSeason20242025!$AA$3:$AA$1315,DataRegularSeason20242025!$B$3:$B$1315, "&lt;=" &amp; EK$1, DataRegularSeason20242025!$D$3:$D$1315, $A15)+SUMIFS(DataRegularSeason20242025!$AB$3:$AB$1315,DataRegularSeason20242025!$B$3:$B$1315, "&lt;=" &amp; EK$1, DataRegularSeason20242025!$E$3:$E$1315, $A15)</f>
        <v>41</v>
      </c>
      <c r="EL15">
        <f>SUMIFS(DataRegularSeason20242025!$AA$3:$AA$1315,DataRegularSeason20242025!$B$3:$B$1315, "&lt;=" &amp; EL$1, DataRegularSeason20242025!$D$3:$D$1315, $A15)+SUMIFS(DataRegularSeason20242025!$AB$3:$AB$1315,DataRegularSeason20242025!$B$3:$B$1315, "&lt;=" &amp; EL$1, DataRegularSeason20242025!$E$3:$E$1315, $A15)</f>
        <v>41</v>
      </c>
      <c r="EM15">
        <f>SUMIFS(DataRegularSeason20242025!$AA$3:$AA$1315,DataRegularSeason20242025!$B$3:$B$1315, "&lt;=" &amp; EM$1, DataRegularSeason20242025!$D$3:$D$1315, $A15)+SUMIFS(DataRegularSeason20242025!$AB$3:$AB$1315,DataRegularSeason20242025!$B$3:$B$1315, "&lt;=" &amp; EM$1, DataRegularSeason20242025!$E$3:$E$1315, $A15)</f>
        <v>41</v>
      </c>
      <c r="EN15">
        <f>SUMIFS(DataRegularSeason20242025!$AA$3:$AA$1315,DataRegularSeason20242025!$B$3:$B$1315, "&lt;=" &amp; EN$1, DataRegularSeason20242025!$D$3:$D$1315, $A15)+SUMIFS(DataRegularSeason20242025!$AB$3:$AB$1315,DataRegularSeason20242025!$B$3:$B$1315, "&lt;=" &amp; EN$1, DataRegularSeason20242025!$E$3:$E$1315, $A15)</f>
        <v>41</v>
      </c>
      <c r="EO15">
        <f>SUMIFS(DataRegularSeason20242025!$AA$3:$AA$1315,DataRegularSeason20242025!$B$3:$B$1315, "&lt;=" &amp; EO$1, DataRegularSeason20242025!$D$3:$D$1315, $A15)+SUMIFS(DataRegularSeason20242025!$AB$3:$AB$1315,DataRegularSeason20242025!$B$3:$B$1315, "&lt;=" &amp; EO$1, DataRegularSeason20242025!$E$3:$E$1315, $A15)</f>
        <v>41</v>
      </c>
      <c r="EP15">
        <f>SUMIFS(DataRegularSeason20242025!$AA$3:$AA$1315,DataRegularSeason20242025!$B$3:$B$1315, "&lt;=" &amp; EP$1, DataRegularSeason20242025!$D$3:$D$1315, $A15)+SUMIFS(DataRegularSeason20242025!$AB$3:$AB$1315,DataRegularSeason20242025!$B$3:$B$1315, "&lt;=" &amp; EP$1, DataRegularSeason20242025!$E$3:$E$1315, $A15)</f>
        <v>41</v>
      </c>
      <c r="EQ15">
        <f>SUMIFS(DataRegularSeason20242025!$AA$3:$AA$1315,DataRegularSeason20242025!$B$3:$B$1315, "&lt;=" &amp; EQ$1, DataRegularSeason20242025!$D$3:$D$1315, $A15)+SUMIFS(DataRegularSeason20242025!$AB$3:$AB$1315,DataRegularSeason20242025!$B$3:$B$1315, "&lt;=" &amp; EQ$1, DataRegularSeason20242025!$E$3:$E$1315, $A15)</f>
        <v>41</v>
      </c>
      <c r="ER15">
        <f>SUMIFS(DataRegularSeason20242025!$AA$3:$AA$1315,DataRegularSeason20242025!$B$3:$B$1315, "&lt;=" &amp; ER$1, DataRegularSeason20242025!$D$3:$D$1315, $A15)+SUMIFS(DataRegularSeason20242025!$AB$3:$AB$1315,DataRegularSeason20242025!$B$3:$B$1315, "&lt;=" &amp; ER$1, DataRegularSeason20242025!$E$3:$E$1315, $A15)</f>
        <v>41</v>
      </c>
      <c r="ES15">
        <f>SUMIFS(DataRegularSeason20242025!$AA$3:$AA$1315,DataRegularSeason20242025!$B$3:$B$1315, "&lt;=" &amp; ES$1, DataRegularSeason20242025!$D$3:$D$1315, $A15)+SUMIFS(DataRegularSeason20242025!$AB$3:$AB$1315,DataRegularSeason20242025!$B$3:$B$1315, "&lt;=" &amp; ES$1, DataRegularSeason20242025!$E$3:$E$1315, $A15)</f>
        <v>41</v>
      </c>
      <c r="ET15">
        <f>SUMIFS(DataRegularSeason20242025!$AA$3:$AA$1315,DataRegularSeason20242025!$B$3:$B$1315, "&lt;=" &amp; ET$1, DataRegularSeason20242025!$D$3:$D$1315, $A15)+SUMIFS(DataRegularSeason20242025!$AB$3:$AB$1315,DataRegularSeason20242025!$B$3:$B$1315, "&lt;=" &amp; ET$1, DataRegularSeason20242025!$E$3:$E$1315, $A15)</f>
        <v>41</v>
      </c>
      <c r="EU15">
        <f>SUMIFS(DataRegularSeason20242025!$AA$3:$AA$1315,DataRegularSeason20242025!$B$3:$B$1315, "&lt;=" &amp; EU$1, DataRegularSeason20242025!$D$3:$D$1315, $A15)+SUMIFS(DataRegularSeason20242025!$AB$3:$AB$1315,DataRegularSeason20242025!$B$3:$B$1315, "&lt;=" &amp; EU$1, DataRegularSeason20242025!$E$3:$E$1315, $A15)</f>
        <v>41</v>
      </c>
      <c r="EV15">
        <f>SUMIFS(DataRegularSeason20242025!$AA$3:$AA$1315,DataRegularSeason20242025!$B$3:$B$1315, "&lt;=" &amp; EV$1, DataRegularSeason20242025!$D$3:$D$1315, $A15)+SUMIFS(DataRegularSeason20242025!$AB$3:$AB$1315,DataRegularSeason20242025!$B$3:$B$1315, "&lt;=" &amp; EV$1, DataRegularSeason20242025!$E$3:$E$1315, $A15)</f>
        <v>41</v>
      </c>
      <c r="EW15">
        <f>SUMIFS(DataRegularSeason20242025!$AA$3:$AA$1315,DataRegularSeason20242025!$B$3:$B$1315, "&lt;=" &amp; EW$1, DataRegularSeason20242025!$D$3:$D$1315, $A15)+SUMIFS(DataRegularSeason20242025!$AB$3:$AB$1315,DataRegularSeason20242025!$B$3:$B$1315, "&lt;=" &amp; EW$1, DataRegularSeason20242025!$E$3:$E$1315, $A15)</f>
        <v>41</v>
      </c>
      <c r="EX15">
        <f>SUMIFS(DataRegularSeason20242025!$AA$3:$AA$1315,DataRegularSeason20242025!$B$3:$B$1315, "&lt;=" &amp; EX$1, DataRegularSeason20242025!$D$3:$D$1315, $A15)+SUMIFS(DataRegularSeason20242025!$AB$3:$AB$1315,DataRegularSeason20242025!$B$3:$B$1315, "&lt;=" &amp; EX$1, DataRegularSeason20242025!$E$3:$E$1315, $A15)</f>
        <v>41</v>
      </c>
      <c r="EY15">
        <f>SUMIFS(DataRegularSeason20242025!$AA$3:$AA$1315,DataRegularSeason20242025!$B$3:$B$1315, "&lt;=" &amp; EY$1, DataRegularSeason20242025!$D$3:$D$1315, $A15)+SUMIFS(DataRegularSeason20242025!$AB$3:$AB$1315,DataRegularSeason20242025!$B$3:$B$1315, "&lt;=" &amp; EY$1, DataRegularSeason20242025!$E$3:$E$1315, $A15)</f>
        <v>41</v>
      </c>
      <c r="EZ15">
        <f>SUMIFS(DataRegularSeason20242025!$AA$3:$AA$1315,DataRegularSeason20242025!$B$3:$B$1315, "&lt;=" &amp; EZ$1, DataRegularSeason20242025!$D$3:$D$1315, $A15)+SUMIFS(DataRegularSeason20242025!$AB$3:$AB$1315,DataRegularSeason20242025!$B$3:$B$1315, "&lt;=" &amp; EZ$1, DataRegularSeason20242025!$E$3:$E$1315, $A15)</f>
        <v>41</v>
      </c>
      <c r="FA15">
        <f>SUMIFS(DataRegularSeason20242025!$AA$3:$AA$1315,DataRegularSeason20242025!$B$3:$B$1315, "&lt;=" &amp; FA$1, DataRegularSeason20242025!$D$3:$D$1315, $A15)+SUMIFS(DataRegularSeason20242025!$AB$3:$AB$1315,DataRegularSeason20242025!$B$3:$B$1315, "&lt;=" &amp; FA$1, DataRegularSeason20242025!$E$3:$E$1315, $A15)</f>
        <v>41</v>
      </c>
      <c r="FB15">
        <f>SUMIFS(DataRegularSeason20242025!$AA$3:$AA$1315,DataRegularSeason20242025!$B$3:$B$1315, "&lt;=" &amp; FB$1, DataRegularSeason20242025!$D$3:$D$1315, $A15)+SUMIFS(DataRegularSeason20242025!$AB$3:$AB$1315,DataRegularSeason20242025!$B$3:$B$1315, "&lt;=" &amp; FB$1, DataRegularSeason20242025!$E$3:$E$1315, $A15)</f>
        <v>41</v>
      </c>
      <c r="FC15">
        <f>SUMIFS(DataRegularSeason20242025!$AA$3:$AA$1315,DataRegularSeason20242025!$B$3:$B$1315, "&lt;=" &amp; FC$1, DataRegularSeason20242025!$D$3:$D$1315, $A15)+SUMIFS(DataRegularSeason20242025!$AB$3:$AB$1315,DataRegularSeason20242025!$B$3:$B$1315, "&lt;=" &amp; FC$1, DataRegularSeason20242025!$E$3:$E$1315, $A15)</f>
        <v>41</v>
      </c>
      <c r="FD15">
        <f>SUMIFS(DataRegularSeason20242025!$AA$3:$AA$1315,DataRegularSeason20242025!$B$3:$B$1315, "&lt;=" &amp; FD$1, DataRegularSeason20242025!$D$3:$D$1315, $A15)+SUMIFS(DataRegularSeason20242025!$AB$3:$AB$1315,DataRegularSeason20242025!$B$3:$B$1315, "&lt;=" &amp; FD$1, DataRegularSeason20242025!$E$3:$E$1315, $A15)</f>
        <v>41</v>
      </c>
      <c r="FE15">
        <f>SUMIFS(DataRegularSeason20242025!$AA$3:$AA$1315,DataRegularSeason20242025!$B$3:$B$1315, "&lt;=" &amp; FE$1, DataRegularSeason20242025!$D$3:$D$1315, $A15)+SUMIFS(DataRegularSeason20242025!$AB$3:$AB$1315,DataRegularSeason20242025!$B$3:$B$1315, "&lt;=" &amp; FE$1, DataRegularSeason20242025!$E$3:$E$1315, $A15)</f>
        <v>41</v>
      </c>
      <c r="FF15">
        <f>SUMIFS(DataRegularSeason20242025!$AA$3:$AA$1315,DataRegularSeason20242025!$B$3:$B$1315, "&lt;=" &amp; FF$1, DataRegularSeason20242025!$D$3:$D$1315, $A15)+SUMIFS(DataRegularSeason20242025!$AB$3:$AB$1315,DataRegularSeason20242025!$B$3:$B$1315, "&lt;=" &amp; FF$1, DataRegularSeason20242025!$E$3:$E$1315, $A15)</f>
        <v>41</v>
      </c>
      <c r="FG15">
        <f>SUMIFS(DataRegularSeason20242025!$AA$3:$AA$1315,DataRegularSeason20242025!$B$3:$B$1315, "&lt;=" &amp; FG$1, DataRegularSeason20242025!$D$3:$D$1315, $A15)+SUMIFS(DataRegularSeason20242025!$AB$3:$AB$1315,DataRegularSeason20242025!$B$3:$B$1315, "&lt;=" &amp; FG$1, DataRegularSeason20242025!$E$3:$E$1315, $A15)</f>
        <v>41</v>
      </c>
      <c r="FH15">
        <f>SUMIFS(DataRegularSeason20242025!$AA$3:$AA$1315,DataRegularSeason20242025!$B$3:$B$1315, "&lt;=" &amp; FH$1, DataRegularSeason20242025!$D$3:$D$1315, $A15)+SUMIFS(DataRegularSeason20242025!$AB$3:$AB$1315,DataRegularSeason20242025!$B$3:$B$1315, "&lt;=" &amp; FH$1, DataRegularSeason20242025!$E$3:$E$1315, $A15)</f>
        <v>41</v>
      </c>
      <c r="FI15">
        <f>SUMIFS(DataRegularSeason20242025!$AA$3:$AA$1315,DataRegularSeason20242025!$B$3:$B$1315, "&lt;=" &amp; FI$1, DataRegularSeason20242025!$D$3:$D$1315, $A15)+SUMIFS(DataRegularSeason20242025!$AB$3:$AB$1315,DataRegularSeason20242025!$B$3:$B$1315, "&lt;=" &amp; FI$1, DataRegularSeason20242025!$E$3:$E$1315, $A15)</f>
        <v>41</v>
      </c>
      <c r="FJ15">
        <f>SUMIFS(DataRegularSeason20242025!$AA$3:$AA$1315,DataRegularSeason20242025!$B$3:$B$1315, "&lt;=" &amp; FJ$1, DataRegularSeason20242025!$D$3:$D$1315, $A15)+SUMIFS(DataRegularSeason20242025!$AB$3:$AB$1315,DataRegularSeason20242025!$B$3:$B$1315, "&lt;=" &amp; FJ$1, DataRegularSeason20242025!$E$3:$E$1315, $A15)</f>
        <v>41</v>
      </c>
      <c r="FK15">
        <f>SUMIFS(DataRegularSeason20242025!$AA$3:$AA$1315,DataRegularSeason20242025!$B$3:$B$1315, "&lt;=" &amp; FK$1, DataRegularSeason20242025!$D$3:$D$1315, $A15)+SUMIFS(DataRegularSeason20242025!$AB$3:$AB$1315,DataRegularSeason20242025!$B$3:$B$1315, "&lt;=" &amp; FK$1, DataRegularSeason20242025!$E$3:$E$1315, $A15)</f>
        <v>41</v>
      </c>
      <c r="FL15">
        <f>SUMIFS(DataRegularSeason20242025!$AA$3:$AA$1315,DataRegularSeason20242025!$B$3:$B$1315, "&lt;=" &amp; FL$1, DataRegularSeason20242025!$D$3:$D$1315, $A15)+SUMIFS(DataRegularSeason20242025!$AB$3:$AB$1315,DataRegularSeason20242025!$B$3:$B$1315, "&lt;=" &amp; FL$1, DataRegularSeason20242025!$E$3:$E$1315, $A15)</f>
        <v>41</v>
      </c>
      <c r="FM15">
        <f>SUMIFS(DataRegularSeason20242025!$AA$3:$AA$1315,DataRegularSeason20242025!$B$3:$B$1315, "&lt;=" &amp; FM$1, DataRegularSeason20242025!$D$3:$D$1315, $A15)+SUMIFS(DataRegularSeason20242025!$AB$3:$AB$1315,DataRegularSeason20242025!$B$3:$B$1315, "&lt;=" &amp; FM$1, DataRegularSeason20242025!$E$3:$E$1315, $A15)</f>
        <v>41</v>
      </c>
      <c r="FN15">
        <f>SUMIFS(DataRegularSeason20242025!$AA$3:$AA$1315,DataRegularSeason20242025!$B$3:$B$1315, "&lt;=" &amp; FN$1, DataRegularSeason20242025!$D$3:$D$1315, $A15)+SUMIFS(DataRegularSeason20242025!$AB$3:$AB$1315,DataRegularSeason20242025!$B$3:$B$1315, "&lt;=" &amp; FN$1, DataRegularSeason20242025!$E$3:$E$1315, $A15)</f>
        <v>41</v>
      </c>
      <c r="FO15">
        <f>SUMIFS(DataRegularSeason20242025!$AA$3:$AA$1315,DataRegularSeason20242025!$B$3:$B$1315, "&lt;=" &amp; FO$1, DataRegularSeason20242025!$D$3:$D$1315, $A15)+SUMIFS(DataRegularSeason20242025!$AB$3:$AB$1315,DataRegularSeason20242025!$B$3:$B$1315, "&lt;=" &amp; FO$1, DataRegularSeason20242025!$E$3:$E$1315, $A15)</f>
        <v>41</v>
      </c>
      <c r="FP15">
        <f>SUMIFS(DataRegularSeason20242025!$AA$3:$AA$1315,DataRegularSeason20242025!$B$3:$B$1315, "&lt;=" &amp; FP$1, DataRegularSeason20242025!$D$3:$D$1315, $A15)+SUMIFS(DataRegularSeason20242025!$AB$3:$AB$1315,DataRegularSeason20242025!$B$3:$B$1315, "&lt;=" &amp; FP$1, DataRegularSeason20242025!$E$3:$E$1315, $A15)</f>
        <v>41</v>
      </c>
      <c r="FQ15">
        <f>SUMIFS(DataRegularSeason20242025!$AA$3:$AA$1315,DataRegularSeason20242025!$B$3:$B$1315, "&lt;=" &amp; FQ$1, DataRegularSeason20242025!$D$3:$D$1315, $A15)+SUMIFS(DataRegularSeason20242025!$AB$3:$AB$1315,DataRegularSeason20242025!$B$3:$B$1315, "&lt;=" &amp; FQ$1, DataRegularSeason20242025!$E$3:$E$1315, $A15)</f>
        <v>41</v>
      </c>
      <c r="FR15">
        <f>SUMIFS(DataRegularSeason20242025!$AA$3:$AA$1315,DataRegularSeason20242025!$B$3:$B$1315, "&lt;=" &amp; FR$1, DataRegularSeason20242025!$D$3:$D$1315, $A15)+SUMIFS(DataRegularSeason20242025!$AB$3:$AB$1315,DataRegularSeason20242025!$B$3:$B$1315, "&lt;=" &amp; FR$1, DataRegularSeason20242025!$E$3:$E$1315, $A15)</f>
        <v>41</v>
      </c>
      <c r="FS15">
        <f>SUMIFS(DataRegularSeason20242025!$AA$3:$AA$1315,DataRegularSeason20242025!$B$3:$B$1315, "&lt;=" &amp; FS$1, DataRegularSeason20242025!$D$3:$D$1315, $A15)+SUMIFS(DataRegularSeason20242025!$AB$3:$AB$1315,DataRegularSeason20242025!$B$3:$B$1315, "&lt;=" &amp; FS$1, DataRegularSeason20242025!$E$3:$E$1315, $A15)</f>
        <v>41</v>
      </c>
      <c r="FT15">
        <f>SUMIFS(DataRegularSeason20242025!$AA$3:$AA$1315,DataRegularSeason20242025!$B$3:$B$1315, "&lt;=" &amp; FT$1, DataRegularSeason20242025!$D$3:$D$1315, $A15)+SUMIFS(DataRegularSeason20242025!$AB$3:$AB$1315,DataRegularSeason20242025!$B$3:$B$1315, "&lt;=" &amp; FT$1, DataRegularSeason20242025!$E$3:$E$1315, $A15)</f>
        <v>41</v>
      </c>
      <c r="FU15">
        <f>SUMIFS(DataRegularSeason20242025!$AA$3:$AA$1315,DataRegularSeason20242025!$B$3:$B$1315, "&lt;=" &amp; FU$1, DataRegularSeason20242025!$D$3:$D$1315, $A15)+SUMIFS(DataRegularSeason20242025!$AB$3:$AB$1315,DataRegularSeason20242025!$B$3:$B$1315, "&lt;=" &amp; FU$1, DataRegularSeason20242025!$E$3:$E$1315, $A15)</f>
        <v>41</v>
      </c>
      <c r="FV15">
        <f>SUMIFS(DataRegularSeason20242025!$AA$3:$AA$1315,DataRegularSeason20242025!$B$3:$B$1315, "&lt;=" &amp; FV$1, DataRegularSeason20242025!$D$3:$D$1315, $A15)+SUMIFS(DataRegularSeason20242025!$AB$3:$AB$1315,DataRegularSeason20242025!$B$3:$B$1315, "&lt;=" &amp; FV$1, DataRegularSeason20242025!$E$3:$E$1315, $A15)</f>
        <v>41</v>
      </c>
      <c r="FW15">
        <f>SUMIFS(DataRegularSeason20242025!$AA$3:$AA$1315,DataRegularSeason20242025!$B$3:$B$1315, "&lt;=" &amp; FW$1, DataRegularSeason20242025!$D$3:$D$1315, $A15)+SUMIFS(DataRegularSeason20242025!$AB$3:$AB$1315,DataRegularSeason20242025!$B$3:$B$1315, "&lt;=" &amp; FW$1, DataRegularSeason20242025!$E$3:$E$1315, $A15)</f>
        <v>41</v>
      </c>
      <c r="FX15">
        <f>SUMIFS(DataRegularSeason20242025!$AA$3:$AA$1315,DataRegularSeason20242025!$B$3:$B$1315, "&lt;=" &amp; FX$1, DataRegularSeason20242025!$D$3:$D$1315, $A15)+SUMIFS(DataRegularSeason20242025!$AB$3:$AB$1315,DataRegularSeason20242025!$B$3:$B$1315, "&lt;=" &amp; FX$1, DataRegularSeason20242025!$E$3:$E$1315, $A15)</f>
        <v>41</v>
      </c>
      <c r="FY15">
        <f>SUMIFS(DataRegularSeason20242025!$AA$3:$AA$1315,DataRegularSeason20242025!$B$3:$B$1315, "&lt;=" &amp; FY$1, DataRegularSeason20242025!$D$3:$D$1315, $A15)+SUMIFS(DataRegularSeason20242025!$AB$3:$AB$1315,DataRegularSeason20242025!$B$3:$B$1315, "&lt;=" &amp; FY$1, DataRegularSeason20242025!$E$3:$E$1315, $A15)</f>
        <v>41</v>
      </c>
      <c r="FZ15">
        <f>SUMIFS(DataRegularSeason20242025!$AA$3:$AA$1315,DataRegularSeason20242025!$B$3:$B$1315, "&lt;=" &amp; FZ$1, DataRegularSeason20242025!$D$3:$D$1315, $A15)+SUMIFS(DataRegularSeason20242025!$AB$3:$AB$1315,DataRegularSeason20242025!$B$3:$B$1315, "&lt;=" &amp; FZ$1, DataRegularSeason20242025!$E$3:$E$1315, $A15)</f>
        <v>41</v>
      </c>
      <c r="GA15">
        <f>SUMIFS(DataRegularSeason20242025!$AA$3:$AA$1315,DataRegularSeason20242025!$B$3:$B$1315, "&lt;=" &amp; GA$1, DataRegularSeason20242025!$D$3:$D$1315, $A15)+SUMIFS(DataRegularSeason20242025!$AB$3:$AB$1315,DataRegularSeason20242025!$B$3:$B$1315, "&lt;=" &amp; GA$1, DataRegularSeason20242025!$E$3:$E$1315, $A15)</f>
        <v>41</v>
      </c>
      <c r="GB15">
        <f>SUMIFS(DataRegularSeason20242025!$AA$3:$AA$1315,DataRegularSeason20242025!$B$3:$B$1315, "&lt;=" &amp; GB$1, DataRegularSeason20242025!$D$3:$D$1315, $A15)+SUMIFS(DataRegularSeason20242025!$AB$3:$AB$1315,DataRegularSeason20242025!$B$3:$B$1315, "&lt;=" &amp; GB$1, DataRegularSeason20242025!$E$3:$E$1315, $A15)</f>
        <v>41</v>
      </c>
      <c r="GC15">
        <f>SUMIFS(DataRegularSeason20242025!$AA$3:$AA$1315,DataRegularSeason20242025!$B$3:$B$1315, "&lt;=" &amp; GC$1, DataRegularSeason20242025!$D$3:$D$1315, $A15)+SUMIFS(DataRegularSeason20242025!$AB$3:$AB$1315,DataRegularSeason20242025!$B$3:$B$1315, "&lt;=" &amp; GC$1, DataRegularSeason20242025!$E$3:$E$1315, $A15)</f>
        <v>41</v>
      </c>
      <c r="GD15">
        <f>SUMIFS(DataRegularSeason20242025!$AA$3:$AA$1315,DataRegularSeason20242025!$B$3:$B$1315, "&lt;=" &amp; GD$1, DataRegularSeason20242025!$D$3:$D$1315, $A15)+SUMIFS(DataRegularSeason20242025!$AB$3:$AB$1315,DataRegularSeason20242025!$B$3:$B$1315, "&lt;=" &amp; GD$1, DataRegularSeason20242025!$E$3:$E$1315, $A15)</f>
        <v>41</v>
      </c>
      <c r="GE15">
        <f>SUMIFS(DataRegularSeason20242025!$AA$3:$AA$1315,DataRegularSeason20242025!$B$3:$B$1315, "&lt;=" &amp; GE$1, DataRegularSeason20242025!$D$3:$D$1315, $A15)+SUMIFS(DataRegularSeason20242025!$AB$3:$AB$1315,DataRegularSeason20242025!$B$3:$B$1315, "&lt;=" &amp; GE$1, DataRegularSeason20242025!$E$3:$E$1315, $A15)</f>
        <v>41</v>
      </c>
      <c r="GF15">
        <f>SUMIFS(DataRegularSeason20242025!$AA$3:$AA$1315,DataRegularSeason20242025!$B$3:$B$1315, "&lt;=" &amp; GF$1, DataRegularSeason20242025!$D$3:$D$1315, $A15)+SUMIFS(DataRegularSeason20242025!$AB$3:$AB$1315,DataRegularSeason20242025!$B$3:$B$1315, "&lt;=" &amp; GF$1, DataRegularSeason20242025!$E$3:$E$1315, $A15)</f>
        <v>41</v>
      </c>
      <c r="GG15">
        <f>SUMIFS(DataRegularSeason20242025!$AA$3:$AA$1315,DataRegularSeason20242025!$B$3:$B$1315, "&lt;=" &amp; GG$1, DataRegularSeason20242025!$D$3:$D$1315, $A15)+SUMIFS(DataRegularSeason20242025!$AB$3:$AB$1315,DataRegularSeason20242025!$B$3:$B$1315, "&lt;=" &amp; GG$1, DataRegularSeason20242025!$E$3:$E$1315, $A15)</f>
        <v>41</v>
      </c>
      <c r="GH15">
        <f>SUMIFS(DataRegularSeason20242025!$AA$3:$AA$1315,DataRegularSeason20242025!$B$3:$B$1315, "&lt;=" &amp; GH$1, DataRegularSeason20242025!$D$3:$D$1315, $A15)+SUMIFS(DataRegularSeason20242025!$AB$3:$AB$1315,DataRegularSeason20242025!$B$3:$B$1315, "&lt;=" &amp; GH$1, DataRegularSeason20242025!$E$3:$E$1315, $A15)</f>
        <v>41</v>
      </c>
      <c r="GI15">
        <f>SUMIFS(DataRegularSeason20242025!$AA$3:$AA$1315,DataRegularSeason20242025!$B$3:$B$1315, "&lt;=" &amp; GI$1, DataRegularSeason20242025!$D$3:$D$1315, $A15)+SUMIFS(DataRegularSeason20242025!$AB$3:$AB$1315,DataRegularSeason20242025!$B$3:$B$1315, "&lt;=" &amp; GI$1, DataRegularSeason20242025!$E$3:$E$1315, $A15)</f>
        <v>41</v>
      </c>
      <c r="GJ15">
        <f>SUMIFS(DataRegularSeason20242025!$AA$3:$AA$1315,DataRegularSeason20242025!$B$3:$B$1315, "&lt;=" &amp; GJ$1, DataRegularSeason20242025!$D$3:$D$1315, $A15)+SUMIFS(DataRegularSeason20242025!$AB$3:$AB$1315,DataRegularSeason20242025!$B$3:$B$1315, "&lt;=" &amp; GJ$1, DataRegularSeason20242025!$E$3:$E$1315, $A15)</f>
        <v>41</v>
      </c>
      <c r="GK15">
        <f>SUMIFS(DataRegularSeason20242025!$AA$3:$AA$1315,DataRegularSeason20242025!$B$3:$B$1315, "&lt;=" &amp; GK$1, DataRegularSeason20242025!$D$3:$D$1315, $A15)+SUMIFS(DataRegularSeason20242025!$AB$3:$AB$1315,DataRegularSeason20242025!$B$3:$B$1315, "&lt;=" &amp; GK$1, DataRegularSeason20242025!$E$3:$E$1315, $A15)</f>
        <v>41</v>
      </c>
      <c r="GL15">
        <f>SUMIFS(DataRegularSeason20242025!$AA$3:$AA$1315,DataRegularSeason20242025!$B$3:$B$1315, "&lt;=" &amp; GL$1, DataRegularSeason20242025!$D$3:$D$1315, $A15)+SUMIFS(DataRegularSeason20242025!$AB$3:$AB$1315,DataRegularSeason20242025!$B$3:$B$1315, "&lt;=" &amp; GL$1, DataRegularSeason20242025!$E$3:$E$1315, $A15)</f>
        <v>41</v>
      </c>
      <c r="GM15">
        <f>SUMIFS(DataRegularSeason20242025!$AA$3:$AA$1315,DataRegularSeason20242025!$B$3:$B$1315, "&lt;=" &amp; GM$1, DataRegularSeason20242025!$D$3:$D$1315, $A15)+SUMIFS(DataRegularSeason20242025!$AB$3:$AB$1315,DataRegularSeason20242025!$B$3:$B$1315, "&lt;=" &amp; GM$1, DataRegularSeason20242025!$E$3:$E$1315, $A15)</f>
        <v>41</v>
      </c>
      <c r="GN15">
        <f>SUMIFS(DataRegularSeason20242025!$AA$3:$AA$1315,DataRegularSeason20242025!$B$3:$B$1315, "&lt;=" &amp; GN$1, DataRegularSeason20242025!$D$3:$D$1315, $A15)+SUMIFS(DataRegularSeason20242025!$AB$3:$AB$1315,DataRegularSeason20242025!$B$3:$B$1315, "&lt;=" &amp; GN$1, DataRegularSeason20242025!$E$3:$E$1315, $A15)</f>
        <v>41</v>
      </c>
      <c r="GO15">
        <f>SUMIFS(DataRegularSeason20242025!$AA$3:$AA$1315,DataRegularSeason20242025!$B$3:$B$1315, "&lt;=" &amp; GO$1, DataRegularSeason20242025!$D$3:$D$1315, $A15)+SUMIFS(DataRegularSeason20242025!$AB$3:$AB$1315,DataRegularSeason20242025!$B$3:$B$1315, "&lt;=" &amp; GO$1, DataRegularSeason20242025!$E$3:$E$1315, $A15)</f>
        <v>41</v>
      </c>
      <c r="GP15">
        <f>SUMIFS(DataRegularSeason20242025!$AA$3:$AA$1315,DataRegularSeason20242025!$B$3:$B$1315, "&lt;=" &amp; GP$1, DataRegularSeason20242025!$D$3:$D$1315, $A15)+SUMIFS(DataRegularSeason20242025!$AB$3:$AB$1315,DataRegularSeason20242025!$B$3:$B$1315, "&lt;=" &amp; GP$1, DataRegularSeason20242025!$E$3:$E$1315, $A15)</f>
        <v>41</v>
      </c>
      <c r="GQ15">
        <f>SUMIFS(DataRegularSeason20242025!$AA$3:$AA$1315,DataRegularSeason20242025!$B$3:$B$1315, "&lt;=" &amp; GQ$1, DataRegularSeason20242025!$D$3:$D$1315, $A15)+SUMIFS(DataRegularSeason20242025!$AB$3:$AB$1315,DataRegularSeason20242025!$B$3:$B$1315, "&lt;=" &amp; GQ$1, DataRegularSeason20242025!$E$3:$E$1315, $A15)</f>
        <v>41</v>
      </c>
      <c r="GR15">
        <f>SUMIFS(DataRegularSeason20242025!$AA$3:$AA$1315,DataRegularSeason20242025!$B$3:$B$1315, "&lt;=" &amp; GR$1, DataRegularSeason20242025!$D$3:$D$1315, $A15)+SUMIFS(DataRegularSeason20242025!$AB$3:$AB$1315,DataRegularSeason20242025!$B$3:$B$1315, "&lt;=" &amp; GR$1, DataRegularSeason20242025!$E$3:$E$1315, $A15)</f>
        <v>41</v>
      </c>
      <c r="GS15">
        <f>SUMIFS(DataRegularSeason20242025!$AA$3:$AA$1315,DataRegularSeason20242025!$B$3:$B$1315, "&lt;=" &amp; GS$1, DataRegularSeason20242025!$D$3:$D$1315, $A15)+SUMIFS(DataRegularSeason20242025!$AB$3:$AB$1315,DataRegularSeason20242025!$B$3:$B$1315, "&lt;=" &amp; GS$1, DataRegularSeason20242025!$E$3:$E$1315, $A15)</f>
        <v>41</v>
      </c>
      <c r="GT15">
        <f>SUMIFS(DataRegularSeason20242025!$AA$3:$AA$1315,DataRegularSeason20242025!$B$3:$B$1315, "&lt;=" &amp; GT$1, DataRegularSeason20242025!$D$3:$D$1315, $A15)+SUMIFS(DataRegularSeason20242025!$AB$3:$AB$1315,DataRegularSeason20242025!$B$3:$B$1315, "&lt;=" &amp; GT$1, DataRegularSeason20242025!$E$3:$E$1315, $A15)</f>
        <v>41</v>
      </c>
      <c r="GU15">
        <f>SUMIFS(DataRegularSeason20242025!$AA$3:$AA$1315,DataRegularSeason20242025!$B$3:$B$1315, "&lt;=" &amp; GU$1, DataRegularSeason20242025!$D$3:$D$1315, $A15)+SUMIFS(DataRegularSeason20242025!$AB$3:$AB$1315,DataRegularSeason20242025!$B$3:$B$1315, "&lt;=" &amp; GU$1, DataRegularSeason20242025!$E$3:$E$1315, $A15)</f>
        <v>41</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59</v>
      </c>
      <c r="DB26">
        <f>SUMIFS(DataRegularSeason20242025!$AA$3:$AA$1315,DataRegularSeason20242025!$B$3:$B$1315, "&lt;=" &amp; DB$1, DataRegularSeason20242025!$D$3:$D$1315, $A26)+SUMIFS(DataRegularSeason20242025!$AB$3:$AB$1315,DataRegularSeason20242025!$B$3:$B$1315, "&lt;=" &amp; DB$1, DataRegularSeason20242025!$E$3:$E$1315, $A26)</f>
        <v>59</v>
      </c>
      <c r="DC26">
        <f>SUMIFS(DataRegularSeason20242025!$AA$3:$AA$1315,DataRegularSeason20242025!$B$3:$B$1315, "&lt;=" &amp; DC$1, DataRegularSeason20242025!$D$3:$D$1315, $A26)+SUMIFS(DataRegularSeason20242025!$AB$3:$AB$1315,DataRegularSeason20242025!$B$3:$B$1315, "&lt;=" &amp; DC$1, DataRegularSeason20242025!$E$3:$E$1315, $A26)</f>
        <v>59</v>
      </c>
      <c r="DD26">
        <f>SUMIFS(DataRegularSeason20242025!$AA$3:$AA$1315,DataRegularSeason20242025!$B$3:$B$1315, "&lt;=" &amp; DD$1, DataRegularSeason20242025!$D$3:$D$1315, $A26)+SUMIFS(DataRegularSeason20242025!$AB$3:$AB$1315,DataRegularSeason20242025!$B$3:$B$1315, "&lt;=" &amp; DD$1, DataRegularSeason20242025!$E$3:$E$1315, $A26)</f>
        <v>59</v>
      </c>
      <c r="DE26">
        <f>SUMIFS(DataRegularSeason20242025!$AA$3:$AA$1315,DataRegularSeason20242025!$B$3:$B$1315, "&lt;=" &amp; DE$1, DataRegularSeason20242025!$D$3:$D$1315, $A26)+SUMIFS(DataRegularSeason20242025!$AB$3:$AB$1315,DataRegularSeason20242025!$B$3:$B$1315, "&lt;=" &amp; DE$1, DataRegularSeason20242025!$E$3:$E$1315, $A26)</f>
        <v>59</v>
      </c>
      <c r="DF26">
        <f>SUMIFS(DataRegularSeason20242025!$AA$3:$AA$1315,DataRegularSeason20242025!$B$3:$B$1315, "&lt;=" &amp; DF$1, DataRegularSeason20242025!$D$3:$D$1315, $A26)+SUMIFS(DataRegularSeason20242025!$AB$3:$AB$1315,DataRegularSeason20242025!$B$3:$B$1315, "&lt;=" &amp; DF$1, DataRegularSeason20242025!$E$3:$E$1315, $A26)</f>
        <v>59</v>
      </c>
      <c r="DG26">
        <f>SUMIFS(DataRegularSeason20242025!$AA$3:$AA$1315,DataRegularSeason20242025!$B$3:$B$1315, "&lt;=" &amp; DG$1, DataRegularSeason20242025!$D$3:$D$1315, $A26)+SUMIFS(DataRegularSeason20242025!$AB$3:$AB$1315,DataRegularSeason20242025!$B$3:$B$1315, "&lt;=" &amp; DG$1, DataRegularSeason20242025!$E$3:$E$1315, $A26)</f>
        <v>59</v>
      </c>
      <c r="DH26">
        <f>SUMIFS(DataRegularSeason20242025!$AA$3:$AA$1315,DataRegularSeason20242025!$B$3:$B$1315, "&lt;=" &amp; DH$1, DataRegularSeason20242025!$D$3:$D$1315, $A26)+SUMIFS(DataRegularSeason20242025!$AB$3:$AB$1315,DataRegularSeason20242025!$B$3:$B$1315, "&lt;=" &amp; DH$1, DataRegularSeason20242025!$E$3:$E$1315, $A26)</f>
        <v>59</v>
      </c>
      <c r="DI26">
        <f>SUMIFS(DataRegularSeason20242025!$AA$3:$AA$1315,DataRegularSeason20242025!$B$3:$B$1315, "&lt;=" &amp; DI$1, DataRegularSeason20242025!$D$3:$D$1315, $A26)+SUMIFS(DataRegularSeason20242025!$AB$3:$AB$1315,DataRegularSeason20242025!$B$3:$B$1315, "&lt;=" &amp; DI$1, DataRegularSeason20242025!$E$3:$E$1315, $A26)</f>
        <v>59</v>
      </c>
      <c r="DJ26">
        <f>SUMIFS(DataRegularSeason20242025!$AA$3:$AA$1315,DataRegularSeason20242025!$B$3:$B$1315, "&lt;=" &amp; DJ$1, DataRegularSeason20242025!$D$3:$D$1315, $A26)+SUMIFS(DataRegularSeason20242025!$AB$3:$AB$1315,DataRegularSeason20242025!$B$3:$B$1315, "&lt;=" &amp; DJ$1, DataRegularSeason20242025!$E$3:$E$1315, $A26)</f>
        <v>59</v>
      </c>
      <c r="DK26">
        <f>SUMIFS(DataRegularSeason20242025!$AA$3:$AA$1315,DataRegularSeason20242025!$B$3:$B$1315, "&lt;=" &amp; DK$1, DataRegularSeason20242025!$D$3:$D$1315, $A26)+SUMIFS(DataRegularSeason20242025!$AB$3:$AB$1315,DataRegularSeason20242025!$B$3:$B$1315, "&lt;=" &amp; DK$1, DataRegularSeason20242025!$E$3:$E$1315, $A26)</f>
        <v>59</v>
      </c>
      <c r="DL26">
        <f>SUMIFS(DataRegularSeason20242025!$AA$3:$AA$1315,DataRegularSeason20242025!$B$3:$B$1315, "&lt;=" &amp; DL$1, DataRegularSeason20242025!$D$3:$D$1315, $A26)+SUMIFS(DataRegularSeason20242025!$AB$3:$AB$1315,DataRegularSeason20242025!$B$3:$B$1315, "&lt;=" &amp; DL$1, DataRegularSeason20242025!$E$3:$E$1315, $A26)</f>
        <v>59</v>
      </c>
      <c r="DM26">
        <f>SUMIFS(DataRegularSeason20242025!$AA$3:$AA$1315,DataRegularSeason20242025!$B$3:$B$1315, "&lt;=" &amp; DM$1, DataRegularSeason20242025!$D$3:$D$1315, $A26)+SUMIFS(DataRegularSeason20242025!$AB$3:$AB$1315,DataRegularSeason20242025!$B$3:$B$1315, "&lt;=" &amp; DM$1, DataRegularSeason20242025!$E$3:$E$1315, $A26)</f>
        <v>59</v>
      </c>
      <c r="DN26">
        <f>SUMIFS(DataRegularSeason20242025!$AA$3:$AA$1315,DataRegularSeason20242025!$B$3:$B$1315, "&lt;=" &amp; DN$1, DataRegularSeason20242025!$D$3:$D$1315, $A26)+SUMIFS(DataRegularSeason20242025!$AB$3:$AB$1315,DataRegularSeason20242025!$B$3:$B$1315, "&lt;=" &amp; DN$1, DataRegularSeason20242025!$E$3:$E$1315, $A26)</f>
        <v>59</v>
      </c>
      <c r="DO26">
        <f>SUMIFS(DataRegularSeason20242025!$AA$3:$AA$1315,DataRegularSeason20242025!$B$3:$B$1315, "&lt;=" &amp; DO$1, DataRegularSeason20242025!$D$3:$D$1315, $A26)+SUMIFS(DataRegularSeason20242025!$AB$3:$AB$1315,DataRegularSeason20242025!$B$3:$B$1315, "&lt;=" &amp; DO$1, DataRegularSeason20242025!$E$3:$E$1315, $A26)</f>
        <v>59</v>
      </c>
      <c r="DP26">
        <f>SUMIFS(DataRegularSeason20242025!$AA$3:$AA$1315,DataRegularSeason20242025!$B$3:$B$1315, "&lt;=" &amp; DP$1, DataRegularSeason20242025!$D$3:$D$1315, $A26)+SUMIFS(DataRegularSeason20242025!$AB$3:$AB$1315,DataRegularSeason20242025!$B$3:$B$1315, "&lt;=" &amp; DP$1, DataRegularSeason20242025!$E$3:$E$1315, $A26)</f>
        <v>59</v>
      </c>
      <c r="DQ26">
        <f>SUMIFS(DataRegularSeason20242025!$AA$3:$AA$1315,DataRegularSeason20242025!$B$3:$B$1315, "&lt;=" &amp; DQ$1, DataRegularSeason20242025!$D$3:$D$1315, $A26)+SUMIFS(DataRegularSeason20242025!$AB$3:$AB$1315,DataRegularSeason20242025!$B$3:$B$1315, "&lt;=" &amp; DQ$1, DataRegularSeason20242025!$E$3:$E$1315, $A26)</f>
        <v>59</v>
      </c>
      <c r="DR26">
        <f>SUMIFS(DataRegularSeason20242025!$AA$3:$AA$1315,DataRegularSeason20242025!$B$3:$B$1315, "&lt;=" &amp; DR$1, DataRegularSeason20242025!$D$3:$D$1315, $A26)+SUMIFS(DataRegularSeason20242025!$AB$3:$AB$1315,DataRegularSeason20242025!$B$3:$B$1315, "&lt;=" &amp; DR$1, DataRegularSeason20242025!$E$3:$E$1315, $A26)</f>
        <v>59</v>
      </c>
      <c r="DS26">
        <f>SUMIFS(DataRegularSeason20242025!$AA$3:$AA$1315,DataRegularSeason20242025!$B$3:$B$1315, "&lt;=" &amp; DS$1, DataRegularSeason20242025!$D$3:$D$1315, $A26)+SUMIFS(DataRegularSeason20242025!$AB$3:$AB$1315,DataRegularSeason20242025!$B$3:$B$1315, "&lt;=" &amp; DS$1, DataRegularSeason20242025!$E$3:$E$1315, $A26)</f>
        <v>59</v>
      </c>
      <c r="DT26">
        <f>SUMIFS(DataRegularSeason20242025!$AA$3:$AA$1315,DataRegularSeason20242025!$B$3:$B$1315, "&lt;=" &amp; DT$1, DataRegularSeason20242025!$D$3:$D$1315, $A26)+SUMIFS(DataRegularSeason20242025!$AB$3:$AB$1315,DataRegularSeason20242025!$B$3:$B$1315, "&lt;=" &amp; DT$1, DataRegularSeason20242025!$E$3:$E$1315, $A26)</f>
        <v>59</v>
      </c>
      <c r="DU26">
        <f>SUMIFS(DataRegularSeason20242025!$AA$3:$AA$1315,DataRegularSeason20242025!$B$3:$B$1315, "&lt;=" &amp; DU$1, DataRegularSeason20242025!$D$3:$D$1315, $A26)+SUMIFS(DataRegularSeason20242025!$AB$3:$AB$1315,DataRegularSeason20242025!$B$3:$B$1315, "&lt;=" &amp; DU$1, DataRegularSeason20242025!$E$3:$E$1315, $A26)</f>
        <v>59</v>
      </c>
      <c r="DV26">
        <f>SUMIFS(DataRegularSeason20242025!$AA$3:$AA$1315,DataRegularSeason20242025!$B$3:$B$1315, "&lt;=" &amp; DV$1, DataRegularSeason20242025!$D$3:$D$1315, $A26)+SUMIFS(DataRegularSeason20242025!$AB$3:$AB$1315,DataRegularSeason20242025!$B$3:$B$1315, "&lt;=" &amp; DV$1, DataRegularSeason20242025!$E$3:$E$1315, $A26)</f>
        <v>59</v>
      </c>
      <c r="DW26">
        <f>SUMIFS(DataRegularSeason20242025!$AA$3:$AA$1315,DataRegularSeason20242025!$B$3:$B$1315, "&lt;=" &amp; DW$1, DataRegularSeason20242025!$D$3:$D$1315, $A26)+SUMIFS(DataRegularSeason20242025!$AB$3:$AB$1315,DataRegularSeason20242025!$B$3:$B$1315, "&lt;=" &amp; DW$1, DataRegularSeason20242025!$E$3:$E$1315, $A26)</f>
        <v>59</v>
      </c>
      <c r="DX26">
        <f>SUMIFS(DataRegularSeason20242025!$AA$3:$AA$1315,DataRegularSeason20242025!$B$3:$B$1315, "&lt;=" &amp; DX$1, DataRegularSeason20242025!$D$3:$D$1315, $A26)+SUMIFS(DataRegularSeason20242025!$AB$3:$AB$1315,DataRegularSeason20242025!$B$3:$B$1315, "&lt;=" &amp; DX$1, DataRegularSeason20242025!$E$3:$E$1315, $A26)</f>
        <v>59</v>
      </c>
      <c r="DY26">
        <f>SUMIFS(DataRegularSeason20242025!$AA$3:$AA$1315,DataRegularSeason20242025!$B$3:$B$1315, "&lt;=" &amp; DY$1, DataRegularSeason20242025!$D$3:$D$1315, $A26)+SUMIFS(DataRegularSeason20242025!$AB$3:$AB$1315,DataRegularSeason20242025!$B$3:$B$1315, "&lt;=" &amp; DY$1, DataRegularSeason20242025!$E$3:$E$1315, $A26)</f>
        <v>59</v>
      </c>
      <c r="DZ26">
        <f>SUMIFS(DataRegularSeason20242025!$AA$3:$AA$1315,DataRegularSeason20242025!$B$3:$B$1315, "&lt;=" &amp; DZ$1, DataRegularSeason20242025!$D$3:$D$1315, $A26)+SUMIFS(DataRegularSeason20242025!$AB$3:$AB$1315,DataRegularSeason20242025!$B$3:$B$1315, "&lt;=" &amp; DZ$1, DataRegularSeason20242025!$E$3:$E$1315, $A26)</f>
        <v>59</v>
      </c>
      <c r="EA26">
        <f>SUMIFS(DataRegularSeason20242025!$AA$3:$AA$1315,DataRegularSeason20242025!$B$3:$B$1315, "&lt;=" &amp; EA$1, DataRegularSeason20242025!$D$3:$D$1315, $A26)+SUMIFS(DataRegularSeason20242025!$AB$3:$AB$1315,DataRegularSeason20242025!$B$3:$B$1315, "&lt;=" &amp; EA$1, DataRegularSeason20242025!$E$3:$E$1315, $A26)</f>
        <v>59</v>
      </c>
      <c r="EB26">
        <f>SUMIFS(DataRegularSeason20242025!$AA$3:$AA$1315,DataRegularSeason20242025!$B$3:$B$1315, "&lt;=" &amp; EB$1, DataRegularSeason20242025!$D$3:$D$1315, $A26)+SUMIFS(DataRegularSeason20242025!$AB$3:$AB$1315,DataRegularSeason20242025!$B$3:$B$1315, "&lt;=" &amp; EB$1, DataRegularSeason20242025!$E$3:$E$1315, $A26)</f>
        <v>59</v>
      </c>
      <c r="EC26">
        <f>SUMIFS(DataRegularSeason20242025!$AA$3:$AA$1315,DataRegularSeason20242025!$B$3:$B$1315, "&lt;=" &amp; EC$1, DataRegularSeason20242025!$D$3:$D$1315, $A26)+SUMIFS(DataRegularSeason20242025!$AB$3:$AB$1315,DataRegularSeason20242025!$B$3:$B$1315, "&lt;=" &amp; EC$1, DataRegularSeason20242025!$E$3:$E$1315, $A26)</f>
        <v>59</v>
      </c>
      <c r="ED26">
        <f>SUMIFS(DataRegularSeason20242025!$AA$3:$AA$1315,DataRegularSeason20242025!$B$3:$B$1315, "&lt;=" &amp; ED$1, DataRegularSeason20242025!$D$3:$D$1315, $A26)+SUMIFS(DataRegularSeason20242025!$AB$3:$AB$1315,DataRegularSeason20242025!$B$3:$B$1315, "&lt;=" &amp; ED$1, DataRegularSeason20242025!$E$3:$E$1315, $A26)</f>
        <v>59</v>
      </c>
      <c r="EE26">
        <f>SUMIFS(DataRegularSeason20242025!$AA$3:$AA$1315,DataRegularSeason20242025!$B$3:$B$1315, "&lt;=" &amp; EE$1, DataRegularSeason20242025!$D$3:$D$1315, $A26)+SUMIFS(DataRegularSeason20242025!$AB$3:$AB$1315,DataRegularSeason20242025!$B$3:$B$1315, "&lt;=" &amp; EE$1, DataRegularSeason20242025!$E$3:$E$1315, $A26)</f>
        <v>59</v>
      </c>
      <c r="EF26">
        <f>SUMIFS(DataRegularSeason20242025!$AA$3:$AA$1315,DataRegularSeason20242025!$B$3:$B$1315, "&lt;=" &amp; EF$1, DataRegularSeason20242025!$D$3:$D$1315, $A26)+SUMIFS(DataRegularSeason20242025!$AB$3:$AB$1315,DataRegularSeason20242025!$B$3:$B$1315, "&lt;=" &amp; EF$1, DataRegularSeason20242025!$E$3:$E$1315, $A26)</f>
        <v>59</v>
      </c>
      <c r="EG26">
        <f>SUMIFS(DataRegularSeason20242025!$AA$3:$AA$1315,DataRegularSeason20242025!$B$3:$B$1315, "&lt;=" &amp; EG$1, DataRegularSeason20242025!$D$3:$D$1315, $A26)+SUMIFS(DataRegularSeason20242025!$AB$3:$AB$1315,DataRegularSeason20242025!$B$3:$B$1315, "&lt;=" &amp; EG$1, DataRegularSeason20242025!$E$3:$E$1315, $A26)</f>
        <v>59</v>
      </c>
      <c r="EH26">
        <f>SUMIFS(DataRegularSeason20242025!$AA$3:$AA$1315,DataRegularSeason20242025!$B$3:$B$1315, "&lt;=" &amp; EH$1, DataRegularSeason20242025!$D$3:$D$1315, $A26)+SUMIFS(DataRegularSeason20242025!$AB$3:$AB$1315,DataRegularSeason20242025!$B$3:$B$1315, "&lt;=" &amp; EH$1, DataRegularSeason20242025!$E$3:$E$1315, $A26)</f>
        <v>59</v>
      </c>
      <c r="EI26">
        <f>SUMIFS(DataRegularSeason20242025!$AA$3:$AA$1315,DataRegularSeason20242025!$B$3:$B$1315, "&lt;=" &amp; EI$1, DataRegularSeason20242025!$D$3:$D$1315, $A26)+SUMIFS(DataRegularSeason20242025!$AB$3:$AB$1315,DataRegularSeason20242025!$B$3:$B$1315, "&lt;=" &amp; EI$1, DataRegularSeason20242025!$E$3:$E$1315, $A26)</f>
        <v>59</v>
      </c>
      <c r="EJ26">
        <f>SUMIFS(DataRegularSeason20242025!$AA$3:$AA$1315,DataRegularSeason20242025!$B$3:$B$1315, "&lt;=" &amp; EJ$1, DataRegularSeason20242025!$D$3:$D$1315, $A26)+SUMIFS(DataRegularSeason20242025!$AB$3:$AB$1315,DataRegularSeason20242025!$B$3:$B$1315, "&lt;=" &amp; EJ$1, DataRegularSeason20242025!$E$3:$E$1315, $A26)</f>
        <v>59</v>
      </c>
      <c r="EK26">
        <f>SUMIFS(DataRegularSeason20242025!$AA$3:$AA$1315,DataRegularSeason20242025!$B$3:$B$1315, "&lt;=" &amp; EK$1, DataRegularSeason20242025!$D$3:$D$1315, $A26)+SUMIFS(DataRegularSeason20242025!$AB$3:$AB$1315,DataRegularSeason20242025!$B$3:$B$1315, "&lt;=" &amp; EK$1, DataRegularSeason20242025!$E$3:$E$1315, $A26)</f>
        <v>59</v>
      </c>
      <c r="EL26">
        <f>SUMIFS(DataRegularSeason20242025!$AA$3:$AA$1315,DataRegularSeason20242025!$B$3:$B$1315, "&lt;=" &amp; EL$1, DataRegularSeason20242025!$D$3:$D$1315, $A26)+SUMIFS(DataRegularSeason20242025!$AB$3:$AB$1315,DataRegularSeason20242025!$B$3:$B$1315, "&lt;=" &amp; EL$1, DataRegularSeason20242025!$E$3:$E$1315, $A26)</f>
        <v>59</v>
      </c>
      <c r="EM26">
        <f>SUMIFS(DataRegularSeason20242025!$AA$3:$AA$1315,DataRegularSeason20242025!$B$3:$B$1315, "&lt;=" &amp; EM$1, DataRegularSeason20242025!$D$3:$D$1315, $A26)+SUMIFS(DataRegularSeason20242025!$AB$3:$AB$1315,DataRegularSeason20242025!$B$3:$B$1315, "&lt;=" &amp; EM$1, DataRegularSeason20242025!$E$3:$E$1315, $A26)</f>
        <v>59</v>
      </c>
      <c r="EN26">
        <f>SUMIFS(DataRegularSeason20242025!$AA$3:$AA$1315,DataRegularSeason20242025!$B$3:$B$1315, "&lt;=" &amp; EN$1, DataRegularSeason20242025!$D$3:$D$1315, $A26)+SUMIFS(DataRegularSeason20242025!$AB$3:$AB$1315,DataRegularSeason20242025!$B$3:$B$1315, "&lt;=" &amp; EN$1, DataRegularSeason20242025!$E$3:$E$1315, $A26)</f>
        <v>59</v>
      </c>
      <c r="EO26">
        <f>SUMIFS(DataRegularSeason20242025!$AA$3:$AA$1315,DataRegularSeason20242025!$B$3:$B$1315, "&lt;=" &amp; EO$1, DataRegularSeason20242025!$D$3:$D$1315, $A26)+SUMIFS(DataRegularSeason20242025!$AB$3:$AB$1315,DataRegularSeason20242025!$B$3:$B$1315, "&lt;=" &amp; EO$1, DataRegularSeason20242025!$E$3:$E$1315, $A26)</f>
        <v>59</v>
      </c>
      <c r="EP26">
        <f>SUMIFS(DataRegularSeason20242025!$AA$3:$AA$1315,DataRegularSeason20242025!$B$3:$B$1315, "&lt;=" &amp; EP$1, DataRegularSeason20242025!$D$3:$D$1315, $A26)+SUMIFS(DataRegularSeason20242025!$AB$3:$AB$1315,DataRegularSeason20242025!$B$3:$B$1315, "&lt;=" &amp; EP$1, DataRegularSeason20242025!$E$3:$E$1315, $A26)</f>
        <v>59</v>
      </c>
      <c r="EQ26">
        <f>SUMIFS(DataRegularSeason20242025!$AA$3:$AA$1315,DataRegularSeason20242025!$B$3:$B$1315, "&lt;=" &amp; EQ$1, DataRegularSeason20242025!$D$3:$D$1315, $A26)+SUMIFS(DataRegularSeason20242025!$AB$3:$AB$1315,DataRegularSeason20242025!$B$3:$B$1315, "&lt;=" &amp; EQ$1, DataRegularSeason20242025!$E$3:$E$1315, $A26)</f>
        <v>59</v>
      </c>
      <c r="ER26">
        <f>SUMIFS(DataRegularSeason20242025!$AA$3:$AA$1315,DataRegularSeason20242025!$B$3:$B$1315, "&lt;=" &amp; ER$1, DataRegularSeason20242025!$D$3:$D$1315, $A26)+SUMIFS(DataRegularSeason20242025!$AB$3:$AB$1315,DataRegularSeason20242025!$B$3:$B$1315, "&lt;=" &amp; ER$1, DataRegularSeason20242025!$E$3:$E$1315, $A26)</f>
        <v>59</v>
      </c>
      <c r="ES26">
        <f>SUMIFS(DataRegularSeason20242025!$AA$3:$AA$1315,DataRegularSeason20242025!$B$3:$B$1315, "&lt;=" &amp; ES$1, DataRegularSeason20242025!$D$3:$D$1315, $A26)+SUMIFS(DataRegularSeason20242025!$AB$3:$AB$1315,DataRegularSeason20242025!$B$3:$B$1315, "&lt;=" &amp; ES$1, DataRegularSeason20242025!$E$3:$E$1315, $A26)</f>
        <v>59</v>
      </c>
      <c r="ET26">
        <f>SUMIFS(DataRegularSeason20242025!$AA$3:$AA$1315,DataRegularSeason20242025!$B$3:$B$1315, "&lt;=" &amp; ET$1, DataRegularSeason20242025!$D$3:$D$1315, $A26)+SUMIFS(DataRegularSeason20242025!$AB$3:$AB$1315,DataRegularSeason20242025!$B$3:$B$1315, "&lt;=" &amp; ET$1, DataRegularSeason20242025!$E$3:$E$1315, $A26)</f>
        <v>59</v>
      </c>
      <c r="EU26">
        <f>SUMIFS(DataRegularSeason20242025!$AA$3:$AA$1315,DataRegularSeason20242025!$B$3:$B$1315, "&lt;=" &amp; EU$1, DataRegularSeason20242025!$D$3:$D$1315, $A26)+SUMIFS(DataRegularSeason20242025!$AB$3:$AB$1315,DataRegularSeason20242025!$B$3:$B$1315, "&lt;=" &amp; EU$1, DataRegularSeason20242025!$E$3:$E$1315, $A26)</f>
        <v>59</v>
      </c>
      <c r="EV26">
        <f>SUMIFS(DataRegularSeason20242025!$AA$3:$AA$1315,DataRegularSeason20242025!$B$3:$B$1315, "&lt;=" &amp; EV$1, DataRegularSeason20242025!$D$3:$D$1315, $A26)+SUMIFS(DataRegularSeason20242025!$AB$3:$AB$1315,DataRegularSeason20242025!$B$3:$B$1315, "&lt;=" &amp; EV$1, DataRegularSeason20242025!$E$3:$E$1315, $A26)</f>
        <v>59</v>
      </c>
      <c r="EW26">
        <f>SUMIFS(DataRegularSeason20242025!$AA$3:$AA$1315,DataRegularSeason20242025!$B$3:$B$1315, "&lt;=" &amp; EW$1, DataRegularSeason20242025!$D$3:$D$1315, $A26)+SUMIFS(DataRegularSeason20242025!$AB$3:$AB$1315,DataRegularSeason20242025!$B$3:$B$1315, "&lt;=" &amp; EW$1, DataRegularSeason20242025!$E$3:$E$1315, $A26)</f>
        <v>59</v>
      </c>
      <c r="EX26">
        <f>SUMIFS(DataRegularSeason20242025!$AA$3:$AA$1315,DataRegularSeason20242025!$B$3:$B$1315, "&lt;=" &amp; EX$1, DataRegularSeason20242025!$D$3:$D$1315, $A26)+SUMIFS(DataRegularSeason20242025!$AB$3:$AB$1315,DataRegularSeason20242025!$B$3:$B$1315, "&lt;=" &amp; EX$1, DataRegularSeason20242025!$E$3:$E$1315, $A26)</f>
        <v>59</v>
      </c>
      <c r="EY26">
        <f>SUMIFS(DataRegularSeason20242025!$AA$3:$AA$1315,DataRegularSeason20242025!$B$3:$B$1315, "&lt;=" &amp; EY$1, DataRegularSeason20242025!$D$3:$D$1315, $A26)+SUMIFS(DataRegularSeason20242025!$AB$3:$AB$1315,DataRegularSeason20242025!$B$3:$B$1315, "&lt;=" &amp; EY$1, DataRegularSeason20242025!$E$3:$E$1315, $A26)</f>
        <v>59</v>
      </c>
      <c r="EZ26">
        <f>SUMIFS(DataRegularSeason20242025!$AA$3:$AA$1315,DataRegularSeason20242025!$B$3:$B$1315, "&lt;=" &amp; EZ$1, DataRegularSeason20242025!$D$3:$D$1315, $A26)+SUMIFS(DataRegularSeason20242025!$AB$3:$AB$1315,DataRegularSeason20242025!$B$3:$B$1315, "&lt;=" &amp; EZ$1, DataRegularSeason20242025!$E$3:$E$1315, $A26)</f>
        <v>59</v>
      </c>
      <c r="FA26">
        <f>SUMIFS(DataRegularSeason20242025!$AA$3:$AA$1315,DataRegularSeason20242025!$B$3:$B$1315, "&lt;=" &amp; FA$1, DataRegularSeason20242025!$D$3:$D$1315, $A26)+SUMIFS(DataRegularSeason20242025!$AB$3:$AB$1315,DataRegularSeason20242025!$B$3:$B$1315, "&lt;=" &amp; FA$1, DataRegularSeason20242025!$E$3:$E$1315, $A26)</f>
        <v>59</v>
      </c>
      <c r="FB26">
        <f>SUMIFS(DataRegularSeason20242025!$AA$3:$AA$1315,DataRegularSeason20242025!$B$3:$B$1315, "&lt;=" &amp; FB$1, DataRegularSeason20242025!$D$3:$D$1315, $A26)+SUMIFS(DataRegularSeason20242025!$AB$3:$AB$1315,DataRegularSeason20242025!$B$3:$B$1315, "&lt;=" &amp; FB$1, DataRegularSeason20242025!$E$3:$E$1315, $A26)</f>
        <v>59</v>
      </c>
      <c r="FC26">
        <f>SUMIFS(DataRegularSeason20242025!$AA$3:$AA$1315,DataRegularSeason20242025!$B$3:$B$1315, "&lt;=" &amp; FC$1, DataRegularSeason20242025!$D$3:$D$1315, $A26)+SUMIFS(DataRegularSeason20242025!$AB$3:$AB$1315,DataRegularSeason20242025!$B$3:$B$1315, "&lt;=" &amp; FC$1, DataRegularSeason20242025!$E$3:$E$1315, $A26)</f>
        <v>59</v>
      </c>
      <c r="FD26">
        <f>SUMIFS(DataRegularSeason20242025!$AA$3:$AA$1315,DataRegularSeason20242025!$B$3:$B$1315, "&lt;=" &amp; FD$1, DataRegularSeason20242025!$D$3:$D$1315, $A26)+SUMIFS(DataRegularSeason20242025!$AB$3:$AB$1315,DataRegularSeason20242025!$B$3:$B$1315, "&lt;=" &amp; FD$1, DataRegularSeason20242025!$E$3:$E$1315, $A26)</f>
        <v>59</v>
      </c>
      <c r="FE26">
        <f>SUMIFS(DataRegularSeason20242025!$AA$3:$AA$1315,DataRegularSeason20242025!$B$3:$B$1315, "&lt;=" &amp; FE$1, DataRegularSeason20242025!$D$3:$D$1315, $A26)+SUMIFS(DataRegularSeason20242025!$AB$3:$AB$1315,DataRegularSeason20242025!$B$3:$B$1315, "&lt;=" &amp; FE$1, DataRegularSeason20242025!$E$3:$E$1315, $A26)</f>
        <v>59</v>
      </c>
      <c r="FF26">
        <f>SUMIFS(DataRegularSeason20242025!$AA$3:$AA$1315,DataRegularSeason20242025!$B$3:$B$1315, "&lt;=" &amp; FF$1, DataRegularSeason20242025!$D$3:$D$1315, $A26)+SUMIFS(DataRegularSeason20242025!$AB$3:$AB$1315,DataRegularSeason20242025!$B$3:$B$1315, "&lt;=" &amp; FF$1, DataRegularSeason20242025!$E$3:$E$1315, $A26)</f>
        <v>59</v>
      </c>
      <c r="FG26">
        <f>SUMIFS(DataRegularSeason20242025!$AA$3:$AA$1315,DataRegularSeason20242025!$B$3:$B$1315, "&lt;=" &amp; FG$1, DataRegularSeason20242025!$D$3:$D$1315, $A26)+SUMIFS(DataRegularSeason20242025!$AB$3:$AB$1315,DataRegularSeason20242025!$B$3:$B$1315, "&lt;=" &amp; FG$1, DataRegularSeason20242025!$E$3:$E$1315, $A26)</f>
        <v>59</v>
      </c>
      <c r="FH26">
        <f>SUMIFS(DataRegularSeason20242025!$AA$3:$AA$1315,DataRegularSeason20242025!$B$3:$B$1315, "&lt;=" &amp; FH$1, DataRegularSeason20242025!$D$3:$D$1315, $A26)+SUMIFS(DataRegularSeason20242025!$AB$3:$AB$1315,DataRegularSeason20242025!$B$3:$B$1315, "&lt;=" &amp; FH$1, DataRegularSeason20242025!$E$3:$E$1315, $A26)</f>
        <v>59</v>
      </c>
      <c r="FI26">
        <f>SUMIFS(DataRegularSeason20242025!$AA$3:$AA$1315,DataRegularSeason20242025!$B$3:$B$1315, "&lt;=" &amp; FI$1, DataRegularSeason20242025!$D$3:$D$1315, $A26)+SUMIFS(DataRegularSeason20242025!$AB$3:$AB$1315,DataRegularSeason20242025!$B$3:$B$1315, "&lt;=" &amp; FI$1, DataRegularSeason20242025!$E$3:$E$1315, $A26)</f>
        <v>59</v>
      </c>
      <c r="FJ26">
        <f>SUMIFS(DataRegularSeason20242025!$AA$3:$AA$1315,DataRegularSeason20242025!$B$3:$B$1315, "&lt;=" &amp; FJ$1, DataRegularSeason20242025!$D$3:$D$1315, $A26)+SUMIFS(DataRegularSeason20242025!$AB$3:$AB$1315,DataRegularSeason20242025!$B$3:$B$1315, "&lt;=" &amp; FJ$1, DataRegularSeason20242025!$E$3:$E$1315, $A26)</f>
        <v>59</v>
      </c>
      <c r="FK26">
        <f>SUMIFS(DataRegularSeason20242025!$AA$3:$AA$1315,DataRegularSeason20242025!$B$3:$B$1315, "&lt;=" &amp; FK$1, DataRegularSeason20242025!$D$3:$D$1315, $A26)+SUMIFS(DataRegularSeason20242025!$AB$3:$AB$1315,DataRegularSeason20242025!$B$3:$B$1315, "&lt;=" &amp; FK$1, DataRegularSeason20242025!$E$3:$E$1315, $A26)</f>
        <v>59</v>
      </c>
      <c r="FL26">
        <f>SUMIFS(DataRegularSeason20242025!$AA$3:$AA$1315,DataRegularSeason20242025!$B$3:$B$1315, "&lt;=" &amp; FL$1, DataRegularSeason20242025!$D$3:$D$1315, $A26)+SUMIFS(DataRegularSeason20242025!$AB$3:$AB$1315,DataRegularSeason20242025!$B$3:$B$1315, "&lt;=" &amp; FL$1, DataRegularSeason20242025!$E$3:$E$1315, $A26)</f>
        <v>59</v>
      </c>
      <c r="FM26">
        <f>SUMIFS(DataRegularSeason20242025!$AA$3:$AA$1315,DataRegularSeason20242025!$B$3:$B$1315, "&lt;=" &amp; FM$1, DataRegularSeason20242025!$D$3:$D$1315, $A26)+SUMIFS(DataRegularSeason20242025!$AB$3:$AB$1315,DataRegularSeason20242025!$B$3:$B$1315, "&lt;=" &amp; FM$1, DataRegularSeason20242025!$E$3:$E$1315, $A26)</f>
        <v>59</v>
      </c>
      <c r="FN26">
        <f>SUMIFS(DataRegularSeason20242025!$AA$3:$AA$1315,DataRegularSeason20242025!$B$3:$B$1315, "&lt;=" &amp; FN$1, DataRegularSeason20242025!$D$3:$D$1315, $A26)+SUMIFS(DataRegularSeason20242025!$AB$3:$AB$1315,DataRegularSeason20242025!$B$3:$B$1315, "&lt;=" &amp; FN$1, DataRegularSeason20242025!$E$3:$E$1315, $A26)</f>
        <v>59</v>
      </c>
      <c r="FO26">
        <f>SUMIFS(DataRegularSeason20242025!$AA$3:$AA$1315,DataRegularSeason20242025!$B$3:$B$1315, "&lt;=" &amp; FO$1, DataRegularSeason20242025!$D$3:$D$1315, $A26)+SUMIFS(DataRegularSeason20242025!$AB$3:$AB$1315,DataRegularSeason20242025!$B$3:$B$1315, "&lt;=" &amp; FO$1, DataRegularSeason20242025!$E$3:$E$1315, $A26)</f>
        <v>59</v>
      </c>
      <c r="FP26">
        <f>SUMIFS(DataRegularSeason20242025!$AA$3:$AA$1315,DataRegularSeason20242025!$B$3:$B$1315, "&lt;=" &amp; FP$1, DataRegularSeason20242025!$D$3:$D$1315, $A26)+SUMIFS(DataRegularSeason20242025!$AB$3:$AB$1315,DataRegularSeason20242025!$B$3:$B$1315, "&lt;=" &amp; FP$1, DataRegularSeason20242025!$E$3:$E$1315, $A26)</f>
        <v>59</v>
      </c>
      <c r="FQ26">
        <f>SUMIFS(DataRegularSeason20242025!$AA$3:$AA$1315,DataRegularSeason20242025!$B$3:$B$1315, "&lt;=" &amp; FQ$1, DataRegularSeason20242025!$D$3:$D$1315, $A26)+SUMIFS(DataRegularSeason20242025!$AB$3:$AB$1315,DataRegularSeason20242025!$B$3:$B$1315, "&lt;=" &amp; FQ$1, DataRegularSeason20242025!$E$3:$E$1315, $A26)</f>
        <v>59</v>
      </c>
      <c r="FR26">
        <f>SUMIFS(DataRegularSeason20242025!$AA$3:$AA$1315,DataRegularSeason20242025!$B$3:$B$1315, "&lt;=" &amp; FR$1, DataRegularSeason20242025!$D$3:$D$1315, $A26)+SUMIFS(DataRegularSeason20242025!$AB$3:$AB$1315,DataRegularSeason20242025!$B$3:$B$1315, "&lt;=" &amp; FR$1, DataRegularSeason20242025!$E$3:$E$1315, $A26)</f>
        <v>59</v>
      </c>
      <c r="FS26">
        <f>SUMIFS(DataRegularSeason20242025!$AA$3:$AA$1315,DataRegularSeason20242025!$B$3:$B$1315, "&lt;=" &amp; FS$1, DataRegularSeason20242025!$D$3:$D$1315, $A26)+SUMIFS(DataRegularSeason20242025!$AB$3:$AB$1315,DataRegularSeason20242025!$B$3:$B$1315, "&lt;=" &amp; FS$1, DataRegularSeason20242025!$E$3:$E$1315, $A26)</f>
        <v>59</v>
      </c>
      <c r="FT26">
        <f>SUMIFS(DataRegularSeason20242025!$AA$3:$AA$1315,DataRegularSeason20242025!$B$3:$B$1315, "&lt;=" &amp; FT$1, DataRegularSeason20242025!$D$3:$D$1315, $A26)+SUMIFS(DataRegularSeason20242025!$AB$3:$AB$1315,DataRegularSeason20242025!$B$3:$B$1315, "&lt;=" &amp; FT$1, DataRegularSeason20242025!$E$3:$E$1315, $A26)</f>
        <v>59</v>
      </c>
      <c r="FU26">
        <f>SUMIFS(DataRegularSeason20242025!$AA$3:$AA$1315,DataRegularSeason20242025!$B$3:$B$1315, "&lt;=" &amp; FU$1, DataRegularSeason20242025!$D$3:$D$1315, $A26)+SUMIFS(DataRegularSeason20242025!$AB$3:$AB$1315,DataRegularSeason20242025!$B$3:$B$1315, "&lt;=" &amp; FU$1, DataRegularSeason20242025!$E$3:$E$1315, $A26)</f>
        <v>59</v>
      </c>
      <c r="FV26">
        <f>SUMIFS(DataRegularSeason20242025!$AA$3:$AA$1315,DataRegularSeason20242025!$B$3:$B$1315, "&lt;=" &amp; FV$1, DataRegularSeason20242025!$D$3:$D$1315, $A26)+SUMIFS(DataRegularSeason20242025!$AB$3:$AB$1315,DataRegularSeason20242025!$B$3:$B$1315, "&lt;=" &amp; FV$1, DataRegularSeason20242025!$E$3:$E$1315, $A26)</f>
        <v>59</v>
      </c>
      <c r="FW26">
        <f>SUMIFS(DataRegularSeason20242025!$AA$3:$AA$1315,DataRegularSeason20242025!$B$3:$B$1315, "&lt;=" &amp; FW$1, DataRegularSeason20242025!$D$3:$D$1315, $A26)+SUMIFS(DataRegularSeason20242025!$AB$3:$AB$1315,DataRegularSeason20242025!$B$3:$B$1315, "&lt;=" &amp; FW$1, DataRegularSeason20242025!$E$3:$E$1315, $A26)</f>
        <v>59</v>
      </c>
      <c r="FX26">
        <f>SUMIFS(DataRegularSeason20242025!$AA$3:$AA$1315,DataRegularSeason20242025!$B$3:$B$1315, "&lt;=" &amp; FX$1, DataRegularSeason20242025!$D$3:$D$1315, $A26)+SUMIFS(DataRegularSeason20242025!$AB$3:$AB$1315,DataRegularSeason20242025!$B$3:$B$1315, "&lt;=" &amp; FX$1, DataRegularSeason20242025!$E$3:$E$1315, $A26)</f>
        <v>59</v>
      </c>
      <c r="FY26">
        <f>SUMIFS(DataRegularSeason20242025!$AA$3:$AA$1315,DataRegularSeason20242025!$B$3:$B$1315, "&lt;=" &amp; FY$1, DataRegularSeason20242025!$D$3:$D$1315, $A26)+SUMIFS(DataRegularSeason20242025!$AB$3:$AB$1315,DataRegularSeason20242025!$B$3:$B$1315, "&lt;=" &amp; FY$1, DataRegularSeason20242025!$E$3:$E$1315, $A26)</f>
        <v>59</v>
      </c>
      <c r="FZ26">
        <f>SUMIFS(DataRegularSeason20242025!$AA$3:$AA$1315,DataRegularSeason20242025!$B$3:$B$1315, "&lt;=" &amp; FZ$1, DataRegularSeason20242025!$D$3:$D$1315, $A26)+SUMIFS(DataRegularSeason20242025!$AB$3:$AB$1315,DataRegularSeason20242025!$B$3:$B$1315, "&lt;=" &amp; FZ$1, DataRegularSeason20242025!$E$3:$E$1315, $A26)</f>
        <v>59</v>
      </c>
      <c r="GA26">
        <f>SUMIFS(DataRegularSeason20242025!$AA$3:$AA$1315,DataRegularSeason20242025!$B$3:$B$1315, "&lt;=" &amp; GA$1, DataRegularSeason20242025!$D$3:$D$1315, $A26)+SUMIFS(DataRegularSeason20242025!$AB$3:$AB$1315,DataRegularSeason20242025!$B$3:$B$1315, "&lt;=" &amp; GA$1, DataRegularSeason20242025!$E$3:$E$1315, $A26)</f>
        <v>59</v>
      </c>
      <c r="GB26">
        <f>SUMIFS(DataRegularSeason20242025!$AA$3:$AA$1315,DataRegularSeason20242025!$B$3:$B$1315, "&lt;=" &amp; GB$1, DataRegularSeason20242025!$D$3:$D$1315, $A26)+SUMIFS(DataRegularSeason20242025!$AB$3:$AB$1315,DataRegularSeason20242025!$B$3:$B$1315, "&lt;=" &amp; GB$1, DataRegularSeason20242025!$E$3:$E$1315, $A26)</f>
        <v>59</v>
      </c>
      <c r="GC26">
        <f>SUMIFS(DataRegularSeason20242025!$AA$3:$AA$1315,DataRegularSeason20242025!$B$3:$B$1315, "&lt;=" &amp; GC$1, DataRegularSeason20242025!$D$3:$D$1315, $A26)+SUMIFS(DataRegularSeason20242025!$AB$3:$AB$1315,DataRegularSeason20242025!$B$3:$B$1315, "&lt;=" &amp; GC$1, DataRegularSeason20242025!$E$3:$E$1315, $A26)</f>
        <v>59</v>
      </c>
      <c r="GD26">
        <f>SUMIFS(DataRegularSeason20242025!$AA$3:$AA$1315,DataRegularSeason20242025!$B$3:$B$1315, "&lt;=" &amp; GD$1, DataRegularSeason20242025!$D$3:$D$1315, $A26)+SUMIFS(DataRegularSeason20242025!$AB$3:$AB$1315,DataRegularSeason20242025!$B$3:$B$1315, "&lt;=" &amp; GD$1, DataRegularSeason20242025!$E$3:$E$1315, $A26)</f>
        <v>59</v>
      </c>
      <c r="GE26">
        <f>SUMIFS(DataRegularSeason20242025!$AA$3:$AA$1315,DataRegularSeason20242025!$B$3:$B$1315, "&lt;=" &amp; GE$1, DataRegularSeason20242025!$D$3:$D$1315, $A26)+SUMIFS(DataRegularSeason20242025!$AB$3:$AB$1315,DataRegularSeason20242025!$B$3:$B$1315, "&lt;=" &amp; GE$1, DataRegularSeason20242025!$E$3:$E$1315, $A26)</f>
        <v>59</v>
      </c>
      <c r="GF26">
        <f>SUMIFS(DataRegularSeason20242025!$AA$3:$AA$1315,DataRegularSeason20242025!$B$3:$B$1315, "&lt;=" &amp; GF$1, DataRegularSeason20242025!$D$3:$D$1315, $A26)+SUMIFS(DataRegularSeason20242025!$AB$3:$AB$1315,DataRegularSeason20242025!$B$3:$B$1315, "&lt;=" &amp; GF$1, DataRegularSeason20242025!$E$3:$E$1315, $A26)</f>
        <v>59</v>
      </c>
      <c r="GG26">
        <f>SUMIFS(DataRegularSeason20242025!$AA$3:$AA$1315,DataRegularSeason20242025!$B$3:$B$1315, "&lt;=" &amp; GG$1, DataRegularSeason20242025!$D$3:$D$1315, $A26)+SUMIFS(DataRegularSeason20242025!$AB$3:$AB$1315,DataRegularSeason20242025!$B$3:$B$1315, "&lt;=" &amp; GG$1, DataRegularSeason20242025!$E$3:$E$1315, $A26)</f>
        <v>59</v>
      </c>
      <c r="GH26">
        <f>SUMIFS(DataRegularSeason20242025!$AA$3:$AA$1315,DataRegularSeason20242025!$B$3:$B$1315, "&lt;=" &amp; GH$1, DataRegularSeason20242025!$D$3:$D$1315, $A26)+SUMIFS(DataRegularSeason20242025!$AB$3:$AB$1315,DataRegularSeason20242025!$B$3:$B$1315, "&lt;=" &amp; GH$1, DataRegularSeason20242025!$E$3:$E$1315, $A26)</f>
        <v>59</v>
      </c>
      <c r="GI26">
        <f>SUMIFS(DataRegularSeason20242025!$AA$3:$AA$1315,DataRegularSeason20242025!$B$3:$B$1315, "&lt;=" &amp; GI$1, DataRegularSeason20242025!$D$3:$D$1315, $A26)+SUMIFS(DataRegularSeason20242025!$AB$3:$AB$1315,DataRegularSeason20242025!$B$3:$B$1315, "&lt;=" &amp; GI$1, DataRegularSeason20242025!$E$3:$E$1315, $A26)</f>
        <v>59</v>
      </c>
      <c r="GJ26">
        <f>SUMIFS(DataRegularSeason20242025!$AA$3:$AA$1315,DataRegularSeason20242025!$B$3:$B$1315, "&lt;=" &amp; GJ$1, DataRegularSeason20242025!$D$3:$D$1315, $A26)+SUMIFS(DataRegularSeason20242025!$AB$3:$AB$1315,DataRegularSeason20242025!$B$3:$B$1315, "&lt;=" &amp; GJ$1, DataRegularSeason20242025!$E$3:$E$1315, $A26)</f>
        <v>59</v>
      </c>
      <c r="GK26">
        <f>SUMIFS(DataRegularSeason20242025!$AA$3:$AA$1315,DataRegularSeason20242025!$B$3:$B$1315, "&lt;=" &amp; GK$1, DataRegularSeason20242025!$D$3:$D$1315, $A26)+SUMIFS(DataRegularSeason20242025!$AB$3:$AB$1315,DataRegularSeason20242025!$B$3:$B$1315, "&lt;=" &amp; GK$1, DataRegularSeason20242025!$E$3:$E$1315, $A26)</f>
        <v>59</v>
      </c>
      <c r="GL26">
        <f>SUMIFS(DataRegularSeason20242025!$AA$3:$AA$1315,DataRegularSeason20242025!$B$3:$B$1315, "&lt;=" &amp; GL$1, DataRegularSeason20242025!$D$3:$D$1315, $A26)+SUMIFS(DataRegularSeason20242025!$AB$3:$AB$1315,DataRegularSeason20242025!$B$3:$B$1315, "&lt;=" &amp; GL$1, DataRegularSeason20242025!$E$3:$E$1315, $A26)</f>
        <v>59</v>
      </c>
      <c r="GM26">
        <f>SUMIFS(DataRegularSeason20242025!$AA$3:$AA$1315,DataRegularSeason20242025!$B$3:$B$1315, "&lt;=" &amp; GM$1, DataRegularSeason20242025!$D$3:$D$1315, $A26)+SUMIFS(DataRegularSeason20242025!$AB$3:$AB$1315,DataRegularSeason20242025!$B$3:$B$1315, "&lt;=" &amp; GM$1, DataRegularSeason20242025!$E$3:$E$1315, $A26)</f>
        <v>59</v>
      </c>
      <c r="GN26">
        <f>SUMIFS(DataRegularSeason20242025!$AA$3:$AA$1315,DataRegularSeason20242025!$B$3:$B$1315, "&lt;=" &amp; GN$1, DataRegularSeason20242025!$D$3:$D$1315, $A26)+SUMIFS(DataRegularSeason20242025!$AB$3:$AB$1315,DataRegularSeason20242025!$B$3:$B$1315, "&lt;=" &amp; GN$1, DataRegularSeason20242025!$E$3:$E$1315, $A26)</f>
        <v>59</v>
      </c>
      <c r="GO26">
        <f>SUMIFS(DataRegularSeason20242025!$AA$3:$AA$1315,DataRegularSeason20242025!$B$3:$B$1315, "&lt;=" &amp; GO$1, DataRegularSeason20242025!$D$3:$D$1315, $A26)+SUMIFS(DataRegularSeason20242025!$AB$3:$AB$1315,DataRegularSeason20242025!$B$3:$B$1315, "&lt;=" &amp; GO$1, DataRegularSeason20242025!$E$3:$E$1315, $A26)</f>
        <v>59</v>
      </c>
      <c r="GP26">
        <f>SUMIFS(DataRegularSeason20242025!$AA$3:$AA$1315,DataRegularSeason20242025!$B$3:$B$1315, "&lt;=" &amp; GP$1, DataRegularSeason20242025!$D$3:$D$1315, $A26)+SUMIFS(DataRegularSeason20242025!$AB$3:$AB$1315,DataRegularSeason20242025!$B$3:$B$1315, "&lt;=" &amp; GP$1, DataRegularSeason20242025!$E$3:$E$1315, $A26)</f>
        <v>59</v>
      </c>
      <c r="GQ26">
        <f>SUMIFS(DataRegularSeason20242025!$AA$3:$AA$1315,DataRegularSeason20242025!$B$3:$B$1315, "&lt;=" &amp; GQ$1, DataRegularSeason20242025!$D$3:$D$1315, $A26)+SUMIFS(DataRegularSeason20242025!$AB$3:$AB$1315,DataRegularSeason20242025!$B$3:$B$1315, "&lt;=" &amp; GQ$1, DataRegularSeason20242025!$E$3:$E$1315, $A26)</f>
        <v>59</v>
      </c>
      <c r="GR26">
        <f>SUMIFS(DataRegularSeason20242025!$AA$3:$AA$1315,DataRegularSeason20242025!$B$3:$B$1315, "&lt;=" &amp; GR$1, DataRegularSeason20242025!$D$3:$D$1315, $A26)+SUMIFS(DataRegularSeason20242025!$AB$3:$AB$1315,DataRegularSeason20242025!$B$3:$B$1315, "&lt;=" &amp; GR$1, DataRegularSeason20242025!$E$3:$E$1315, $A26)</f>
        <v>59</v>
      </c>
      <c r="GS26">
        <f>SUMIFS(DataRegularSeason20242025!$AA$3:$AA$1315,DataRegularSeason20242025!$B$3:$B$1315, "&lt;=" &amp; GS$1, DataRegularSeason20242025!$D$3:$D$1315, $A26)+SUMIFS(DataRegularSeason20242025!$AB$3:$AB$1315,DataRegularSeason20242025!$B$3:$B$1315, "&lt;=" &amp; GS$1, DataRegularSeason20242025!$E$3:$E$1315, $A26)</f>
        <v>59</v>
      </c>
      <c r="GT26">
        <f>SUMIFS(DataRegularSeason20242025!$AA$3:$AA$1315,DataRegularSeason20242025!$B$3:$B$1315, "&lt;=" &amp; GT$1, DataRegularSeason20242025!$D$3:$D$1315, $A26)+SUMIFS(DataRegularSeason20242025!$AB$3:$AB$1315,DataRegularSeason20242025!$B$3:$B$1315, "&lt;=" &amp; GT$1, DataRegularSeason20242025!$E$3:$E$1315, $A26)</f>
        <v>59</v>
      </c>
      <c r="GU26">
        <f>SUMIFS(DataRegularSeason20242025!$AA$3:$AA$1315,DataRegularSeason20242025!$B$3:$B$1315, "&lt;=" &amp; GU$1, DataRegularSeason20242025!$D$3:$D$1315, $A26)+SUMIFS(DataRegularSeason20242025!$AB$3:$AB$1315,DataRegularSeason20242025!$B$3:$B$1315, "&lt;=" &amp; GU$1, DataRegularSeason20242025!$E$3:$E$1315, $A26)</f>
        <v>59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55</v>
      </c>
      <c r="DC27">
        <f>SUMIFS(DataRegularSeason20242025!$AA$3:$AA$1315,DataRegularSeason20242025!$B$3:$B$1315, "&lt;=" &amp; DC$1, DataRegularSeason20242025!$D$3:$D$1315, $A27)+SUMIFS(DataRegularSeason20242025!$AB$3:$AB$1315,DataRegularSeason20242025!$B$3:$B$1315, "&lt;=" &amp; DC$1, DataRegularSeason20242025!$E$3:$E$1315, $A27)</f>
        <v>55</v>
      </c>
      <c r="DD27">
        <f>SUMIFS(DataRegularSeason20242025!$AA$3:$AA$1315,DataRegularSeason20242025!$B$3:$B$1315, "&lt;=" &amp; DD$1, DataRegularSeason20242025!$D$3:$D$1315, $A27)+SUMIFS(DataRegularSeason20242025!$AB$3:$AB$1315,DataRegularSeason20242025!$B$3:$B$1315, "&lt;=" &amp; DD$1, DataRegularSeason20242025!$E$3:$E$1315, $A27)</f>
        <v>55</v>
      </c>
      <c r="DE27">
        <f>SUMIFS(DataRegularSeason20242025!$AA$3:$AA$1315,DataRegularSeason20242025!$B$3:$B$1315, "&lt;=" &amp; DE$1, DataRegularSeason20242025!$D$3:$D$1315, $A27)+SUMIFS(DataRegularSeason20242025!$AB$3:$AB$1315,DataRegularSeason20242025!$B$3:$B$1315, "&lt;=" &amp; DE$1, DataRegularSeason20242025!$E$3:$E$1315, $A27)</f>
        <v>55</v>
      </c>
      <c r="DF27">
        <f>SUMIFS(DataRegularSeason20242025!$AA$3:$AA$1315,DataRegularSeason20242025!$B$3:$B$1315, "&lt;=" &amp; DF$1, DataRegularSeason20242025!$D$3:$D$1315, $A27)+SUMIFS(DataRegularSeason20242025!$AB$3:$AB$1315,DataRegularSeason20242025!$B$3:$B$1315, "&lt;=" &amp; DF$1, DataRegularSeason20242025!$E$3:$E$1315, $A27)</f>
        <v>55</v>
      </c>
      <c r="DG27">
        <f>SUMIFS(DataRegularSeason20242025!$AA$3:$AA$1315,DataRegularSeason20242025!$B$3:$B$1315, "&lt;=" &amp; DG$1, DataRegularSeason20242025!$D$3:$D$1315, $A27)+SUMIFS(DataRegularSeason20242025!$AB$3:$AB$1315,DataRegularSeason20242025!$B$3:$B$1315, "&lt;=" &amp; DG$1, DataRegularSeason20242025!$E$3:$E$1315, $A27)</f>
        <v>55</v>
      </c>
      <c r="DH27">
        <f>SUMIFS(DataRegularSeason20242025!$AA$3:$AA$1315,DataRegularSeason20242025!$B$3:$B$1315, "&lt;=" &amp; DH$1, DataRegularSeason20242025!$D$3:$D$1315, $A27)+SUMIFS(DataRegularSeason20242025!$AB$3:$AB$1315,DataRegularSeason20242025!$B$3:$B$1315, "&lt;=" &amp; DH$1, DataRegularSeason20242025!$E$3:$E$1315, $A27)</f>
        <v>55</v>
      </c>
      <c r="DI27">
        <f>SUMIFS(DataRegularSeason20242025!$AA$3:$AA$1315,DataRegularSeason20242025!$B$3:$B$1315, "&lt;=" &amp; DI$1, DataRegularSeason20242025!$D$3:$D$1315, $A27)+SUMIFS(DataRegularSeason20242025!$AB$3:$AB$1315,DataRegularSeason20242025!$B$3:$B$1315, "&lt;=" &amp; DI$1, DataRegularSeason20242025!$E$3:$E$1315, $A27)</f>
        <v>55</v>
      </c>
      <c r="DJ27">
        <f>SUMIFS(DataRegularSeason20242025!$AA$3:$AA$1315,DataRegularSeason20242025!$B$3:$B$1315, "&lt;=" &amp; DJ$1, DataRegularSeason20242025!$D$3:$D$1315, $A27)+SUMIFS(DataRegularSeason20242025!$AB$3:$AB$1315,DataRegularSeason20242025!$B$3:$B$1315, "&lt;=" &amp; DJ$1, DataRegularSeason20242025!$E$3:$E$1315, $A27)</f>
        <v>55</v>
      </c>
      <c r="DK27">
        <f>SUMIFS(DataRegularSeason20242025!$AA$3:$AA$1315,DataRegularSeason20242025!$B$3:$B$1315, "&lt;=" &amp; DK$1, DataRegularSeason20242025!$D$3:$D$1315, $A27)+SUMIFS(DataRegularSeason20242025!$AB$3:$AB$1315,DataRegularSeason20242025!$B$3:$B$1315, "&lt;=" &amp; DK$1, DataRegularSeason20242025!$E$3:$E$1315, $A27)</f>
        <v>55</v>
      </c>
      <c r="DL27">
        <f>SUMIFS(DataRegularSeason20242025!$AA$3:$AA$1315,DataRegularSeason20242025!$B$3:$B$1315, "&lt;=" &amp; DL$1, DataRegularSeason20242025!$D$3:$D$1315, $A27)+SUMIFS(DataRegularSeason20242025!$AB$3:$AB$1315,DataRegularSeason20242025!$B$3:$B$1315, "&lt;=" &amp; DL$1, DataRegularSeason20242025!$E$3:$E$1315, $A27)</f>
        <v>55</v>
      </c>
      <c r="DM27">
        <f>SUMIFS(DataRegularSeason20242025!$AA$3:$AA$1315,DataRegularSeason20242025!$B$3:$B$1315, "&lt;=" &amp; DM$1, DataRegularSeason20242025!$D$3:$D$1315, $A27)+SUMIFS(DataRegularSeason20242025!$AB$3:$AB$1315,DataRegularSeason20242025!$B$3:$B$1315, "&lt;=" &amp; DM$1, DataRegularSeason20242025!$E$3:$E$1315, $A27)</f>
        <v>55</v>
      </c>
      <c r="DN27">
        <f>SUMIFS(DataRegularSeason20242025!$AA$3:$AA$1315,DataRegularSeason20242025!$B$3:$B$1315, "&lt;=" &amp; DN$1, DataRegularSeason20242025!$D$3:$D$1315, $A27)+SUMIFS(DataRegularSeason20242025!$AB$3:$AB$1315,DataRegularSeason20242025!$B$3:$B$1315, "&lt;=" &amp; DN$1, DataRegularSeason20242025!$E$3:$E$1315, $A27)</f>
        <v>55</v>
      </c>
      <c r="DO27">
        <f>SUMIFS(DataRegularSeason20242025!$AA$3:$AA$1315,DataRegularSeason20242025!$B$3:$B$1315, "&lt;=" &amp; DO$1, DataRegularSeason20242025!$D$3:$D$1315, $A27)+SUMIFS(DataRegularSeason20242025!$AB$3:$AB$1315,DataRegularSeason20242025!$B$3:$B$1315, "&lt;=" &amp; DO$1, DataRegularSeason20242025!$E$3:$E$1315, $A27)</f>
        <v>55</v>
      </c>
      <c r="DP27">
        <f>SUMIFS(DataRegularSeason20242025!$AA$3:$AA$1315,DataRegularSeason20242025!$B$3:$B$1315, "&lt;=" &amp; DP$1, DataRegularSeason20242025!$D$3:$D$1315, $A27)+SUMIFS(DataRegularSeason20242025!$AB$3:$AB$1315,DataRegularSeason20242025!$B$3:$B$1315, "&lt;=" &amp; DP$1, DataRegularSeason20242025!$E$3:$E$1315, $A27)</f>
        <v>55</v>
      </c>
      <c r="DQ27">
        <f>SUMIFS(DataRegularSeason20242025!$AA$3:$AA$1315,DataRegularSeason20242025!$B$3:$B$1315, "&lt;=" &amp; DQ$1, DataRegularSeason20242025!$D$3:$D$1315, $A27)+SUMIFS(DataRegularSeason20242025!$AB$3:$AB$1315,DataRegularSeason20242025!$B$3:$B$1315, "&lt;=" &amp; DQ$1, DataRegularSeason20242025!$E$3:$E$1315, $A27)</f>
        <v>55</v>
      </c>
      <c r="DR27">
        <f>SUMIFS(DataRegularSeason20242025!$AA$3:$AA$1315,DataRegularSeason20242025!$B$3:$B$1315, "&lt;=" &amp; DR$1, DataRegularSeason20242025!$D$3:$D$1315, $A27)+SUMIFS(DataRegularSeason20242025!$AB$3:$AB$1315,DataRegularSeason20242025!$B$3:$B$1315, "&lt;=" &amp; DR$1, DataRegularSeason20242025!$E$3:$E$1315, $A27)</f>
        <v>55</v>
      </c>
      <c r="DS27">
        <f>SUMIFS(DataRegularSeason20242025!$AA$3:$AA$1315,DataRegularSeason20242025!$B$3:$B$1315, "&lt;=" &amp; DS$1, DataRegularSeason20242025!$D$3:$D$1315, $A27)+SUMIFS(DataRegularSeason20242025!$AB$3:$AB$1315,DataRegularSeason20242025!$B$3:$B$1315, "&lt;=" &amp; DS$1, DataRegularSeason20242025!$E$3:$E$1315, $A27)</f>
        <v>55</v>
      </c>
      <c r="DT27">
        <f>SUMIFS(DataRegularSeason20242025!$AA$3:$AA$1315,DataRegularSeason20242025!$B$3:$B$1315, "&lt;=" &amp; DT$1, DataRegularSeason20242025!$D$3:$D$1315, $A27)+SUMIFS(DataRegularSeason20242025!$AB$3:$AB$1315,DataRegularSeason20242025!$B$3:$B$1315, "&lt;=" &amp; DT$1, DataRegularSeason20242025!$E$3:$E$1315, $A27)</f>
        <v>55</v>
      </c>
      <c r="DU27">
        <f>SUMIFS(DataRegularSeason20242025!$AA$3:$AA$1315,DataRegularSeason20242025!$B$3:$B$1315, "&lt;=" &amp; DU$1, DataRegularSeason20242025!$D$3:$D$1315, $A27)+SUMIFS(DataRegularSeason20242025!$AB$3:$AB$1315,DataRegularSeason20242025!$B$3:$B$1315, "&lt;=" &amp; DU$1, DataRegularSeason20242025!$E$3:$E$1315, $A27)</f>
        <v>55</v>
      </c>
      <c r="DV27">
        <f>SUMIFS(DataRegularSeason20242025!$AA$3:$AA$1315,DataRegularSeason20242025!$B$3:$B$1315, "&lt;=" &amp; DV$1, DataRegularSeason20242025!$D$3:$D$1315, $A27)+SUMIFS(DataRegularSeason20242025!$AB$3:$AB$1315,DataRegularSeason20242025!$B$3:$B$1315, "&lt;=" &amp; DV$1, DataRegularSeason20242025!$E$3:$E$1315, $A27)</f>
        <v>55</v>
      </c>
      <c r="DW27">
        <f>SUMIFS(DataRegularSeason20242025!$AA$3:$AA$1315,DataRegularSeason20242025!$B$3:$B$1315, "&lt;=" &amp; DW$1, DataRegularSeason20242025!$D$3:$D$1315, $A27)+SUMIFS(DataRegularSeason20242025!$AB$3:$AB$1315,DataRegularSeason20242025!$B$3:$B$1315, "&lt;=" &amp; DW$1, DataRegularSeason20242025!$E$3:$E$1315, $A27)</f>
        <v>55</v>
      </c>
      <c r="DX27">
        <f>SUMIFS(DataRegularSeason20242025!$AA$3:$AA$1315,DataRegularSeason20242025!$B$3:$B$1315, "&lt;=" &amp; DX$1, DataRegularSeason20242025!$D$3:$D$1315, $A27)+SUMIFS(DataRegularSeason20242025!$AB$3:$AB$1315,DataRegularSeason20242025!$B$3:$B$1315, "&lt;=" &amp; DX$1, DataRegularSeason20242025!$E$3:$E$1315, $A27)</f>
        <v>55</v>
      </c>
      <c r="DY27">
        <f>SUMIFS(DataRegularSeason20242025!$AA$3:$AA$1315,DataRegularSeason20242025!$B$3:$B$1315, "&lt;=" &amp; DY$1, DataRegularSeason20242025!$D$3:$D$1315, $A27)+SUMIFS(DataRegularSeason20242025!$AB$3:$AB$1315,DataRegularSeason20242025!$B$3:$B$1315, "&lt;=" &amp; DY$1, DataRegularSeason20242025!$E$3:$E$1315, $A27)</f>
        <v>55</v>
      </c>
      <c r="DZ27">
        <f>SUMIFS(DataRegularSeason20242025!$AA$3:$AA$1315,DataRegularSeason20242025!$B$3:$B$1315, "&lt;=" &amp; DZ$1, DataRegularSeason20242025!$D$3:$D$1315, $A27)+SUMIFS(DataRegularSeason20242025!$AB$3:$AB$1315,DataRegularSeason20242025!$B$3:$B$1315, "&lt;=" &amp; DZ$1, DataRegularSeason20242025!$E$3:$E$1315, $A27)</f>
        <v>55</v>
      </c>
      <c r="EA27">
        <f>SUMIFS(DataRegularSeason20242025!$AA$3:$AA$1315,DataRegularSeason20242025!$B$3:$B$1315, "&lt;=" &amp; EA$1, DataRegularSeason20242025!$D$3:$D$1315, $A27)+SUMIFS(DataRegularSeason20242025!$AB$3:$AB$1315,DataRegularSeason20242025!$B$3:$B$1315, "&lt;=" &amp; EA$1, DataRegularSeason20242025!$E$3:$E$1315, $A27)</f>
        <v>55</v>
      </c>
      <c r="EB27">
        <f>SUMIFS(DataRegularSeason20242025!$AA$3:$AA$1315,DataRegularSeason20242025!$B$3:$B$1315, "&lt;=" &amp; EB$1, DataRegularSeason20242025!$D$3:$D$1315, $A27)+SUMIFS(DataRegularSeason20242025!$AB$3:$AB$1315,DataRegularSeason20242025!$B$3:$B$1315, "&lt;=" &amp; EB$1, DataRegularSeason20242025!$E$3:$E$1315, $A27)</f>
        <v>55</v>
      </c>
      <c r="EC27">
        <f>SUMIFS(DataRegularSeason20242025!$AA$3:$AA$1315,DataRegularSeason20242025!$B$3:$B$1315, "&lt;=" &amp; EC$1, DataRegularSeason20242025!$D$3:$D$1315, $A27)+SUMIFS(DataRegularSeason20242025!$AB$3:$AB$1315,DataRegularSeason20242025!$B$3:$B$1315, "&lt;=" &amp; EC$1, DataRegularSeason20242025!$E$3:$E$1315, $A27)</f>
        <v>55</v>
      </c>
      <c r="ED27">
        <f>SUMIFS(DataRegularSeason20242025!$AA$3:$AA$1315,DataRegularSeason20242025!$B$3:$B$1315, "&lt;=" &amp; ED$1, DataRegularSeason20242025!$D$3:$D$1315, $A27)+SUMIFS(DataRegularSeason20242025!$AB$3:$AB$1315,DataRegularSeason20242025!$B$3:$B$1315, "&lt;=" &amp; ED$1, DataRegularSeason20242025!$E$3:$E$1315, $A27)</f>
        <v>55</v>
      </c>
      <c r="EE27">
        <f>SUMIFS(DataRegularSeason20242025!$AA$3:$AA$1315,DataRegularSeason20242025!$B$3:$B$1315, "&lt;=" &amp; EE$1, DataRegularSeason20242025!$D$3:$D$1315, $A27)+SUMIFS(DataRegularSeason20242025!$AB$3:$AB$1315,DataRegularSeason20242025!$B$3:$B$1315, "&lt;=" &amp; EE$1, DataRegularSeason20242025!$E$3:$E$1315, $A27)</f>
        <v>55</v>
      </c>
      <c r="EF27">
        <f>SUMIFS(DataRegularSeason20242025!$AA$3:$AA$1315,DataRegularSeason20242025!$B$3:$B$1315, "&lt;=" &amp; EF$1, DataRegularSeason20242025!$D$3:$D$1315, $A27)+SUMIFS(DataRegularSeason20242025!$AB$3:$AB$1315,DataRegularSeason20242025!$B$3:$B$1315, "&lt;=" &amp; EF$1, DataRegularSeason20242025!$E$3:$E$1315, $A27)</f>
        <v>55</v>
      </c>
      <c r="EG27">
        <f>SUMIFS(DataRegularSeason20242025!$AA$3:$AA$1315,DataRegularSeason20242025!$B$3:$B$1315, "&lt;=" &amp; EG$1, DataRegularSeason20242025!$D$3:$D$1315, $A27)+SUMIFS(DataRegularSeason20242025!$AB$3:$AB$1315,DataRegularSeason20242025!$B$3:$B$1315, "&lt;=" &amp; EG$1, DataRegularSeason20242025!$E$3:$E$1315, $A27)</f>
        <v>55</v>
      </c>
      <c r="EH27">
        <f>SUMIFS(DataRegularSeason20242025!$AA$3:$AA$1315,DataRegularSeason20242025!$B$3:$B$1315, "&lt;=" &amp; EH$1, DataRegularSeason20242025!$D$3:$D$1315, $A27)+SUMIFS(DataRegularSeason20242025!$AB$3:$AB$1315,DataRegularSeason20242025!$B$3:$B$1315, "&lt;=" &amp; EH$1, DataRegularSeason20242025!$E$3:$E$1315, $A27)</f>
        <v>55</v>
      </c>
      <c r="EI27">
        <f>SUMIFS(DataRegularSeason20242025!$AA$3:$AA$1315,DataRegularSeason20242025!$B$3:$B$1315, "&lt;=" &amp; EI$1, DataRegularSeason20242025!$D$3:$D$1315, $A27)+SUMIFS(DataRegularSeason20242025!$AB$3:$AB$1315,DataRegularSeason20242025!$B$3:$B$1315, "&lt;=" &amp; EI$1, DataRegularSeason20242025!$E$3:$E$1315, $A27)</f>
        <v>55</v>
      </c>
      <c r="EJ27">
        <f>SUMIFS(DataRegularSeason20242025!$AA$3:$AA$1315,DataRegularSeason20242025!$B$3:$B$1315, "&lt;=" &amp; EJ$1, DataRegularSeason20242025!$D$3:$D$1315, $A27)+SUMIFS(DataRegularSeason20242025!$AB$3:$AB$1315,DataRegularSeason20242025!$B$3:$B$1315, "&lt;=" &amp; EJ$1, DataRegularSeason20242025!$E$3:$E$1315, $A27)</f>
        <v>55</v>
      </c>
      <c r="EK27">
        <f>SUMIFS(DataRegularSeason20242025!$AA$3:$AA$1315,DataRegularSeason20242025!$B$3:$B$1315, "&lt;=" &amp; EK$1, DataRegularSeason20242025!$D$3:$D$1315, $A27)+SUMIFS(DataRegularSeason20242025!$AB$3:$AB$1315,DataRegularSeason20242025!$B$3:$B$1315, "&lt;=" &amp; EK$1, DataRegularSeason20242025!$E$3:$E$1315, $A27)</f>
        <v>55</v>
      </c>
      <c r="EL27">
        <f>SUMIFS(DataRegularSeason20242025!$AA$3:$AA$1315,DataRegularSeason20242025!$B$3:$B$1315, "&lt;=" &amp; EL$1, DataRegularSeason20242025!$D$3:$D$1315, $A27)+SUMIFS(DataRegularSeason20242025!$AB$3:$AB$1315,DataRegularSeason20242025!$B$3:$B$1315, "&lt;=" &amp; EL$1, DataRegularSeason20242025!$E$3:$E$1315, $A27)</f>
        <v>55</v>
      </c>
      <c r="EM27">
        <f>SUMIFS(DataRegularSeason20242025!$AA$3:$AA$1315,DataRegularSeason20242025!$B$3:$B$1315, "&lt;=" &amp; EM$1, DataRegularSeason20242025!$D$3:$D$1315, $A27)+SUMIFS(DataRegularSeason20242025!$AB$3:$AB$1315,DataRegularSeason20242025!$B$3:$B$1315, "&lt;=" &amp; EM$1, DataRegularSeason20242025!$E$3:$E$1315, $A27)</f>
        <v>55</v>
      </c>
      <c r="EN27">
        <f>SUMIFS(DataRegularSeason20242025!$AA$3:$AA$1315,DataRegularSeason20242025!$B$3:$B$1315, "&lt;=" &amp; EN$1, DataRegularSeason20242025!$D$3:$D$1315, $A27)+SUMIFS(DataRegularSeason20242025!$AB$3:$AB$1315,DataRegularSeason20242025!$B$3:$B$1315, "&lt;=" &amp; EN$1, DataRegularSeason20242025!$E$3:$E$1315, $A27)</f>
        <v>55</v>
      </c>
      <c r="EO27">
        <f>SUMIFS(DataRegularSeason20242025!$AA$3:$AA$1315,DataRegularSeason20242025!$B$3:$B$1315, "&lt;=" &amp; EO$1, DataRegularSeason20242025!$D$3:$D$1315, $A27)+SUMIFS(DataRegularSeason20242025!$AB$3:$AB$1315,DataRegularSeason20242025!$B$3:$B$1315, "&lt;=" &amp; EO$1, DataRegularSeason20242025!$E$3:$E$1315, $A27)</f>
        <v>55</v>
      </c>
      <c r="EP27">
        <f>SUMIFS(DataRegularSeason20242025!$AA$3:$AA$1315,DataRegularSeason20242025!$B$3:$B$1315, "&lt;=" &amp; EP$1, DataRegularSeason20242025!$D$3:$D$1315, $A27)+SUMIFS(DataRegularSeason20242025!$AB$3:$AB$1315,DataRegularSeason20242025!$B$3:$B$1315, "&lt;=" &amp; EP$1, DataRegularSeason20242025!$E$3:$E$1315, $A27)</f>
        <v>55</v>
      </c>
      <c r="EQ27">
        <f>SUMIFS(DataRegularSeason20242025!$AA$3:$AA$1315,DataRegularSeason20242025!$B$3:$B$1315, "&lt;=" &amp; EQ$1, DataRegularSeason20242025!$D$3:$D$1315, $A27)+SUMIFS(DataRegularSeason20242025!$AB$3:$AB$1315,DataRegularSeason20242025!$B$3:$B$1315, "&lt;=" &amp; EQ$1, DataRegularSeason20242025!$E$3:$E$1315, $A27)</f>
        <v>55</v>
      </c>
      <c r="ER27">
        <f>SUMIFS(DataRegularSeason20242025!$AA$3:$AA$1315,DataRegularSeason20242025!$B$3:$B$1315, "&lt;=" &amp; ER$1, DataRegularSeason20242025!$D$3:$D$1315, $A27)+SUMIFS(DataRegularSeason20242025!$AB$3:$AB$1315,DataRegularSeason20242025!$B$3:$B$1315, "&lt;=" &amp; ER$1, DataRegularSeason20242025!$E$3:$E$1315, $A27)</f>
        <v>55</v>
      </c>
      <c r="ES27">
        <f>SUMIFS(DataRegularSeason20242025!$AA$3:$AA$1315,DataRegularSeason20242025!$B$3:$B$1315, "&lt;=" &amp; ES$1, DataRegularSeason20242025!$D$3:$D$1315, $A27)+SUMIFS(DataRegularSeason20242025!$AB$3:$AB$1315,DataRegularSeason20242025!$B$3:$B$1315, "&lt;=" &amp; ES$1, DataRegularSeason20242025!$E$3:$E$1315, $A27)</f>
        <v>55</v>
      </c>
      <c r="ET27">
        <f>SUMIFS(DataRegularSeason20242025!$AA$3:$AA$1315,DataRegularSeason20242025!$B$3:$B$1315, "&lt;=" &amp; ET$1, DataRegularSeason20242025!$D$3:$D$1315, $A27)+SUMIFS(DataRegularSeason20242025!$AB$3:$AB$1315,DataRegularSeason20242025!$B$3:$B$1315, "&lt;=" &amp; ET$1, DataRegularSeason20242025!$E$3:$E$1315, $A27)</f>
        <v>55</v>
      </c>
      <c r="EU27">
        <f>SUMIFS(DataRegularSeason20242025!$AA$3:$AA$1315,DataRegularSeason20242025!$B$3:$B$1315, "&lt;=" &amp; EU$1, DataRegularSeason20242025!$D$3:$D$1315, $A27)+SUMIFS(DataRegularSeason20242025!$AB$3:$AB$1315,DataRegularSeason20242025!$B$3:$B$1315, "&lt;=" &amp; EU$1, DataRegularSeason20242025!$E$3:$E$1315, $A27)</f>
        <v>55</v>
      </c>
      <c r="EV27">
        <f>SUMIFS(DataRegularSeason20242025!$AA$3:$AA$1315,DataRegularSeason20242025!$B$3:$B$1315, "&lt;=" &amp; EV$1, DataRegularSeason20242025!$D$3:$D$1315, $A27)+SUMIFS(DataRegularSeason20242025!$AB$3:$AB$1315,DataRegularSeason20242025!$B$3:$B$1315, "&lt;=" &amp; EV$1, DataRegularSeason20242025!$E$3:$E$1315, $A27)</f>
        <v>55</v>
      </c>
      <c r="EW27">
        <f>SUMIFS(DataRegularSeason20242025!$AA$3:$AA$1315,DataRegularSeason20242025!$B$3:$B$1315, "&lt;=" &amp; EW$1, DataRegularSeason20242025!$D$3:$D$1315, $A27)+SUMIFS(DataRegularSeason20242025!$AB$3:$AB$1315,DataRegularSeason20242025!$B$3:$B$1315, "&lt;=" &amp; EW$1, DataRegularSeason20242025!$E$3:$E$1315, $A27)</f>
        <v>55</v>
      </c>
      <c r="EX27">
        <f>SUMIFS(DataRegularSeason20242025!$AA$3:$AA$1315,DataRegularSeason20242025!$B$3:$B$1315, "&lt;=" &amp; EX$1, DataRegularSeason20242025!$D$3:$D$1315, $A27)+SUMIFS(DataRegularSeason20242025!$AB$3:$AB$1315,DataRegularSeason20242025!$B$3:$B$1315, "&lt;=" &amp; EX$1, DataRegularSeason20242025!$E$3:$E$1315, $A27)</f>
        <v>55</v>
      </c>
      <c r="EY27">
        <f>SUMIFS(DataRegularSeason20242025!$AA$3:$AA$1315,DataRegularSeason20242025!$B$3:$B$1315, "&lt;=" &amp; EY$1, DataRegularSeason20242025!$D$3:$D$1315, $A27)+SUMIFS(DataRegularSeason20242025!$AB$3:$AB$1315,DataRegularSeason20242025!$B$3:$B$1315, "&lt;=" &amp; EY$1, DataRegularSeason20242025!$E$3:$E$1315, $A27)</f>
        <v>55</v>
      </c>
      <c r="EZ27">
        <f>SUMIFS(DataRegularSeason20242025!$AA$3:$AA$1315,DataRegularSeason20242025!$B$3:$B$1315, "&lt;=" &amp; EZ$1, DataRegularSeason20242025!$D$3:$D$1315, $A27)+SUMIFS(DataRegularSeason20242025!$AB$3:$AB$1315,DataRegularSeason20242025!$B$3:$B$1315, "&lt;=" &amp; EZ$1, DataRegularSeason20242025!$E$3:$E$1315, $A27)</f>
        <v>55</v>
      </c>
      <c r="FA27">
        <f>SUMIFS(DataRegularSeason20242025!$AA$3:$AA$1315,DataRegularSeason20242025!$B$3:$B$1315, "&lt;=" &amp; FA$1, DataRegularSeason20242025!$D$3:$D$1315, $A27)+SUMIFS(DataRegularSeason20242025!$AB$3:$AB$1315,DataRegularSeason20242025!$B$3:$B$1315, "&lt;=" &amp; FA$1, DataRegularSeason20242025!$E$3:$E$1315, $A27)</f>
        <v>55</v>
      </c>
      <c r="FB27">
        <f>SUMIFS(DataRegularSeason20242025!$AA$3:$AA$1315,DataRegularSeason20242025!$B$3:$B$1315, "&lt;=" &amp; FB$1, DataRegularSeason20242025!$D$3:$D$1315, $A27)+SUMIFS(DataRegularSeason20242025!$AB$3:$AB$1315,DataRegularSeason20242025!$B$3:$B$1315, "&lt;=" &amp; FB$1, DataRegularSeason20242025!$E$3:$E$1315, $A27)</f>
        <v>55</v>
      </c>
      <c r="FC27">
        <f>SUMIFS(DataRegularSeason20242025!$AA$3:$AA$1315,DataRegularSeason20242025!$B$3:$B$1315, "&lt;=" &amp; FC$1, DataRegularSeason20242025!$D$3:$D$1315, $A27)+SUMIFS(DataRegularSeason20242025!$AB$3:$AB$1315,DataRegularSeason20242025!$B$3:$B$1315, "&lt;=" &amp; FC$1, DataRegularSeason20242025!$E$3:$E$1315, $A27)</f>
        <v>55</v>
      </c>
      <c r="FD27">
        <f>SUMIFS(DataRegularSeason20242025!$AA$3:$AA$1315,DataRegularSeason20242025!$B$3:$B$1315, "&lt;=" &amp; FD$1, DataRegularSeason20242025!$D$3:$D$1315, $A27)+SUMIFS(DataRegularSeason20242025!$AB$3:$AB$1315,DataRegularSeason20242025!$B$3:$B$1315, "&lt;=" &amp; FD$1, DataRegularSeason20242025!$E$3:$E$1315, $A27)</f>
        <v>55</v>
      </c>
      <c r="FE27">
        <f>SUMIFS(DataRegularSeason20242025!$AA$3:$AA$1315,DataRegularSeason20242025!$B$3:$B$1315, "&lt;=" &amp; FE$1, DataRegularSeason20242025!$D$3:$D$1315, $A27)+SUMIFS(DataRegularSeason20242025!$AB$3:$AB$1315,DataRegularSeason20242025!$B$3:$B$1315, "&lt;=" &amp; FE$1, DataRegularSeason20242025!$E$3:$E$1315, $A27)</f>
        <v>55</v>
      </c>
      <c r="FF27">
        <f>SUMIFS(DataRegularSeason20242025!$AA$3:$AA$1315,DataRegularSeason20242025!$B$3:$B$1315, "&lt;=" &amp; FF$1, DataRegularSeason20242025!$D$3:$D$1315, $A27)+SUMIFS(DataRegularSeason20242025!$AB$3:$AB$1315,DataRegularSeason20242025!$B$3:$B$1315, "&lt;=" &amp; FF$1, DataRegularSeason20242025!$E$3:$E$1315, $A27)</f>
        <v>55</v>
      </c>
      <c r="FG27">
        <f>SUMIFS(DataRegularSeason20242025!$AA$3:$AA$1315,DataRegularSeason20242025!$B$3:$B$1315, "&lt;=" &amp; FG$1, DataRegularSeason20242025!$D$3:$D$1315, $A27)+SUMIFS(DataRegularSeason20242025!$AB$3:$AB$1315,DataRegularSeason20242025!$B$3:$B$1315, "&lt;=" &amp; FG$1, DataRegularSeason20242025!$E$3:$E$1315, $A27)</f>
        <v>55</v>
      </c>
      <c r="FH27">
        <f>SUMIFS(DataRegularSeason20242025!$AA$3:$AA$1315,DataRegularSeason20242025!$B$3:$B$1315, "&lt;=" &amp; FH$1, DataRegularSeason20242025!$D$3:$D$1315, $A27)+SUMIFS(DataRegularSeason20242025!$AB$3:$AB$1315,DataRegularSeason20242025!$B$3:$B$1315, "&lt;=" &amp; FH$1, DataRegularSeason20242025!$E$3:$E$1315, $A27)</f>
        <v>55</v>
      </c>
      <c r="FI27">
        <f>SUMIFS(DataRegularSeason20242025!$AA$3:$AA$1315,DataRegularSeason20242025!$B$3:$B$1315, "&lt;=" &amp; FI$1, DataRegularSeason20242025!$D$3:$D$1315, $A27)+SUMIFS(DataRegularSeason20242025!$AB$3:$AB$1315,DataRegularSeason20242025!$B$3:$B$1315, "&lt;=" &amp; FI$1, DataRegularSeason20242025!$E$3:$E$1315, $A27)</f>
        <v>55</v>
      </c>
      <c r="FJ27">
        <f>SUMIFS(DataRegularSeason20242025!$AA$3:$AA$1315,DataRegularSeason20242025!$B$3:$B$1315, "&lt;=" &amp; FJ$1, DataRegularSeason20242025!$D$3:$D$1315, $A27)+SUMIFS(DataRegularSeason20242025!$AB$3:$AB$1315,DataRegularSeason20242025!$B$3:$B$1315, "&lt;=" &amp; FJ$1, DataRegularSeason20242025!$E$3:$E$1315, $A27)</f>
        <v>55</v>
      </c>
      <c r="FK27">
        <f>SUMIFS(DataRegularSeason20242025!$AA$3:$AA$1315,DataRegularSeason20242025!$B$3:$B$1315, "&lt;=" &amp; FK$1, DataRegularSeason20242025!$D$3:$D$1315, $A27)+SUMIFS(DataRegularSeason20242025!$AB$3:$AB$1315,DataRegularSeason20242025!$B$3:$B$1315, "&lt;=" &amp; FK$1, DataRegularSeason20242025!$E$3:$E$1315, $A27)</f>
        <v>55</v>
      </c>
      <c r="FL27">
        <f>SUMIFS(DataRegularSeason20242025!$AA$3:$AA$1315,DataRegularSeason20242025!$B$3:$B$1315, "&lt;=" &amp; FL$1, DataRegularSeason20242025!$D$3:$D$1315, $A27)+SUMIFS(DataRegularSeason20242025!$AB$3:$AB$1315,DataRegularSeason20242025!$B$3:$B$1315, "&lt;=" &amp; FL$1, DataRegularSeason20242025!$E$3:$E$1315, $A27)</f>
        <v>55</v>
      </c>
      <c r="FM27">
        <f>SUMIFS(DataRegularSeason20242025!$AA$3:$AA$1315,DataRegularSeason20242025!$B$3:$B$1315, "&lt;=" &amp; FM$1, DataRegularSeason20242025!$D$3:$D$1315, $A27)+SUMIFS(DataRegularSeason20242025!$AB$3:$AB$1315,DataRegularSeason20242025!$B$3:$B$1315, "&lt;=" &amp; FM$1, DataRegularSeason20242025!$E$3:$E$1315, $A27)</f>
        <v>55</v>
      </c>
      <c r="FN27">
        <f>SUMIFS(DataRegularSeason20242025!$AA$3:$AA$1315,DataRegularSeason20242025!$B$3:$B$1315, "&lt;=" &amp; FN$1, DataRegularSeason20242025!$D$3:$D$1315, $A27)+SUMIFS(DataRegularSeason20242025!$AB$3:$AB$1315,DataRegularSeason20242025!$B$3:$B$1315, "&lt;=" &amp; FN$1, DataRegularSeason20242025!$E$3:$E$1315, $A27)</f>
        <v>55</v>
      </c>
      <c r="FO27">
        <f>SUMIFS(DataRegularSeason20242025!$AA$3:$AA$1315,DataRegularSeason20242025!$B$3:$B$1315, "&lt;=" &amp; FO$1, DataRegularSeason20242025!$D$3:$D$1315, $A27)+SUMIFS(DataRegularSeason20242025!$AB$3:$AB$1315,DataRegularSeason20242025!$B$3:$B$1315, "&lt;=" &amp; FO$1, DataRegularSeason20242025!$E$3:$E$1315, $A27)</f>
        <v>55</v>
      </c>
      <c r="FP27">
        <f>SUMIFS(DataRegularSeason20242025!$AA$3:$AA$1315,DataRegularSeason20242025!$B$3:$B$1315, "&lt;=" &amp; FP$1, DataRegularSeason20242025!$D$3:$D$1315, $A27)+SUMIFS(DataRegularSeason20242025!$AB$3:$AB$1315,DataRegularSeason20242025!$B$3:$B$1315, "&lt;=" &amp; FP$1, DataRegularSeason20242025!$E$3:$E$1315, $A27)</f>
        <v>55</v>
      </c>
      <c r="FQ27">
        <f>SUMIFS(DataRegularSeason20242025!$AA$3:$AA$1315,DataRegularSeason20242025!$B$3:$B$1315, "&lt;=" &amp; FQ$1, DataRegularSeason20242025!$D$3:$D$1315, $A27)+SUMIFS(DataRegularSeason20242025!$AB$3:$AB$1315,DataRegularSeason20242025!$B$3:$B$1315, "&lt;=" &amp; FQ$1, DataRegularSeason20242025!$E$3:$E$1315, $A27)</f>
        <v>55</v>
      </c>
      <c r="FR27">
        <f>SUMIFS(DataRegularSeason20242025!$AA$3:$AA$1315,DataRegularSeason20242025!$B$3:$B$1315, "&lt;=" &amp; FR$1, DataRegularSeason20242025!$D$3:$D$1315, $A27)+SUMIFS(DataRegularSeason20242025!$AB$3:$AB$1315,DataRegularSeason20242025!$B$3:$B$1315, "&lt;=" &amp; FR$1, DataRegularSeason20242025!$E$3:$E$1315, $A27)</f>
        <v>55</v>
      </c>
      <c r="FS27">
        <f>SUMIFS(DataRegularSeason20242025!$AA$3:$AA$1315,DataRegularSeason20242025!$B$3:$B$1315, "&lt;=" &amp; FS$1, DataRegularSeason20242025!$D$3:$D$1315, $A27)+SUMIFS(DataRegularSeason20242025!$AB$3:$AB$1315,DataRegularSeason20242025!$B$3:$B$1315, "&lt;=" &amp; FS$1, DataRegularSeason20242025!$E$3:$E$1315, $A27)</f>
        <v>55</v>
      </c>
      <c r="FT27">
        <f>SUMIFS(DataRegularSeason20242025!$AA$3:$AA$1315,DataRegularSeason20242025!$B$3:$B$1315, "&lt;=" &amp; FT$1, DataRegularSeason20242025!$D$3:$D$1315, $A27)+SUMIFS(DataRegularSeason20242025!$AB$3:$AB$1315,DataRegularSeason20242025!$B$3:$B$1315, "&lt;=" &amp; FT$1, DataRegularSeason20242025!$E$3:$E$1315, $A27)</f>
        <v>55</v>
      </c>
      <c r="FU27">
        <f>SUMIFS(DataRegularSeason20242025!$AA$3:$AA$1315,DataRegularSeason20242025!$B$3:$B$1315, "&lt;=" &amp; FU$1, DataRegularSeason20242025!$D$3:$D$1315, $A27)+SUMIFS(DataRegularSeason20242025!$AB$3:$AB$1315,DataRegularSeason20242025!$B$3:$B$1315, "&lt;=" &amp; FU$1, DataRegularSeason20242025!$E$3:$E$1315, $A27)</f>
        <v>55</v>
      </c>
      <c r="FV27">
        <f>SUMIFS(DataRegularSeason20242025!$AA$3:$AA$1315,DataRegularSeason20242025!$B$3:$B$1315, "&lt;=" &amp; FV$1, DataRegularSeason20242025!$D$3:$D$1315, $A27)+SUMIFS(DataRegularSeason20242025!$AB$3:$AB$1315,DataRegularSeason20242025!$B$3:$B$1315, "&lt;=" &amp; FV$1, DataRegularSeason20242025!$E$3:$E$1315, $A27)</f>
        <v>55</v>
      </c>
      <c r="FW27">
        <f>SUMIFS(DataRegularSeason20242025!$AA$3:$AA$1315,DataRegularSeason20242025!$B$3:$B$1315, "&lt;=" &amp; FW$1, DataRegularSeason20242025!$D$3:$D$1315, $A27)+SUMIFS(DataRegularSeason20242025!$AB$3:$AB$1315,DataRegularSeason20242025!$B$3:$B$1315, "&lt;=" &amp; FW$1, DataRegularSeason20242025!$E$3:$E$1315, $A27)</f>
        <v>55</v>
      </c>
      <c r="FX27">
        <f>SUMIFS(DataRegularSeason20242025!$AA$3:$AA$1315,DataRegularSeason20242025!$B$3:$B$1315, "&lt;=" &amp; FX$1, DataRegularSeason20242025!$D$3:$D$1315, $A27)+SUMIFS(DataRegularSeason20242025!$AB$3:$AB$1315,DataRegularSeason20242025!$B$3:$B$1315, "&lt;=" &amp; FX$1, DataRegularSeason20242025!$E$3:$E$1315, $A27)</f>
        <v>55</v>
      </c>
      <c r="FY27">
        <f>SUMIFS(DataRegularSeason20242025!$AA$3:$AA$1315,DataRegularSeason20242025!$B$3:$B$1315, "&lt;=" &amp; FY$1, DataRegularSeason20242025!$D$3:$D$1315, $A27)+SUMIFS(DataRegularSeason20242025!$AB$3:$AB$1315,DataRegularSeason20242025!$B$3:$B$1315, "&lt;=" &amp; FY$1, DataRegularSeason20242025!$E$3:$E$1315, $A27)</f>
        <v>55</v>
      </c>
      <c r="FZ27">
        <f>SUMIFS(DataRegularSeason20242025!$AA$3:$AA$1315,DataRegularSeason20242025!$B$3:$B$1315, "&lt;=" &amp; FZ$1, DataRegularSeason20242025!$D$3:$D$1315, $A27)+SUMIFS(DataRegularSeason20242025!$AB$3:$AB$1315,DataRegularSeason20242025!$B$3:$B$1315, "&lt;=" &amp; FZ$1, DataRegularSeason20242025!$E$3:$E$1315, $A27)</f>
        <v>55</v>
      </c>
      <c r="GA27">
        <f>SUMIFS(DataRegularSeason20242025!$AA$3:$AA$1315,DataRegularSeason20242025!$B$3:$B$1315, "&lt;=" &amp; GA$1, DataRegularSeason20242025!$D$3:$D$1315, $A27)+SUMIFS(DataRegularSeason20242025!$AB$3:$AB$1315,DataRegularSeason20242025!$B$3:$B$1315, "&lt;=" &amp; GA$1, DataRegularSeason20242025!$E$3:$E$1315, $A27)</f>
        <v>55</v>
      </c>
      <c r="GB27">
        <f>SUMIFS(DataRegularSeason20242025!$AA$3:$AA$1315,DataRegularSeason20242025!$B$3:$B$1315, "&lt;=" &amp; GB$1, DataRegularSeason20242025!$D$3:$D$1315, $A27)+SUMIFS(DataRegularSeason20242025!$AB$3:$AB$1315,DataRegularSeason20242025!$B$3:$B$1315, "&lt;=" &amp; GB$1, DataRegularSeason20242025!$E$3:$E$1315, $A27)</f>
        <v>55</v>
      </c>
      <c r="GC27">
        <f>SUMIFS(DataRegularSeason20242025!$AA$3:$AA$1315,DataRegularSeason20242025!$B$3:$B$1315, "&lt;=" &amp; GC$1, DataRegularSeason20242025!$D$3:$D$1315, $A27)+SUMIFS(DataRegularSeason20242025!$AB$3:$AB$1315,DataRegularSeason20242025!$B$3:$B$1315, "&lt;=" &amp; GC$1, DataRegularSeason20242025!$E$3:$E$1315, $A27)</f>
        <v>55</v>
      </c>
      <c r="GD27">
        <f>SUMIFS(DataRegularSeason20242025!$AA$3:$AA$1315,DataRegularSeason20242025!$B$3:$B$1315, "&lt;=" &amp; GD$1, DataRegularSeason20242025!$D$3:$D$1315, $A27)+SUMIFS(DataRegularSeason20242025!$AB$3:$AB$1315,DataRegularSeason20242025!$B$3:$B$1315, "&lt;=" &amp; GD$1, DataRegularSeason20242025!$E$3:$E$1315, $A27)</f>
        <v>55</v>
      </c>
      <c r="GE27">
        <f>SUMIFS(DataRegularSeason20242025!$AA$3:$AA$1315,DataRegularSeason20242025!$B$3:$B$1315, "&lt;=" &amp; GE$1, DataRegularSeason20242025!$D$3:$D$1315, $A27)+SUMIFS(DataRegularSeason20242025!$AB$3:$AB$1315,DataRegularSeason20242025!$B$3:$B$1315, "&lt;=" &amp; GE$1, DataRegularSeason20242025!$E$3:$E$1315, $A27)</f>
        <v>55</v>
      </c>
      <c r="GF27">
        <f>SUMIFS(DataRegularSeason20242025!$AA$3:$AA$1315,DataRegularSeason20242025!$B$3:$B$1315, "&lt;=" &amp; GF$1, DataRegularSeason20242025!$D$3:$D$1315, $A27)+SUMIFS(DataRegularSeason20242025!$AB$3:$AB$1315,DataRegularSeason20242025!$B$3:$B$1315, "&lt;=" &amp; GF$1, DataRegularSeason20242025!$E$3:$E$1315, $A27)</f>
        <v>55</v>
      </c>
      <c r="GG27">
        <f>SUMIFS(DataRegularSeason20242025!$AA$3:$AA$1315,DataRegularSeason20242025!$B$3:$B$1315, "&lt;=" &amp; GG$1, DataRegularSeason20242025!$D$3:$D$1315, $A27)+SUMIFS(DataRegularSeason20242025!$AB$3:$AB$1315,DataRegularSeason20242025!$B$3:$B$1315, "&lt;=" &amp; GG$1, DataRegularSeason20242025!$E$3:$E$1315, $A27)</f>
        <v>55</v>
      </c>
      <c r="GH27">
        <f>SUMIFS(DataRegularSeason20242025!$AA$3:$AA$1315,DataRegularSeason20242025!$B$3:$B$1315, "&lt;=" &amp; GH$1, DataRegularSeason20242025!$D$3:$D$1315, $A27)+SUMIFS(DataRegularSeason20242025!$AB$3:$AB$1315,DataRegularSeason20242025!$B$3:$B$1315, "&lt;=" &amp; GH$1, DataRegularSeason20242025!$E$3:$E$1315, $A27)</f>
        <v>55</v>
      </c>
      <c r="GI27">
        <f>SUMIFS(DataRegularSeason20242025!$AA$3:$AA$1315,DataRegularSeason20242025!$B$3:$B$1315, "&lt;=" &amp; GI$1, DataRegularSeason20242025!$D$3:$D$1315, $A27)+SUMIFS(DataRegularSeason20242025!$AB$3:$AB$1315,DataRegularSeason20242025!$B$3:$B$1315, "&lt;=" &amp; GI$1, DataRegularSeason20242025!$E$3:$E$1315, $A27)</f>
        <v>55</v>
      </c>
      <c r="GJ27">
        <f>SUMIFS(DataRegularSeason20242025!$AA$3:$AA$1315,DataRegularSeason20242025!$B$3:$B$1315, "&lt;=" &amp; GJ$1, DataRegularSeason20242025!$D$3:$D$1315, $A27)+SUMIFS(DataRegularSeason20242025!$AB$3:$AB$1315,DataRegularSeason20242025!$B$3:$B$1315, "&lt;=" &amp; GJ$1, DataRegularSeason20242025!$E$3:$E$1315, $A27)</f>
        <v>55</v>
      </c>
      <c r="GK27">
        <f>SUMIFS(DataRegularSeason20242025!$AA$3:$AA$1315,DataRegularSeason20242025!$B$3:$B$1315, "&lt;=" &amp; GK$1, DataRegularSeason20242025!$D$3:$D$1315, $A27)+SUMIFS(DataRegularSeason20242025!$AB$3:$AB$1315,DataRegularSeason20242025!$B$3:$B$1315, "&lt;=" &amp; GK$1, DataRegularSeason20242025!$E$3:$E$1315, $A27)</f>
        <v>55</v>
      </c>
      <c r="GL27">
        <f>SUMIFS(DataRegularSeason20242025!$AA$3:$AA$1315,DataRegularSeason20242025!$B$3:$B$1315, "&lt;=" &amp; GL$1, DataRegularSeason20242025!$D$3:$D$1315, $A27)+SUMIFS(DataRegularSeason20242025!$AB$3:$AB$1315,DataRegularSeason20242025!$B$3:$B$1315, "&lt;=" &amp; GL$1, DataRegularSeason20242025!$E$3:$E$1315, $A27)</f>
        <v>55</v>
      </c>
      <c r="GM27">
        <f>SUMIFS(DataRegularSeason20242025!$AA$3:$AA$1315,DataRegularSeason20242025!$B$3:$B$1315, "&lt;=" &amp; GM$1, DataRegularSeason20242025!$D$3:$D$1315, $A27)+SUMIFS(DataRegularSeason20242025!$AB$3:$AB$1315,DataRegularSeason20242025!$B$3:$B$1315, "&lt;=" &amp; GM$1, DataRegularSeason20242025!$E$3:$E$1315, $A27)</f>
        <v>55</v>
      </c>
      <c r="GN27">
        <f>SUMIFS(DataRegularSeason20242025!$AA$3:$AA$1315,DataRegularSeason20242025!$B$3:$B$1315, "&lt;=" &amp; GN$1, DataRegularSeason20242025!$D$3:$D$1315, $A27)+SUMIFS(DataRegularSeason20242025!$AB$3:$AB$1315,DataRegularSeason20242025!$B$3:$B$1315, "&lt;=" &amp; GN$1, DataRegularSeason20242025!$E$3:$E$1315, $A27)</f>
        <v>55</v>
      </c>
      <c r="GO27">
        <f>SUMIFS(DataRegularSeason20242025!$AA$3:$AA$1315,DataRegularSeason20242025!$B$3:$B$1315, "&lt;=" &amp; GO$1, DataRegularSeason20242025!$D$3:$D$1315, $A27)+SUMIFS(DataRegularSeason20242025!$AB$3:$AB$1315,DataRegularSeason20242025!$B$3:$B$1315, "&lt;=" &amp; GO$1, DataRegularSeason20242025!$E$3:$E$1315, $A27)</f>
        <v>55</v>
      </c>
      <c r="GP27">
        <f>SUMIFS(DataRegularSeason20242025!$AA$3:$AA$1315,DataRegularSeason20242025!$B$3:$B$1315, "&lt;=" &amp; GP$1, DataRegularSeason20242025!$D$3:$D$1315, $A27)+SUMIFS(DataRegularSeason20242025!$AB$3:$AB$1315,DataRegularSeason20242025!$B$3:$B$1315, "&lt;=" &amp; GP$1, DataRegularSeason20242025!$E$3:$E$1315, $A27)</f>
        <v>55</v>
      </c>
      <c r="GQ27">
        <f>SUMIFS(DataRegularSeason20242025!$AA$3:$AA$1315,DataRegularSeason20242025!$B$3:$B$1315, "&lt;=" &amp; GQ$1, DataRegularSeason20242025!$D$3:$D$1315, $A27)+SUMIFS(DataRegularSeason20242025!$AB$3:$AB$1315,DataRegularSeason20242025!$B$3:$B$1315, "&lt;=" &amp; GQ$1, DataRegularSeason20242025!$E$3:$E$1315, $A27)</f>
        <v>55</v>
      </c>
      <c r="GR27">
        <f>SUMIFS(DataRegularSeason20242025!$AA$3:$AA$1315,DataRegularSeason20242025!$B$3:$B$1315, "&lt;=" &amp; GR$1, DataRegularSeason20242025!$D$3:$D$1315, $A27)+SUMIFS(DataRegularSeason20242025!$AB$3:$AB$1315,DataRegularSeason20242025!$B$3:$B$1315, "&lt;=" &amp; GR$1, DataRegularSeason20242025!$E$3:$E$1315, $A27)</f>
        <v>55</v>
      </c>
      <c r="GS27">
        <f>SUMIFS(DataRegularSeason20242025!$AA$3:$AA$1315,DataRegularSeason20242025!$B$3:$B$1315, "&lt;=" &amp; GS$1, DataRegularSeason20242025!$D$3:$D$1315, $A27)+SUMIFS(DataRegularSeason20242025!$AB$3:$AB$1315,DataRegularSeason20242025!$B$3:$B$1315, "&lt;=" &amp; GS$1, DataRegularSeason20242025!$E$3:$E$1315, $A27)</f>
        <v>55</v>
      </c>
      <c r="GT27">
        <f>SUMIFS(DataRegularSeason20242025!$AA$3:$AA$1315,DataRegularSeason20242025!$B$3:$B$1315, "&lt;=" &amp; GT$1, DataRegularSeason20242025!$D$3:$D$1315, $A27)+SUMIFS(DataRegularSeason20242025!$AB$3:$AB$1315,DataRegularSeason20242025!$B$3:$B$1315, "&lt;=" &amp; GT$1, DataRegularSeason20242025!$E$3:$E$1315, $A27)</f>
        <v>55</v>
      </c>
      <c r="GU27">
        <f>SUMIFS(DataRegularSeason20242025!$AA$3:$AA$1315,DataRegularSeason20242025!$B$3:$B$1315, "&lt;=" &amp; GU$1, DataRegularSeason20242025!$D$3:$D$1315, $A27)+SUMIFS(DataRegularSeason20242025!$AB$3:$AB$1315,DataRegularSeason20242025!$B$3:$B$1315, "&lt;=" &amp; GU$1, DataRegularSeason20242025!$E$3:$E$1315, $A27)</f>
        <v>55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47</v>
      </c>
      <c r="DC30">
        <f>SUMIFS(DataRegularSeason20242025!$AA$3:$AA$1315,DataRegularSeason20242025!$B$3:$B$1315, "&lt;=" &amp; DC$1, DataRegularSeason20242025!$D$3:$D$1315, $A30)+SUMIFS(DataRegularSeason20242025!$AB$3:$AB$1315,DataRegularSeason20242025!$B$3:$B$1315, "&lt;=" &amp; DC$1, DataRegularSeason20242025!$E$3:$E$1315, $A30)</f>
        <v>47</v>
      </c>
      <c r="DD30">
        <f>SUMIFS(DataRegularSeason20242025!$AA$3:$AA$1315,DataRegularSeason20242025!$B$3:$B$1315, "&lt;=" &amp; DD$1, DataRegularSeason20242025!$D$3:$D$1315, $A30)+SUMIFS(DataRegularSeason20242025!$AB$3:$AB$1315,DataRegularSeason20242025!$B$3:$B$1315, "&lt;=" &amp; DD$1, DataRegularSeason20242025!$E$3:$E$1315, $A30)</f>
        <v>47</v>
      </c>
      <c r="DE30">
        <f>SUMIFS(DataRegularSeason20242025!$AA$3:$AA$1315,DataRegularSeason20242025!$B$3:$B$1315, "&lt;=" &amp; DE$1, DataRegularSeason20242025!$D$3:$D$1315, $A30)+SUMIFS(DataRegularSeason20242025!$AB$3:$AB$1315,DataRegularSeason20242025!$B$3:$B$1315, "&lt;=" &amp; DE$1, DataRegularSeason20242025!$E$3:$E$1315, $A30)</f>
        <v>47</v>
      </c>
      <c r="DF30">
        <f>SUMIFS(DataRegularSeason20242025!$AA$3:$AA$1315,DataRegularSeason20242025!$B$3:$B$1315, "&lt;=" &amp; DF$1, DataRegularSeason20242025!$D$3:$D$1315, $A30)+SUMIFS(DataRegularSeason20242025!$AB$3:$AB$1315,DataRegularSeason20242025!$B$3:$B$1315, "&lt;=" &amp; DF$1, DataRegularSeason20242025!$E$3:$E$1315, $A30)</f>
        <v>47</v>
      </c>
      <c r="DG30">
        <f>SUMIFS(DataRegularSeason20242025!$AA$3:$AA$1315,DataRegularSeason20242025!$B$3:$B$1315, "&lt;=" &amp; DG$1, DataRegularSeason20242025!$D$3:$D$1315, $A30)+SUMIFS(DataRegularSeason20242025!$AB$3:$AB$1315,DataRegularSeason20242025!$B$3:$B$1315, "&lt;=" &amp; DG$1, DataRegularSeason20242025!$E$3:$E$1315, $A30)</f>
        <v>47</v>
      </c>
      <c r="DH30">
        <f>SUMIFS(DataRegularSeason20242025!$AA$3:$AA$1315,DataRegularSeason20242025!$B$3:$B$1315, "&lt;=" &amp; DH$1, DataRegularSeason20242025!$D$3:$D$1315, $A30)+SUMIFS(DataRegularSeason20242025!$AB$3:$AB$1315,DataRegularSeason20242025!$B$3:$B$1315, "&lt;=" &amp; DH$1, DataRegularSeason20242025!$E$3:$E$1315, $A30)</f>
        <v>47</v>
      </c>
      <c r="DI30">
        <f>SUMIFS(DataRegularSeason20242025!$AA$3:$AA$1315,DataRegularSeason20242025!$B$3:$B$1315, "&lt;=" &amp; DI$1, DataRegularSeason20242025!$D$3:$D$1315, $A30)+SUMIFS(DataRegularSeason20242025!$AB$3:$AB$1315,DataRegularSeason20242025!$B$3:$B$1315, "&lt;=" &amp; DI$1, DataRegularSeason20242025!$E$3:$E$1315, $A30)</f>
        <v>47</v>
      </c>
      <c r="DJ30">
        <f>SUMIFS(DataRegularSeason20242025!$AA$3:$AA$1315,DataRegularSeason20242025!$B$3:$B$1315, "&lt;=" &amp; DJ$1, DataRegularSeason20242025!$D$3:$D$1315, $A30)+SUMIFS(DataRegularSeason20242025!$AB$3:$AB$1315,DataRegularSeason20242025!$B$3:$B$1315, "&lt;=" &amp; DJ$1, DataRegularSeason20242025!$E$3:$E$1315, $A30)</f>
        <v>47</v>
      </c>
      <c r="DK30">
        <f>SUMIFS(DataRegularSeason20242025!$AA$3:$AA$1315,DataRegularSeason20242025!$B$3:$B$1315, "&lt;=" &amp; DK$1, DataRegularSeason20242025!$D$3:$D$1315, $A30)+SUMIFS(DataRegularSeason20242025!$AB$3:$AB$1315,DataRegularSeason20242025!$B$3:$B$1315, "&lt;=" &amp; DK$1, DataRegularSeason20242025!$E$3:$E$1315, $A30)</f>
        <v>47</v>
      </c>
      <c r="DL30">
        <f>SUMIFS(DataRegularSeason20242025!$AA$3:$AA$1315,DataRegularSeason20242025!$B$3:$B$1315, "&lt;=" &amp; DL$1, DataRegularSeason20242025!$D$3:$D$1315, $A30)+SUMIFS(DataRegularSeason20242025!$AB$3:$AB$1315,DataRegularSeason20242025!$B$3:$B$1315, "&lt;=" &amp; DL$1, DataRegularSeason20242025!$E$3:$E$1315, $A30)</f>
        <v>47</v>
      </c>
      <c r="DM30">
        <f>SUMIFS(DataRegularSeason20242025!$AA$3:$AA$1315,DataRegularSeason20242025!$B$3:$B$1315, "&lt;=" &amp; DM$1, DataRegularSeason20242025!$D$3:$D$1315, $A30)+SUMIFS(DataRegularSeason20242025!$AB$3:$AB$1315,DataRegularSeason20242025!$B$3:$B$1315, "&lt;=" &amp; DM$1, DataRegularSeason20242025!$E$3:$E$1315, $A30)</f>
        <v>47</v>
      </c>
      <c r="DN30">
        <f>SUMIFS(DataRegularSeason20242025!$AA$3:$AA$1315,DataRegularSeason20242025!$B$3:$B$1315, "&lt;=" &amp; DN$1, DataRegularSeason20242025!$D$3:$D$1315, $A30)+SUMIFS(DataRegularSeason20242025!$AB$3:$AB$1315,DataRegularSeason20242025!$B$3:$B$1315, "&lt;=" &amp; DN$1, DataRegularSeason20242025!$E$3:$E$1315, $A30)</f>
        <v>47</v>
      </c>
      <c r="DO30">
        <f>SUMIFS(DataRegularSeason20242025!$AA$3:$AA$1315,DataRegularSeason20242025!$B$3:$B$1315, "&lt;=" &amp; DO$1, DataRegularSeason20242025!$D$3:$D$1315, $A30)+SUMIFS(DataRegularSeason20242025!$AB$3:$AB$1315,DataRegularSeason20242025!$B$3:$B$1315, "&lt;=" &amp; DO$1, DataRegularSeason20242025!$E$3:$E$1315, $A30)</f>
        <v>47</v>
      </c>
      <c r="DP30">
        <f>SUMIFS(DataRegularSeason20242025!$AA$3:$AA$1315,DataRegularSeason20242025!$B$3:$B$1315, "&lt;=" &amp; DP$1, DataRegularSeason20242025!$D$3:$D$1315, $A30)+SUMIFS(DataRegularSeason20242025!$AB$3:$AB$1315,DataRegularSeason20242025!$B$3:$B$1315, "&lt;=" &amp; DP$1, DataRegularSeason20242025!$E$3:$E$1315, $A30)</f>
        <v>47</v>
      </c>
      <c r="DQ30">
        <f>SUMIFS(DataRegularSeason20242025!$AA$3:$AA$1315,DataRegularSeason20242025!$B$3:$B$1315, "&lt;=" &amp; DQ$1, DataRegularSeason20242025!$D$3:$D$1315, $A30)+SUMIFS(DataRegularSeason20242025!$AB$3:$AB$1315,DataRegularSeason20242025!$B$3:$B$1315, "&lt;=" &amp; DQ$1, DataRegularSeason20242025!$E$3:$E$1315, $A30)</f>
        <v>47</v>
      </c>
      <c r="DR30">
        <f>SUMIFS(DataRegularSeason20242025!$AA$3:$AA$1315,DataRegularSeason20242025!$B$3:$B$1315, "&lt;=" &amp; DR$1, DataRegularSeason20242025!$D$3:$D$1315, $A30)+SUMIFS(DataRegularSeason20242025!$AB$3:$AB$1315,DataRegularSeason20242025!$B$3:$B$1315, "&lt;=" &amp; DR$1, DataRegularSeason20242025!$E$3:$E$1315, $A30)</f>
        <v>47</v>
      </c>
      <c r="DS30">
        <f>SUMIFS(DataRegularSeason20242025!$AA$3:$AA$1315,DataRegularSeason20242025!$B$3:$B$1315, "&lt;=" &amp; DS$1, DataRegularSeason20242025!$D$3:$D$1315, $A30)+SUMIFS(DataRegularSeason20242025!$AB$3:$AB$1315,DataRegularSeason20242025!$B$3:$B$1315, "&lt;=" &amp; DS$1, DataRegularSeason20242025!$E$3:$E$1315, $A30)</f>
        <v>47</v>
      </c>
      <c r="DT30">
        <f>SUMIFS(DataRegularSeason20242025!$AA$3:$AA$1315,DataRegularSeason20242025!$B$3:$B$1315, "&lt;=" &amp; DT$1, DataRegularSeason20242025!$D$3:$D$1315, $A30)+SUMIFS(DataRegularSeason20242025!$AB$3:$AB$1315,DataRegularSeason20242025!$B$3:$B$1315, "&lt;=" &amp; DT$1, DataRegularSeason20242025!$E$3:$E$1315, $A30)</f>
        <v>47</v>
      </c>
      <c r="DU30">
        <f>SUMIFS(DataRegularSeason20242025!$AA$3:$AA$1315,DataRegularSeason20242025!$B$3:$B$1315, "&lt;=" &amp; DU$1, DataRegularSeason20242025!$D$3:$D$1315, $A30)+SUMIFS(DataRegularSeason20242025!$AB$3:$AB$1315,DataRegularSeason20242025!$B$3:$B$1315, "&lt;=" &amp; DU$1, DataRegularSeason20242025!$E$3:$E$1315, $A30)</f>
        <v>47</v>
      </c>
      <c r="DV30">
        <f>SUMIFS(DataRegularSeason20242025!$AA$3:$AA$1315,DataRegularSeason20242025!$B$3:$B$1315, "&lt;=" &amp; DV$1, DataRegularSeason20242025!$D$3:$D$1315, $A30)+SUMIFS(DataRegularSeason20242025!$AB$3:$AB$1315,DataRegularSeason20242025!$B$3:$B$1315, "&lt;=" &amp; DV$1, DataRegularSeason20242025!$E$3:$E$1315, $A30)</f>
        <v>47</v>
      </c>
      <c r="DW30">
        <f>SUMIFS(DataRegularSeason20242025!$AA$3:$AA$1315,DataRegularSeason20242025!$B$3:$B$1315, "&lt;=" &amp; DW$1, DataRegularSeason20242025!$D$3:$D$1315, $A30)+SUMIFS(DataRegularSeason20242025!$AB$3:$AB$1315,DataRegularSeason20242025!$B$3:$B$1315, "&lt;=" &amp; DW$1, DataRegularSeason20242025!$E$3:$E$1315, $A30)</f>
        <v>47</v>
      </c>
      <c r="DX30">
        <f>SUMIFS(DataRegularSeason20242025!$AA$3:$AA$1315,DataRegularSeason20242025!$B$3:$B$1315, "&lt;=" &amp; DX$1, DataRegularSeason20242025!$D$3:$D$1315, $A30)+SUMIFS(DataRegularSeason20242025!$AB$3:$AB$1315,DataRegularSeason20242025!$B$3:$B$1315, "&lt;=" &amp; DX$1, DataRegularSeason20242025!$E$3:$E$1315, $A30)</f>
        <v>47</v>
      </c>
      <c r="DY30">
        <f>SUMIFS(DataRegularSeason20242025!$AA$3:$AA$1315,DataRegularSeason20242025!$B$3:$B$1315, "&lt;=" &amp; DY$1, DataRegularSeason20242025!$D$3:$D$1315, $A30)+SUMIFS(DataRegularSeason20242025!$AB$3:$AB$1315,DataRegularSeason20242025!$B$3:$B$1315, "&lt;=" &amp; DY$1, DataRegularSeason20242025!$E$3:$E$1315, $A30)</f>
        <v>47</v>
      </c>
      <c r="DZ30">
        <f>SUMIFS(DataRegularSeason20242025!$AA$3:$AA$1315,DataRegularSeason20242025!$B$3:$B$1315, "&lt;=" &amp; DZ$1, DataRegularSeason20242025!$D$3:$D$1315, $A30)+SUMIFS(DataRegularSeason20242025!$AB$3:$AB$1315,DataRegularSeason20242025!$B$3:$B$1315, "&lt;=" &amp; DZ$1, DataRegularSeason20242025!$E$3:$E$1315, $A30)</f>
        <v>47</v>
      </c>
      <c r="EA30">
        <f>SUMIFS(DataRegularSeason20242025!$AA$3:$AA$1315,DataRegularSeason20242025!$B$3:$B$1315, "&lt;=" &amp; EA$1, DataRegularSeason20242025!$D$3:$D$1315, $A30)+SUMIFS(DataRegularSeason20242025!$AB$3:$AB$1315,DataRegularSeason20242025!$B$3:$B$1315, "&lt;=" &amp; EA$1, DataRegularSeason20242025!$E$3:$E$1315, $A30)</f>
        <v>47</v>
      </c>
      <c r="EB30">
        <f>SUMIFS(DataRegularSeason20242025!$AA$3:$AA$1315,DataRegularSeason20242025!$B$3:$B$1315, "&lt;=" &amp; EB$1, DataRegularSeason20242025!$D$3:$D$1315, $A30)+SUMIFS(DataRegularSeason20242025!$AB$3:$AB$1315,DataRegularSeason20242025!$B$3:$B$1315, "&lt;=" &amp; EB$1, DataRegularSeason20242025!$E$3:$E$1315, $A30)</f>
        <v>47</v>
      </c>
      <c r="EC30">
        <f>SUMIFS(DataRegularSeason20242025!$AA$3:$AA$1315,DataRegularSeason20242025!$B$3:$B$1315, "&lt;=" &amp; EC$1, DataRegularSeason20242025!$D$3:$D$1315, $A30)+SUMIFS(DataRegularSeason20242025!$AB$3:$AB$1315,DataRegularSeason20242025!$B$3:$B$1315, "&lt;=" &amp; EC$1, DataRegularSeason20242025!$E$3:$E$1315, $A30)</f>
        <v>47</v>
      </c>
      <c r="ED30">
        <f>SUMIFS(DataRegularSeason20242025!$AA$3:$AA$1315,DataRegularSeason20242025!$B$3:$B$1315, "&lt;=" &amp; ED$1, DataRegularSeason20242025!$D$3:$D$1315, $A30)+SUMIFS(DataRegularSeason20242025!$AB$3:$AB$1315,DataRegularSeason20242025!$B$3:$B$1315, "&lt;=" &amp; ED$1, DataRegularSeason20242025!$E$3:$E$1315, $A30)</f>
        <v>47</v>
      </c>
      <c r="EE30">
        <f>SUMIFS(DataRegularSeason20242025!$AA$3:$AA$1315,DataRegularSeason20242025!$B$3:$B$1315, "&lt;=" &amp; EE$1, DataRegularSeason20242025!$D$3:$D$1315, $A30)+SUMIFS(DataRegularSeason20242025!$AB$3:$AB$1315,DataRegularSeason20242025!$B$3:$B$1315, "&lt;=" &amp; EE$1, DataRegularSeason20242025!$E$3:$E$1315, $A30)</f>
        <v>47</v>
      </c>
      <c r="EF30">
        <f>SUMIFS(DataRegularSeason20242025!$AA$3:$AA$1315,DataRegularSeason20242025!$B$3:$B$1315, "&lt;=" &amp; EF$1, DataRegularSeason20242025!$D$3:$D$1315, $A30)+SUMIFS(DataRegularSeason20242025!$AB$3:$AB$1315,DataRegularSeason20242025!$B$3:$B$1315, "&lt;=" &amp; EF$1, DataRegularSeason20242025!$E$3:$E$1315, $A30)</f>
        <v>47</v>
      </c>
      <c r="EG30">
        <f>SUMIFS(DataRegularSeason20242025!$AA$3:$AA$1315,DataRegularSeason20242025!$B$3:$B$1315, "&lt;=" &amp; EG$1, DataRegularSeason20242025!$D$3:$D$1315, $A30)+SUMIFS(DataRegularSeason20242025!$AB$3:$AB$1315,DataRegularSeason20242025!$B$3:$B$1315, "&lt;=" &amp; EG$1, DataRegularSeason20242025!$E$3:$E$1315, $A30)</f>
        <v>47</v>
      </c>
      <c r="EH30">
        <f>SUMIFS(DataRegularSeason20242025!$AA$3:$AA$1315,DataRegularSeason20242025!$B$3:$B$1315, "&lt;=" &amp; EH$1, DataRegularSeason20242025!$D$3:$D$1315, $A30)+SUMIFS(DataRegularSeason20242025!$AB$3:$AB$1315,DataRegularSeason20242025!$B$3:$B$1315, "&lt;=" &amp; EH$1, DataRegularSeason20242025!$E$3:$E$1315, $A30)</f>
        <v>47</v>
      </c>
      <c r="EI30">
        <f>SUMIFS(DataRegularSeason20242025!$AA$3:$AA$1315,DataRegularSeason20242025!$B$3:$B$1315, "&lt;=" &amp; EI$1, DataRegularSeason20242025!$D$3:$D$1315, $A30)+SUMIFS(DataRegularSeason20242025!$AB$3:$AB$1315,DataRegularSeason20242025!$B$3:$B$1315, "&lt;=" &amp; EI$1, DataRegularSeason20242025!$E$3:$E$1315, $A30)</f>
        <v>47</v>
      </c>
      <c r="EJ30">
        <f>SUMIFS(DataRegularSeason20242025!$AA$3:$AA$1315,DataRegularSeason20242025!$B$3:$B$1315, "&lt;=" &amp; EJ$1, DataRegularSeason20242025!$D$3:$D$1315, $A30)+SUMIFS(DataRegularSeason20242025!$AB$3:$AB$1315,DataRegularSeason20242025!$B$3:$B$1315, "&lt;=" &amp; EJ$1, DataRegularSeason20242025!$E$3:$E$1315, $A30)</f>
        <v>47</v>
      </c>
      <c r="EK30">
        <f>SUMIFS(DataRegularSeason20242025!$AA$3:$AA$1315,DataRegularSeason20242025!$B$3:$B$1315, "&lt;=" &amp; EK$1, DataRegularSeason20242025!$D$3:$D$1315, $A30)+SUMIFS(DataRegularSeason20242025!$AB$3:$AB$1315,DataRegularSeason20242025!$B$3:$B$1315, "&lt;=" &amp; EK$1, DataRegularSeason20242025!$E$3:$E$1315, $A30)</f>
        <v>47</v>
      </c>
      <c r="EL30">
        <f>SUMIFS(DataRegularSeason20242025!$AA$3:$AA$1315,DataRegularSeason20242025!$B$3:$B$1315, "&lt;=" &amp; EL$1, DataRegularSeason20242025!$D$3:$D$1315, $A30)+SUMIFS(DataRegularSeason20242025!$AB$3:$AB$1315,DataRegularSeason20242025!$B$3:$B$1315, "&lt;=" &amp; EL$1, DataRegularSeason20242025!$E$3:$E$1315, $A30)</f>
        <v>47</v>
      </c>
      <c r="EM30">
        <f>SUMIFS(DataRegularSeason20242025!$AA$3:$AA$1315,DataRegularSeason20242025!$B$3:$B$1315, "&lt;=" &amp; EM$1, DataRegularSeason20242025!$D$3:$D$1315, $A30)+SUMIFS(DataRegularSeason20242025!$AB$3:$AB$1315,DataRegularSeason20242025!$B$3:$B$1315, "&lt;=" &amp; EM$1, DataRegularSeason20242025!$E$3:$E$1315, $A30)</f>
        <v>47</v>
      </c>
      <c r="EN30">
        <f>SUMIFS(DataRegularSeason20242025!$AA$3:$AA$1315,DataRegularSeason20242025!$B$3:$B$1315, "&lt;=" &amp; EN$1, DataRegularSeason20242025!$D$3:$D$1315, $A30)+SUMIFS(DataRegularSeason20242025!$AB$3:$AB$1315,DataRegularSeason20242025!$B$3:$B$1315, "&lt;=" &amp; EN$1, DataRegularSeason20242025!$E$3:$E$1315, $A30)</f>
        <v>47</v>
      </c>
      <c r="EO30">
        <f>SUMIFS(DataRegularSeason20242025!$AA$3:$AA$1315,DataRegularSeason20242025!$B$3:$B$1315, "&lt;=" &amp; EO$1, DataRegularSeason20242025!$D$3:$D$1315, $A30)+SUMIFS(DataRegularSeason20242025!$AB$3:$AB$1315,DataRegularSeason20242025!$B$3:$B$1315, "&lt;=" &amp; EO$1, DataRegularSeason20242025!$E$3:$E$1315, $A30)</f>
        <v>47</v>
      </c>
      <c r="EP30">
        <f>SUMIFS(DataRegularSeason20242025!$AA$3:$AA$1315,DataRegularSeason20242025!$B$3:$B$1315, "&lt;=" &amp; EP$1, DataRegularSeason20242025!$D$3:$D$1315, $A30)+SUMIFS(DataRegularSeason20242025!$AB$3:$AB$1315,DataRegularSeason20242025!$B$3:$B$1315, "&lt;=" &amp; EP$1, DataRegularSeason20242025!$E$3:$E$1315, $A30)</f>
        <v>47</v>
      </c>
      <c r="EQ30">
        <f>SUMIFS(DataRegularSeason20242025!$AA$3:$AA$1315,DataRegularSeason20242025!$B$3:$B$1315, "&lt;=" &amp; EQ$1, DataRegularSeason20242025!$D$3:$D$1315, $A30)+SUMIFS(DataRegularSeason20242025!$AB$3:$AB$1315,DataRegularSeason20242025!$B$3:$B$1315, "&lt;=" &amp; EQ$1, DataRegularSeason20242025!$E$3:$E$1315, $A30)</f>
        <v>47</v>
      </c>
      <c r="ER30">
        <f>SUMIFS(DataRegularSeason20242025!$AA$3:$AA$1315,DataRegularSeason20242025!$B$3:$B$1315, "&lt;=" &amp; ER$1, DataRegularSeason20242025!$D$3:$D$1315, $A30)+SUMIFS(DataRegularSeason20242025!$AB$3:$AB$1315,DataRegularSeason20242025!$B$3:$B$1315, "&lt;=" &amp; ER$1, DataRegularSeason20242025!$E$3:$E$1315, $A30)</f>
        <v>47</v>
      </c>
      <c r="ES30">
        <f>SUMIFS(DataRegularSeason20242025!$AA$3:$AA$1315,DataRegularSeason20242025!$B$3:$B$1315, "&lt;=" &amp; ES$1, DataRegularSeason20242025!$D$3:$D$1315, $A30)+SUMIFS(DataRegularSeason20242025!$AB$3:$AB$1315,DataRegularSeason20242025!$B$3:$B$1315, "&lt;=" &amp; ES$1, DataRegularSeason20242025!$E$3:$E$1315, $A30)</f>
        <v>47</v>
      </c>
      <c r="ET30">
        <f>SUMIFS(DataRegularSeason20242025!$AA$3:$AA$1315,DataRegularSeason20242025!$B$3:$B$1315, "&lt;=" &amp; ET$1, DataRegularSeason20242025!$D$3:$D$1315, $A30)+SUMIFS(DataRegularSeason20242025!$AB$3:$AB$1315,DataRegularSeason20242025!$B$3:$B$1315, "&lt;=" &amp; ET$1, DataRegularSeason20242025!$E$3:$E$1315, $A30)</f>
        <v>47</v>
      </c>
      <c r="EU30">
        <f>SUMIFS(DataRegularSeason20242025!$AA$3:$AA$1315,DataRegularSeason20242025!$B$3:$B$1315, "&lt;=" &amp; EU$1, DataRegularSeason20242025!$D$3:$D$1315, $A30)+SUMIFS(DataRegularSeason20242025!$AB$3:$AB$1315,DataRegularSeason20242025!$B$3:$B$1315, "&lt;=" &amp; EU$1, DataRegularSeason20242025!$E$3:$E$1315, $A30)</f>
        <v>47</v>
      </c>
      <c r="EV30">
        <f>SUMIFS(DataRegularSeason20242025!$AA$3:$AA$1315,DataRegularSeason20242025!$B$3:$B$1315, "&lt;=" &amp; EV$1, DataRegularSeason20242025!$D$3:$D$1315, $A30)+SUMIFS(DataRegularSeason20242025!$AB$3:$AB$1315,DataRegularSeason20242025!$B$3:$B$1315, "&lt;=" &amp; EV$1, DataRegularSeason20242025!$E$3:$E$1315, $A30)</f>
        <v>47</v>
      </c>
      <c r="EW30">
        <f>SUMIFS(DataRegularSeason20242025!$AA$3:$AA$1315,DataRegularSeason20242025!$B$3:$B$1315, "&lt;=" &amp; EW$1, DataRegularSeason20242025!$D$3:$D$1315, $A30)+SUMIFS(DataRegularSeason20242025!$AB$3:$AB$1315,DataRegularSeason20242025!$B$3:$B$1315, "&lt;=" &amp; EW$1, DataRegularSeason20242025!$E$3:$E$1315, $A30)</f>
        <v>47</v>
      </c>
      <c r="EX30">
        <f>SUMIFS(DataRegularSeason20242025!$AA$3:$AA$1315,DataRegularSeason20242025!$B$3:$B$1315, "&lt;=" &amp; EX$1, DataRegularSeason20242025!$D$3:$D$1315, $A30)+SUMIFS(DataRegularSeason20242025!$AB$3:$AB$1315,DataRegularSeason20242025!$B$3:$B$1315, "&lt;=" &amp; EX$1, DataRegularSeason20242025!$E$3:$E$1315, $A30)</f>
        <v>47</v>
      </c>
      <c r="EY30">
        <f>SUMIFS(DataRegularSeason20242025!$AA$3:$AA$1315,DataRegularSeason20242025!$B$3:$B$1315, "&lt;=" &amp; EY$1, DataRegularSeason20242025!$D$3:$D$1315, $A30)+SUMIFS(DataRegularSeason20242025!$AB$3:$AB$1315,DataRegularSeason20242025!$B$3:$B$1315, "&lt;=" &amp; EY$1, DataRegularSeason20242025!$E$3:$E$1315, $A30)</f>
        <v>47</v>
      </c>
      <c r="EZ30">
        <f>SUMIFS(DataRegularSeason20242025!$AA$3:$AA$1315,DataRegularSeason20242025!$B$3:$B$1315, "&lt;=" &amp; EZ$1, DataRegularSeason20242025!$D$3:$D$1315, $A30)+SUMIFS(DataRegularSeason20242025!$AB$3:$AB$1315,DataRegularSeason20242025!$B$3:$B$1315, "&lt;=" &amp; EZ$1, DataRegularSeason20242025!$E$3:$E$1315, $A30)</f>
        <v>47</v>
      </c>
      <c r="FA30">
        <f>SUMIFS(DataRegularSeason20242025!$AA$3:$AA$1315,DataRegularSeason20242025!$B$3:$B$1315, "&lt;=" &amp; FA$1, DataRegularSeason20242025!$D$3:$D$1315, $A30)+SUMIFS(DataRegularSeason20242025!$AB$3:$AB$1315,DataRegularSeason20242025!$B$3:$B$1315, "&lt;=" &amp; FA$1, DataRegularSeason20242025!$E$3:$E$1315, $A30)</f>
        <v>47</v>
      </c>
      <c r="FB30">
        <f>SUMIFS(DataRegularSeason20242025!$AA$3:$AA$1315,DataRegularSeason20242025!$B$3:$B$1315, "&lt;=" &amp; FB$1, DataRegularSeason20242025!$D$3:$D$1315, $A30)+SUMIFS(DataRegularSeason20242025!$AB$3:$AB$1315,DataRegularSeason20242025!$B$3:$B$1315, "&lt;=" &amp; FB$1, DataRegularSeason20242025!$E$3:$E$1315, $A30)</f>
        <v>47</v>
      </c>
      <c r="FC30">
        <f>SUMIFS(DataRegularSeason20242025!$AA$3:$AA$1315,DataRegularSeason20242025!$B$3:$B$1315, "&lt;=" &amp; FC$1, DataRegularSeason20242025!$D$3:$D$1315, $A30)+SUMIFS(DataRegularSeason20242025!$AB$3:$AB$1315,DataRegularSeason20242025!$B$3:$B$1315, "&lt;=" &amp; FC$1, DataRegularSeason20242025!$E$3:$E$1315, $A30)</f>
        <v>47</v>
      </c>
      <c r="FD30">
        <f>SUMIFS(DataRegularSeason20242025!$AA$3:$AA$1315,DataRegularSeason20242025!$B$3:$B$1315, "&lt;=" &amp; FD$1, DataRegularSeason20242025!$D$3:$D$1315, $A30)+SUMIFS(DataRegularSeason20242025!$AB$3:$AB$1315,DataRegularSeason20242025!$B$3:$B$1315, "&lt;=" &amp; FD$1, DataRegularSeason20242025!$E$3:$E$1315, $A30)</f>
        <v>47</v>
      </c>
      <c r="FE30">
        <f>SUMIFS(DataRegularSeason20242025!$AA$3:$AA$1315,DataRegularSeason20242025!$B$3:$B$1315, "&lt;=" &amp; FE$1, DataRegularSeason20242025!$D$3:$D$1315, $A30)+SUMIFS(DataRegularSeason20242025!$AB$3:$AB$1315,DataRegularSeason20242025!$B$3:$B$1315, "&lt;=" &amp; FE$1, DataRegularSeason20242025!$E$3:$E$1315, $A30)</f>
        <v>47</v>
      </c>
      <c r="FF30">
        <f>SUMIFS(DataRegularSeason20242025!$AA$3:$AA$1315,DataRegularSeason20242025!$B$3:$B$1315, "&lt;=" &amp; FF$1, DataRegularSeason20242025!$D$3:$D$1315, $A30)+SUMIFS(DataRegularSeason20242025!$AB$3:$AB$1315,DataRegularSeason20242025!$B$3:$B$1315, "&lt;=" &amp; FF$1, DataRegularSeason20242025!$E$3:$E$1315, $A30)</f>
        <v>47</v>
      </c>
      <c r="FG30">
        <f>SUMIFS(DataRegularSeason20242025!$AA$3:$AA$1315,DataRegularSeason20242025!$B$3:$B$1315, "&lt;=" &amp; FG$1, DataRegularSeason20242025!$D$3:$D$1315, $A30)+SUMIFS(DataRegularSeason20242025!$AB$3:$AB$1315,DataRegularSeason20242025!$B$3:$B$1315, "&lt;=" &amp; FG$1, DataRegularSeason20242025!$E$3:$E$1315, $A30)</f>
        <v>47</v>
      </c>
      <c r="FH30">
        <f>SUMIFS(DataRegularSeason20242025!$AA$3:$AA$1315,DataRegularSeason20242025!$B$3:$B$1315, "&lt;=" &amp; FH$1, DataRegularSeason20242025!$D$3:$D$1315, $A30)+SUMIFS(DataRegularSeason20242025!$AB$3:$AB$1315,DataRegularSeason20242025!$B$3:$B$1315, "&lt;=" &amp; FH$1, DataRegularSeason20242025!$E$3:$E$1315, $A30)</f>
        <v>47</v>
      </c>
      <c r="FI30">
        <f>SUMIFS(DataRegularSeason20242025!$AA$3:$AA$1315,DataRegularSeason20242025!$B$3:$B$1315, "&lt;=" &amp; FI$1, DataRegularSeason20242025!$D$3:$D$1315, $A30)+SUMIFS(DataRegularSeason20242025!$AB$3:$AB$1315,DataRegularSeason20242025!$B$3:$B$1315, "&lt;=" &amp; FI$1, DataRegularSeason20242025!$E$3:$E$1315, $A30)</f>
        <v>47</v>
      </c>
      <c r="FJ30">
        <f>SUMIFS(DataRegularSeason20242025!$AA$3:$AA$1315,DataRegularSeason20242025!$B$3:$B$1315, "&lt;=" &amp; FJ$1, DataRegularSeason20242025!$D$3:$D$1315, $A30)+SUMIFS(DataRegularSeason20242025!$AB$3:$AB$1315,DataRegularSeason20242025!$B$3:$B$1315, "&lt;=" &amp; FJ$1, DataRegularSeason20242025!$E$3:$E$1315, $A30)</f>
        <v>47</v>
      </c>
      <c r="FK30">
        <f>SUMIFS(DataRegularSeason20242025!$AA$3:$AA$1315,DataRegularSeason20242025!$B$3:$B$1315, "&lt;=" &amp; FK$1, DataRegularSeason20242025!$D$3:$D$1315, $A30)+SUMIFS(DataRegularSeason20242025!$AB$3:$AB$1315,DataRegularSeason20242025!$B$3:$B$1315, "&lt;=" &amp; FK$1, DataRegularSeason20242025!$E$3:$E$1315, $A30)</f>
        <v>47</v>
      </c>
      <c r="FL30">
        <f>SUMIFS(DataRegularSeason20242025!$AA$3:$AA$1315,DataRegularSeason20242025!$B$3:$B$1315, "&lt;=" &amp; FL$1, DataRegularSeason20242025!$D$3:$D$1315, $A30)+SUMIFS(DataRegularSeason20242025!$AB$3:$AB$1315,DataRegularSeason20242025!$B$3:$B$1315, "&lt;=" &amp; FL$1, DataRegularSeason20242025!$E$3:$E$1315, $A30)</f>
        <v>47</v>
      </c>
      <c r="FM30">
        <f>SUMIFS(DataRegularSeason20242025!$AA$3:$AA$1315,DataRegularSeason20242025!$B$3:$B$1315, "&lt;=" &amp; FM$1, DataRegularSeason20242025!$D$3:$D$1315, $A30)+SUMIFS(DataRegularSeason20242025!$AB$3:$AB$1315,DataRegularSeason20242025!$B$3:$B$1315, "&lt;=" &amp; FM$1, DataRegularSeason20242025!$E$3:$E$1315, $A30)</f>
        <v>47</v>
      </c>
      <c r="FN30">
        <f>SUMIFS(DataRegularSeason20242025!$AA$3:$AA$1315,DataRegularSeason20242025!$B$3:$B$1315, "&lt;=" &amp; FN$1, DataRegularSeason20242025!$D$3:$D$1315, $A30)+SUMIFS(DataRegularSeason20242025!$AB$3:$AB$1315,DataRegularSeason20242025!$B$3:$B$1315, "&lt;=" &amp; FN$1, DataRegularSeason20242025!$E$3:$E$1315, $A30)</f>
        <v>47</v>
      </c>
      <c r="FO30">
        <f>SUMIFS(DataRegularSeason20242025!$AA$3:$AA$1315,DataRegularSeason20242025!$B$3:$B$1315, "&lt;=" &amp; FO$1, DataRegularSeason20242025!$D$3:$D$1315, $A30)+SUMIFS(DataRegularSeason20242025!$AB$3:$AB$1315,DataRegularSeason20242025!$B$3:$B$1315, "&lt;=" &amp; FO$1, DataRegularSeason20242025!$E$3:$E$1315, $A30)</f>
        <v>47</v>
      </c>
      <c r="FP30">
        <f>SUMIFS(DataRegularSeason20242025!$AA$3:$AA$1315,DataRegularSeason20242025!$B$3:$B$1315, "&lt;=" &amp; FP$1, DataRegularSeason20242025!$D$3:$D$1315, $A30)+SUMIFS(DataRegularSeason20242025!$AB$3:$AB$1315,DataRegularSeason20242025!$B$3:$B$1315, "&lt;=" &amp; FP$1, DataRegularSeason20242025!$E$3:$E$1315, $A30)</f>
        <v>47</v>
      </c>
      <c r="FQ30">
        <f>SUMIFS(DataRegularSeason20242025!$AA$3:$AA$1315,DataRegularSeason20242025!$B$3:$B$1315, "&lt;=" &amp; FQ$1, DataRegularSeason20242025!$D$3:$D$1315, $A30)+SUMIFS(DataRegularSeason20242025!$AB$3:$AB$1315,DataRegularSeason20242025!$B$3:$B$1315, "&lt;=" &amp; FQ$1, DataRegularSeason20242025!$E$3:$E$1315, $A30)</f>
        <v>47</v>
      </c>
      <c r="FR30">
        <f>SUMIFS(DataRegularSeason20242025!$AA$3:$AA$1315,DataRegularSeason20242025!$B$3:$B$1315, "&lt;=" &amp; FR$1, DataRegularSeason20242025!$D$3:$D$1315, $A30)+SUMIFS(DataRegularSeason20242025!$AB$3:$AB$1315,DataRegularSeason20242025!$B$3:$B$1315, "&lt;=" &amp; FR$1, DataRegularSeason20242025!$E$3:$E$1315, $A30)</f>
        <v>47</v>
      </c>
      <c r="FS30">
        <f>SUMIFS(DataRegularSeason20242025!$AA$3:$AA$1315,DataRegularSeason20242025!$B$3:$B$1315, "&lt;=" &amp; FS$1, DataRegularSeason20242025!$D$3:$D$1315, $A30)+SUMIFS(DataRegularSeason20242025!$AB$3:$AB$1315,DataRegularSeason20242025!$B$3:$B$1315, "&lt;=" &amp; FS$1, DataRegularSeason20242025!$E$3:$E$1315, $A30)</f>
        <v>47</v>
      </c>
      <c r="FT30">
        <f>SUMIFS(DataRegularSeason20242025!$AA$3:$AA$1315,DataRegularSeason20242025!$B$3:$B$1315, "&lt;=" &amp; FT$1, DataRegularSeason20242025!$D$3:$D$1315, $A30)+SUMIFS(DataRegularSeason20242025!$AB$3:$AB$1315,DataRegularSeason20242025!$B$3:$B$1315, "&lt;=" &amp; FT$1, DataRegularSeason20242025!$E$3:$E$1315, $A30)</f>
        <v>47</v>
      </c>
      <c r="FU30">
        <f>SUMIFS(DataRegularSeason20242025!$AA$3:$AA$1315,DataRegularSeason20242025!$B$3:$B$1315, "&lt;=" &amp; FU$1, DataRegularSeason20242025!$D$3:$D$1315, $A30)+SUMIFS(DataRegularSeason20242025!$AB$3:$AB$1315,DataRegularSeason20242025!$B$3:$B$1315, "&lt;=" &amp; FU$1, DataRegularSeason20242025!$E$3:$E$1315, $A30)</f>
        <v>47</v>
      </c>
      <c r="FV30">
        <f>SUMIFS(DataRegularSeason20242025!$AA$3:$AA$1315,DataRegularSeason20242025!$B$3:$B$1315, "&lt;=" &amp; FV$1, DataRegularSeason20242025!$D$3:$D$1315, $A30)+SUMIFS(DataRegularSeason20242025!$AB$3:$AB$1315,DataRegularSeason20242025!$B$3:$B$1315, "&lt;=" &amp; FV$1, DataRegularSeason20242025!$E$3:$E$1315, $A30)</f>
        <v>47</v>
      </c>
      <c r="FW30">
        <f>SUMIFS(DataRegularSeason20242025!$AA$3:$AA$1315,DataRegularSeason20242025!$B$3:$B$1315, "&lt;=" &amp; FW$1, DataRegularSeason20242025!$D$3:$D$1315, $A30)+SUMIFS(DataRegularSeason20242025!$AB$3:$AB$1315,DataRegularSeason20242025!$B$3:$B$1315, "&lt;=" &amp; FW$1, DataRegularSeason20242025!$E$3:$E$1315, $A30)</f>
        <v>47</v>
      </c>
      <c r="FX30">
        <f>SUMIFS(DataRegularSeason20242025!$AA$3:$AA$1315,DataRegularSeason20242025!$B$3:$B$1315, "&lt;=" &amp; FX$1, DataRegularSeason20242025!$D$3:$D$1315, $A30)+SUMIFS(DataRegularSeason20242025!$AB$3:$AB$1315,DataRegularSeason20242025!$B$3:$B$1315, "&lt;=" &amp; FX$1, DataRegularSeason20242025!$E$3:$E$1315, $A30)</f>
        <v>47</v>
      </c>
      <c r="FY30">
        <f>SUMIFS(DataRegularSeason20242025!$AA$3:$AA$1315,DataRegularSeason20242025!$B$3:$B$1315, "&lt;=" &amp; FY$1, DataRegularSeason20242025!$D$3:$D$1315, $A30)+SUMIFS(DataRegularSeason20242025!$AB$3:$AB$1315,DataRegularSeason20242025!$B$3:$B$1315, "&lt;=" &amp; FY$1, DataRegularSeason20242025!$E$3:$E$1315, $A30)</f>
        <v>47</v>
      </c>
      <c r="FZ30">
        <f>SUMIFS(DataRegularSeason20242025!$AA$3:$AA$1315,DataRegularSeason20242025!$B$3:$B$1315, "&lt;=" &amp; FZ$1, DataRegularSeason20242025!$D$3:$D$1315, $A30)+SUMIFS(DataRegularSeason20242025!$AB$3:$AB$1315,DataRegularSeason20242025!$B$3:$B$1315, "&lt;=" &amp; FZ$1, DataRegularSeason20242025!$E$3:$E$1315, $A30)</f>
        <v>47</v>
      </c>
      <c r="GA30">
        <f>SUMIFS(DataRegularSeason20242025!$AA$3:$AA$1315,DataRegularSeason20242025!$B$3:$B$1315, "&lt;=" &amp; GA$1, DataRegularSeason20242025!$D$3:$D$1315, $A30)+SUMIFS(DataRegularSeason20242025!$AB$3:$AB$1315,DataRegularSeason20242025!$B$3:$B$1315, "&lt;=" &amp; GA$1, DataRegularSeason20242025!$E$3:$E$1315, $A30)</f>
        <v>47</v>
      </c>
      <c r="GB30">
        <f>SUMIFS(DataRegularSeason20242025!$AA$3:$AA$1315,DataRegularSeason20242025!$B$3:$B$1315, "&lt;=" &amp; GB$1, DataRegularSeason20242025!$D$3:$D$1315, $A30)+SUMIFS(DataRegularSeason20242025!$AB$3:$AB$1315,DataRegularSeason20242025!$B$3:$B$1315, "&lt;=" &amp; GB$1, DataRegularSeason20242025!$E$3:$E$1315, $A30)</f>
        <v>47</v>
      </c>
      <c r="GC30">
        <f>SUMIFS(DataRegularSeason20242025!$AA$3:$AA$1315,DataRegularSeason20242025!$B$3:$B$1315, "&lt;=" &amp; GC$1, DataRegularSeason20242025!$D$3:$D$1315, $A30)+SUMIFS(DataRegularSeason20242025!$AB$3:$AB$1315,DataRegularSeason20242025!$B$3:$B$1315, "&lt;=" &amp; GC$1, DataRegularSeason20242025!$E$3:$E$1315, $A30)</f>
        <v>47</v>
      </c>
      <c r="GD30">
        <f>SUMIFS(DataRegularSeason20242025!$AA$3:$AA$1315,DataRegularSeason20242025!$B$3:$B$1315, "&lt;=" &amp; GD$1, DataRegularSeason20242025!$D$3:$D$1315, $A30)+SUMIFS(DataRegularSeason20242025!$AB$3:$AB$1315,DataRegularSeason20242025!$B$3:$B$1315, "&lt;=" &amp; GD$1, DataRegularSeason20242025!$E$3:$E$1315, $A30)</f>
        <v>47</v>
      </c>
      <c r="GE30">
        <f>SUMIFS(DataRegularSeason20242025!$AA$3:$AA$1315,DataRegularSeason20242025!$B$3:$B$1315, "&lt;=" &amp; GE$1, DataRegularSeason20242025!$D$3:$D$1315, $A30)+SUMIFS(DataRegularSeason20242025!$AB$3:$AB$1315,DataRegularSeason20242025!$B$3:$B$1315, "&lt;=" &amp; GE$1, DataRegularSeason20242025!$E$3:$E$1315, $A30)</f>
        <v>47</v>
      </c>
      <c r="GF30">
        <f>SUMIFS(DataRegularSeason20242025!$AA$3:$AA$1315,DataRegularSeason20242025!$B$3:$B$1315, "&lt;=" &amp; GF$1, DataRegularSeason20242025!$D$3:$D$1315, $A30)+SUMIFS(DataRegularSeason20242025!$AB$3:$AB$1315,DataRegularSeason20242025!$B$3:$B$1315, "&lt;=" &amp; GF$1, DataRegularSeason20242025!$E$3:$E$1315, $A30)</f>
        <v>47</v>
      </c>
      <c r="GG30">
        <f>SUMIFS(DataRegularSeason20242025!$AA$3:$AA$1315,DataRegularSeason20242025!$B$3:$B$1315, "&lt;=" &amp; GG$1, DataRegularSeason20242025!$D$3:$D$1315, $A30)+SUMIFS(DataRegularSeason20242025!$AB$3:$AB$1315,DataRegularSeason20242025!$B$3:$B$1315, "&lt;=" &amp; GG$1, DataRegularSeason20242025!$E$3:$E$1315, $A30)</f>
        <v>47</v>
      </c>
      <c r="GH30">
        <f>SUMIFS(DataRegularSeason20242025!$AA$3:$AA$1315,DataRegularSeason20242025!$B$3:$B$1315, "&lt;=" &amp; GH$1, DataRegularSeason20242025!$D$3:$D$1315, $A30)+SUMIFS(DataRegularSeason20242025!$AB$3:$AB$1315,DataRegularSeason20242025!$B$3:$B$1315, "&lt;=" &amp; GH$1, DataRegularSeason20242025!$E$3:$E$1315, $A30)</f>
        <v>47</v>
      </c>
      <c r="GI30">
        <f>SUMIFS(DataRegularSeason20242025!$AA$3:$AA$1315,DataRegularSeason20242025!$B$3:$B$1315, "&lt;=" &amp; GI$1, DataRegularSeason20242025!$D$3:$D$1315, $A30)+SUMIFS(DataRegularSeason20242025!$AB$3:$AB$1315,DataRegularSeason20242025!$B$3:$B$1315, "&lt;=" &amp; GI$1, DataRegularSeason20242025!$E$3:$E$1315, $A30)</f>
        <v>47</v>
      </c>
      <c r="GJ30">
        <f>SUMIFS(DataRegularSeason20242025!$AA$3:$AA$1315,DataRegularSeason20242025!$B$3:$B$1315, "&lt;=" &amp; GJ$1, DataRegularSeason20242025!$D$3:$D$1315, $A30)+SUMIFS(DataRegularSeason20242025!$AB$3:$AB$1315,DataRegularSeason20242025!$B$3:$B$1315, "&lt;=" &amp; GJ$1, DataRegularSeason20242025!$E$3:$E$1315, $A30)</f>
        <v>47</v>
      </c>
      <c r="GK30">
        <f>SUMIFS(DataRegularSeason20242025!$AA$3:$AA$1315,DataRegularSeason20242025!$B$3:$B$1315, "&lt;=" &amp; GK$1, DataRegularSeason20242025!$D$3:$D$1315, $A30)+SUMIFS(DataRegularSeason20242025!$AB$3:$AB$1315,DataRegularSeason20242025!$B$3:$B$1315, "&lt;=" &amp; GK$1, DataRegularSeason20242025!$E$3:$E$1315, $A30)</f>
        <v>47</v>
      </c>
      <c r="GL30">
        <f>SUMIFS(DataRegularSeason20242025!$AA$3:$AA$1315,DataRegularSeason20242025!$B$3:$B$1315, "&lt;=" &amp; GL$1, DataRegularSeason20242025!$D$3:$D$1315, $A30)+SUMIFS(DataRegularSeason20242025!$AB$3:$AB$1315,DataRegularSeason20242025!$B$3:$B$1315, "&lt;=" &amp; GL$1, DataRegularSeason20242025!$E$3:$E$1315, $A30)</f>
        <v>47</v>
      </c>
      <c r="GM30">
        <f>SUMIFS(DataRegularSeason20242025!$AA$3:$AA$1315,DataRegularSeason20242025!$B$3:$B$1315, "&lt;=" &amp; GM$1, DataRegularSeason20242025!$D$3:$D$1315, $A30)+SUMIFS(DataRegularSeason20242025!$AB$3:$AB$1315,DataRegularSeason20242025!$B$3:$B$1315, "&lt;=" &amp; GM$1, DataRegularSeason20242025!$E$3:$E$1315, $A30)</f>
        <v>47</v>
      </c>
      <c r="GN30">
        <f>SUMIFS(DataRegularSeason20242025!$AA$3:$AA$1315,DataRegularSeason20242025!$B$3:$B$1315, "&lt;=" &amp; GN$1, DataRegularSeason20242025!$D$3:$D$1315, $A30)+SUMIFS(DataRegularSeason20242025!$AB$3:$AB$1315,DataRegularSeason20242025!$B$3:$B$1315, "&lt;=" &amp; GN$1, DataRegularSeason20242025!$E$3:$E$1315, $A30)</f>
        <v>47</v>
      </c>
      <c r="GO30">
        <f>SUMIFS(DataRegularSeason20242025!$AA$3:$AA$1315,DataRegularSeason20242025!$B$3:$B$1315, "&lt;=" &amp; GO$1, DataRegularSeason20242025!$D$3:$D$1315, $A30)+SUMIFS(DataRegularSeason20242025!$AB$3:$AB$1315,DataRegularSeason20242025!$B$3:$B$1315, "&lt;=" &amp; GO$1, DataRegularSeason20242025!$E$3:$E$1315, $A30)</f>
        <v>47</v>
      </c>
      <c r="GP30">
        <f>SUMIFS(DataRegularSeason20242025!$AA$3:$AA$1315,DataRegularSeason20242025!$B$3:$B$1315, "&lt;=" &amp; GP$1, DataRegularSeason20242025!$D$3:$D$1315, $A30)+SUMIFS(DataRegularSeason20242025!$AB$3:$AB$1315,DataRegularSeason20242025!$B$3:$B$1315, "&lt;=" &amp; GP$1, DataRegularSeason20242025!$E$3:$E$1315, $A30)</f>
        <v>47</v>
      </c>
      <c r="GQ30">
        <f>SUMIFS(DataRegularSeason20242025!$AA$3:$AA$1315,DataRegularSeason20242025!$B$3:$B$1315, "&lt;=" &amp; GQ$1, DataRegularSeason20242025!$D$3:$D$1315, $A30)+SUMIFS(DataRegularSeason20242025!$AB$3:$AB$1315,DataRegularSeason20242025!$B$3:$B$1315, "&lt;=" &amp; GQ$1, DataRegularSeason20242025!$E$3:$E$1315, $A30)</f>
        <v>47</v>
      </c>
      <c r="GR30">
        <f>SUMIFS(DataRegularSeason20242025!$AA$3:$AA$1315,DataRegularSeason20242025!$B$3:$B$1315, "&lt;=" &amp; GR$1, DataRegularSeason20242025!$D$3:$D$1315, $A30)+SUMIFS(DataRegularSeason20242025!$AB$3:$AB$1315,DataRegularSeason20242025!$B$3:$B$1315, "&lt;=" &amp; GR$1, DataRegularSeason20242025!$E$3:$E$1315, $A30)</f>
        <v>47</v>
      </c>
      <c r="GS30">
        <f>SUMIFS(DataRegularSeason20242025!$AA$3:$AA$1315,DataRegularSeason20242025!$B$3:$B$1315, "&lt;=" &amp; GS$1, DataRegularSeason20242025!$D$3:$D$1315, $A30)+SUMIFS(DataRegularSeason20242025!$AB$3:$AB$1315,DataRegularSeason20242025!$B$3:$B$1315, "&lt;=" &amp; GS$1, DataRegularSeason20242025!$E$3:$E$1315, $A30)</f>
        <v>47</v>
      </c>
      <c r="GT30">
        <f>SUMIFS(DataRegularSeason20242025!$AA$3:$AA$1315,DataRegularSeason20242025!$B$3:$B$1315, "&lt;=" &amp; GT$1, DataRegularSeason20242025!$D$3:$D$1315, $A30)+SUMIFS(DataRegularSeason20242025!$AB$3:$AB$1315,DataRegularSeason20242025!$B$3:$B$1315, "&lt;=" &amp; GT$1, DataRegularSeason20242025!$E$3:$E$1315, $A30)</f>
        <v>47</v>
      </c>
      <c r="GU30">
        <f>SUMIFS(DataRegularSeason20242025!$AA$3:$AA$1315,DataRegularSeason20242025!$B$3:$B$1315, "&lt;=" &amp; GU$1, DataRegularSeason20242025!$D$3:$D$1315, $A30)+SUMIFS(DataRegularSeason20242025!$AB$3:$AB$1315,DataRegularSeason20242025!$B$3:$B$1315, "&lt;=" &amp; GU$1, DataRegularSeason20242025!$E$3:$E$1315, $A30)</f>
        <v>47</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46.90625</v>
      </c>
      <c r="DA34">
        <f>SUBTOTAL(101,Table4[2025-01-12])</f>
        <v>47.1875</v>
      </c>
      <c r="DB34">
        <f>SUBTOTAL(101,Table4[2025-01-13])</f>
        <v>47.1875</v>
      </c>
      <c r="DC34">
        <f>SUBTOTAL(101,Table4[2025-01-14])</f>
        <v>47.1875</v>
      </c>
      <c r="DD34">
        <f>SUBTOTAL(101,Table4[2025-01-15])</f>
        <v>47.1875</v>
      </c>
      <c r="DE34">
        <f>SUBTOTAL(101,Table4[2025-01-16])</f>
        <v>47.1875</v>
      </c>
      <c r="DF34">
        <f>SUBTOTAL(101,Table4[2025-01-17])</f>
        <v>47.1875</v>
      </c>
      <c r="DG34">
        <f>SUBTOTAL(101,Table4[2025-01-18])</f>
        <v>47.1875</v>
      </c>
      <c r="DH34">
        <f>SUBTOTAL(101,Table4[2025-01-19])</f>
        <v>47.1875</v>
      </c>
      <c r="DI34">
        <f>SUBTOTAL(101,Table4[2025-01-20])</f>
        <v>47.1875</v>
      </c>
      <c r="DJ34">
        <f>SUBTOTAL(101,Table4[2025-01-21])</f>
        <v>47.1875</v>
      </c>
      <c r="DK34">
        <f>SUBTOTAL(101,Table4[2025-01-22])</f>
        <v>47.1875</v>
      </c>
      <c r="DL34">
        <f>SUBTOTAL(101,Table4[2025-01-23])</f>
        <v>47.1875</v>
      </c>
      <c r="DM34">
        <f>SUBTOTAL(101,Table4[2025-01-24])</f>
        <v>47.1875</v>
      </c>
      <c r="DN34">
        <f>SUBTOTAL(101,Table4[2025-01-25])</f>
        <v>47.1875</v>
      </c>
      <c r="DO34">
        <f>SUBTOTAL(101,Table4[2025-01-26])</f>
        <v>47.1875</v>
      </c>
      <c r="DP34">
        <f>SUBTOTAL(101,Table4[2025-01-27])</f>
        <v>47.1875</v>
      </c>
      <c r="DQ34">
        <f>SUBTOTAL(101,Table4[2025-01-28])</f>
        <v>47.1875</v>
      </c>
      <c r="DR34">
        <f>SUBTOTAL(101,Table4[2025-01-29])</f>
        <v>47.1875</v>
      </c>
      <c r="DS34">
        <f>SUBTOTAL(101,Table4[2025-01-30])</f>
        <v>47.1875</v>
      </c>
      <c r="DT34">
        <f>SUBTOTAL(101,Table4[2025-01-31])</f>
        <v>47.1875</v>
      </c>
      <c r="DU34">
        <f>SUBTOTAL(101,Table4[2025-02-01])</f>
        <v>47.1875</v>
      </c>
      <c r="DV34">
        <f>SUBTOTAL(101,Table4[2025-02-02])</f>
        <v>47.1875</v>
      </c>
      <c r="DW34">
        <f>SUBTOTAL(101,Table4[2025-02-03])</f>
        <v>47.1875</v>
      </c>
      <c r="DX34">
        <f>SUBTOTAL(101,Table4[2025-02-04])</f>
        <v>47.1875</v>
      </c>
      <c r="DY34">
        <f>SUBTOTAL(101,Table4[2025-02-05])</f>
        <v>47.1875</v>
      </c>
      <c r="DZ34">
        <f>SUBTOTAL(101,Table4[2025-02-06])</f>
        <v>47.1875</v>
      </c>
      <c r="EA34">
        <f>SUBTOTAL(101,Table4[2025-02-07])</f>
        <v>47.1875</v>
      </c>
      <c r="EB34">
        <f>SUBTOTAL(101,Table4[2025-02-08])</f>
        <v>47.1875</v>
      </c>
      <c r="EC34">
        <f>SUBTOTAL(101,Table4[2025-02-09])</f>
        <v>47.1875</v>
      </c>
      <c r="ED34">
        <f>SUBTOTAL(101,Table4[2025-02-10])</f>
        <v>47.1875</v>
      </c>
      <c r="EE34">
        <f>SUBTOTAL(101,Table4[2025-02-11])</f>
        <v>47.1875</v>
      </c>
      <c r="EF34">
        <f>SUBTOTAL(101,Table4[2025-02-12])</f>
        <v>47.1875</v>
      </c>
      <c r="EG34">
        <f>SUBTOTAL(101,Table4[2025-02-13])</f>
        <v>47.1875</v>
      </c>
      <c r="EH34">
        <f>SUBTOTAL(101,Table4[2025-02-14])</f>
        <v>47.1875</v>
      </c>
      <c r="EI34">
        <f>SUBTOTAL(101,Table4[2025-02-15])</f>
        <v>47.1875</v>
      </c>
      <c r="EJ34">
        <f>SUBTOTAL(101,Table4[2025-02-16])</f>
        <v>47.1875</v>
      </c>
      <c r="EK34">
        <f>SUBTOTAL(101,Table4[2025-02-17])</f>
        <v>47.1875</v>
      </c>
      <c r="EL34">
        <f>SUBTOTAL(101,Table4[2025-02-18])</f>
        <v>47.1875</v>
      </c>
      <c r="EM34">
        <f>SUBTOTAL(101,Table4[2025-02-19])</f>
        <v>47.1875</v>
      </c>
      <c r="EN34">
        <f>SUBTOTAL(101,Table4[2025-02-20])</f>
        <v>47.1875</v>
      </c>
      <c r="EO34">
        <f>SUBTOTAL(101,Table4[2025-02-21])</f>
        <v>47.1875</v>
      </c>
      <c r="EP34">
        <f>SUBTOTAL(101,Table4[2025-02-22])</f>
        <v>47.1875</v>
      </c>
      <c r="EQ34">
        <f>SUBTOTAL(101,Table4[2025-02-23])</f>
        <v>47.1875</v>
      </c>
      <c r="ER34">
        <f>SUBTOTAL(101,Table4[2025-02-24])</f>
        <v>47.1875</v>
      </c>
      <c r="ES34">
        <f>SUBTOTAL(101,Table4[2025-02-25])</f>
        <v>47.1875</v>
      </c>
      <c r="ET34">
        <f>SUBTOTAL(101,Table4[2025-02-26])</f>
        <v>47.1875</v>
      </c>
      <c r="EU34">
        <f>SUBTOTAL(101,Table4[2025-02-27])</f>
        <v>47.1875</v>
      </c>
      <c r="EV34">
        <f>SUBTOTAL(101,Table4[2025-02-28])</f>
        <v>47.1875</v>
      </c>
      <c r="EW34">
        <f>SUBTOTAL(101,Table4[2025-03-01])</f>
        <v>47.1875</v>
      </c>
      <c r="EX34">
        <f>SUBTOTAL(101,Table4[2025-03-02])</f>
        <v>47.1875</v>
      </c>
      <c r="EY34">
        <f>SUBTOTAL(101,Table4[2025-03-03])</f>
        <v>47.1875</v>
      </c>
      <c r="EZ34">
        <f>SUBTOTAL(101,Table4[2025-03-04])</f>
        <v>47.1875</v>
      </c>
      <c r="FA34">
        <f>SUBTOTAL(101,Table4[2025-03-05])</f>
        <v>47.1875</v>
      </c>
      <c r="FB34">
        <f>SUBTOTAL(101,Table4[2025-03-06])</f>
        <v>47.1875</v>
      </c>
      <c r="FC34">
        <f>SUBTOTAL(101,Table4[2025-03-07])</f>
        <v>47.1875</v>
      </c>
      <c r="FD34">
        <f>SUBTOTAL(101,Table4[2025-03-08])</f>
        <v>47.1875</v>
      </c>
      <c r="FE34">
        <f>SUBTOTAL(101,Table4[2025-03-09])</f>
        <v>47.1875</v>
      </c>
      <c r="FF34">
        <f>SUBTOTAL(101,Table4[2025-03-10])</f>
        <v>47.1875</v>
      </c>
      <c r="FG34">
        <f>SUBTOTAL(101,Table4[2025-03-11])</f>
        <v>47.1875</v>
      </c>
      <c r="FH34">
        <f>SUBTOTAL(101,Table4[2025-03-12])</f>
        <v>47.1875</v>
      </c>
      <c r="FI34">
        <f>SUBTOTAL(101,Table4[2025-03-13])</f>
        <v>47.1875</v>
      </c>
      <c r="FJ34">
        <f>SUBTOTAL(101,Table4[2025-03-14])</f>
        <v>47.1875</v>
      </c>
      <c r="FK34">
        <f>SUBTOTAL(101,Table4[2025-03-15])</f>
        <v>47.1875</v>
      </c>
      <c r="FL34">
        <f>SUBTOTAL(101,Table4[2025-03-16])</f>
        <v>47.1875</v>
      </c>
      <c r="FM34">
        <f>SUBTOTAL(101,Table4[2025-03-17])</f>
        <v>47.1875</v>
      </c>
      <c r="FN34">
        <f>SUBTOTAL(101,Table4[2025-03-18])</f>
        <v>47.1875</v>
      </c>
      <c r="FO34">
        <f>SUBTOTAL(101,Table4[2025-03-19])</f>
        <v>47.1875</v>
      </c>
      <c r="FP34">
        <f>SUBTOTAL(101,Table4[2025-03-20])</f>
        <v>47.1875</v>
      </c>
      <c r="FQ34">
        <f>SUBTOTAL(101,Table4[2025-03-21])</f>
        <v>47.1875</v>
      </c>
      <c r="FR34">
        <f>SUBTOTAL(101,Table4[2025-03-22])</f>
        <v>47.1875</v>
      </c>
      <c r="FS34">
        <f>SUBTOTAL(101,Table4[2025-03-23])</f>
        <v>47.1875</v>
      </c>
      <c r="FT34">
        <f>SUBTOTAL(101,Table4[2025-03-24])</f>
        <v>47.1875</v>
      </c>
      <c r="FU34">
        <f>SUBTOTAL(101,Table4[2025-03-25])</f>
        <v>47.1875</v>
      </c>
      <c r="FV34">
        <f>SUBTOTAL(101,Table4[2025-03-26])</f>
        <v>47.1875</v>
      </c>
      <c r="FW34">
        <f>SUBTOTAL(101,Table4[2025-03-27])</f>
        <v>47.1875</v>
      </c>
      <c r="FX34">
        <f>SUBTOTAL(101,Table4[2025-03-28])</f>
        <v>47.1875</v>
      </c>
      <c r="FY34">
        <f>SUBTOTAL(101,Table4[2025-03-29])</f>
        <v>47.1875</v>
      </c>
      <c r="FZ34">
        <f>SUBTOTAL(101,Table4[2025-03-30])</f>
        <v>47.1875</v>
      </c>
      <c r="GA34">
        <f>SUBTOTAL(101,Table4[2025-03-31])</f>
        <v>47.1875</v>
      </c>
      <c r="GB34">
        <f>SUBTOTAL(101,Table4[2025-04-01])</f>
        <v>47.1875</v>
      </c>
      <c r="GC34">
        <f>SUBTOTAL(101,Table4[2025-04-02])</f>
        <v>47.1875</v>
      </c>
      <c r="GD34">
        <f>SUBTOTAL(101,Table4[2025-04-03])</f>
        <v>47.1875</v>
      </c>
      <c r="GE34">
        <f>SUBTOTAL(101,Table4[2025-04-04])</f>
        <v>47.1875</v>
      </c>
      <c r="GF34">
        <f>SUBTOTAL(101,Table4[2025-04-05])</f>
        <v>47.1875</v>
      </c>
      <c r="GG34">
        <f>SUBTOTAL(101,Table4[2025-04-06])</f>
        <v>47.1875</v>
      </c>
      <c r="GH34">
        <f>SUBTOTAL(101,Table4[2025-04-07])</f>
        <v>47.1875</v>
      </c>
      <c r="GI34">
        <f>SUBTOTAL(101,Table4[2025-04-08])</f>
        <v>47.1875</v>
      </c>
      <c r="GJ34">
        <f>SUBTOTAL(101,Table4[2025-04-09])</f>
        <v>47.1875</v>
      </c>
      <c r="GK34">
        <f>SUBTOTAL(101,Table4[2025-04-10])</f>
        <v>47.1875</v>
      </c>
      <c r="GL34">
        <f>SUBTOTAL(101,Table4[2025-04-11])</f>
        <v>47.1875</v>
      </c>
      <c r="GM34">
        <f>SUBTOTAL(101,Table4[2025-04-12])</f>
        <v>47.1875</v>
      </c>
      <c r="GN34">
        <f>SUBTOTAL(101,Table4[2025-04-13])</f>
        <v>47.1875</v>
      </c>
      <c r="GO34">
        <f>SUBTOTAL(101,Table4[2025-04-14])</f>
        <v>47.1875</v>
      </c>
      <c r="GP34">
        <f>SUBTOTAL(101,Table4[2025-04-15])</f>
        <v>47.1875</v>
      </c>
      <c r="GQ34">
        <f>SUBTOTAL(101,Table4[2025-04-16])</f>
        <v>47.1875</v>
      </c>
      <c r="GR34">
        <f>SUBTOTAL(101,Table4[2025-04-17])</f>
        <v>47.1875</v>
      </c>
      <c r="GS34">
        <f>SUBTOTAL(101,Table4[2025-04-18])</f>
        <v>47.1875</v>
      </c>
      <c r="GT34">
        <f>SUBTOTAL(101,Table4[2025-04-19])</f>
        <v>47.1875</v>
      </c>
      <c r="GU34">
        <f>SUBTOTAL(101,Table4[2025-04-20])</f>
        <v>47.1875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5">
        <f>BO3+BO4</f>
        <v>82</v>
      </c>
    </row>
    <row r="4" spans="1:68" ht="9.9499999999999993" customHeight="1" x14ac:dyDescent="0.25">
      <c r="A4" s="9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5"/>
    </row>
    <row r="5" spans="1:68" ht="9.9499999999999993" customHeight="1" x14ac:dyDescent="0.25">
      <c r="A5" s="9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5">
        <f t="shared" ref="BP5" si="1">BO5+BO6</f>
        <v>82</v>
      </c>
    </row>
    <row r="6" spans="1:68" ht="9.9499999999999993" customHeight="1" x14ac:dyDescent="0.25">
      <c r="A6" s="9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5"/>
    </row>
    <row r="7" spans="1:68" ht="9.9499999999999993" customHeight="1" x14ac:dyDescent="0.25">
      <c r="A7" s="9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5">
        <f t="shared" ref="BP7" si="2">BO7+BO8</f>
        <v>82</v>
      </c>
    </row>
    <row r="8" spans="1:68" ht="9.9499999999999993" customHeight="1" x14ac:dyDescent="0.25">
      <c r="A8" s="9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5"/>
    </row>
    <row r="9" spans="1:68" ht="9.9499999999999993" customHeight="1" x14ac:dyDescent="0.25">
      <c r="A9" s="9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5">
        <f t="shared" ref="BP9" si="3">BO9+BO10</f>
        <v>82</v>
      </c>
    </row>
    <row r="10" spans="1:68" ht="9.9499999999999993" customHeight="1" x14ac:dyDescent="0.25">
      <c r="A10" s="9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5"/>
    </row>
    <row r="11" spans="1:68" ht="9.9499999999999993" customHeight="1" x14ac:dyDescent="0.25">
      <c r="A11" s="9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5">
        <f t="shared" ref="BP11" si="4">BO11+BO12</f>
        <v>82</v>
      </c>
    </row>
    <row r="12" spans="1:68" ht="9.9499999999999993" customHeight="1" x14ac:dyDescent="0.25">
      <c r="A12" s="9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5"/>
    </row>
    <row r="13" spans="1:68" ht="9.9499999999999993" customHeight="1" x14ac:dyDescent="0.25">
      <c r="A13" s="9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5">
        <f t="shared" ref="BP13" si="5">BO13+BO14</f>
        <v>82</v>
      </c>
    </row>
    <row r="14" spans="1:68" ht="9.9499999999999993" customHeight="1" x14ac:dyDescent="0.25">
      <c r="A14" s="9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5"/>
    </row>
    <row r="15" spans="1:68" ht="9.9499999999999993" customHeight="1" x14ac:dyDescent="0.25">
      <c r="A15" s="9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5">
        <f t="shared" ref="BP15" si="6">BO15+BO16</f>
        <v>82</v>
      </c>
    </row>
    <row r="16" spans="1:68" ht="9.9499999999999993" customHeight="1" x14ac:dyDescent="0.25">
      <c r="A16" s="9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5"/>
    </row>
    <row r="17" spans="1:68" ht="9.9499999999999993" customHeight="1" x14ac:dyDescent="0.25">
      <c r="A17" s="9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5">
        <f t="shared" ref="BP17" si="7">BO17+BO18</f>
        <v>82</v>
      </c>
    </row>
    <row r="18" spans="1:68" ht="9.9499999999999993" customHeight="1" x14ac:dyDescent="0.25">
      <c r="A18" s="9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5"/>
    </row>
    <row r="19" spans="1:68" ht="9.9499999999999993" customHeight="1" x14ac:dyDescent="0.25">
      <c r="A19" s="9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5">
        <f t="shared" ref="BP19" si="8">BO19+BO20</f>
        <v>82</v>
      </c>
    </row>
    <row r="20" spans="1:68" ht="9.9499999999999993" customHeight="1" x14ac:dyDescent="0.25">
      <c r="A20" s="9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5"/>
    </row>
    <row r="21" spans="1:68" ht="9.9499999999999993" customHeight="1" x14ac:dyDescent="0.25">
      <c r="A21" s="9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5">
        <f t="shared" ref="BP21" si="9">BO21+BO22</f>
        <v>82</v>
      </c>
    </row>
    <row r="22" spans="1:68" ht="9.9499999999999993" customHeight="1" x14ac:dyDescent="0.25">
      <c r="A22" s="9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5"/>
    </row>
    <row r="23" spans="1:68" ht="9.9499999999999993" customHeight="1" x14ac:dyDescent="0.25">
      <c r="A23" s="9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5">
        <f t="shared" ref="BP23" si="10">BO23+BO24</f>
        <v>82</v>
      </c>
    </row>
    <row r="24" spans="1:68" ht="9.9499999999999993" customHeight="1" x14ac:dyDescent="0.25">
      <c r="A24" s="9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5"/>
    </row>
    <row r="25" spans="1:68" ht="9.9499999999999993" customHeight="1" x14ac:dyDescent="0.25">
      <c r="A25" s="9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5">
        <f t="shared" ref="BP25" si="11">BO25+BO26</f>
        <v>82</v>
      </c>
    </row>
    <row r="26" spans="1:68" ht="9.9499999999999993" customHeight="1" x14ac:dyDescent="0.25">
      <c r="A26" s="9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5"/>
    </row>
    <row r="27" spans="1:68" ht="9.9499999999999993" customHeight="1" x14ac:dyDescent="0.25">
      <c r="A27" s="9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5">
        <f t="shared" ref="BP27" si="12">BO27+BO28</f>
        <v>82</v>
      </c>
    </row>
    <row r="28" spans="1:68" ht="9.9499999999999993" customHeight="1" x14ac:dyDescent="0.25">
      <c r="A28" s="9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5"/>
    </row>
    <row r="29" spans="1:68" ht="9.9499999999999993" customHeight="1" x14ac:dyDescent="0.25">
      <c r="A29" s="9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5">
        <f t="shared" ref="BP29" si="13">BO29+BO30</f>
        <v>82</v>
      </c>
    </row>
    <row r="30" spans="1:68" ht="9.9499999999999993" customHeight="1" x14ac:dyDescent="0.25">
      <c r="A30" s="9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5"/>
    </row>
    <row r="31" spans="1:68" ht="9.9499999999999993" customHeight="1" x14ac:dyDescent="0.25">
      <c r="A31" s="9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5">
        <f t="shared" ref="BP31" si="14">BO31+BO32</f>
        <v>82</v>
      </c>
    </row>
    <row r="32" spans="1:68" ht="9.9499999999999993" customHeight="1" x14ac:dyDescent="0.25">
      <c r="A32" s="9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5"/>
    </row>
    <row r="33" spans="1:68" ht="9.9499999999999993" customHeight="1" x14ac:dyDescent="0.25">
      <c r="A33" s="9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5">
        <f t="shared" ref="BP33" si="15">BO33+BO34</f>
        <v>82</v>
      </c>
    </row>
    <row r="34" spans="1:68" ht="9.9499999999999993" customHeight="1" x14ac:dyDescent="0.25">
      <c r="A34" s="9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5"/>
    </row>
    <row r="35" spans="1:68" ht="9.9499999999999993" customHeight="1" x14ac:dyDescent="0.25">
      <c r="A35" s="9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5">
        <f t="shared" ref="BP35" si="16">BO35+BO36</f>
        <v>82</v>
      </c>
    </row>
    <row r="36" spans="1:68" ht="9.9499999999999993" customHeight="1" x14ac:dyDescent="0.25">
      <c r="A36" s="9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5"/>
    </row>
    <row r="37" spans="1:68" ht="9.9499999999999993" customHeight="1" x14ac:dyDescent="0.25">
      <c r="A37" s="9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5">
        <f t="shared" ref="BP37" si="17">BO37+BO38</f>
        <v>82</v>
      </c>
    </row>
    <row r="38" spans="1:68" ht="9.9499999999999993" customHeight="1" x14ac:dyDescent="0.25">
      <c r="A38" s="9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5"/>
    </row>
    <row r="39" spans="1:68" ht="9.9499999999999993" customHeight="1" x14ac:dyDescent="0.25">
      <c r="A39" s="9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5">
        <f t="shared" ref="BP39" si="18">BO39+BO40</f>
        <v>82</v>
      </c>
    </row>
    <row r="40" spans="1:68" ht="9.9499999999999993" customHeight="1" x14ac:dyDescent="0.25">
      <c r="A40" s="9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5"/>
    </row>
    <row r="41" spans="1:68" ht="9.9499999999999993" customHeight="1" x14ac:dyDescent="0.25">
      <c r="A41" s="9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5">
        <f t="shared" ref="BP41" si="19">BO41+BO42</f>
        <v>82</v>
      </c>
    </row>
    <row r="42" spans="1:68" ht="9.9499999999999993" customHeight="1" x14ac:dyDescent="0.25">
      <c r="A42" s="9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5"/>
    </row>
    <row r="43" spans="1:68" ht="9.9499999999999993" customHeight="1" x14ac:dyDescent="0.25">
      <c r="A43" s="9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5">
        <f t="shared" ref="BP43" si="20">BO43+BO44</f>
        <v>82</v>
      </c>
    </row>
    <row r="44" spans="1:68" ht="9.9499999999999993" customHeight="1" x14ac:dyDescent="0.25">
      <c r="A44" s="9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5"/>
    </row>
    <row r="45" spans="1:68" ht="9.9499999999999993" customHeight="1" x14ac:dyDescent="0.25">
      <c r="A45" s="9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5">
        <f t="shared" ref="BP45" si="21">BO45+BO46</f>
        <v>82</v>
      </c>
    </row>
    <row r="46" spans="1:68" ht="9.9499999999999993" customHeight="1" x14ac:dyDescent="0.25">
      <c r="A46" s="9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5"/>
    </row>
    <row r="47" spans="1:68" ht="9.9499999999999993" customHeight="1" x14ac:dyDescent="0.25">
      <c r="A47" s="9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5">
        <f t="shared" ref="BP47" si="22">BO47+BO48</f>
        <v>82</v>
      </c>
    </row>
    <row r="48" spans="1:68" ht="9.9499999999999993" customHeight="1" x14ac:dyDescent="0.25">
      <c r="A48" s="9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5"/>
    </row>
    <row r="49" spans="1:68" ht="9.9499999999999993" customHeight="1" x14ac:dyDescent="0.25">
      <c r="A49" s="9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5">
        <f t="shared" ref="BP49" si="23">BO49+BO50</f>
        <v>82</v>
      </c>
    </row>
    <row r="50" spans="1:68" ht="9.9499999999999993" customHeight="1" x14ac:dyDescent="0.25">
      <c r="A50" s="9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5"/>
    </row>
    <row r="51" spans="1:68" ht="9.9499999999999993" customHeight="1" x14ac:dyDescent="0.25">
      <c r="A51" s="9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5">
        <f t="shared" ref="BP51" si="24">BO51+BO52</f>
        <v>82</v>
      </c>
    </row>
    <row r="52" spans="1:68" ht="9.9499999999999993" customHeight="1" x14ac:dyDescent="0.25">
      <c r="A52" s="9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5"/>
    </row>
    <row r="53" spans="1:68" ht="9.9499999999999993" customHeight="1" x14ac:dyDescent="0.25">
      <c r="A53" s="9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5">
        <f t="shared" ref="BP53" si="25">BO53+BO54</f>
        <v>82</v>
      </c>
    </row>
    <row r="54" spans="1:68" ht="9.9499999999999993" customHeight="1" x14ac:dyDescent="0.25">
      <c r="A54" s="9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5"/>
    </row>
    <row r="55" spans="1:68" ht="9.9499999999999993" customHeight="1" x14ac:dyDescent="0.25">
      <c r="A55" s="9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5">
        <f t="shared" ref="BP55" si="26">BO55+BO56</f>
        <v>82</v>
      </c>
    </row>
    <row r="56" spans="1:68" ht="9.9499999999999993" customHeight="1" x14ac:dyDescent="0.25">
      <c r="A56" s="9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5"/>
    </row>
    <row r="57" spans="1:68" ht="9.9499999999999993" customHeight="1" x14ac:dyDescent="0.25">
      <c r="A57" s="9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5">
        <f t="shared" ref="BP57" si="27">BO57+BO58</f>
        <v>82</v>
      </c>
    </row>
    <row r="58" spans="1:68" ht="9.9499999999999993" customHeight="1" x14ac:dyDescent="0.25">
      <c r="A58" s="9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5"/>
    </row>
    <row r="59" spans="1:68" ht="9.9499999999999993" customHeight="1" x14ac:dyDescent="0.25">
      <c r="A59" s="9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5">
        <f t="shared" ref="BP59" si="28">BO59+BO60</f>
        <v>82</v>
      </c>
    </row>
    <row r="60" spans="1:68" ht="9.9499999999999993" customHeight="1" x14ac:dyDescent="0.25">
      <c r="A60" s="9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5"/>
    </row>
    <row r="61" spans="1:68" ht="9.9499999999999993" customHeight="1" x14ac:dyDescent="0.25">
      <c r="A61" s="9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5">
        <f t="shared" ref="BP61" si="29">BO61+BO62</f>
        <v>82</v>
      </c>
    </row>
    <row r="62" spans="1:68" ht="9.9499999999999993" customHeight="1" x14ac:dyDescent="0.25">
      <c r="A62" s="9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5"/>
    </row>
    <row r="63" spans="1:68" ht="9.9499999999999993" customHeight="1" x14ac:dyDescent="0.25">
      <c r="A63" s="9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5">
        <f t="shared" ref="BP63" si="30">BO63+BO64</f>
        <v>82</v>
      </c>
    </row>
    <row r="64" spans="1:68" ht="9.9499999999999993" customHeight="1" x14ac:dyDescent="0.25">
      <c r="A64" s="9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5"/>
    </row>
    <row r="65" spans="1:68" ht="9.9499999999999993" customHeight="1" x14ac:dyDescent="0.25">
      <c r="A65" s="9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5">
        <f t="shared" ref="BP65" si="31">BO65+BO66</f>
        <v>82</v>
      </c>
    </row>
    <row r="66" spans="1:68" ht="9.9499999999999993" customHeight="1" x14ac:dyDescent="0.25">
      <c r="A66" s="9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95">
        <f>BO3+BO4</f>
        <v>43</v>
      </c>
      <c r="BQ3" s="91">
        <f>82-BP3</f>
        <v>39</v>
      </c>
    </row>
    <row r="4" spans="1:69" ht="9.9499999999999993" customHeight="1" x14ac:dyDescent="0.25">
      <c r="A4" s="9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5"/>
      <c r="BQ4" s="91"/>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5">
        <f t="shared" ref="BP5" si="1">BO5+BO6</f>
        <v>45</v>
      </c>
      <c r="BQ5" s="91">
        <f t="shared" ref="BQ5" si="2">82-BP5</f>
        <v>37</v>
      </c>
    </row>
    <row r="6" spans="1:69" ht="9.9499999999999993" customHeight="1" x14ac:dyDescent="0.25">
      <c r="A6" s="9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95"/>
      <c r="BQ6" s="91"/>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5">
        <f t="shared" ref="BP7" si="3">BO7+BO8</f>
        <v>43</v>
      </c>
      <c r="BQ7" s="91">
        <f t="shared" ref="BQ7" si="4">82-BP7</f>
        <v>39</v>
      </c>
    </row>
    <row r="8" spans="1:69" ht="9.9499999999999993" customHeight="1" x14ac:dyDescent="0.25">
      <c r="A8" s="9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5"/>
      <c r="BQ8" s="91"/>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5">
        <f t="shared" ref="BP9" si="5">BO9+BO10</f>
        <v>43</v>
      </c>
      <c r="BQ9" s="91">
        <f t="shared" ref="BQ9" si="6">82-BP9</f>
        <v>39</v>
      </c>
    </row>
    <row r="10" spans="1:69" ht="9.9499999999999993" customHeight="1" x14ac:dyDescent="0.25">
      <c r="A10" s="92"/>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95"/>
      <c r="BQ10" s="91"/>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5">
        <f t="shared" ref="BP11" si="7">BO11+BO12</f>
        <v>43</v>
      </c>
      <c r="BQ11" s="91">
        <f t="shared" ref="BQ11" si="8">82-BP11</f>
        <v>39</v>
      </c>
    </row>
    <row r="12" spans="1:69" ht="9.9499999999999993" customHeight="1" x14ac:dyDescent="0.25">
      <c r="A12" s="92"/>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5"/>
      <c r="BQ12" s="91"/>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95">
        <f t="shared" ref="BP13" si="9">BO13+BO14</f>
        <v>41</v>
      </c>
      <c r="BQ13" s="91">
        <f t="shared" ref="BQ13" si="10">82-BP13</f>
        <v>41</v>
      </c>
    </row>
    <row r="14" spans="1:69" ht="9.9499999999999993" customHeight="1" x14ac:dyDescent="0.25">
      <c r="A14" s="9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95"/>
      <c r="BQ14" s="91"/>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5">
        <f t="shared" ref="BP15" si="11">BO15+BO16</f>
        <v>43</v>
      </c>
      <c r="BQ15" s="91">
        <f t="shared" ref="BQ15" si="12">82-BP15</f>
        <v>39</v>
      </c>
    </row>
    <row r="16" spans="1:69" ht="9.9499999999999993" customHeight="1" x14ac:dyDescent="0.25">
      <c r="A16" s="9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21</v>
      </c>
      <c r="BP16" s="95"/>
      <c r="BQ16" s="91"/>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5">
        <f t="shared" ref="BP17" si="13">BO17+BO18</f>
        <v>44</v>
      </c>
      <c r="BQ17" s="91">
        <f t="shared" ref="BQ17" si="14">82-BP17</f>
        <v>38</v>
      </c>
    </row>
    <row r="18" spans="1:69" ht="9.9499999999999993" customHeight="1" x14ac:dyDescent="0.25">
      <c r="A18" s="9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5"/>
      <c r="BQ18" s="91"/>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20</v>
      </c>
      <c r="BP19" s="95">
        <f t="shared" ref="BP19" si="15">BO19+BO20</f>
        <v>42</v>
      </c>
      <c r="BQ19" s="91">
        <f t="shared" ref="BQ19" si="16">82-BP19</f>
        <v>40</v>
      </c>
    </row>
    <row r="20" spans="1:69" ht="9.9499999999999993" customHeight="1" x14ac:dyDescent="0.25">
      <c r="A20" s="9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5"/>
      <c r="BQ20" s="91"/>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5">
        <f t="shared" ref="BP21" si="17">BO21+BO22</f>
        <v>42</v>
      </c>
      <c r="BQ21" s="91">
        <f t="shared" ref="BQ21" si="18">82-BP21</f>
        <v>40</v>
      </c>
    </row>
    <row r="22" spans="1:69" ht="9.9499999999999993" customHeight="1" x14ac:dyDescent="0.25">
      <c r="A22" s="9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24</v>
      </c>
      <c r="BP22" s="95"/>
      <c r="BQ22" s="91"/>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5">
        <f t="shared" ref="BP23" si="19">BO23+BO24</f>
        <v>42</v>
      </c>
      <c r="BQ23" s="91">
        <f t="shared" ref="BQ23" si="20">82-BP23</f>
        <v>40</v>
      </c>
    </row>
    <row r="24" spans="1:69" ht="9.9499999999999993" customHeight="1" x14ac:dyDescent="0.25">
      <c r="A24" s="92"/>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95"/>
      <c r="BQ24" s="91"/>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21</v>
      </c>
      <c r="BP25" s="95">
        <f t="shared" ref="BP25" si="21">BO25+BO26</f>
        <v>43</v>
      </c>
      <c r="BQ25" s="91">
        <f t="shared" ref="BQ25" si="22">82-BP25</f>
        <v>39</v>
      </c>
    </row>
    <row r="26" spans="1:69" ht="9.9499999999999993" customHeight="1" x14ac:dyDescent="0.25">
      <c r="A26" s="9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5"/>
      <c r="BQ26" s="91"/>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23</v>
      </c>
      <c r="BP27" s="95">
        <f t="shared" ref="BP27" si="23">BO27+BO28</f>
        <v>40</v>
      </c>
      <c r="BQ27" s="91">
        <f t="shared" ref="BQ27" si="24">82-BP27</f>
        <v>42</v>
      </c>
    </row>
    <row r="28" spans="1:69" ht="9.9499999999999993" customHeight="1" x14ac:dyDescent="0.25">
      <c r="A28" s="9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5"/>
      <c r="BQ28" s="91"/>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22</v>
      </c>
      <c r="BP29" s="95">
        <f t="shared" ref="BP29" si="25">BO29+BO30</f>
        <v>43</v>
      </c>
      <c r="BQ29" s="91">
        <f t="shared" ref="BQ29" si="26">82-BP29</f>
        <v>39</v>
      </c>
    </row>
    <row r="30" spans="1:69" ht="9.9499999999999993" customHeight="1" x14ac:dyDescent="0.25">
      <c r="A30" s="9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5"/>
      <c r="BQ30" s="91"/>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95">
        <f t="shared" ref="BP31" si="27">BO31+BO32</f>
        <v>42</v>
      </c>
      <c r="BQ31" s="91">
        <f t="shared" ref="BQ31" si="28">82-BP31</f>
        <v>40</v>
      </c>
    </row>
    <row r="32" spans="1:69" ht="9.9499999999999993" customHeight="1" x14ac:dyDescent="0.25">
      <c r="A32" s="9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5"/>
      <c r="BQ32" s="91"/>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5">
        <f t="shared" ref="BP33" si="29">BO33+BO34</f>
        <v>45</v>
      </c>
      <c r="BQ33" s="91">
        <f t="shared" ref="BQ33" si="30">82-BP33</f>
        <v>37</v>
      </c>
    </row>
    <row r="34" spans="1:69" ht="9.9499999999999993" customHeight="1" x14ac:dyDescent="0.25">
      <c r="A34" s="9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5"/>
      <c r="BQ34" s="91"/>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5">
        <f t="shared" ref="BP35" si="31">BO35+BO36</f>
        <v>42</v>
      </c>
      <c r="BQ35" s="91">
        <f t="shared" ref="BQ35" si="32">82-BP35</f>
        <v>40</v>
      </c>
    </row>
    <row r="36" spans="1:69" ht="9.9499999999999993" customHeight="1" x14ac:dyDescent="0.25">
      <c r="A36" s="9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5"/>
      <c r="BQ36" s="91"/>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95">
        <f t="shared" ref="BP37" si="33">BO37+BO38</f>
        <v>42</v>
      </c>
      <c r="BQ37" s="91">
        <f t="shared" ref="BQ37" si="34">82-BP37</f>
        <v>40</v>
      </c>
    </row>
    <row r="38" spans="1:69" ht="9.9499999999999993" customHeight="1" x14ac:dyDescent="0.25">
      <c r="A38" s="9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5"/>
      <c r="BQ38" s="91"/>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95">
        <f t="shared" ref="BP39" si="35">BO39+BO40</f>
        <v>42</v>
      </c>
      <c r="BQ39" s="91">
        <f t="shared" ref="BQ39" si="36">82-BP39</f>
        <v>40</v>
      </c>
    </row>
    <row r="40" spans="1:69" ht="9.9499999999999993" customHeight="1" x14ac:dyDescent="0.25">
      <c r="A40" s="9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5"/>
      <c r="BQ40" s="91"/>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95">
        <f t="shared" ref="BP41" si="37">BO41+BO42</f>
        <v>42</v>
      </c>
      <c r="BQ41" s="91">
        <f t="shared" ref="BQ41" si="38">82-BP41</f>
        <v>40</v>
      </c>
    </row>
    <row r="42" spans="1:69" ht="9.9499999999999993" customHeight="1" x14ac:dyDescent="0.25">
      <c r="A42" s="9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95"/>
      <c r="BQ42" s="91"/>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5">
        <f t="shared" ref="BP43" si="39">BO43+BO44</f>
        <v>43</v>
      </c>
      <c r="BQ43" s="91">
        <f t="shared" ref="BQ43" si="40">82-BP43</f>
        <v>39</v>
      </c>
    </row>
    <row r="44" spans="1:69" ht="9.9499999999999993" customHeight="1" x14ac:dyDescent="0.25">
      <c r="A44" s="92"/>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21</v>
      </c>
      <c r="BP44" s="95"/>
      <c r="BQ44" s="91"/>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5">
        <f t="shared" ref="BP45" si="41">BO45+BO46</f>
        <v>45</v>
      </c>
      <c r="BQ45" s="91">
        <f t="shared" ref="BQ45" si="42">82-BP45</f>
        <v>37</v>
      </c>
    </row>
    <row r="46" spans="1:69" ht="9.9499999999999993" customHeight="1" x14ac:dyDescent="0.25">
      <c r="A46" s="9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24</v>
      </c>
      <c r="BP46" s="95"/>
      <c r="BQ46" s="91"/>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22</v>
      </c>
      <c r="BP47" s="95">
        <f t="shared" ref="BP47" si="43">BO47+BO48</f>
        <v>44</v>
      </c>
      <c r="BQ47" s="91">
        <f t="shared" ref="BQ47" si="44">82-BP47</f>
        <v>38</v>
      </c>
    </row>
    <row r="48" spans="1:69" ht="9.9499999999999993" customHeight="1" x14ac:dyDescent="0.25">
      <c r="A48" s="9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5"/>
      <c r="BQ48" s="91"/>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5">
        <f t="shared" ref="BP49" si="45">BO49+BO50</f>
        <v>45</v>
      </c>
      <c r="BQ49" s="91">
        <f t="shared" ref="BQ49" si="46">82-BP49</f>
        <v>37</v>
      </c>
    </row>
    <row r="50" spans="1:69" ht="9.9499999999999993" customHeight="1" x14ac:dyDescent="0.25">
      <c r="A50" s="9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95"/>
      <c r="BQ50" s="91"/>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5">
        <f t="shared" ref="BP51" si="47">BO51+BO52</f>
        <v>44</v>
      </c>
      <c r="BQ51" s="91">
        <f t="shared" ref="BQ51" si="48">82-BP51</f>
        <v>38</v>
      </c>
    </row>
    <row r="52" spans="1:69" ht="9.9499999999999993" customHeight="1" x14ac:dyDescent="0.25">
      <c r="A52" s="92"/>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5"/>
      <c r="BQ52" s="91"/>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21</v>
      </c>
      <c r="BP53" s="95">
        <f t="shared" ref="BP53" si="49">BO53+BO54</f>
        <v>40</v>
      </c>
      <c r="BQ53" s="91">
        <f t="shared" ref="BQ53" si="50">82-BP53</f>
        <v>42</v>
      </c>
    </row>
    <row r="54" spans="1:69" ht="9.9499999999999993" customHeight="1" x14ac:dyDescent="0.25">
      <c r="A54" s="9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95"/>
      <c r="BQ54" s="91"/>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5">
        <f t="shared" ref="BP55" si="51">BO55+BO56</f>
        <v>44</v>
      </c>
      <c r="BQ55" s="91">
        <f t="shared" ref="BQ55" si="52">82-BP55</f>
        <v>38</v>
      </c>
    </row>
    <row r="56" spans="1:69" ht="9.9499999999999993" customHeight="1" x14ac:dyDescent="0.25">
      <c r="A56" s="9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95"/>
      <c r="BQ56" s="91"/>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5">
        <f t="shared" ref="BP57" si="53">BO57+BO58</f>
        <v>42</v>
      </c>
      <c r="BQ57" s="91">
        <f t="shared" ref="BQ57" si="54">82-BP57</f>
        <v>40</v>
      </c>
    </row>
    <row r="58" spans="1:69" ht="9.9499999999999993" customHeight="1" x14ac:dyDescent="0.25">
      <c r="A58" s="92"/>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19</v>
      </c>
      <c r="BP58" s="95"/>
      <c r="BQ58" s="91"/>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5"/>
      <c r="BQ60" s="91"/>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5">
        <f t="shared" ref="BP61" si="57">BO61+BO62</f>
        <v>42</v>
      </c>
      <c r="BQ61" s="91">
        <f t="shared" ref="BQ61" si="58">82-BP61</f>
        <v>40</v>
      </c>
    </row>
    <row r="62" spans="1:69" ht="9.9499999999999993" customHeight="1" x14ac:dyDescent="0.25">
      <c r="A62" s="92"/>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23</v>
      </c>
      <c r="BP62" s="95"/>
      <c r="BQ62" s="91"/>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5">
        <f t="shared" ref="BP63" si="59">BO63+BO64</f>
        <v>44</v>
      </c>
      <c r="BQ63" s="91">
        <f t="shared" ref="BQ63" si="60">82-BP63</f>
        <v>38</v>
      </c>
    </row>
    <row r="64" spans="1:69" ht="9.9499999999999993" customHeight="1" x14ac:dyDescent="0.25">
      <c r="A64" s="92"/>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5"/>
      <c r="BQ64" s="91"/>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5">
        <f t="shared" ref="BP65" si="61">BO65+BO66</f>
        <v>43</v>
      </c>
      <c r="BQ65" s="91">
        <f t="shared" ref="BQ65" si="62">82-BP65</f>
        <v>39</v>
      </c>
    </row>
    <row r="66" spans="1:69" ht="9.9499999999999993" customHeight="1" x14ac:dyDescent="0.25">
      <c r="A66" s="9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685</v>
      </c>
      <c r="BQ67" s="35">
        <f>SUM(BQ3:BQ66)/2</f>
        <v>627</v>
      </c>
    </row>
    <row r="68" spans="1:69" x14ac:dyDescent="0.25">
      <c r="BP68" s="51">
        <f>2*BP67/SUM(BP3:BQ66)</f>
        <v>0.52210365853658536</v>
      </c>
      <c r="BQ68" s="51">
        <f>2*BQ67/SUM(BP3:BQ66)</f>
        <v>0.47789634146341464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abSelected="1" workbookViewId="0">
      <selection activeCell="BP63" sqref="BP63:BP6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9.9499999999999993"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5">
        <f t="shared" ref="BP5" si="1">BO5+BO6</f>
        <v>41</v>
      </c>
      <c r="BQ5" s="91">
        <f t="shared" ref="BQ5" si="2">82-BP5</f>
        <v>41</v>
      </c>
    </row>
    <row r="6" spans="1:69" ht="9.9499999999999993"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42</v>
      </c>
      <c r="BQ7" s="91">
        <f t="shared" ref="BQ7" si="4">82-BP7</f>
        <v>40</v>
      </c>
    </row>
    <row r="8" spans="1:69" ht="9.9499999999999993"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5"/>
      <c r="BQ8" s="91"/>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95">
        <f t="shared" ref="BP9" si="5">BO9+BO10</f>
        <v>40</v>
      </c>
      <c r="BQ9" s="91">
        <f t="shared" ref="BQ9" si="6">82-BP9</f>
        <v>42</v>
      </c>
    </row>
    <row r="10" spans="1:69" ht="9.9499999999999993"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5">
        <f t="shared" ref="BP11" si="7">BO11+BO12</f>
        <v>44</v>
      </c>
      <c r="BQ11" s="91">
        <f t="shared" ref="BQ11" si="8">82-BP11</f>
        <v>38</v>
      </c>
    </row>
    <row r="12" spans="1:69" ht="9.9499999999999993"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9.9499999999999993"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9.9499999999999993"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42</v>
      </c>
      <c r="BQ17" s="91">
        <f t="shared" ref="BQ17" si="14">82-BP17</f>
        <v>40</v>
      </c>
    </row>
    <row r="18" spans="1:69" ht="9.9499999999999993"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23</v>
      </c>
      <c r="BP18" s="95"/>
      <c r="BQ18" s="91"/>
    </row>
    <row r="19" spans="1:69" ht="9.9499999999999993"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43</v>
      </c>
      <c r="BQ19" s="91">
        <f t="shared" ref="BQ19" si="16">82-BP19</f>
        <v>39</v>
      </c>
    </row>
    <row r="20" spans="1:69" ht="9.9499999999999993"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95"/>
      <c r="BQ20" s="91"/>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9.9499999999999993"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9.9499999999999993"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22</v>
      </c>
      <c r="BP25" s="95">
        <f t="shared" ref="BP25" si="21">BO25+BO26</f>
        <v>43</v>
      </c>
      <c r="BQ25" s="91">
        <f t="shared" ref="BQ25" si="22">82-BP25</f>
        <v>39</v>
      </c>
    </row>
    <row r="26" spans="1:69" ht="9.9499999999999993"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9.9499999999999993"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9.9499999999999993"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42</v>
      </c>
      <c r="BQ31" s="91">
        <f t="shared" ref="BQ31" si="28">82-BP31</f>
        <v>40</v>
      </c>
    </row>
    <row r="32" spans="1:69" ht="9.9499999999999993"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95"/>
      <c r="BQ32" s="91"/>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9.9499999999999993"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9.9499999999999993"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43</v>
      </c>
      <c r="BQ35" s="91">
        <f t="shared" ref="BQ35" si="32">82-BP35</f>
        <v>39</v>
      </c>
    </row>
    <row r="36" spans="1:69" ht="9.9499999999999993"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9.9499999999999993"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9.9499999999999993"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42</v>
      </c>
      <c r="BQ41" s="91">
        <f t="shared" ref="BQ41" si="38">82-BP41</f>
        <v>40</v>
      </c>
    </row>
    <row r="42" spans="1:69" ht="9.9499999999999993"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5"/>
      <c r="BQ42" s="91"/>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9.9499999999999993"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43</v>
      </c>
      <c r="BQ45" s="91">
        <f t="shared" ref="BQ45" si="42">82-BP45</f>
        <v>39</v>
      </c>
    </row>
    <row r="46" spans="1:69" ht="9.9499999999999993"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95"/>
      <c r="BQ46" s="91"/>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45</v>
      </c>
      <c r="BQ47" s="91">
        <f t="shared" ref="BQ47" si="44">82-BP47</f>
        <v>37</v>
      </c>
    </row>
    <row r="48" spans="1:69" ht="9.9499999999999993"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5"/>
      <c r="BQ48" s="91"/>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9.9499999999999993"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9.9499999999999993"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9.9499999999999993"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9.9499999999999993"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9.9499999999999993"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5">
        <f t="shared" ref="BP57" si="53">BO57+BO58</f>
        <v>43</v>
      </c>
      <c r="BQ57" s="91">
        <f t="shared" ref="BQ57" si="54">82-BP57</f>
        <v>39</v>
      </c>
    </row>
    <row r="58" spans="1:69" ht="9.9499999999999993"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5">
        <f t="shared" ref="BP61" si="57">BO61+BO62</f>
        <v>42</v>
      </c>
      <c r="BQ61" s="91">
        <f t="shared" ref="BQ61" si="58">82-BP61</f>
        <v>40</v>
      </c>
    </row>
    <row r="62" spans="1:69" ht="9.9499999999999993"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5">
        <f t="shared" ref="BP63" si="59">BO63+BO64</f>
        <v>40</v>
      </c>
      <c r="BQ63" s="91">
        <f t="shared" ref="BQ63" si="60">82-BP63</f>
        <v>42</v>
      </c>
    </row>
    <row r="64" spans="1:69" ht="9.9499999999999993"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9.9499999999999993"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685</v>
      </c>
      <c r="BQ67" s="35">
        <f>SUM(BQ3:BQ66)/2</f>
        <v>627</v>
      </c>
    </row>
    <row r="68" spans="1:69" x14ac:dyDescent="0.25">
      <c r="BP68" s="51">
        <f>2*BP67/SUM(BP3:BQ66)</f>
        <v>0.52210365853658536</v>
      </c>
      <c r="BQ68" s="51">
        <f>2*BQ67/SUM(BP3:BQ66)</f>
        <v>0.47789634146341464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95">
        <f>BO3+BO4</f>
        <v>34</v>
      </c>
      <c r="BQ3" s="91">
        <f>82-BP3</f>
        <v>48</v>
      </c>
      <c r="BT3" s="45">
        <f>DataRegularSeason20242025!$A$3:$A$8</f>
        <v>45569</v>
      </c>
    </row>
    <row r="4" spans="1:72" s="35" customFormat="1" ht="9.9499999999999993" customHeight="1" x14ac:dyDescent="0.2">
      <c r="A4" s="9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5"/>
      <c r="BQ4" s="91"/>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5">
        <f t="shared" ref="BP5" si="1">BO5+BO6</f>
        <v>42</v>
      </c>
      <c r="BQ5" s="91">
        <f t="shared" ref="BQ5" si="2">82-BP5</f>
        <v>40</v>
      </c>
    </row>
    <row r="6" spans="1:72" s="35" customFormat="1" ht="9.9499999999999993" customHeight="1" x14ac:dyDescent="0.2">
      <c r="A6" s="9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95"/>
      <c r="BQ6" s="91"/>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5">
        <f t="shared" ref="BP7" si="3">BO7+BO8</f>
        <v>31</v>
      </c>
      <c r="BQ7" s="91">
        <f t="shared" ref="BQ7" si="4">82-BP7</f>
        <v>51</v>
      </c>
    </row>
    <row r="8" spans="1:72" s="35" customFormat="1" ht="9.9499999999999993" customHeight="1" x14ac:dyDescent="0.2">
      <c r="A8" s="9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5"/>
      <c r="BQ8" s="91"/>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5">
        <f t="shared" ref="BP9" si="5">BO9+BO10</f>
        <v>38</v>
      </c>
      <c r="BQ9" s="91">
        <f t="shared" ref="BQ9" si="6">82-BP9</f>
        <v>44</v>
      </c>
    </row>
    <row r="10" spans="1:72" s="35" customFormat="1" ht="9.9499999999999993" customHeight="1" x14ac:dyDescent="0.2">
      <c r="A10" s="92"/>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95"/>
      <c r="BQ10" s="91"/>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5">
        <f t="shared" ref="BP11" si="7">BO11+BO12</f>
        <v>34</v>
      </c>
      <c r="BQ11" s="91">
        <f t="shared" ref="BQ11" si="8">82-BP11</f>
        <v>48</v>
      </c>
    </row>
    <row r="12" spans="1:72" s="35" customFormat="1" ht="9.9499999999999993" customHeight="1" x14ac:dyDescent="0.2">
      <c r="A12" s="92"/>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5"/>
      <c r="BQ12" s="91"/>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95">
        <f t="shared" ref="BP13" si="9">BO13+BO14</f>
        <v>39</v>
      </c>
      <c r="BQ13" s="91">
        <f t="shared" ref="BQ13" si="10">82-BP13</f>
        <v>43</v>
      </c>
    </row>
    <row r="14" spans="1:72" s="35" customFormat="1" ht="9.9499999999999993" customHeight="1" x14ac:dyDescent="0.2">
      <c r="A14" s="9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95"/>
      <c r="BQ14" s="91"/>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5">
        <f t="shared" ref="BP15" si="11">BO15+BO16</f>
        <v>37</v>
      </c>
      <c r="BQ15" s="91">
        <f t="shared" ref="BQ15" si="12">82-BP15</f>
        <v>45</v>
      </c>
    </row>
    <row r="16" spans="1:72" s="35" customFormat="1" ht="9.9499999999999993" customHeight="1" x14ac:dyDescent="0.2">
      <c r="A16" s="9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17</v>
      </c>
      <c r="BP16" s="95"/>
      <c r="BQ16" s="91"/>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5">
        <f t="shared" ref="BP17" si="13">BO17+BO18</f>
        <v>38</v>
      </c>
      <c r="BQ17" s="91">
        <f t="shared" ref="BQ17" si="14">82-BP17</f>
        <v>44</v>
      </c>
    </row>
    <row r="18" spans="1:69" s="35" customFormat="1" ht="9.9499999999999993" customHeight="1" x14ac:dyDescent="0.2">
      <c r="A18" s="9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5"/>
      <c r="BQ18" s="91"/>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95">
        <f t="shared" ref="BP19" si="15">BO19+BO20</f>
        <v>32</v>
      </c>
      <c r="BQ19" s="91">
        <f t="shared" ref="BQ19" si="16">82-BP19</f>
        <v>50</v>
      </c>
    </row>
    <row r="20" spans="1:69" s="35" customFormat="1" ht="9.9499999999999993" customHeight="1" x14ac:dyDescent="0.2">
      <c r="A20" s="9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5"/>
      <c r="BQ20" s="91"/>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5">
        <f t="shared" ref="BP21" si="17">BO21+BO22</f>
        <v>33</v>
      </c>
      <c r="BQ21" s="91">
        <f t="shared" ref="BQ21" si="18">82-BP21</f>
        <v>49</v>
      </c>
    </row>
    <row r="22" spans="1:69" s="35" customFormat="1" ht="9.9499999999999993" customHeight="1" x14ac:dyDescent="0.2">
      <c r="A22" s="9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19</v>
      </c>
      <c r="BP22" s="95"/>
      <c r="BQ22" s="91"/>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5">
        <f t="shared" ref="BP23" si="19">BO23+BO24</f>
        <v>39</v>
      </c>
      <c r="BQ23" s="91">
        <f t="shared" ref="BQ23" si="20">82-BP23</f>
        <v>43</v>
      </c>
    </row>
    <row r="24" spans="1:69" s="35" customFormat="1" ht="9.9499999999999993" customHeight="1" x14ac:dyDescent="0.2">
      <c r="A24" s="92"/>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95"/>
      <c r="BQ24" s="91"/>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20</v>
      </c>
      <c r="BP25" s="95">
        <f t="shared" ref="BP25" si="21">BO25+BO26</f>
        <v>41</v>
      </c>
      <c r="BQ25" s="91">
        <f t="shared" ref="BQ25" si="22">82-BP25</f>
        <v>41</v>
      </c>
    </row>
    <row r="26" spans="1:69" s="35" customFormat="1" ht="9.9499999999999993" customHeight="1" x14ac:dyDescent="0.2">
      <c r="A26" s="9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5"/>
      <c r="BQ26" s="91"/>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18</v>
      </c>
      <c r="BP27" s="95">
        <f t="shared" ref="BP27" si="23">BO27+BO28</f>
        <v>34</v>
      </c>
      <c r="BQ27" s="91">
        <f t="shared" ref="BQ27" si="24">82-BP27</f>
        <v>48</v>
      </c>
    </row>
    <row r="28" spans="1:69" s="35" customFormat="1" ht="9.9499999999999993" customHeight="1" x14ac:dyDescent="0.2">
      <c r="A28" s="9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5"/>
      <c r="BQ28" s="91"/>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20</v>
      </c>
      <c r="BP29" s="95">
        <f t="shared" ref="BP29" si="25">BO29+BO30</f>
        <v>37</v>
      </c>
      <c r="BQ29" s="91">
        <f t="shared" ref="BQ29" si="26">82-BP29</f>
        <v>45</v>
      </c>
    </row>
    <row r="30" spans="1:69" s="35" customFormat="1" ht="9.9499999999999993" customHeight="1" x14ac:dyDescent="0.2">
      <c r="A30" s="9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5"/>
      <c r="BQ30" s="91"/>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5">
        <f t="shared" ref="BP31" si="27">BO31+BO32</f>
        <v>16</v>
      </c>
      <c r="BQ31" s="91">
        <f t="shared" ref="BQ31" si="28">82-BP31</f>
        <v>66</v>
      </c>
    </row>
    <row r="32" spans="1:69" s="35" customFormat="1" ht="9.9499999999999993" customHeight="1" x14ac:dyDescent="0.2">
      <c r="A32" s="9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5"/>
      <c r="BQ32" s="91"/>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5">
        <f t="shared" ref="BP33" si="29">BO33+BO34</f>
        <v>37</v>
      </c>
      <c r="BQ33" s="91">
        <f t="shared" ref="BQ33" si="30">82-BP33</f>
        <v>45</v>
      </c>
    </row>
    <row r="34" spans="1:69" s="35" customFormat="1" ht="9.9499999999999993" customHeight="1" x14ac:dyDescent="0.2">
      <c r="A34" s="9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5"/>
      <c r="BQ34" s="91"/>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5">
        <f t="shared" ref="BP35" si="31">BO35+BO36</f>
        <v>37</v>
      </c>
      <c r="BQ35" s="91">
        <f t="shared" ref="BQ35" si="32">82-BP35</f>
        <v>45</v>
      </c>
    </row>
    <row r="36" spans="1:69" s="35" customFormat="1" ht="9.9499999999999993" customHeight="1" x14ac:dyDescent="0.2">
      <c r="A36" s="9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5"/>
      <c r="BQ36" s="91"/>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95">
        <f t="shared" ref="BP37" si="33">BO37+BO38</f>
        <v>32</v>
      </c>
      <c r="BQ37" s="91">
        <f t="shared" ref="BQ37" si="34">82-BP37</f>
        <v>50</v>
      </c>
    </row>
    <row r="38" spans="1:69" s="35" customFormat="1" ht="9.9499999999999993" customHeight="1" x14ac:dyDescent="0.2">
      <c r="A38" s="9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5"/>
      <c r="BQ38" s="91"/>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95">
        <f t="shared" ref="BP39" si="35">BO39+BO40</f>
        <v>35</v>
      </c>
      <c r="BQ39" s="91">
        <f t="shared" ref="BQ39" si="36">82-BP39</f>
        <v>47</v>
      </c>
    </row>
    <row r="40" spans="1:69" s="35" customFormat="1" ht="9.9499999999999993" customHeight="1" x14ac:dyDescent="0.2">
      <c r="A40" s="9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5"/>
      <c r="BQ40" s="91"/>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5">
        <f t="shared" ref="BP41" si="37">BO41+BO42</f>
        <v>12</v>
      </c>
      <c r="BQ41" s="91">
        <f t="shared" ref="BQ41" si="38">82-BP41</f>
        <v>70</v>
      </c>
    </row>
    <row r="42" spans="1:69" s="35" customFormat="1" ht="9.9499999999999993" customHeight="1" x14ac:dyDescent="0.2">
      <c r="A42" s="9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5"/>
      <c r="BQ42" s="91"/>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5">
        <f t="shared" ref="BP43" si="39">BO43+BO44</f>
        <v>37</v>
      </c>
      <c r="BQ43" s="91">
        <f t="shared" ref="BQ43" si="40">82-BP43</f>
        <v>45</v>
      </c>
    </row>
    <row r="44" spans="1:69" s="35" customFormat="1" ht="9.9499999999999993" customHeight="1" x14ac:dyDescent="0.2">
      <c r="A44" s="92"/>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18</v>
      </c>
      <c r="BP44" s="95"/>
      <c r="BQ44" s="91"/>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5">
        <f t="shared" ref="BP45" si="41">BO45+BO46</f>
        <v>40</v>
      </c>
      <c r="BQ45" s="91">
        <f t="shared" ref="BQ45" si="42">82-BP45</f>
        <v>42</v>
      </c>
    </row>
    <row r="46" spans="1:69" s="35" customFormat="1" ht="9.9499999999999993" customHeight="1" x14ac:dyDescent="0.2">
      <c r="A46" s="9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22</v>
      </c>
      <c r="BP46" s="95"/>
      <c r="BQ46" s="91"/>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18</v>
      </c>
      <c r="BP47" s="95">
        <f t="shared" ref="BP47" si="43">BO47+BO48</f>
        <v>35</v>
      </c>
      <c r="BQ47" s="91">
        <f t="shared" ref="BQ47" si="44">82-BP47</f>
        <v>47</v>
      </c>
    </row>
    <row r="48" spans="1:69" s="35" customFormat="1" ht="9.9499999999999993" customHeight="1" x14ac:dyDescent="0.2">
      <c r="A48" s="9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5"/>
      <c r="BQ48" s="91"/>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5">
        <f t="shared" ref="BP49" si="45">BO49+BO50</f>
        <v>36</v>
      </c>
      <c r="BQ49" s="91">
        <f t="shared" ref="BQ49" si="46">82-BP49</f>
        <v>46</v>
      </c>
    </row>
    <row r="50" spans="1:69" s="35" customFormat="1" ht="9.9499999999999993" customHeight="1" x14ac:dyDescent="0.2">
      <c r="A50" s="9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95"/>
      <c r="BQ50" s="91"/>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5">
        <f t="shared" ref="BP51" si="47">BO51+BO52</f>
        <v>36</v>
      </c>
      <c r="BQ51" s="91">
        <f t="shared" ref="BQ51" si="48">82-BP51</f>
        <v>46</v>
      </c>
    </row>
    <row r="52" spans="1:69" s="35" customFormat="1" ht="9.9499999999999993" customHeight="1" x14ac:dyDescent="0.2">
      <c r="A52" s="92"/>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5"/>
      <c r="BQ52" s="91"/>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20</v>
      </c>
      <c r="BP53" s="95">
        <f t="shared" ref="BP53" si="49">BO53+BO54</f>
        <v>36</v>
      </c>
      <c r="BQ53" s="91">
        <f t="shared" ref="BQ53" si="50">82-BP53</f>
        <v>46</v>
      </c>
    </row>
    <row r="54" spans="1:69" s="35" customFormat="1" ht="9.9499999999999993" customHeight="1" x14ac:dyDescent="0.2">
      <c r="A54" s="9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5"/>
      <c r="BQ54" s="91"/>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5">
        <f t="shared" ref="BP55" si="51">BO55+BO56</f>
        <v>36</v>
      </c>
      <c r="BQ55" s="91">
        <f t="shared" ref="BQ55" si="52">82-BP55</f>
        <v>46</v>
      </c>
    </row>
    <row r="56" spans="1:69" s="35" customFormat="1" ht="9.9499999999999993" customHeight="1" x14ac:dyDescent="0.2">
      <c r="A56" s="9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95"/>
      <c r="BQ56" s="91"/>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5">
        <f t="shared" ref="BP57" si="53">BO57+BO58</f>
        <v>36</v>
      </c>
      <c r="BQ57" s="91">
        <f t="shared" ref="BQ57" si="54">82-BP57</f>
        <v>46</v>
      </c>
    </row>
    <row r="58" spans="1:69" s="35" customFormat="1" ht="9.9499999999999993" customHeight="1" x14ac:dyDescent="0.2">
      <c r="A58" s="9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95"/>
      <c r="BQ58" s="91"/>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5">
        <f t="shared" ref="BP59" si="55">BO59+BO60</f>
        <v>38</v>
      </c>
      <c r="BQ59" s="91">
        <f t="shared" ref="BQ59" si="56">82-BP59</f>
        <v>44</v>
      </c>
    </row>
    <row r="60" spans="1:69" s="35" customFormat="1" ht="9.9499999999999993" customHeight="1" x14ac:dyDescent="0.2">
      <c r="A60" s="9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5"/>
      <c r="BQ60" s="91"/>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5">
        <f t="shared" ref="BP61" si="57">BO61+BO62</f>
        <v>34</v>
      </c>
      <c r="BQ61" s="91">
        <f t="shared" ref="BQ61" si="58">82-BP61</f>
        <v>48</v>
      </c>
    </row>
    <row r="62" spans="1:69" s="35" customFormat="1" ht="9.9499999999999993" customHeight="1" x14ac:dyDescent="0.2">
      <c r="A62" s="92"/>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18</v>
      </c>
      <c r="BP62" s="95"/>
      <c r="BQ62" s="91"/>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5">
        <f t="shared" ref="BP63" si="59">BO63+BO64</f>
        <v>42</v>
      </c>
      <c r="BQ63" s="91">
        <f t="shared" ref="BQ63" si="60">82-BP63</f>
        <v>40</v>
      </c>
    </row>
    <row r="64" spans="1:69" s="35" customFormat="1" ht="9.9499999999999993" customHeight="1" x14ac:dyDescent="0.2">
      <c r="A64" s="92"/>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5"/>
      <c r="BQ64" s="91"/>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5">
        <f t="shared" ref="BP65" si="61">BO65+BO66</f>
        <v>36</v>
      </c>
      <c r="BQ65" s="91">
        <f t="shared" ref="BQ65" si="62">82-BP65</f>
        <v>46</v>
      </c>
    </row>
    <row r="66" spans="1:69" s="35" customFormat="1" ht="9.9499999999999993" customHeight="1" x14ac:dyDescent="0.2">
      <c r="A66" s="9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5"/>
      <c r="BQ66" s="9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560</v>
      </c>
      <c r="BQ67" s="34">
        <f>SUM(BQ3:BQ66)/2</f>
        <v>752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C1" activePane="topRight" state="frozen"/>
      <selection pane="topRight" activeCell="A16" sqref="A16: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34</v>
      </c>
      <c r="E2" s="15">
        <f>Table3[[#This Row],[Watched]]/Table3[[#This Row],[GP]]</f>
        <v>0.80952380952380953</v>
      </c>
      <c r="F2">
        <f>COUNTIFS(DataRegularSeason20242025!$N$3:$N$1315,1,DataRegularSeason20242025!$D$3:$D$1315,$A2)</f>
        <v>19</v>
      </c>
      <c r="G2">
        <f>41-Table3[[#This Row],[GP_A]]</f>
        <v>22</v>
      </c>
      <c r="H2">
        <f>COUNTIFS(DataRegularSeason20242025!$E$3:$E$1315,$A2,DataRegularSeason20242025!$N$3:$N$1315,1)</f>
        <v>23</v>
      </c>
      <c r="I2">
        <f>41-Table3[[#This Row],[GP_H]]</f>
        <v>18</v>
      </c>
      <c r="J2">
        <f t="shared" ref="J2:J33" si="0">F2+H2</f>
        <v>42</v>
      </c>
      <c r="K2">
        <f>82-Table3[[#This Row],[GP]]</f>
        <v>40</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17</v>
      </c>
      <c r="U2">
        <f>COUNTIFS(DataRegularSeason20242025!$E$3:$E$1315,$A2, DataRegularSeason20242025!$L$3:$L$1315, $A2,DataRegularSeason20242025!$N$3:$N$1315,1,DataRegularSeason20242025!$M$3:$M$1315,"REG")</f>
        <v>16</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28</v>
      </c>
      <c r="AC2">
        <f>Table3[[#This Row],[L_A]]+Table3[[#This Row],[L_H]]</f>
        <v>14</v>
      </c>
      <c r="AD2">
        <f>Table3[[#This Row],[RW_A]]+Table3[[#This Row],[RW_H]]</f>
        <v>25</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59</v>
      </c>
      <c r="AK2">
        <f>(3*(Table3[[#This Row],[RW_A]]+Table3[[#This Row],[RW_H]]))+(2*(Table3[[#This Row],[OTW_A]]+Table3[[#This Row],[SOW_A]]+Table3[[#This Row],[OTW_H]]+Table3[[#This Row],[SOW_H]]))+Table3[[#This Row],[OTL_A]]+Table3[[#This Row],[SOL_A]]+Table3[[#This Row],[OTL_H]]+Table3[[#This Row],[SOL_H]]</f>
        <v>84</v>
      </c>
      <c r="AL2" s="15">
        <f>Table3[[#This Row],[PTS]]/(2*Table3[[#This Row],[GP]])</f>
        <v>0.70238095238095233</v>
      </c>
      <c r="AM2" s="15">
        <f>Table3[[#This Row],[PTS2]]/(3*Table3[[#This Row],[GP]])</f>
        <v>0.66666666666666663</v>
      </c>
      <c r="AN2">
        <f>(2*Table3[[#This Row],[GR]])+Table3[[#This Row],[PTS]]</f>
        <v>139</v>
      </c>
      <c r="AO2">
        <f>(3*Table3[[#This Row],[GR]])+Table3[[#This Row],[PTS2]]</f>
        <v>204</v>
      </c>
      <c r="AP2">
        <f>Table3[[#This Row],[PTS]]+(2 * Table3[[#This Row],[GR]] * Table3[[#This Row],[PTS%]])</f>
        <v>115.19047619047619</v>
      </c>
      <c r="AQ2">
        <f>Table3[[#This Row],[PTS2]]+(3 * Table3[[#This Row],[GR]] * Table3[[#This Row],[PTS%2]])</f>
        <v>164</v>
      </c>
      <c r="AR2" s="20" t="str">
        <f>_xlfn.CONCAT(TEXT(Table3[[#This Row],[W]], "0"), "-", TEXT(Table3[[#This Row],[RL]],"0"), "-", TEXT(Table3[[#This Row],[OTL]]+Table3[[#This Row],[SOL]], "0"))</f>
        <v>28-11-3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 t="shared" ref="AV2:AV33" si="3">AT2-AU2</f>
        <v>6</v>
      </c>
      <c r="AW2">
        <f>COUNTIFS(DataRegularSeason20242025!$E$3:$E$1315,Table3[[#This Row],[Teams]],DataRegularSeason20242025!$J$3:$J$1315,0)</f>
        <v>3</v>
      </c>
      <c r="AX2">
        <f>SUMIF(DataRegularSeason20242025!$E$3:$E$1315,$A2,DataRegularSeason20242025!$K$3:$K$1315)</f>
        <v>81</v>
      </c>
      <c r="AY2">
        <f>SUMIF(DataRegularSeason20242025!$E$3:$E$1315,$A2,DataRegularSeason20242025!$J$3:$J$1315)</f>
        <v>56</v>
      </c>
      <c r="AZ2">
        <f t="shared" ref="AZ2:AZ33" si="4">AX2-AY2</f>
        <v>25</v>
      </c>
      <c r="BA2">
        <f t="shared" ref="BA2:BA33" si="5">AT2+AX2</f>
        <v>144</v>
      </c>
      <c r="BB2">
        <f t="shared" ref="BB2:BB33" si="6">AU2+AY2</f>
        <v>113</v>
      </c>
      <c r="BC2">
        <f t="shared" ref="BC2:BC33" si="7">BA2-BB2</f>
        <v>31</v>
      </c>
      <c r="BD2" s="17">
        <f>Table3[[#This Row],[GF]]/Table3[[#This Row],[GP]]</f>
        <v>3.4285714285714284</v>
      </c>
      <c r="BE2" s="17">
        <f>Table3[[#This Row],[GA]]/Table3[[#This Row],[GP]]</f>
        <v>2.6904761904761907</v>
      </c>
      <c r="BF2" s="17">
        <f>(Table3[[#This Row],[GF]]-Table3[[#This Row],[GA]])/Table3[[#This Row],[GP]]</f>
        <v>0.73809523809523814</v>
      </c>
      <c r="BG2" s="50" t="str">
        <f>_xlfn.CONCAT(TEXT(Table3[[#This Row],[W_H]], "0"), "-", TEXT(Table3[[#This Row],[RL_H]],"0"), "-", TEXT(Table3[[#This Row],[OTL_H]]+Table3[[#This Row],[SOL_H]], "0"))</f>
        <v>17-6-0</v>
      </c>
      <c r="BH2" s="50" t="str">
        <f>_xlfn.CONCAT(TEXT(Table3[[#This Row],[W_A]], "0"), "-", TEXT(Table3[[#This Row],[RL_A]],"0"), "-", TEXT(Table3[[#This Row],[OTL_A]]+Table3[[#This Row],[SOL_A]], "0"))</f>
        <v>11-5-3</v>
      </c>
      <c r="BI2" s="50">
        <f>((2*(Table3[[#This Row],[W_H]]))+Table3[[#This Row],[OTL_H]]+Table3[[#This Row],[SOL_H]])/(2*Table3[[#This Row],[GP_H]])</f>
        <v>0.73913043478260865</v>
      </c>
      <c r="BJ2" s="50">
        <f>((2*(Table3[[#This Row],[W_A]]))+Table3[[#This Row],[OTL_A]]+Table3[[#This Row],[SOL_A]])/(2*Table3[[#This Row],[GP_A]])</f>
        <v>0.65789473684210531</v>
      </c>
      <c r="BK2" s="21">
        <f>(Table3[[#This Row],[W]]*$CD$3)+(Table3[[#This Row],[L]]*$CD$4)+(Table3[[#This Row],[GF]]*$CD$5)+(Table3[[#This Row],[GA]]*$CD$6)</f>
        <v>51.099999999999994</v>
      </c>
      <c r="BL2" s="21">
        <f>(82*(((Table3[[#This Row],[PTS%]]*$CD$3)+((1-Table3[[#This Row],[PTS%]])*$CD$4)+(Table3[[#This Row],[GF]]*$CD$5)+(Table3[[#This Row],[GA]]*$CD$6))/Table3[[#This Row],[GP]])) + (Table3[[#This Row],[W]]*$CD$3)+(Table3[[#This Row],[L]]*$CD$4)+(Table3[[#This Row],[GF]]*$CD$5)+(Table3[[#This Row],[GA]]*$CD$6)</f>
        <v>116.19331065759636</v>
      </c>
      <c r="BM2">
        <f>COUNTIFS(DataRegularSeason20242025!$D$3:$D$1315,$A2,DataRegularSeason20242025!$H$3:$H$1315, $A2)</f>
        <v>13</v>
      </c>
      <c r="BN2">
        <f>COUNTIFS(DataRegularSeason20242025!$E$3:$E$1315,$A2,DataRegularSeason20242025!$H$3:$H$1315, $A2)</f>
        <v>16</v>
      </c>
      <c r="BO2">
        <f t="shared" ref="BO2:BO33" si="8">BM2+BN2</f>
        <v>29</v>
      </c>
      <c r="BP2">
        <f t="shared" ref="BP2:BP33" si="9">F2-BM2</f>
        <v>6</v>
      </c>
      <c r="BQ2">
        <f t="shared" ref="BQ2:BQ33" si="10">H2-BN2</f>
        <v>7</v>
      </c>
      <c r="BR2">
        <f t="shared" ref="BR2:BR33" si="11">BP2+BQ2</f>
        <v>13</v>
      </c>
      <c r="BU2">
        <v>2023</v>
      </c>
      <c r="BX2" t="s">
        <v>1461</v>
      </c>
      <c r="BY2">
        <f>SUM($J$2:$J$33)/2</f>
        <v>685</v>
      </c>
      <c r="CC2" t="s">
        <v>63</v>
      </c>
      <c r="CD2" s="19" t="s">
        <v>1472</v>
      </c>
      <c r="CE2">
        <f>INDEX($J$2:$J$33,MATCH("CGY",$A$2:$A$33,0),1)</f>
        <v>41</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 t="shared" si="0"/>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61</v>
      </c>
      <c r="AK3">
        <f>(3*(Table3[[#This Row],[RW_A]]+Table3[[#This Row],[RW_H]]))+(2*(Table3[[#This Row],[OTW_A]]+Table3[[#This Row],[SOW_A]]+Table3[[#This Row],[OTW_H]]+Table3[[#This Row],[SOW_H]]))+Table3[[#This Row],[OTL_A]]+Table3[[#This Row],[SOL_A]]+Table3[[#This Row],[OTL_H]]+Table3[[#This Row],[SOL_H]]</f>
        <v>85</v>
      </c>
      <c r="AL3" s="15">
        <f>Table3[[#This Row],[PTS]]/(2*Table3[[#This Row],[GP]])</f>
        <v>0.70930232558139539</v>
      </c>
      <c r="AM3" s="15">
        <f>Table3[[#This Row],[PTS2]]/(3*Table3[[#This Row],[GP]])</f>
        <v>0.65891472868217049</v>
      </c>
      <c r="AN3">
        <f>(2*Table3[[#This Row],[GR]])+Table3[[#This Row],[PTS]]</f>
        <v>139</v>
      </c>
      <c r="AO3">
        <f>(3*Table3[[#This Row],[GR]])+Table3[[#This Row],[PTS2]]</f>
        <v>202</v>
      </c>
      <c r="AP3">
        <f>Table3[[#This Row],[PTS]]+(2 * Table3[[#This Row],[GR]] * Table3[[#This Row],[PTS%]])</f>
        <v>116.32558139534885</v>
      </c>
      <c r="AQ3">
        <f>Table3[[#This Row],[PTS2]]+(3 * Table3[[#This Row],[GR]] * Table3[[#This Row],[PTS%2]])</f>
        <v>162.09302325581393</v>
      </c>
      <c r="AR3" s="20" t="str">
        <f>_xlfn.CONCAT(TEXT(Table3[[#This Row],[W]], "0"), "-", TEXT(Table3[[#This Row],[RL]],"0"), "-", TEXT(Table3[[#This Row],[OTL]]+Table3[[#This Row],[SOL]], "0"))</f>
        <v>28-10-5</v>
      </c>
      <c r="AS3">
        <f>COUNTIFS(DataRegularSeason20242025!$D$3:$D$1315,Table3[[#This Row],[Teams]],DataRegularSeason20242025!$K$3:$K$1315,0)</f>
        <v>0</v>
      </c>
      <c r="AT3">
        <f>SUMIF(DataRegularSeason20242025!$D$3:$D$1315,$A3, DataRegularSeason20242025!$J$3:$J$1315)</f>
        <v>78</v>
      </c>
      <c r="AU3">
        <f>SUMIF(DataRegularSeason20242025!$D$3:$D$1315,$A3, DataRegularSeason20242025!$K$3:$K$1315)</f>
        <v>55</v>
      </c>
      <c r="AV3">
        <f t="shared" si="3"/>
        <v>23</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 t="shared" si="4"/>
        <v>20</v>
      </c>
      <c r="BA3">
        <f t="shared" si="5"/>
        <v>156</v>
      </c>
      <c r="BB3">
        <f t="shared" si="6"/>
        <v>113</v>
      </c>
      <c r="BC3">
        <f t="shared" si="7"/>
        <v>43</v>
      </c>
      <c r="BD3" s="17">
        <f>Table3[[#This Row],[GF]]/Table3[[#This Row],[GP]]</f>
        <v>3.6279069767441858</v>
      </c>
      <c r="BE3" s="17">
        <f>Table3[[#This Row],[GA]]/Table3[[#This Row],[GP]]</f>
        <v>2.6279069767441858</v>
      </c>
      <c r="BF3" s="17">
        <f>(Table3[[#This Row],[GF]]-Table3[[#This Row],[GA]])/Table3[[#This Row],[GP]]</f>
        <v>1</v>
      </c>
      <c r="BG3" s="50" t="str">
        <f>_xlfn.CONCAT(TEXT(Table3[[#This Row],[W_H]], "0"), "-", TEXT(Table3[[#This Row],[RL_H]],"0"), "-", TEXT(Table3[[#This Row],[OTL_H]]+Table3[[#This Row],[SOL_H]], "0"))</f>
        <v>14-4-4</v>
      </c>
      <c r="BH3" s="50" t="str">
        <f>_xlfn.CONCAT(TEXT(Table3[[#This Row],[W_A]], "0"), "-", TEXT(Table3[[#This Row],[RL_A]],"0"), "-", TEXT(Table3[[#This Row],[OTL_A]]+Table3[[#This Row],[SOL_A]], "0"))</f>
        <v>14-6-1</v>
      </c>
      <c r="BI3" s="50">
        <f>((2*(Table3[[#This Row],[W_H]]))+Table3[[#This Row],[OTL_H]]+Table3[[#This Row],[SOL_H]])/(2*Table3[[#This Row],[GP_H]])</f>
        <v>0.72727272727272729</v>
      </c>
      <c r="BJ3" s="50">
        <f>((2*(Table3[[#This Row],[W_A]]))+Table3[[#This Row],[OTL_A]]+Table3[[#This Row],[SOL_A]])/(2*Table3[[#This Row],[GP_A]])</f>
        <v>0.69047619047619047</v>
      </c>
      <c r="BK3" s="21">
        <f>(Table3[[#This Row],[W]]*$CD$3)+(Table3[[#This Row],[L]]*$CD$4)+(Table3[[#This Row],[GF]]*$CD$5)+(Table3[[#This Row],[GA]]*$CD$6)</f>
        <v>53.2</v>
      </c>
      <c r="BL3" s="21">
        <f>(82*(((Table3[[#This Row],[PTS%]]*$CD$3)+((1-Table3[[#This Row],[PTS%]])*$CD$4)+(Table3[[#This Row],[GF]]*$CD$5)+(Table3[[#This Row],[GA]]*$CD$6))/Table3[[#This Row],[GP]])) + (Table3[[#This Row],[W]]*$CD$3)+(Table3[[#This Row],[L]]*$CD$4)+(Table3[[#This Row],[GF]]*$CD$5)+(Table3[[#This Row],[GA]]*$CD$6)</f>
        <v>120.2147106544078</v>
      </c>
      <c r="BM3">
        <f>COUNTIFS(DataRegularSeason20242025!$D$3:$D$1315,$A3,DataRegularSeason20242025!$H$3:$H$1315, $A3)</f>
        <v>15</v>
      </c>
      <c r="BN3">
        <f>COUNTIFS(DataRegularSeason20242025!$E$3:$E$1315,$A3,DataRegularSeason20242025!$H$3:$H$1315, $A3)</f>
        <v>18</v>
      </c>
      <c r="BO3">
        <f t="shared" si="8"/>
        <v>33</v>
      </c>
      <c r="BP3">
        <f t="shared" si="9"/>
        <v>6</v>
      </c>
      <c r="BQ3">
        <f t="shared" si="10"/>
        <v>4</v>
      </c>
      <c r="BR3">
        <f t="shared" si="11"/>
        <v>10</v>
      </c>
      <c r="BU3">
        <v>2018</v>
      </c>
      <c r="BX3" t="s">
        <v>1459</v>
      </c>
      <c r="BY3">
        <f>SUM($D$2:$D$33)/2</f>
        <v>560</v>
      </c>
      <c r="CC3" t="s">
        <v>97</v>
      </c>
      <c r="CD3" s="21">
        <v>0.5</v>
      </c>
      <c r="CE3">
        <f>INDEX($AB$2:$AB$33,MATCH("CGY",$A$2:$A$33,0),1)</f>
        <v>20</v>
      </c>
      <c r="CG3" s="21">
        <f>CD3*CE3</f>
        <v>10</v>
      </c>
      <c r="CH3" s="15">
        <f>CG3/$CG$7</f>
        <v>0.22172949002217299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 t="shared" si="0"/>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61</v>
      </c>
      <c r="AK4">
        <f>(3*(Table3[[#This Row],[RW_A]]+Table3[[#This Row],[RW_H]]))+(2*(Table3[[#This Row],[OTW_A]]+Table3[[#This Row],[SOW_A]]+Table3[[#This Row],[OTW_H]]+Table3[[#This Row],[SOW_H]]))+Table3[[#This Row],[OTL_A]]+Table3[[#This Row],[SOL_A]]+Table3[[#This Row],[OTL_H]]+Table3[[#This Row],[SOL_H]]</f>
        <v>86</v>
      </c>
      <c r="AL4" s="15">
        <f>Table3[[#This Row],[PTS]]/(2*Table3[[#This Row],[GP]])</f>
        <v>0.69318181818181823</v>
      </c>
      <c r="AM4" s="15">
        <f>Table3[[#This Row],[PTS2]]/(3*Table3[[#This Row],[GP]])</f>
        <v>0.65151515151515149</v>
      </c>
      <c r="AN4">
        <f>(2*Table3[[#This Row],[GR]])+Table3[[#This Row],[PTS]]</f>
        <v>137</v>
      </c>
      <c r="AO4">
        <f>(3*Table3[[#This Row],[GR]])+Table3[[#This Row],[PTS2]]</f>
        <v>200</v>
      </c>
      <c r="AP4">
        <f>Table3[[#This Row],[PTS]]+(2 * Table3[[#This Row],[GR]] * Table3[[#This Row],[PTS%]])</f>
        <v>113.68181818181819</v>
      </c>
      <c r="AQ4">
        <f>Table3[[#This Row],[PTS2]]+(3 * Table3[[#This Row],[GR]] * Table3[[#This Row],[PTS%2]])</f>
        <v>160.27272727272725</v>
      </c>
      <c r="AR4" s="20" t="str">
        <f>_xlfn.CONCAT(TEXT(Table3[[#This Row],[W]], "0"), "-", TEXT(Table3[[#This Row],[RL]],"0"), "-", TEXT(Table3[[#This Row],[OTL]]+Table3[[#This Row],[SOL]], "0"))</f>
        <v>29-12-3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 t="shared" si="3"/>
        <v>13</v>
      </c>
      <c r="AW4">
        <f>COUNTIFS(DataRegularSeason20242025!$E$3:$E$1315,Table3[[#This Row],[Teams]],DataRegularSeason20242025!$J$3:$J$1315,0)</f>
        <v>5</v>
      </c>
      <c r="AX4">
        <f>SUMIF(DataRegularSeason20242025!$E$3:$E$1315,$A4,DataRegularSeason20242025!$K$3:$K$1315)</f>
        <v>85</v>
      </c>
      <c r="AY4">
        <f>SUMIF(DataRegularSeason20242025!$E$3:$E$1315,$A4,DataRegularSeason20242025!$J$3:$J$1315)</f>
        <v>50</v>
      </c>
      <c r="AZ4">
        <f t="shared" si="4"/>
        <v>35</v>
      </c>
      <c r="BA4">
        <f t="shared" si="5"/>
        <v>156</v>
      </c>
      <c r="BB4">
        <f t="shared" si="6"/>
        <v>108</v>
      </c>
      <c r="BC4">
        <f t="shared" si="7"/>
        <v>48</v>
      </c>
      <c r="BD4" s="17">
        <f>Table3[[#This Row],[GF]]/Table3[[#This Row],[GP]]</f>
        <v>3.5454545454545454</v>
      </c>
      <c r="BE4" s="17">
        <f>Table3[[#This Row],[GA]]/Table3[[#This Row],[GP]]</f>
        <v>2.4545454545454546</v>
      </c>
      <c r="BF4" s="17">
        <f>(Table3[[#This Row],[GF]]-Table3[[#This Row],[GA]])/Table3[[#This Row],[GP]]</f>
        <v>1.0909090909090908</v>
      </c>
      <c r="BG4" s="50" t="str">
        <f>_xlfn.CONCAT(TEXT(Table3[[#This Row],[W_H]], "0"), "-", TEXT(Table3[[#This Row],[RL_H]],"0"), "-", TEXT(Table3[[#This Row],[OTL_H]]+Table3[[#This Row],[SOL_H]], "0"))</f>
        <v>16-4-3</v>
      </c>
      <c r="BH4" s="50" t="str">
        <f>_xlfn.CONCAT(TEXT(Table3[[#This Row],[W_A]], "0"), "-", TEXT(Table3[[#This Row],[RL_A]],"0"), "-", TEXT(Table3[[#This Row],[OTL_A]]+Table3[[#This Row],[SOL_A]], "0"))</f>
        <v>13-8-0</v>
      </c>
      <c r="BI4" s="50">
        <f>((2*(Table3[[#This Row],[W_H]]))+Table3[[#This Row],[OTL_H]]+Table3[[#This Row],[SOL_H]])/(2*Table3[[#This Row],[GP_H]])</f>
        <v>0.76086956521739135</v>
      </c>
      <c r="BJ4" s="50">
        <f>((2*(Table3[[#This Row],[W_A]]))+Table3[[#This Row],[OTL_A]]+Table3[[#This Row],[SOL_A]])/(2*Table3[[#This Row],[GP_A]])</f>
        <v>0.61904761904761907</v>
      </c>
      <c r="BK4" s="21">
        <f>(Table3[[#This Row],[W]]*$CD$3)+(Table3[[#This Row],[L]]*$CD$4)+(Table3[[#This Row],[GF]]*$CD$5)+(Table3[[#This Row],[GA]]*$CD$6)</f>
        <v>53.2</v>
      </c>
      <c r="BL4" s="21">
        <f>(82*(((Table3[[#This Row],[PTS%]]*$CD$3)+((1-Table3[[#This Row],[PTS%]])*$CD$4)+(Table3[[#This Row],[GF]]*$CD$5)+(Table3[[#This Row],[GA]]*$CD$6))/Table3[[#This Row],[GP]])) + (Table3[[#This Row],[W]]*$CD$3)+(Table3[[#This Row],[L]]*$CD$4)+(Table3[[#This Row],[GF]]*$CD$5)+(Table3[[#This Row],[GA]]*$CD$6)</f>
        <v>117.7538223140496</v>
      </c>
      <c r="BM4">
        <f>COUNTIFS(DataRegularSeason20242025!$D$3:$D$1315,$A4,DataRegularSeason20242025!$H$3:$H$1315, $A4)</f>
        <v>16</v>
      </c>
      <c r="BN4">
        <f>COUNTIFS(DataRegularSeason20242025!$E$3:$E$1315,$A4,DataRegularSeason20242025!$H$3:$H$1315, $A4)</f>
        <v>22</v>
      </c>
      <c r="BO4">
        <f t="shared" si="8"/>
        <v>38</v>
      </c>
      <c r="BP4">
        <f t="shared" si="9"/>
        <v>5</v>
      </c>
      <c r="BQ4">
        <f t="shared" si="10"/>
        <v>1</v>
      </c>
      <c r="BR4">
        <f t="shared" si="11"/>
        <v>6</v>
      </c>
      <c r="BX4" t="s">
        <v>1460</v>
      </c>
      <c r="BY4">
        <f>$BY$2-$BY$3</f>
        <v>125</v>
      </c>
      <c r="CC4" t="s">
        <v>1434</v>
      </c>
      <c r="CD4" s="21">
        <v>0.3</v>
      </c>
      <c r="CE4">
        <f>INDEX($AC$2:$AC$33,MATCH("CGY",$A$2:$A$33,0),1)</f>
        <v>21</v>
      </c>
      <c r="CG4" s="21">
        <f>CD4*CE4</f>
        <v>6.3</v>
      </c>
      <c r="CH4" s="15">
        <f>CG4/$CG$7</f>
        <v>0.13968957871396898</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0.85</v>
      </c>
      <c r="F5">
        <f>COUNTIFS(DataRegularSeason20242025!$N$3:$N$1315,1,DataRegularSeason20242025!$D$3:$D$1315,$A5)</f>
        <v>23</v>
      </c>
      <c r="G5">
        <f>41-Table3[[#This Row],[GP_A]]</f>
        <v>18</v>
      </c>
      <c r="H5">
        <f>COUNTIFS(DataRegularSeason20242025!$E$3:$E$1315,$A5,DataRegularSeason20242025!$N$3:$N$1315,1)</f>
        <v>17</v>
      </c>
      <c r="I5">
        <f>41-Table3[[#This Row],[GP_H]]</f>
        <v>24</v>
      </c>
      <c r="J5">
        <f t="shared" si="0"/>
        <v>40</v>
      </c>
      <c r="K5">
        <f>82-Table3[[#This Row],[GP]]</f>
        <v>42</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13</v>
      </c>
      <c r="Q5">
        <f>COUNTIFS(DataRegularSeason20242025!$D$3:$D$1315,$A5, DataRegularSeason20242025!$S$3:$S$1315, $A5,DataRegularSeason20242025!$M$3:$M$1315,"REG")</f>
        <v>9</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16</v>
      </c>
      <c r="AD5">
        <f>Table3[[#This Row],[RW_A]]+Table3[[#This Row],[RW_H]]</f>
        <v>22</v>
      </c>
      <c r="AE5">
        <f>Table3[[#This Row],[RL_A]]+Table3[[#This Row],[RL_H]]</f>
        <v>11</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0.66249999999999998</v>
      </c>
      <c r="AM5" s="15">
        <f>Table3[[#This Row],[PTS2]]/(3*Table3[[#This Row],[GP]])</f>
        <v>0.625</v>
      </c>
      <c r="AN5">
        <f>(2*Table3[[#This Row],[GR]])+Table3[[#This Row],[PTS]]</f>
        <v>137</v>
      </c>
      <c r="AO5">
        <f>(3*Table3[[#This Row],[GR]])+Table3[[#This Row],[PTS2]]</f>
        <v>201</v>
      </c>
      <c r="AP5">
        <f>Table3[[#This Row],[PTS]]+(2 * Table3[[#This Row],[GR]] * Table3[[#This Row],[PTS%]])</f>
        <v>108.65</v>
      </c>
      <c r="AQ5">
        <f>Table3[[#This Row],[PTS2]]+(3 * Table3[[#This Row],[GR]] * Table3[[#This Row],[PTS%2]])</f>
        <v>153.75</v>
      </c>
      <c r="AR5" s="20" t="str">
        <f>_xlfn.CONCAT(TEXT(Table3[[#This Row],[W]], "0"), "-", TEXT(Table3[[#This Row],[RL]],"0"), "-", TEXT(Table3[[#This Row],[OTL]]+Table3[[#This Row],[SOL]], "0"))</f>
        <v>24-11-5</v>
      </c>
      <c r="AS5">
        <f>COUNTIFS(DataRegularSeason20242025!$D$3:$D$1315,Table3[[#This Row],[Teams]],DataRegularSeason20242025!$K$3:$K$1315,0)</f>
        <v>1</v>
      </c>
      <c r="AT5">
        <f>SUMIF(DataRegularSeason20242025!$D$3:$D$1315,$A5, DataRegularSeason20242025!$J$3:$J$1315)</f>
        <v>63</v>
      </c>
      <c r="AU5">
        <f>SUMIF(DataRegularSeason20242025!$D$3:$D$1315,$A5, DataRegularSeason20242025!$K$3:$K$1315)</f>
        <v>65</v>
      </c>
      <c r="AV5">
        <f t="shared" si="3"/>
        <v>-2</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 t="shared" si="4"/>
        <v>24</v>
      </c>
      <c r="BA5">
        <f t="shared" si="5"/>
        <v>121</v>
      </c>
      <c r="BB5">
        <f t="shared" si="6"/>
        <v>99</v>
      </c>
      <c r="BC5">
        <f t="shared" si="7"/>
        <v>22</v>
      </c>
      <c r="BD5" s="17">
        <f>Table3[[#This Row],[GF]]/Table3[[#This Row],[GP]]</f>
        <v>3.0249999999999999</v>
      </c>
      <c r="BE5" s="17">
        <f>Table3[[#This Row],[GA]]/Table3[[#This Row],[GP]]</f>
        <v>2.4750000000000001</v>
      </c>
      <c r="BF5" s="17">
        <f>(Table3[[#This Row],[GF]]-Table3[[#This Row],[GA]])/Table3[[#This Row],[GP]]</f>
        <v>0.55000000000000004</v>
      </c>
      <c r="BG5" s="50" t="str">
        <f>_xlfn.CONCAT(TEXT(Table3[[#This Row],[W_H]], "0"), "-", TEXT(Table3[[#This Row],[RL_H]],"0"), "-", TEXT(Table3[[#This Row],[OTL_H]]+Table3[[#This Row],[SOL_H]], "0"))</f>
        <v>14-2-1</v>
      </c>
      <c r="BH5" s="50" t="str">
        <f>_xlfn.CONCAT(TEXT(Table3[[#This Row],[W_A]], "0"), "-", TEXT(Table3[[#This Row],[RL_A]],"0"), "-", TEXT(Table3[[#This Row],[OTL_A]]+Table3[[#This Row],[SOL_A]], "0"))</f>
        <v>10-9-4</v>
      </c>
      <c r="BI5" s="50">
        <f>((2*(Table3[[#This Row],[W_H]]))+Table3[[#This Row],[OTL_H]]+Table3[[#This Row],[SOL_H]])/(2*Table3[[#This Row],[GP_H]])</f>
        <v>0.8529411764705882</v>
      </c>
      <c r="BJ5" s="50">
        <f>((2*(Table3[[#This Row],[W_A]]))+Table3[[#This Row],[OTL_A]]+Table3[[#This Row],[SOL_A]])/(2*Table3[[#This Row],[GP_A]])</f>
        <v>0.52173913043478259</v>
      </c>
      <c r="BK5" s="21">
        <f>(Table3[[#This Row],[W]]*$CD$3)+(Table3[[#This Row],[L]]*$CD$4)+(Table3[[#This Row],[GF]]*$CD$5)+(Table3[[#This Row],[GA]]*$CD$6)</f>
        <v>44.85</v>
      </c>
      <c r="BL5" s="21">
        <f>(82*(((Table3[[#This Row],[PTS%]]*$CD$3)+((1-Table3[[#This Row],[PTS%]])*$CD$4)+(Table3[[#This Row],[GF]]*$CD$5)+(Table3[[#This Row],[GA]]*$CD$6))/Table3[[#This Row],[GP]])) + (Table3[[#This Row],[W]]*$CD$3)+(Table3[[#This Row],[L]]*$CD$4)+(Table3[[#This Row],[GF]]*$CD$5)+(Table3[[#This Row],[GA]]*$CD$6)</f>
        <v>103.239125</v>
      </c>
      <c r="BM5">
        <f>COUNTIFS(DataRegularSeason20242025!$D$3:$D$1315,$A5,DataRegularSeason20242025!$H$3:$H$1315, $A5)</f>
        <v>10</v>
      </c>
      <c r="BN5">
        <f>COUNTIFS(DataRegularSeason20242025!$E$3:$E$1315,$A5,DataRegularSeason20242025!$H$3:$H$1315, $A5)</f>
        <v>8</v>
      </c>
      <c r="BO5">
        <f t="shared" si="8"/>
        <v>18</v>
      </c>
      <c r="BP5">
        <f t="shared" si="9"/>
        <v>13</v>
      </c>
      <c r="BQ5">
        <f t="shared" si="10"/>
        <v>9</v>
      </c>
      <c r="BR5">
        <f t="shared" si="11"/>
        <v>22</v>
      </c>
      <c r="BU5">
        <v>2014</v>
      </c>
      <c r="BX5" t="s">
        <v>1462</v>
      </c>
      <c r="BY5">
        <f>SUM($BA$2:$BA$33)</f>
        <v>4151</v>
      </c>
      <c r="CC5" t="s">
        <v>73</v>
      </c>
      <c r="CD5" s="21">
        <v>0.15</v>
      </c>
      <c r="CE5">
        <f>INDEX($BA$2:$BA$33,MATCH("CGY",$A$2:$A$33,0),1)</f>
        <v>110</v>
      </c>
      <c r="CF5">
        <f>CE5/CE2</f>
        <v>2.6829268292682928</v>
      </c>
      <c r="CG5" s="21">
        <f>CD5*CE5</f>
        <v>16.5</v>
      </c>
      <c r="CH5" s="15">
        <f>CG5/$CG$7</f>
        <v>0.36585365853658541</v>
      </c>
    </row>
    <row r="6" spans="1:86"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32</v>
      </c>
      <c r="E6" s="15">
        <f>Table3[[#This Row],[Watched]]/Table3[[#This Row],[GP]]</f>
        <v>0.76190476190476186</v>
      </c>
      <c r="F6">
        <f>COUNTIFS(DataRegularSeason20242025!$N$3:$N$1315,1,DataRegularSeason20242025!$D$3:$D$1315,$A6)</f>
        <v>20</v>
      </c>
      <c r="G6">
        <f>41-Table3[[#This Row],[GP_A]]</f>
        <v>21</v>
      </c>
      <c r="H6">
        <f>COUNTIFS(DataRegularSeason20242025!$E$3:$E$1315,$A6,DataRegularSeason20242025!$N$3:$N$1315,1)</f>
        <v>22</v>
      </c>
      <c r="I6">
        <f>41-Table3[[#This Row],[GP_H]]</f>
        <v>19</v>
      </c>
      <c r="J6">
        <f t="shared" si="0"/>
        <v>42</v>
      </c>
      <c r="K6">
        <f>82-Table3[[#This Row],[GP]]</f>
        <v>40</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 t="shared" si="1"/>
        <v>9</v>
      </c>
      <c r="Q6">
        <f>COUNTIFS(DataRegularSeason20242025!$D$3:$D$1315,$A6, DataRegularSeason20242025!$S$3:$S$1315, $A6,DataRegularSeason20242025!$M$3:$M$1315,"REG")</f>
        <v>9</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16</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 t="shared" si="2"/>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27</v>
      </c>
      <c r="AC6">
        <f>Table3[[#This Row],[L_A]]+Table3[[#This Row],[L_H]]</f>
        <v>15</v>
      </c>
      <c r="AD6">
        <f>Table3[[#This Row],[RW_A]]+Table3[[#This Row],[RW_H]]</f>
        <v>22</v>
      </c>
      <c r="AE6">
        <f>Table3[[#This Row],[RL_A]]+Table3[[#This Row],[RL_H]]</f>
        <v>14</v>
      </c>
      <c r="AF6">
        <f>Table3[[#This Row],[OTW_A]]+Table3[[#This Row],[OTW_H]]</f>
        <v>3</v>
      </c>
      <c r="AG6">
        <f>Table3[[#This Row],[OTL_A]]+Table3[[#This Row],[OTL_H]]</f>
        <v>1</v>
      </c>
      <c r="AH6">
        <f>Table3[[#This Row],[SOW_A]]+Table3[[#This Row],[SOW_H]]</f>
        <v>2</v>
      </c>
      <c r="AI6">
        <f>Table3[[#This Row],[SOL_A]]+Table3[[#This Row],[SOL_H]]</f>
        <v>0</v>
      </c>
      <c r="AJ6">
        <f>(2*(Table3[[#This Row],[W_A]]+Table3[[#This Row],[W_H]]))+Table3[[#This Row],[OTL_A]]+Table3[[#This Row],[SOL_A]]+Table3[[#This Row],[OTL_H]]+Table3[[#This Row],[SOL_H]]</f>
        <v>55</v>
      </c>
      <c r="AK6">
        <f>(3*(Table3[[#This Row],[RW_A]]+Table3[[#This Row],[RW_H]]))+(2*(Table3[[#This Row],[OTW_A]]+Table3[[#This Row],[SOW_A]]+Table3[[#This Row],[OTW_H]]+Table3[[#This Row],[SOW_H]]))+Table3[[#This Row],[OTL_A]]+Table3[[#This Row],[SOL_A]]+Table3[[#This Row],[OTL_H]]+Table3[[#This Row],[SOL_H]]</f>
        <v>77</v>
      </c>
      <c r="AL6" s="15">
        <f>Table3[[#This Row],[PTS]]/(2*Table3[[#This Row],[GP]])</f>
        <v>0.65476190476190477</v>
      </c>
      <c r="AM6" s="15">
        <f>Table3[[#This Row],[PTS2]]/(3*Table3[[#This Row],[GP]])</f>
        <v>0.61111111111111116</v>
      </c>
      <c r="AN6">
        <f>(2*Table3[[#This Row],[GR]])+Table3[[#This Row],[PTS]]</f>
        <v>135</v>
      </c>
      <c r="AO6">
        <f>(3*Table3[[#This Row],[GR]])+Table3[[#This Row],[PTS2]]</f>
        <v>197</v>
      </c>
      <c r="AP6">
        <f>Table3[[#This Row],[PTS]]+(2 * Table3[[#This Row],[GR]] * Table3[[#This Row],[PTS%]])</f>
        <v>107.38095238095238</v>
      </c>
      <c r="AQ6">
        <f>Table3[[#This Row],[PTS2]]+(3 * Table3[[#This Row],[GR]] * Table3[[#This Row],[PTS%2]])</f>
        <v>150.33333333333334</v>
      </c>
      <c r="AR6" s="20" t="str">
        <f>_xlfn.CONCAT(TEXT(Table3[[#This Row],[W]], "0"), "-", TEXT(Table3[[#This Row],[RL]],"0"), "-", TEXT(Table3[[#This Row],[OTL]]+Table3[[#This Row],[SOL]], "0"))</f>
        <v>27-14-1</v>
      </c>
      <c r="AS6">
        <f>COUNTIFS(DataRegularSeason20242025!$D$3:$D$1315,Table3[[#This Row],[Teams]],DataRegularSeason20242025!$K$3:$K$1315,0)</f>
        <v>0</v>
      </c>
      <c r="AT6">
        <f>SUMIF(DataRegularSeason20242025!$D$3:$D$1315,$A6, DataRegularSeason20242025!$J$3:$J$1315)</f>
        <v>62</v>
      </c>
      <c r="AU6">
        <f>SUMIF(DataRegularSeason20242025!$D$3:$D$1315,$A6, DataRegularSeason20242025!$K$3:$K$1315)</f>
        <v>55</v>
      </c>
      <c r="AV6">
        <f t="shared" si="3"/>
        <v>7</v>
      </c>
      <c r="AW6">
        <f>COUNTIFS(DataRegularSeason20242025!$E$3:$E$1315,Table3[[#This Row],[Teams]],DataRegularSeason20242025!$J$3:$J$1315,0)</f>
        <v>2</v>
      </c>
      <c r="AX6">
        <f>SUMIF(DataRegularSeason20242025!$E$3:$E$1315,$A6,DataRegularSeason20242025!$K$3:$K$1315)</f>
        <v>74</v>
      </c>
      <c r="AY6">
        <f>SUMIF(DataRegularSeason20242025!$E$3:$E$1315,$A6,DataRegularSeason20242025!$J$3:$J$1315)</f>
        <v>49</v>
      </c>
      <c r="AZ6">
        <f t="shared" si="4"/>
        <v>25</v>
      </c>
      <c r="BA6">
        <f t="shared" si="5"/>
        <v>136</v>
      </c>
      <c r="BB6">
        <f t="shared" si="6"/>
        <v>104</v>
      </c>
      <c r="BC6">
        <f t="shared" si="7"/>
        <v>32</v>
      </c>
      <c r="BD6" s="17">
        <f>Table3[[#This Row],[GF]]/Table3[[#This Row],[GP]]</f>
        <v>3.2380952380952381</v>
      </c>
      <c r="BE6" s="17">
        <f>Table3[[#This Row],[GA]]/Table3[[#This Row],[GP]]</f>
        <v>2.4761904761904763</v>
      </c>
      <c r="BF6" s="17">
        <f>(Table3[[#This Row],[GF]]-Table3[[#This Row],[GA]])/Table3[[#This Row],[GP]]</f>
        <v>0.76190476190476186</v>
      </c>
      <c r="BG6" s="50" t="str">
        <f>_xlfn.CONCAT(TEXT(Table3[[#This Row],[W_H]], "0"), "-", TEXT(Table3[[#This Row],[RL_H]],"0"), "-", TEXT(Table3[[#This Row],[OTL_H]]+Table3[[#This Row],[SOL_H]], "0"))</f>
        <v>16-5-1</v>
      </c>
      <c r="BH6" s="50" t="str">
        <f>_xlfn.CONCAT(TEXT(Table3[[#This Row],[W_A]], "0"), "-", TEXT(Table3[[#This Row],[RL_A]],"0"), "-", TEXT(Table3[[#This Row],[OTL_A]]+Table3[[#This Row],[SOL_A]], "0"))</f>
        <v>11-9-0</v>
      </c>
      <c r="BI6" s="50">
        <f>((2*(Table3[[#This Row],[W_H]]))+Table3[[#This Row],[OTL_H]]+Table3[[#This Row],[SOL_H]])/(2*Table3[[#This Row],[GP_H]])</f>
        <v>0.75</v>
      </c>
      <c r="BJ6" s="50">
        <f>((2*(Table3[[#This Row],[W_A]]))+Table3[[#This Row],[OTL_A]]+Table3[[#This Row],[SOL_A]])/(2*Table3[[#This Row],[GP_A]])</f>
        <v>0.55000000000000004</v>
      </c>
      <c r="BK6" s="21">
        <f>(Table3[[#This Row],[W]]*$CD$3)+(Table3[[#This Row],[L]]*$CD$4)+(Table3[[#This Row],[GF]]*$CD$5)+(Table3[[#This Row],[GA]]*$CD$6)</f>
        <v>48.8</v>
      </c>
      <c r="BL6" s="21">
        <f>(82*(((Table3[[#This Row],[PTS%]]*$CD$3)+((1-Table3[[#This Row],[PTS%]])*$CD$4)+(Table3[[#This Row],[GF]]*$CD$5)+(Table3[[#This Row],[GA]]*$CD$6))/Table3[[#This Row],[GP]])) + (Table3[[#This Row],[W]]*$CD$3)+(Table3[[#This Row],[L]]*$CD$4)+(Table3[[#This Row],[GF]]*$CD$5)+(Table3[[#This Row],[GA]]*$CD$6)</f>
        <v>109.77471655328799</v>
      </c>
      <c r="BM6">
        <f>COUNTIFS(DataRegularSeason20242025!$D$3:$D$1315,$A6,DataRegularSeason20242025!$H$3:$H$1315, $A6)</f>
        <v>12</v>
      </c>
      <c r="BN6">
        <f>COUNTIFS(DataRegularSeason20242025!$E$3:$E$1315,$A6,DataRegularSeason20242025!$H$3:$H$1315, $A6)</f>
        <v>16</v>
      </c>
      <c r="BO6">
        <f t="shared" si="8"/>
        <v>28</v>
      </c>
      <c r="BP6">
        <f t="shared" si="9"/>
        <v>8</v>
      </c>
      <c r="BQ6">
        <f t="shared" si="10"/>
        <v>6</v>
      </c>
      <c r="BR6">
        <f t="shared" si="11"/>
        <v>14</v>
      </c>
      <c r="BU6">
        <v>1999</v>
      </c>
      <c r="BX6" t="s">
        <v>1463</v>
      </c>
      <c r="BY6">
        <f>SUM($AS$2:$AS$33)+SUM($AW$2:$AW$33)</f>
        <v>81</v>
      </c>
      <c r="CC6" t="s">
        <v>74</v>
      </c>
      <c r="CD6" s="21">
        <v>0.1</v>
      </c>
      <c r="CE6">
        <f>INDEX($BB$2:$BB$33,MATCH("CGY",$A$2:$A$33,0),1)</f>
        <v>123</v>
      </c>
      <c r="CF6">
        <f>CE6/CE2</f>
        <v>3</v>
      </c>
      <c r="CG6" s="21">
        <f>CD6*CE6</f>
        <v>12.3</v>
      </c>
      <c r="CH6" s="15">
        <f>CG6/$CG$7</f>
        <v>0.27272727272727276</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37</v>
      </c>
      <c r="E7" s="15">
        <f>Table3[[#This Row],[Watched]]/Table3[[#This Row],[GP]]</f>
        <v>0.86046511627906974</v>
      </c>
      <c r="F7">
        <f>COUNTIFS(DataRegularSeason20242025!$N$3:$N$1315,1,DataRegularSeason20242025!$D$3:$D$1315,$A7)</f>
        <v>22</v>
      </c>
      <c r="G7">
        <f>41-Table3[[#This Row],[GP_A]]</f>
        <v>19</v>
      </c>
      <c r="H7">
        <f>COUNTIFS(DataRegularSeason20242025!$E$3:$E$1315,$A7,DataRegularSeason20242025!$N$3:$N$1315,1)</f>
        <v>21</v>
      </c>
      <c r="I7">
        <f>41-Table3[[#This Row],[GP_H]]</f>
        <v>20</v>
      </c>
      <c r="J7">
        <f t="shared" si="0"/>
        <v>43</v>
      </c>
      <c r="K7">
        <f>82-Table3[[#This Row],[GP]]</f>
        <v>39</v>
      </c>
      <c r="L7">
        <f>COUNTIFS(DataRegularSeason20242025!$D$3:$D$1315,$A7, DataRegularSeason20242025!$L$3:$L$1315, $A7,DataRegularSeason20242025!$N$3:$N$1315,1)</f>
        <v>16</v>
      </c>
      <c r="M7">
        <f>COUNTIFS(DataRegularSeason20242025!$D$3:$D$1315,$A7, DataRegularSeason20242025!$L$3:$L$1315, $A7,DataRegularSeason20242025!$N$3:$N$1315,1,DataRegularSeason20242025!$M$3:$M$1315,"REG")</f>
        <v>13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 t="shared" si="1"/>
        <v>6</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 t="shared" si="2"/>
        <v>10</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27</v>
      </c>
      <c r="AC7">
        <f>Table3[[#This Row],[L_A]]+Table3[[#This Row],[L_H]]</f>
        <v>16</v>
      </c>
      <c r="AD7">
        <f>Table3[[#This Row],[RW_A]]+Table3[[#This Row],[RW_H]]</f>
        <v>21</v>
      </c>
      <c r="AE7">
        <f>Table3[[#This Row],[RL_A]]+Table3[[#This Row],[RL_H]]</f>
        <v>12</v>
      </c>
      <c r="AF7">
        <f>Table3[[#This Row],[OTW_A]]+Table3[[#This Row],[OTW_H]]</f>
        <v>4</v>
      </c>
      <c r="AG7">
        <f>Table3[[#This Row],[OTL_A]]+Table3[[#This Row],[OTL_H]]</f>
        <v>2</v>
      </c>
      <c r="AH7">
        <f>Table3[[#This Row],[SOW_A]]+Table3[[#This Row],[SOW_H]]</f>
        <v>2</v>
      </c>
      <c r="AI7">
        <f>Table3[[#This Row],[SOL_A]]+Table3[[#This Row],[SOL_H]]</f>
        <v>2</v>
      </c>
      <c r="AJ7">
        <f>(2*(Table3[[#This Row],[W_A]]+Table3[[#This Row],[W_H]]))+Table3[[#This Row],[OTL_A]]+Table3[[#This Row],[SOL_A]]+Table3[[#This Row],[OTL_H]]+Table3[[#This Row],[SOL_H]]</f>
        <v>58</v>
      </c>
      <c r="AK7">
        <f>(3*(Table3[[#This Row],[RW_A]]+Table3[[#This Row],[RW_H]]))+(2*(Table3[[#This Row],[OTW_A]]+Table3[[#This Row],[SOW_A]]+Table3[[#This Row],[OTW_H]]+Table3[[#This Row],[SOW_H]]))+Table3[[#This Row],[OTL_A]]+Table3[[#This Row],[SOL_A]]+Table3[[#This Row],[OTL_H]]+Table3[[#This Row],[SOL_H]]</f>
        <v>79</v>
      </c>
      <c r="AL7" s="15">
        <f>Table3[[#This Row],[PTS]]/(2*Table3[[#This Row],[GP]])</f>
        <v>0.67441860465116277</v>
      </c>
      <c r="AM7" s="15">
        <f>Table3[[#This Row],[PTS2]]/(3*Table3[[#This Row],[GP]])</f>
        <v>0.61240310077519378</v>
      </c>
      <c r="AN7">
        <f>(2*Table3[[#This Row],[GR]])+Table3[[#This Row],[PTS]]</f>
        <v>136</v>
      </c>
      <c r="AO7">
        <f>(3*Table3[[#This Row],[GR]])+Table3[[#This Row],[PTS2]]</f>
        <v>196</v>
      </c>
      <c r="AP7">
        <f>Table3[[#This Row],[PTS]]+(2 * Table3[[#This Row],[GR]] * Table3[[#This Row],[PTS%]])</f>
        <v>110.6046511627907</v>
      </c>
      <c r="AQ7">
        <f>Table3[[#This Row],[PTS2]]+(3 * Table3[[#This Row],[GR]] * Table3[[#This Row],[PTS%2]])</f>
        <v>150.65116279069767</v>
      </c>
      <c r="AR7" s="20" t="str">
        <f>_xlfn.CONCAT(TEXT(Table3[[#This Row],[W]], "0"), "-", TEXT(Table3[[#This Row],[RL]],"0"), "-", TEXT(Table3[[#This Row],[OTL]]+Table3[[#This Row],[SOL]], "0"))</f>
        <v>27-12-4</v>
      </c>
      <c r="AS7">
        <f>COUNTIFS(DataRegularSeason20242025!$D$3:$D$1315,Table3[[#This Row],[Teams]],DataRegularSeason20242025!$K$3:$K$1315,0)</f>
        <v>2</v>
      </c>
      <c r="AT7">
        <f>SUMIF(DataRegularSeason20242025!$D$3:$D$1315,$A7, DataRegularSeason20242025!$J$3:$J$1315)</f>
        <v>76</v>
      </c>
      <c r="AU7">
        <f>SUMIF(DataRegularSeason20242025!$D$3:$D$1315,$A7, DataRegularSeason20242025!$K$3:$K$1315)</f>
        <v>52</v>
      </c>
      <c r="AV7">
        <f t="shared" si="3"/>
        <v>24</v>
      </c>
      <c r="AW7">
        <f>COUNTIFS(DataRegularSeason20242025!$E$3:$E$1315,Table3[[#This Row],[Teams]],DataRegularSeason20242025!$J$3:$J$1315,0)</f>
        <v>1</v>
      </c>
      <c r="AX7">
        <f>SUMIF(DataRegularSeason20242025!$E$3:$E$1315,$A7,DataRegularSeason20242025!$K$3:$K$1315)</f>
        <v>55</v>
      </c>
      <c r="AY7">
        <f>SUMIF(DataRegularSeason20242025!$E$3:$E$1315,$A7,DataRegularSeason20242025!$J$3:$J$1315)</f>
        <v>66</v>
      </c>
      <c r="AZ7">
        <f t="shared" si="4"/>
        <v>-11</v>
      </c>
      <c r="BA7">
        <f t="shared" si="5"/>
        <v>131</v>
      </c>
      <c r="BB7">
        <f t="shared" si="6"/>
        <v>118</v>
      </c>
      <c r="BC7">
        <f t="shared" si="7"/>
        <v>13</v>
      </c>
      <c r="BD7" s="17">
        <f>Table3[[#This Row],[GF]]/Table3[[#This Row],[GP]]</f>
        <v>3.0465116279069768</v>
      </c>
      <c r="BE7" s="17">
        <f>Table3[[#This Row],[GA]]/Table3[[#This Row],[GP]]</f>
        <v>2.7441860465116279</v>
      </c>
      <c r="BF7" s="17">
        <f>(Table3[[#This Row],[GF]]-Table3[[#This Row],[GA]])/Table3[[#This Row],[GP]]</f>
        <v>0.30232558139534882</v>
      </c>
      <c r="BG7" s="50" t="str">
        <f>_xlfn.CONCAT(TEXT(Table3[[#This Row],[W_H]], "0"), "-", TEXT(Table3[[#This Row],[RL_H]],"0"), "-", TEXT(Table3[[#This Row],[OTL_H]]+Table3[[#This Row],[SOL_H]], "0"))</f>
        <v>11-9-1</v>
      </c>
      <c r="BH7" s="50" t="str">
        <f>_xlfn.CONCAT(TEXT(Table3[[#This Row],[W_A]], "0"), "-", TEXT(Table3[[#This Row],[RL_A]],"0"), "-", TEXT(Table3[[#This Row],[OTL_A]]+Table3[[#This Row],[SOL_A]], "0"))</f>
        <v>16-3-3</v>
      </c>
      <c r="BI7" s="50">
        <f>((2*(Table3[[#This Row],[W_H]]))+Table3[[#This Row],[OTL_H]]+Table3[[#This Row],[SOL_H]])/(2*Table3[[#This Row],[GP_H]])</f>
        <v>0.54761904761904767</v>
      </c>
      <c r="BJ7" s="50">
        <f>((2*(Table3[[#This Row],[W_A]]))+Table3[[#This Row],[OTL_A]]+Table3[[#This Row],[SOL_A]])/(2*Table3[[#This Row],[GP_A]])</f>
        <v>0.79545454545454541</v>
      </c>
      <c r="BK7" s="21">
        <f>(Table3[[#This Row],[W]]*$CD$3)+(Table3[[#This Row],[L]]*$CD$4)+(Table3[[#This Row],[GF]]*$CD$5)+(Table3[[#This Row],[GA]]*$CD$6)</f>
        <v>49.75</v>
      </c>
      <c r="BL7" s="21">
        <f>(82*(((Table3[[#This Row],[PTS%]]*$CD$3)+((1-Table3[[#This Row],[PTS%]])*$CD$4)+(Table3[[#This Row],[GF]]*$CD$5)+(Table3[[#This Row],[GA]]*$CD$6))/Table3[[#This Row],[GP]])) + (Table3[[#This Row],[W]]*$CD$3)+(Table3[[#This Row],[L]]*$CD$4)+(Table3[[#This Row],[GF]]*$CD$5)+(Table3[[#This Row],[GA]]*$CD$6)</f>
        <v>110.55373174689019</v>
      </c>
      <c r="BM7">
        <f>COUNTIFS(DataRegularSeason20242025!$D$3:$D$1315,$A7,DataRegularSeason20242025!$H$3:$H$1315, $A7)</f>
        <v>17</v>
      </c>
      <c r="BN7">
        <f>COUNTIFS(DataRegularSeason20242025!$E$3:$E$1315,$A7,DataRegularSeason20242025!$H$3:$H$1315, $A7)</f>
        <v>18</v>
      </c>
      <c r="BO7">
        <f t="shared" si="8"/>
        <v>35</v>
      </c>
      <c r="BP7">
        <f t="shared" si="9"/>
        <v>5</v>
      </c>
      <c r="BQ7">
        <f t="shared" si="10"/>
        <v>3</v>
      </c>
      <c r="BR7">
        <f t="shared" si="11"/>
        <v>8</v>
      </c>
      <c r="BX7" t="s">
        <v>1464</v>
      </c>
      <c r="BY7">
        <f>SUM($AF$2:$AF$33)</f>
        <v>108</v>
      </c>
      <c r="CF7" s="23">
        <f>MAX(CD4,CD3*INDEX($AL$2:$AL$33,MATCH("CGY",$A$2:$A$33,0),1))+(CD5*CF5)+(CD6*CF6)</f>
        <v>1.0024390243902439</v>
      </c>
      <c r="CG7" s="22">
        <f>SUM(CG3:CG6)</f>
        <v>45.099999999999994</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0.9285714285714286</v>
      </c>
      <c r="F8">
        <f>COUNTIFS(DataRegularSeason20242025!$N$3:$N$1315,1,DataRegularSeason20242025!$D$3:$D$1315,$A8)</f>
        <v>20</v>
      </c>
      <c r="G8">
        <f>41-Table3[[#This Row],[GP_A]]</f>
        <v>21</v>
      </c>
      <c r="H8">
        <f>COUNTIFS(DataRegularSeason20242025!$E$3:$E$1315,$A8,DataRegularSeason20242025!$N$3:$N$1315,1)</f>
        <v>22</v>
      </c>
      <c r="I8">
        <f>41-Table3[[#This Row],[GP_H]]</f>
        <v>19</v>
      </c>
      <c r="J8">
        <f t="shared" si="0"/>
        <v>42</v>
      </c>
      <c r="K8">
        <f>82-Table3[[#This Row],[GP]]</f>
        <v>40</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 t="shared" si="2"/>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26</v>
      </c>
      <c r="AC8">
        <f>Table3[[#This Row],[L_A]]+Table3[[#This Row],[L_H]]</f>
        <v>16</v>
      </c>
      <c r="AD8">
        <f>Table3[[#This Row],[RW_A]]+Table3[[#This Row],[RW_H]]</f>
        <v>19</v>
      </c>
      <c r="AE8">
        <f>Table3[[#This Row],[RL_A]]+Table3[[#This Row],[RL_H]]</f>
        <v>13</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55</v>
      </c>
      <c r="AK8">
        <f>(3*(Table3[[#This Row],[RW_A]]+Table3[[#This Row],[RW_H]]))+(2*(Table3[[#This Row],[OTW_A]]+Table3[[#This Row],[SOW_A]]+Table3[[#This Row],[OTW_H]]+Table3[[#This Row],[SOW_H]]))+Table3[[#This Row],[OTL_A]]+Table3[[#This Row],[SOL_A]]+Table3[[#This Row],[OTL_H]]+Table3[[#This Row],[SOL_H]]</f>
        <v>74</v>
      </c>
      <c r="AL8" s="15">
        <f>Table3[[#This Row],[PTS]]/(2*Table3[[#This Row],[GP]])</f>
        <v>0.65476190476190477</v>
      </c>
      <c r="AM8" s="15">
        <f>Table3[[#This Row],[PTS2]]/(3*Table3[[#This Row],[GP]])</f>
        <v>0.58730158730158732</v>
      </c>
      <c r="AN8">
        <f>(2*Table3[[#This Row],[GR]])+Table3[[#This Row],[PTS]]</f>
        <v>135</v>
      </c>
      <c r="AO8">
        <f>(3*Table3[[#This Row],[GR]])+Table3[[#This Row],[PTS2]]</f>
        <v>194</v>
      </c>
      <c r="AP8">
        <f>Table3[[#This Row],[PTS]]+(2 * Table3[[#This Row],[GR]] * Table3[[#This Row],[PTS%]])</f>
        <v>107.38095238095238</v>
      </c>
      <c r="AQ8">
        <f>Table3[[#This Row],[PTS2]]+(3 * Table3[[#This Row],[GR]] * Table3[[#This Row],[PTS%2]])</f>
        <v>144.47619047619048</v>
      </c>
      <c r="AR8" s="20" t="str">
        <f>_xlfn.CONCAT(TEXT(Table3[[#This Row],[W]], "0"), "-", TEXT(Table3[[#This Row],[RL]],"0"), "-", TEXT(Table3[[#This Row],[OTL]]+Table3[[#This Row],[SOL]], "0"))</f>
        <v>26-13-3</v>
      </c>
      <c r="AS8">
        <f>COUNTIFS(DataRegularSeason20242025!$D$3:$D$1315,Table3[[#This Row],[Teams]],DataRegularSeason20242025!$K$3:$K$1315,0)</f>
        <v>1</v>
      </c>
      <c r="AT8">
        <f>SUMIF(DataRegularSeason20242025!$D$3:$D$1315,$A8, DataRegularSeason20242025!$J$3:$J$1315)</f>
        <v>69</v>
      </c>
      <c r="AU8">
        <f>SUMIF(DataRegularSeason20242025!$D$3:$D$1315,$A8, DataRegularSeason20242025!$K$3:$K$1315)</f>
        <v>54</v>
      </c>
      <c r="AV8">
        <f t="shared" si="3"/>
        <v>15</v>
      </c>
      <c r="AW8">
        <f>COUNTIFS(DataRegularSeason20242025!$E$3:$E$1315,Table3[[#This Row],[Teams]],DataRegularSeason20242025!$J$3:$J$1315,0)</f>
        <v>1</v>
      </c>
      <c r="AX8">
        <f>SUMIF(DataRegularSeason20242025!$E$3:$E$1315,$A8,DataRegularSeason20242025!$K$3:$K$1315)</f>
        <v>70</v>
      </c>
      <c r="AY8">
        <f>SUMIF(DataRegularSeason20242025!$E$3:$E$1315,$A8,DataRegularSeason20242025!$J$3:$J$1315)</f>
        <v>63</v>
      </c>
      <c r="AZ8">
        <f t="shared" si="4"/>
        <v>7</v>
      </c>
      <c r="BA8">
        <f t="shared" si="5"/>
        <v>139</v>
      </c>
      <c r="BB8">
        <f t="shared" si="6"/>
        <v>117</v>
      </c>
      <c r="BC8">
        <f t="shared" si="7"/>
        <v>22</v>
      </c>
      <c r="BD8" s="17">
        <f>Table3[[#This Row],[GF]]/Table3[[#This Row],[GP]]</f>
        <v>3.3095238095238093</v>
      </c>
      <c r="BE8" s="17">
        <f>Table3[[#This Row],[GA]]/Table3[[#This Row],[GP]]</f>
        <v>2.7857142857142856</v>
      </c>
      <c r="BF8" s="17">
        <f>(Table3[[#This Row],[GF]]-Table3[[#This Row],[GA]])/Table3[[#This Row],[GP]]</f>
        <v>0.52380952380952384</v>
      </c>
      <c r="BG8" s="50" t="str">
        <f>_xlfn.CONCAT(TEXT(Table3[[#This Row],[W_H]], "0"), "-", TEXT(Table3[[#This Row],[RL_H]],"0"), "-", TEXT(Table3[[#This Row],[OTL_H]]+Table3[[#This Row],[SOL_H]], "0"))</f>
        <v>14-7-1</v>
      </c>
      <c r="BH8" s="50" t="str">
        <f>_xlfn.CONCAT(TEXT(Table3[[#This Row],[W_A]], "0"), "-", TEXT(Table3[[#This Row],[RL_A]],"0"), "-", TEXT(Table3[[#This Row],[OTL_A]]+Table3[[#This Row],[SOL_A]], "0"))</f>
        <v>12-6-2</v>
      </c>
      <c r="BI8" s="50">
        <f>((2*(Table3[[#This Row],[W_H]]))+Table3[[#This Row],[OTL_H]]+Table3[[#This Row],[SOL_H]])/(2*Table3[[#This Row],[GP_H]])</f>
        <v>0.65909090909090906</v>
      </c>
      <c r="BJ8" s="50">
        <f>((2*(Table3[[#This Row],[W_A]]))+Table3[[#This Row],[OTL_A]]+Table3[[#This Row],[SOL_A]])/(2*Table3[[#This Row],[GP_A]])</f>
        <v>0.65</v>
      </c>
      <c r="BK8" s="21">
        <f>(Table3[[#This Row],[W]]*$CD$3)+(Table3[[#This Row],[L]]*$CD$4)+(Table3[[#This Row],[GF]]*$CD$5)+(Table3[[#This Row],[GA]]*$CD$6)</f>
        <v>50.35</v>
      </c>
      <c r="BL8" s="21">
        <f>(82*(((Table3[[#This Row],[PTS%]]*$CD$3)+((1-Table3[[#This Row],[PTS%]])*$CD$4)+(Table3[[#This Row],[GF]]*$CD$5)+(Table3[[#This Row],[GA]]*$CD$6))/Table3[[#This Row],[GP]])) + (Table3[[#This Row],[W]]*$CD$3)+(Table3[[#This Row],[L]]*$CD$4)+(Table3[[#This Row],[GF]]*$CD$5)+(Table3[[#This Row],[GA]]*$CD$6)</f>
        <v>114.74138321995464</v>
      </c>
      <c r="BM8">
        <f>COUNTIFS(DataRegularSeason20242025!$D$3:$D$1315,$A8,DataRegularSeason20242025!$H$3:$H$1315, $A8)</f>
        <v>14</v>
      </c>
      <c r="BN8">
        <f>COUNTIFS(DataRegularSeason20242025!$E$3:$E$1315,$A8,DataRegularSeason20242025!$H$3:$H$1315, $A8)</f>
        <v>13</v>
      </c>
      <c r="BO8">
        <f t="shared" si="8"/>
        <v>27</v>
      </c>
      <c r="BP8">
        <f t="shared" si="9"/>
        <v>6</v>
      </c>
      <c r="BQ8">
        <f t="shared" si="10"/>
        <v>9</v>
      </c>
      <c r="BR8">
        <f t="shared" si="11"/>
        <v>15</v>
      </c>
      <c r="BU8">
        <v>1990</v>
      </c>
      <c r="BX8" t="s">
        <v>1465</v>
      </c>
      <c r="BY8">
        <f>SUM($AH$2:$AH$33)</f>
        <v>32</v>
      </c>
      <c r="CE8" t="s">
        <v>1475</v>
      </c>
      <c r="CF8" s="23">
        <f>CF7*82</f>
        <v>82.2</v>
      </c>
      <c r="CG8" s="21">
        <f>CG7+((82-CE2)*CF7)</f>
        <v>86.199999999999989</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0.88372093023255816</v>
      </c>
      <c r="F9">
        <f>COUNTIFS(DataRegularSeason20242025!$N$3:$N$1315,1,DataRegularSeason20242025!$D$3:$D$1315,$A9)</f>
        <v>20</v>
      </c>
      <c r="G9">
        <f>41-Table3[[#This Row],[GP_A]]</f>
        <v>21</v>
      </c>
      <c r="H9">
        <f>COUNTIFS(DataRegularSeason20242025!$E$3:$E$1315,$A9,DataRegularSeason20242025!$N$3:$N$1315,1)</f>
        <v>23</v>
      </c>
      <c r="I9">
        <f>41-Table3[[#This Row],[GP_H]]</f>
        <v>18</v>
      </c>
      <c r="J9">
        <f t="shared" si="0"/>
        <v>43</v>
      </c>
      <c r="K9">
        <f>82-Table3[[#This Row],[GP]]</f>
        <v>39</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26</v>
      </c>
      <c r="AC9">
        <f>Table3[[#This Row],[L_A]]+Table3[[#This Row],[L_H]]</f>
        <v>17</v>
      </c>
      <c r="AD9">
        <f>Table3[[#This Row],[RW_A]]+Table3[[#This Row],[RW_H]]</f>
        <v>23</v>
      </c>
      <c r="AE9">
        <f>Table3[[#This Row],[RL_A]]+Table3[[#This Row],[RL_H]]</f>
        <v>14</v>
      </c>
      <c r="AF9">
        <f>Table3[[#This Row],[OTW_A]]+Table3[[#This Row],[OTW_H]]</f>
        <v>3</v>
      </c>
      <c r="AG9">
        <f>Table3[[#This Row],[OTL_A]]+Table3[[#This Row],[OTL_H]]</f>
        <v>1</v>
      </c>
      <c r="AH9">
        <f>Table3[[#This Row],[SOW_A]]+Table3[[#This Row],[SOW_H]]</f>
        <v>0</v>
      </c>
      <c r="AI9">
        <f>Table3[[#This Row],[SOL_A]]+Table3[[#This Row],[SOL_H]]</f>
        <v>2</v>
      </c>
      <c r="AJ9">
        <f>(2*(Table3[[#This Row],[W_A]]+Table3[[#This Row],[W_H]]))+Table3[[#This Row],[OTL_A]]+Table3[[#This Row],[SOL_A]]+Table3[[#This Row],[OTL_H]]+Table3[[#This Row],[SOL_H]]</f>
        <v>55</v>
      </c>
      <c r="AK9">
        <f>(3*(Table3[[#This Row],[RW_A]]+Table3[[#This Row],[RW_H]]))+(2*(Table3[[#This Row],[OTW_A]]+Table3[[#This Row],[SOW_A]]+Table3[[#This Row],[OTW_H]]+Table3[[#This Row],[SOW_H]]))+Table3[[#This Row],[OTL_A]]+Table3[[#This Row],[SOL_A]]+Table3[[#This Row],[OTL_H]]+Table3[[#This Row],[SOL_H]]</f>
        <v>78</v>
      </c>
      <c r="AL9" s="15">
        <f>Table3[[#This Row],[PTS]]/(2*Table3[[#This Row],[GP]])</f>
        <v>0.63953488372093026</v>
      </c>
      <c r="AM9" s="15">
        <f>Table3[[#This Row],[PTS2]]/(3*Table3[[#This Row],[GP]])</f>
        <v>0.60465116279069764</v>
      </c>
      <c r="AN9">
        <f>(2*Table3[[#This Row],[GR]])+Table3[[#This Row],[PTS]]</f>
        <v>133</v>
      </c>
      <c r="AO9">
        <f>(3*Table3[[#This Row],[GR]])+Table3[[#This Row],[PTS2]]</f>
        <v>195</v>
      </c>
      <c r="AP9">
        <f>Table3[[#This Row],[PTS]]+(2 * Table3[[#This Row],[GR]] * Table3[[#This Row],[PTS%]])</f>
        <v>104.88372093023256</v>
      </c>
      <c r="AQ9">
        <f>Table3[[#This Row],[PTS2]]+(3 * Table3[[#This Row],[GR]] * Table3[[#This Row],[PTS%2]])</f>
        <v>148.74418604651163</v>
      </c>
      <c r="AR9" s="20" t="str">
        <f>_xlfn.CONCAT(TEXT(Table3[[#This Row],[W]], "0"), "-", TEXT(Table3[[#This Row],[RL]],"0"), "-", TEXT(Table3[[#This Row],[OTL]]+Table3[[#This Row],[SOL]], "0"))</f>
        <v>26-14-3</v>
      </c>
      <c r="AS9">
        <f>COUNTIFS(DataRegularSeason20242025!$D$3:$D$1315,Table3[[#This Row],[Teams]],DataRegularSeason20242025!$K$3:$K$1315,0)</f>
        <v>0</v>
      </c>
      <c r="AT9">
        <f>SUMIF(DataRegularSeason20242025!$D$3:$D$1315,$A9, DataRegularSeason20242025!$J$3:$J$1315)</f>
        <v>59</v>
      </c>
      <c r="AU9">
        <f>SUMIF(DataRegularSeason20242025!$D$3:$D$1315,$A9, DataRegularSeason20242025!$K$3:$K$1315)</f>
        <v>63</v>
      </c>
      <c r="AV9">
        <f t="shared" si="3"/>
        <v>-4</v>
      </c>
      <c r="AW9">
        <f>COUNTIFS(DataRegularSeason20242025!$E$3:$E$1315,Table3[[#This Row],[Teams]],DataRegularSeason20242025!$J$3:$J$1315,0)</f>
        <v>3</v>
      </c>
      <c r="AX9">
        <f>SUMIF(DataRegularSeason20242025!$E$3:$E$1315,$A9,DataRegularSeason20242025!$K$3:$K$1315)</f>
        <v>86</v>
      </c>
      <c r="AY9">
        <f>SUMIF(DataRegularSeason20242025!$E$3:$E$1315,$A9,DataRegularSeason20242025!$J$3:$J$1315)</f>
        <v>57</v>
      </c>
      <c r="AZ9">
        <f t="shared" si="4"/>
        <v>29</v>
      </c>
      <c r="BA9">
        <f t="shared" si="5"/>
        <v>145</v>
      </c>
      <c r="BB9">
        <f t="shared" si="6"/>
        <v>120</v>
      </c>
      <c r="BC9">
        <f t="shared" si="7"/>
        <v>25</v>
      </c>
      <c r="BD9" s="17">
        <f>Table3[[#This Row],[GF]]/Table3[[#This Row],[GP]]</f>
        <v>3.3720930232558142</v>
      </c>
      <c r="BE9" s="17">
        <f>Table3[[#This Row],[GA]]/Table3[[#This Row],[GP]]</f>
        <v>2.7906976744186047</v>
      </c>
      <c r="BF9" s="17">
        <f>(Table3[[#This Row],[GF]]-Table3[[#This Row],[GA]])/Table3[[#This Row],[GP]]</f>
        <v>0.58139534883720934</v>
      </c>
      <c r="BG9" s="50" t="str">
        <f>_xlfn.CONCAT(TEXT(Table3[[#This Row],[W_H]], "0"), "-", TEXT(Table3[[#This Row],[RL_H]],"0"), "-", TEXT(Table3[[#This Row],[OTL_H]]+Table3[[#This Row],[SOL_H]], "0"))</f>
        <v>17-5-1</v>
      </c>
      <c r="BH9" s="50" t="str">
        <f>_xlfn.CONCAT(TEXT(Table3[[#This Row],[W_A]], "0"), "-", TEXT(Table3[[#This Row],[RL_A]],"0"), "-", TEXT(Table3[[#This Row],[OTL_A]]+Table3[[#This Row],[SOL_A]], "0"))</f>
        <v>9-9-2</v>
      </c>
      <c r="BI9" s="50">
        <f>((2*(Table3[[#This Row],[W_H]]))+Table3[[#This Row],[OTL_H]]+Table3[[#This Row],[SOL_H]])/(2*Table3[[#This Row],[GP_H]])</f>
        <v>0.76086956521739135</v>
      </c>
      <c r="BJ9" s="50">
        <f>((2*(Table3[[#This Row],[W_A]]))+Table3[[#This Row],[OTL_A]]+Table3[[#This Row],[SOL_A]])/(2*Table3[[#This Row],[GP_A]])</f>
        <v>0.5</v>
      </c>
      <c r="BK9" s="21">
        <f>(Table3[[#This Row],[W]]*$CD$3)+(Table3[[#This Row],[L]]*$CD$4)+(Table3[[#This Row],[GF]]*$CD$5)+(Table3[[#This Row],[GA]]*$CD$6)</f>
        <v>51.85</v>
      </c>
      <c r="BL9" s="21">
        <f>(82*(((Table3[[#This Row],[PTS%]]*$CD$3)+((1-Table3[[#This Row],[PTS%]])*$CD$4)+(Table3[[#This Row],[GF]]*$CD$5)+(Table3[[#This Row],[GA]]*$CD$6))/Table3[[#This Row],[GP]])) + (Table3[[#This Row],[W]]*$CD$3)+(Table3[[#This Row],[L]]*$CD$4)+(Table3[[#This Row],[GF]]*$CD$5)+(Table3[[#This Row],[GA]]*$CD$6)</f>
        <v>117.02647376960518</v>
      </c>
      <c r="BM9">
        <f>COUNTIFS(DataRegularSeason20242025!$D$3:$D$1315,$A9,DataRegularSeason20242025!$H$3:$H$1315, $A9)</f>
        <v>12</v>
      </c>
      <c r="BN9">
        <f>COUNTIFS(DataRegularSeason20242025!$E$3:$E$1315,$A9,DataRegularSeason20242025!$H$3:$H$1315, $A9)</f>
        <v>17</v>
      </c>
      <c r="BO9">
        <f t="shared" si="8"/>
        <v>29</v>
      </c>
      <c r="BP9">
        <f t="shared" si="9"/>
        <v>8</v>
      </c>
      <c r="BQ9">
        <f t="shared" si="10"/>
        <v>6</v>
      </c>
      <c r="BR9">
        <f t="shared" si="11"/>
        <v>14</v>
      </c>
      <c r="BU9">
        <v>2006</v>
      </c>
      <c r="BX9" t="s">
        <v>1468</v>
      </c>
      <c r="BY9" s="1">
        <f>_xlfn.MINIFS(DataRegularSeason20242025!$B$3:$B$1315,DataRegularSeason20242025!$N$3:$N$1315,1)</f>
        <v>45569</v>
      </c>
    </row>
    <row r="10" spans="1:86"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 t="shared" si="0"/>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56</v>
      </c>
      <c r="AK10">
        <f>(3*(Table3[[#This Row],[RW_A]]+Table3[[#This Row],[RW_H]]))+(2*(Table3[[#This Row],[OTW_A]]+Table3[[#This Row],[SOW_A]]+Table3[[#This Row],[OTW_H]]+Table3[[#This Row],[SOW_H]]))+Table3[[#This Row],[OTL_A]]+Table3[[#This Row],[SOL_A]]+Table3[[#This Row],[OTL_H]]+Table3[[#This Row],[SOL_H]]</f>
        <v>79</v>
      </c>
      <c r="AL10" s="15">
        <f>Table3[[#This Row],[PTS]]/(2*Table3[[#This Row],[GP]])</f>
        <v>0.63636363636363635</v>
      </c>
      <c r="AM10" s="15">
        <f>Table3[[#This Row],[PTS2]]/(3*Table3[[#This Row],[GP]])</f>
        <v>0.59848484848484851</v>
      </c>
      <c r="AN10">
        <f>(2*Table3[[#This Row],[GR]])+Table3[[#This Row],[PTS]]</f>
        <v>132</v>
      </c>
      <c r="AO10">
        <f>(3*Table3[[#This Row],[GR]])+Table3[[#This Row],[PTS2]]</f>
        <v>193</v>
      </c>
      <c r="AP10">
        <f>Table3[[#This Row],[PTS]]+(2 * Table3[[#This Row],[GR]] * Table3[[#This Row],[PTS%]])</f>
        <v>104.36363636363636</v>
      </c>
      <c r="AQ10">
        <f>Table3[[#This Row],[PTS2]]+(3 * Table3[[#This Row],[GR]] * Table3[[#This Row],[PTS%2]])</f>
        <v>147.22727272727275</v>
      </c>
      <c r="AR10" s="20" t="str">
        <f>_xlfn.CONCAT(TEXT(Table3[[#This Row],[W]], "0"), "-", TEXT(Table3[[#This Row],[RL]],"0"), "-", TEXT(Table3[[#This Row],[OTL]]+Table3[[#This Row],[SOL]], "0"))</f>
        <v>27-15-2</v>
      </c>
      <c r="AS10">
        <f>COUNTIFS(DataRegularSeason20242025!$D$3:$D$1315,Table3[[#This Row],[Teams]],DataRegularSeason20242025!$K$3:$K$1315,0)</f>
        <v>0</v>
      </c>
      <c r="AT10">
        <f>SUMIF(DataRegularSeason20242025!$D$3:$D$1315,$A10, DataRegularSeason20242025!$J$3:$J$1315)</f>
        <v>58</v>
      </c>
      <c r="AU10">
        <f>SUMIF(DataRegularSeason20242025!$D$3:$D$1315,$A10, DataRegularSeason20242025!$K$3:$K$1315)</f>
        <v>61</v>
      </c>
      <c r="AV10">
        <f t="shared" si="3"/>
        <v>-3</v>
      </c>
      <c r="AW10">
        <f>COUNTIFS(DataRegularSeason20242025!$E$3:$E$1315,Table3[[#This Row],[Teams]],DataRegularSeason20242025!$J$3:$J$1315,0)</f>
        <v>2</v>
      </c>
      <c r="AX10">
        <f>SUMIF(DataRegularSeason20242025!$E$3:$E$1315,$A10,DataRegularSeason20242025!$K$3:$K$1315)</f>
        <v>78</v>
      </c>
      <c r="AY10">
        <f>SUMIF(DataRegularSeason20242025!$E$3:$E$1315,$A10,DataRegularSeason20242025!$J$3:$J$1315)</f>
        <v>63</v>
      </c>
      <c r="AZ10">
        <f t="shared" si="4"/>
        <v>15</v>
      </c>
      <c r="BA10">
        <f t="shared" si="5"/>
        <v>136</v>
      </c>
      <c r="BB10">
        <f t="shared" si="6"/>
        <v>124</v>
      </c>
      <c r="BC10">
        <f t="shared" si="7"/>
        <v>12</v>
      </c>
      <c r="BD10" s="17">
        <f>Table3[[#This Row],[GF]]/Table3[[#This Row],[GP]]</f>
        <v>3.0909090909090908</v>
      </c>
      <c r="BE10" s="17">
        <f>Table3[[#This Row],[GA]]/Table3[[#This Row],[GP]]</f>
        <v>2.8181818181818183</v>
      </c>
      <c r="BF10" s="17">
        <f>(Table3[[#This Row],[GF]]-Table3[[#This Row],[GA]])/Table3[[#This Row],[GP]]</f>
        <v>0.27272727272727271</v>
      </c>
      <c r="BG10" s="50" t="str">
        <f>_xlfn.CONCAT(TEXT(Table3[[#This Row],[W_H]], "0"), "-", TEXT(Table3[[#This Row],[RL_H]],"0"), "-", TEXT(Table3[[#This Row],[OTL_H]]+Table3[[#This Row],[SOL_H]], "0"))</f>
        <v>17-8-0</v>
      </c>
      <c r="BH10" s="50" t="str">
        <f>_xlfn.CONCAT(TEXT(Table3[[#This Row],[W_A]], "0"), "-", TEXT(Table3[[#This Row],[RL_A]],"0"), "-", TEXT(Table3[[#This Row],[OTL_A]]+Table3[[#This Row],[SOL_A]], "0"))</f>
        <v>10-7-2</v>
      </c>
      <c r="BI10" s="50">
        <f>((2*(Table3[[#This Row],[W_H]]))+Table3[[#This Row],[OTL_H]]+Table3[[#This Row],[SOL_H]])/(2*Table3[[#This Row],[GP_H]])</f>
        <v>0.68</v>
      </c>
      <c r="BJ10" s="50">
        <f>((2*(Table3[[#This Row],[W_A]]))+Table3[[#This Row],[OTL_A]]+Table3[[#This Row],[SOL_A]])/(2*Table3[[#This Row],[GP_A]])</f>
        <v>0.57894736842105265</v>
      </c>
      <c r="BK10" s="21">
        <f>(Table3[[#This Row],[W]]*$CD$3)+(Table3[[#This Row],[L]]*$CD$4)+(Table3[[#This Row],[GF]]*$CD$5)+(Table3[[#This Row],[GA]]*$CD$6)</f>
        <v>51.4</v>
      </c>
      <c r="BL10" s="21">
        <f>(82*(((Table3[[#This Row],[PTS%]]*$CD$3)+((1-Table3[[#This Row],[PTS%]])*$CD$4)+(Table3[[#This Row],[GF]]*$CD$5)+(Table3[[#This Row],[GA]]*$CD$6))/Table3[[#This Row],[GP]])) + (Table3[[#This Row],[W]]*$CD$3)+(Table3[[#This Row],[L]]*$CD$4)+(Table3[[#This Row],[GF]]*$CD$5)+(Table3[[#This Row],[GA]]*$CD$6)</f>
        <v>113.32355371900826</v>
      </c>
      <c r="BM10">
        <f>COUNTIFS(DataRegularSeason20242025!$D$3:$D$1315,$A10,DataRegularSeason20242025!$H$3:$H$1315, $A10)</f>
        <v>15</v>
      </c>
      <c r="BN10">
        <f>COUNTIFS(DataRegularSeason20242025!$E$3:$E$1315,$A10,DataRegularSeason20242025!$H$3:$H$1315, $A10)</f>
        <v>20</v>
      </c>
      <c r="BO10">
        <f t="shared" si="8"/>
        <v>35</v>
      </c>
      <c r="BP10">
        <f t="shared" si="9"/>
        <v>4</v>
      </c>
      <c r="BQ10">
        <f t="shared" si="10"/>
        <v>5</v>
      </c>
      <c r="BR10">
        <f t="shared" si="11"/>
        <v>9</v>
      </c>
      <c r="BU10">
        <v>1967</v>
      </c>
      <c r="BX10" t="s">
        <v>1469</v>
      </c>
      <c r="BY10" s="1">
        <f>_xlfn.MAXIFS(DataRegularSeason20242025!$B$3:$B$1315,DataRegularSeason20242025!$N$3:$N$1315,1)</f>
        <v>45669</v>
      </c>
    </row>
    <row r="11" spans="1:8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 t="shared" si="0"/>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f>(2*(Table3[[#This Row],[W_A]]+Table3[[#This Row],[W_H]]))+Table3[[#This Row],[OTL_A]]+Table3[[#This Row],[SOL_A]]+Table3[[#This Row],[OTL_H]]+Table3[[#This Row],[SOL_H]]</f>
        <v>56</v>
      </c>
      <c r="AK11">
        <f>(3*(Table3[[#This Row],[RW_A]]+Table3[[#This Row],[RW_H]]))+(2*(Table3[[#This Row],[OTW_A]]+Table3[[#This Row],[SOW_A]]+Table3[[#This Row],[OTW_H]]+Table3[[#This Row],[SOW_H]]))+Table3[[#This Row],[OTL_A]]+Table3[[#This Row],[SOL_A]]+Table3[[#This Row],[OTL_H]]+Table3[[#This Row],[SOL_H]]</f>
        <v>80</v>
      </c>
      <c r="AL11" s="15">
        <f>Table3[[#This Row],[PTS]]/(2*Table3[[#This Row],[GP]])</f>
        <v>0.62222222222222223</v>
      </c>
      <c r="AM11" s="15">
        <f>Table3[[#This Row],[PTS2]]/(3*Table3[[#This Row],[GP]])</f>
        <v>0.59259259259259256</v>
      </c>
      <c r="AN11">
        <f>(2*Table3[[#This Row],[GR]])+Table3[[#This Row],[PTS]]</f>
        <v>130</v>
      </c>
      <c r="AO11">
        <f>(3*Table3[[#This Row],[GR]])+Table3[[#This Row],[PTS2]]</f>
        <v>191</v>
      </c>
      <c r="AP11">
        <f>Table3[[#This Row],[PTS]]+(2 * Table3[[#This Row],[GR]] * Table3[[#This Row],[PTS%]])</f>
        <v>102.04444444444445</v>
      </c>
      <c r="AQ11">
        <f>Table3[[#This Row],[PTS2]]+(3 * Table3[[#This Row],[GR]] * Table3[[#This Row],[PTS%2]])</f>
        <v>145.77777777777777</v>
      </c>
      <c r="AR11" s="20" t="str">
        <f>_xlfn.CONCAT(TEXT(Table3[[#This Row],[W]], "0"), "-", TEXT(Table3[[#This Row],[RL]],"0"), "-", TEXT(Table3[[#This Row],[OTL]]+Table3[[#This Row],[SOL]], "0"))</f>
        <v>26-15-4</v>
      </c>
      <c r="AS11">
        <f>COUNTIFS(DataRegularSeason20242025!$D$3:$D$1315,Table3[[#This Row],[Teams]],DataRegularSeason20242025!$K$3:$K$1315,0)</f>
        <v>2</v>
      </c>
      <c r="AT11">
        <f>SUMIF(DataRegularSeason20242025!$D$3:$D$1315,$A11, DataRegularSeason20242025!$J$3:$J$1315)</f>
        <v>70</v>
      </c>
      <c r="AU11">
        <f>SUMIF(DataRegularSeason20242025!$D$3:$D$1315,$A11, DataRegularSeason20242025!$K$3:$K$1315)</f>
        <v>58</v>
      </c>
      <c r="AV11">
        <f t="shared" si="3"/>
        <v>12</v>
      </c>
      <c r="AW11">
        <f>COUNTIFS(DataRegularSeason20242025!$E$3:$E$1315,Table3[[#This Row],[Teams]],DataRegularSeason20242025!$J$3:$J$1315,0)</f>
        <v>3</v>
      </c>
      <c r="AX11">
        <f>SUMIF(DataRegularSeason20242025!$E$3:$E$1315,$A11,DataRegularSeason20242025!$K$3:$K$1315)</f>
        <v>72</v>
      </c>
      <c r="AY11">
        <f>SUMIF(DataRegularSeason20242025!$E$3:$E$1315,$A11,DataRegularSeason20242025!$J$3:$J$1315)</f>
        <v>56</v>
      </c>
      <c r="AZ11">
        <f t="shared" si="4"/>
        <v>16</v>
      </c>
      <c r="BA11">
        <f t="shared" si="5"/>
        <v>142</v>
      </c>
      <c r="BB11">
        <f t="shared" si="6"/>
        <v>114</v>
      </c>
      <c r="BC11">
        <f t="shared" si="7"/>
        <v>28</v>
      </c>
      <c r="BD11" s="17">
        <f>Table3[[#This Row],[GF]]/Table3[[#This Row],[GP]]</f>
        <v>3.1555555555555554</v>
      </c>
      <c r="BE11" s="17">
        <f>Table3[[#This Row],[GA]]/Table3[[#This Row],[GP]]</f>
        <v>2.5333333333333332</v>
      </c>
      <c r="BF11" s="17">
        <f>(Table3[[#This Row],[GF]]-Table3[[#This Row],[GA]])/Table3[[#This Row],[GP]]</f>
        <v>0.62222222222222223</v>
      </c>
      <c r="BG11" s="50" t="str">
        <f>_xlfn.CONCAT(TEXT(Table3[[#This Row],[W_H]], "0"), "-", TEXT(Table3[[#This Row],[RL_H]],"0"), "-", TEXT(Table3[[#This Row],[OTL_H]]+Table3[[#This Row],[SOL_H]], "0"))</f>
        <v>13-6-3</v>
      </c>
      <c r="BH11" s="50" t="str">
        <f>_xlfn.CONCAT(TEXT(Table3[[#This Row],[W_A]], "0"), "-", TEXT(Table3[[#This Row],[RL_A]],"0"), "-", TEXT(Table3[[#This Row],[OTL_A]]+Table3[[#This Row],[SOL_A]], "0"))</f>
        <v>13-9-1</v>
      </c>
      <c r="BI11" s="50">
        <f>((2*(Table3[[#This Row],[W_H]]))+Table3[[#This Row],[OTL_H]]+Table3[[#This Row],[SOL_H]])/(2*Table3[[#This Row],[GP_H]])</f>
        <v>0.65909090909090906</v>
      </c>
      <c r="BJ11" s="50">
        <f>((2*(Table3[[#This Row],[W_A]]))+Table3[[#This Row],[OTL_A]]+Table3[[#This Row],[SOL_A]])/(2*Table3[[#This Row],[GP_A]])</f>
        <v>0.58695652173913049</v>
      </c>
      <c r="BK11" s="21">
        <f>(Table3[[#This Row],[W]]*$CD$3)+(Table3[[#This Row],[L]]*$CD$4)+(Table3[[#This Row],[GF]]*$CD$5)+(Table3[[#This Row],[GA]]*$CD$6)</f>
        <v>51.4</v>
      </c>
      <c r="BL11" s="21">
        <f>(82*(((Table3[[#This Row],[PTS%]]*$CD$3)+((1-Table3[[#This Row],[PTS%]])*$CD$4)+(Table3[[#This Row],[GF]]*$CD$5)+(Table3[[#This Row],[GA]]*$CD$6))/Table3[[#This Row],[GP]])) + (Table3[[#This Row],[W]]*$CD$3)+(Table3[[#This Row],[L]]*$CD$4)+(Table3[[#This Row],[GF]]*$CD$5)+(Table3[[#This Row],[GA]]*$CD$6)</f>
        <v>111.7600987654321</v>
      </c>
      <c r="BM11">
        <f>COUNTIFS(DataRegularSeason20242025!$D$3:$D$1315,$A11,DataRegularSeason20242025!$H$3:$H$1315, $A11)</f>
        <v>15</v>
      </c>
      <c r="BN11">
        <f>COUNTIFS(DataRegularSeason20242025!$E$3:$E$1315,$A11,DataRegularSeason20242025!$H$3:$H$1315, $A11)</f>
        <v>16</v>
      </c>
      <c r="BO11">
        <f t="shared" si="8"/>
        <v>31</v>
      </c>
      <c r="BP11">
        <f t="shared" si="9"/>
        <v>8</v>
      </c>
      <c r="BQ11">
        <f t="shared" si="10"/>
        <v>6</v>
      </c>
      <c r="BR11">
        <f t="shared" si="11"/>
        <v>14</v>
      </c>
      <c r="BU11">
        <v>2003</v>
      </c>
      <c r="BX11" t="s">
        <v>1470</v>
      </c>
      <c r="BY11">
        <f>$BY$2/($BY$10-$BY$9)</f>
        <v>6.85</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41</v>
      </c>
      <c r="E12" s="15">
        <f>Table3[[#This Row],[Watched]]/Table3[[#This Row],[GP]]</f>
        <v>0.95348837209302328</v>
      </c>
      <c r="F12">
        <f>COUNTIFS(DataRegularSeason20242025!$N$3:$N$1315,1,DataRegularSeason20242025!$D$3:$D$1315,$A12)</f>
        <v>21</v>
      </c>
      <c r="G12">
        <f>41-Table3[[#This Row],[GP_A]]</f>
        <v>20</v>
      </c>
      <c r="H12">
        <f>COUNTIFS(DataRegularSeason20242025!$E$3:$E$1315,$A12,DataRegularSeason20242025!$N$3:$N$1315,1)</f>
        <v>22</v>
      </c>
      <c r="I12">
        <f>41-Table3[[#This Row],[GP_H]]</f>
        <v>19</v>
      </c>
      <c r="J12">
        <f t="shared" si="0"/>
        <v>43</v>
      </c>
      <c r="K12">
        <f>82-Table3[[#This Row],[GP]]</f>
        <v>39</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8</v>
      </c>
      <c r="Q12">
        <f>COUNTIFS(DataRegularSeason20242025!$D$3:$D$1315,$A12, DataRegularSeason20242025!$S$3:$S$1315, $A12,DataRegularSeason20242025!$M$3:$M$1315,"REG")</f>
        <v>7</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 t="shared" si="2"/>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18</v>
      </c>
      <c r="AD12">
        <f>Table3[[#This Row],[RW_A]]+Table3[[#This Row],[RW_H]]</f>
        <v>20</v>
      </c>
      <c r="AE12">
        <f>Table3[[#This Row],[RL_A]]+Table3[[#This Row],[RL_H]]</f>
        <v>15</v>
      </c>
      <c r="AF12">
        <f>Table3[[#This Row],[OTW_A]]+Table3[[#This Row],[OTW_H]]</f>
        <v>2</v>
      </c>
      <c r="AG12">
        <f>Table3[[#This Row],[OTL_A]]+Table3[[#This Row],[OTL_H]]</f>
        <v>3</v>
      </c>
      <c r="AH12">
        <f>Table3[[#This Row],[SOW_A]]+Table3[[#This Row],[SOW_H]]</f>
        <v>3</v>
      </c>
      <c r="AI12">
        <f>Table3[[#This Row],[SOL_A]]+Table3[[#This Row],[SOL_H]]</f>
        <v>0</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73</v>
      </c>
      <c r="AL12" s="15">
        <f>Table3[[#This Row],[PTS]]/(2*Table3[[#This Row],[GP]])</f>
        <v>0.61627906976744184</v>
      </c>
      <c r="AM12" s="15">
        <f>Table3[[#This Row],[PTS2]]/(3*Table3[[#This Row],[GP]])</f>
        <v>0.56589147286821706</v>
      </c>
      <c r="AN12">
        <f>(2*Table3[[#This Row],[GR]])+Table3[[#This Row],[PTS]]</f>
        <v>131</v>
      </c>
      <c r="AO12">
        <f>(3*Table3[[#This Row],[GR]])+Table3[[#This Row],[PTS2]]</f>
        <v>190</v>
      </c>
      <c r="AP12">
        <f>Table3[[#This Row],[PTS]]+(2 * Table3[[#This Row],[GR]] * Table3[[#This Row],[PTS%]])</f>
        <v>101.06976744186046</v>
      </c>
      <c r="AQ12">
        <f>Table3[[#This Row],[PTS2]]+(3 * Table3[[#This Row],[GR]] * Table3[[#This Row],[PTS%2]])</f>
        <v>139.2093023255814</v>
      </c>
      <c r="AR12" s="20" t="str">
        <f>_xlfn.CONCAT(TEXT(Table3[[#This Row],[W]], "0"), "-", TEXT(Table3[[#This Row],[RL]],"0"), "-", TEXT(Table3[[#This Row],[OTL]]+Table3[[#This Row],[SOL]], "0"))</f>
        <v>25-15-3</v>
      </c>
      <c r="AS12">
        <f>COUNTIFS(DataRegularSeason20242025!$D$3:$D$1315,Table3[[#This Row],[Teams]],DataRegularSeason20242025!$K$3:$K$1315,0)</f>
        <v>0</v>
      </c>
      <c r="AT12">
        <f>SUMIF(DataRegularSeason20242025!$D$3:$D$1315,$A12, DataRegularSeason20242025!$J$3:$J$1315)</f>
        <v>75</v>
      </c>
      <c r="AU12">
        <f>SUMIF(DataRegularSeason20242025!$D$3:$D$1315,$A12, DataRegularSeason20242025!$K$3:$K$1315)</f>
        <v>67</v>
      </c>
      <c r="AV12">
        <f t="shared" si="3"/>
        <v>8</v>
      </c>
      <c r="AW12">
        <f>COUNTIFS(DataRegularSeason20242025!$E$3:$E$1315,Table3[[#This Row],[Teams]],DataRegularSeason20242025!$J$3:$J$1315,0)</f>
        <v>2</v>
      </c>
      <c r="AX12">
        <f>SUMIF(DataRegularSeason20242025!$E$3:$E$1315,$A12,DataRegularSeason20242025!$K$3:$K$1315)</f>
        <v>68</v>
      </c>
      <c r="AY12">
        <f>SUMIF(DataRegularSeason20242025!$E$3:$E$1315,$A12,DataRegularSeason20242025!$J$3:$J$1315)</f>
        <v>66</v>
      </c>
      <c r="AZ12">
        <f t="shared" si="4"/>
        <v>2</v>
      </c>
      <c r="BA12">
        <f t="shared" si="5"/>
        <v>143</v>
      </c>
      <c r="BB12">
        <f t="shared" si="6"/>
        <v>133</v>
      </c>
      <c r="BC12">
        <f t="shared" si="7"/>
        <v>10</v>
      </c>
      <c r="BD12" s="17">
        <f>Table3[[#This Row],[GF]]/Table3[[#This Row],[GP]]</f>
        <v>3.3255813953488373</v>
      </c>
      <c r="BE12" s="17">
        <f>Table3[[#This Row],[GA]]/Table3[[#This Row],[GP]]</f>
        <v>3.0930232558139537</v>
      </c>
      <c r="BF12" s="17">
        <f>(Table3[[#This Row],[GF]]-Table3[[#This Row],[GA]])/Table3[[#This Row],[GP]]</f>
        <v>0.23255813953488372</v>
      </c>
      <c r="BG12" s="50" t="str">
        <f>_xlfn.CONCAT(TEXT(Table3[[#This Row],[W_H]], "0"), "-", TEXT(Table3[[#This Row],[RL_H]],"0"), "-", TEXT(Table3[[#This Row],[OTL_H]]+Table3[[#This Row],[SOL_H]], "0"))</f>
        <v>12-8-2</v>
      </c>
      <c r="BH12" s="50" t="str">
        <f>_xlfn.CONCAT(TEXT(Table3[[#This Row],[W_A]], "0"), "-", TEXT(Table3[[#This Row],[RL_A]],"0"), "-", TEXT(Table3[[#This Row],[OTL_A]]+Table3[[#This Row],[SOL_A]], "0"))</f>
        <v>13-7-1</v>
      </c>
      <c r="BI12" s="50">
        <f>((2*(Table3[[#This Row],[W_H]]))+Table3[[#This Row],[OTL_H]]+Table3[[#This Row],[SOL_H]])/(2*Table3[[#This Row],[GP_H]])</f>
        <v>0.59090909090909094</v>
      </c>
      <c r="BJ12" s="50">
        <f>((2*(Table3[[#This Row],[W_A]]))+Table3[[#This Row],[OTL_A]]+Table3[[#This Row],[SOL_A]])/(2*Table3[[#This Row],[GP_A]])</f>
        <v>0.6428571428571429</v>
      </c>
      <c r="BK12" s="21">
        <f>(Table3[[#This Row],[W]]*$CD$3)+(Table3[[#This Row],[L]]*$CD$4)+(Table3[[#This Row],[GF]]*$CD$5)+(Table3[[#This Row],[GA]]*$CD$6)</f>
        <v>52.649999999999991</v>
      </c>
      <c r="BL12" s="21">
        <f>(82*(((Table3[[#This Row],[PTS%]]*$CD$3)+((1-Table3[[#This Row],[PTS%]])*$CD$4)+(Table3[[#This Row],[GF]]*$CD$5)+(Table3[[#This Row],[GA]]*$CD$6))/Table3[[#This Row],[GP]])) + (Table3[[#This Row],[W]]*$CD$3)+(Table3[[#This Row],[L]]*$CD$4)+(Table3[[#This Row],[GF]]*$CD$5)+(Table3[[#This Row],[GA]]*$CD$6)</f>
        <v>119.72458085451596</v>
      </c>
      <c r="BM12">
        <f>COUNTIFS(DataRegularSeason20242025!$D$3:$D$1315,$A12,DataRegularSeason20242025!$H$3:$H$1315, $A12)</f>
        <v>14</v>
      </c>
      <c r="BN12">
        <f>COUNTIFS(DataRegularSeason20242025!$E$3:$E$1315,$A12,DataRegularSeason20242025!$H$3:$H$1315, $A12)</f>
        <v>16</v>
      </c>
      <c r="BO12">
        <f t="shared" si="8"/>
        <v>30</v>
      </c>
      <c r="BP12">
        <f t="shared" si="9"/>
        <v>7</v>
      </c>
      <c r="BQ12">
        <f t="shared" si="10"/>
        <v>6</v>
      </c>
      <c r="BR12">
        <f t="shared" si="11"/>
        <v>13</v>
      </c>
      <c r="BU12">
        <v>2024</v>
      </c>
      <c r="BX12" t="s">
        <v>1471</v>
      </c>
      <c r="BY12">
        <f>$BY$3/($BY$10-$BY$9)</f>
        <v>5.6</v>
      </c>
    </row>
    <row r="13" spans="1:8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 t="shared" si="0"/>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 t="shared" si="2"/>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f>(2*(Table3[[#This Row],[W_A]]+Table3[[#This Row],[W_H]]))+Table3[[#This Row],[OTL_A]]+Table3[[#This Row],[SOL_A]]+Table3[[#This Row],[OTL_H]]+Table3[[#This Row],[SOL_H]]</f>
        <v>53</v>
      </c>
      <c r="AK13">
        <f>(3*(Table3[[#This Row],[RW_A]]+Table3[[#This Row],[RW_H]]))+(2*(Table3[[#This Row],[OTW_A]]+Table3[[#This Row],[SOW_A]]+Table3[[#This Row],[OTW_H]]+Table3[[#This Row],[SOW_H]]))+Table3[[#This Row],[OTL_A]]+Table3[[#This Row],[SOL_A]]+Table3[[#This Row],[OTL_H]]+Table3[[#This Row],[SOL_H]]</f>
        <v>75</v>
      </c>
      <c r="AL13" s="15">
        <f>Table3[[#This Row],[PTS]]/(2*Table3[[#This Row],[GP]])</f>
        <v>0.60227272727272729</v>
      </c>
      <c r="AM13" s="15">
        <f>Table3[[#This Row],[PTS2]]/(3*Table3[[#This Row],[GP]])</f>
        <v>0.56818181818181823</v>
      </c>
      <c r="AN13">
        <f>(2*Table3[[#This Row],[GR]])+Table3[[#This Row],[PTS]]</f>
        <v>129</v>
      </c>
      <c r="AO13">
        <f>(3*Table3[[#This Row],[GR]])+Table3[[#This Row],[PTS2]]</f>
        <v>189</v>
      </c>
      <c r="AP13">
        <f>Table3[[#This Row],[PTS]]+(2 * Table3[[#This Row],[GR]] * Table3[[#This Row],[PTS%]])</f>
        <v>98.77272727272728</v>
      </c>
      <c r="AQ13">
        <f>Table3[[#This Row],[PTS2]]+(3 * Table3[[#This Row],[GR]] * Table3[[#This Row],[PTS%2]])</f>
        <v>139.77272727272728</v>
      </c>
      <c r="AR13" s="20" t="str">
        <f>_xlfn.CONCAT(TEXT(Table3[[#This Row],[W]], "0"), "-", TEXT(Table3[[#This Row],[RL]],"0"), "-", TEXT(Table3[[#This Row],[OTL]]+Table3[[#This Row],[SOL]], "0"))</f>
        <v>26-17-1</v>
      </c>
      <c r="AS13">
        <f>COUNTIFS(DataRegularSeason20242025!$D$3:$D$1315,Table3[[#This Row],[Teams]],DataRegularSeason20242025!$K$3:$K$1315,0)</f>
        <v>1</v>
      </c>
      <c r="AT13">
        <f>SUMIF(DataRegularSeason20242025!$D$3:$D$1315,$A13, DataRegularSeason20242025!$J$3:$J$1315)</f>
        <v>75</v>
      </c>
      <c r="AU13">
        <f>SUMIF(DataRegularSeason20242025!$D$3:$D$1315,$A13, DataRegularSeason20242025!$K$3:$K$1315)</f>
        <v>65</v>
      </c>
      <c r="AV13">
        <f t="shared" si="3"/>
        <v>10</v>
      </c>
      <c r="AW13">
        <f>COUNTIFS(DataRegularSeason20242025!$E$3:$E$1315,Table3[[#This Row],[Teams]],DataRegularSeason20242025!$J$3:$J$1315,0)</f>
        <v>0</v>
      </c>
      <c r="AX13">
        <f>SUMIF(DataRegularSeason20242025!$E$3:$E$1315,$A13,DataRegularSeason20242025!$K$3:$K$1315)</f>
        <v>72</v>
      </c>
      <c r="AY13">
        <f>SUMIF(DataRegularSeason20242025!$E$3:$E$1315,$A13,DataRegularSeason20242025!$J$3:$J$1315)</f>
        <v>73</v>
      </c>
      <c r="AZ13">
        <f t="shared" si="4"/>
        <v>-1</v>
      </c>
      <c r="BA13">
        <f t="shared" si="5"/>
        <v>147</v>
      </c>
      <c r="BB13">
        <f t="shared" si="6"/>
        <v>138</v>
      </c>
      <c r="BC13">
        <f t="shared" si="7"/>
        <v>9</v>
      </c>
      <c r="BD13" s="17">
        <f>Table3[[#This Row],[GF]]/Table3[[#This Row],[GP]]</f>
        <v>3.3409090909090908</v>
      </c>
      <c r="BE13" s="17">
        <f>Table3[[#This Row],[GA]]/Table3[[#This Row],[GP]]</f>
        <v>3.1363636363636362</v>
      </c>
      <c r="BF13" s="17">
        <f>(Table3[[#This Row],[GF]]-Table3[[#This Row],[GA]])/Table3[[#This Row],[GP]]</f>
        <v>0.20454545454545456</v>
      </c>
      <c r="BG13" s="50" t="str">
        <f>_xlfn.CONCAT(TEXT(Table3[[#This Row],[W_H]], "0"), "-", TEXT(Table3[[#This Row],[RL_H]],"0"), "-", TEXT(Table3[[#This Row],[OTL_H]]+Table3[[#This Row],[SOL_H]], "0"))</f>
        <v>12-8-1</v>
      </c>
      <c r="BH13" s="50" t="str">
        <f>_xlfn.CONCAT(TEXT(Table3[[#This Row],[W_A]], "0"), "-", TEXT(Table3[[#This Row],[RL_A]],"0"), "-", TEXT(Table3[[#This Row],[OTL_A]]+Table3[[#This Row],[SOL_A]], "0"))</f>
        <v>14-9-0</v>
      </c>
      <c r="BI13" s="50">
        <f>((2*(Table3[[#This Row],[W_H]]))+Table3[[#This Row],[OTL_H]]+Table3[[#This Row],[SOL_H]])/(2*Table3[[#This Row],[GP_H]])</f>
        <v>0.59523809523809523</v>
      </c>
      <c r="BJ13" s="50">
        <f>((2*(Table3[[#This Row],[W_A]]))+Table3[[#This Row],[OTL_A]]+Table3[[#This Row],[SOL_A]])/(2*Table3[[#This Row],[GP_A]])</f>
        <v>0.60869565217391308</v>
      </c>
      <c r="BK13" s="21">
        <f>(Table3[[#This Row],[W]]*$CD$3)+(Table3[[#This Row],[L]]*$CD$4)+(Table3[[#This Row],[GF]]*$CD$5)+(Table3[[#This Row],[GA]]*$CD$6)</f>
        <v>54.25</v>
      </c>
      <c r="BL13" s="21">
        <f>(82*(((Table3[[#This Row],[PTS%]]*$CD$3)+((1-Table3[[#This Row],[PTS%]])*$CD$4)+(Table3[[#This Row],[GF]]*$CD$5)+(Table3[[#This Row],[GA]]*$CD$6))/Table3[[#This Row],[GP]])) + (Table3[[#This Row],[W]]*$CD$3)+(Table3[[#This Row],[L]]*$CD$4)+(Table3[[#This Row],[GF]]*$CD$5)+(Table3[[#This Row],[GA]]*$CD$6)</f>
        <v>121.84493801652893</v>
      </c>
      <c r="BM13">
        <f>COUNTIFS(DataRegularSeason20242025!$D$3:$D$1315,$A13,DataRegularSeason20242025!$H$3:$H$1315, $A13)</f>
        <v>10</v>
      </c>
      <c r="BN13">
        <f>COUNTIFS(DataRegularSeason20242025!$E$3:$E$1315,$A13,DataRegularSeason20242025!$H$3:$H$1315, $A13)</f>
        <v>17</v>
      </c>
      <c r="BO13">
        <f t="shared" si="8"/>
        <v>27</v>
      </c>
      <c r="BP13">
        <f t="shared" si="9"/>
        <v>13</v>
      </c>
      <c r="BQ13">
        <f t="shared" si="10"/>
        <v>4</v>
      </c>
      <c r="BR13">
        <f t="shared" si="11"/>
        <v>17</v>
      </c>
      <c r="BU13">
        <v>2022</v>
      </c>
      <c r="BX13" t="s">
        <v>1478</v>
      </c>
      <c r="BY13">
        <f>(BY5/BY2)/2</f>
        <v>3.0299270072992699</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0.90476190476190477</v>
      </c>
      <c r="F14">
        <f>COUNTIFS(DataRegularSeason20242025!$N$3:$N$1315,1,DataRegularSeason20242025!$D$3:$D$1315,$A14)</f>
        <v>21</v>
      </c>
      <c r="G14">
        <f>41-Table3[[#This Row],[GP_A]]</f>
        <v>20</v>
      </c>
      <c r="H14">
        <f>COUNTIFS(DataRegularSeason20242025!$E$3:$E$1315,$A14,DataRegularSeason20242025!$N$3:$N$1315,1)</f>
        <v>21</v>
      </c>
      <c r="I14">
        <f>41-Table3[[#This Row],[GP_H]]</f>
        <v>20</v>
      </c>
      <c r="J14">
        <f t="shared" si="0"/>
        <v>42</v>
      </c>
      <c r="K14">
        <f>82-Table3[[#This Row],[GP]]</f>
        <v>40</v>
      </c>
      <c r="L14">
        <f>COUNTIFS(DataRegularSeason20242025!$D$3:$D$1315,$A14, DataRegularSeason20242025!$L$3:$L$1315, $A14,DataRegularSeason20242025!$N$3:$N$1315,1)</f>
        <v>12</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 t="shared" si="1"/>
        <v>9</v>
      </c>
      <c r="Q14">
        <f>COUNTIFS(DataRegularSeason20242025!$D$3:$D$1315,$A14, DataRegularSeason20242025!$S$3:$S$1315, $A14,DataRegularSeason20242025!$M$3:$M$1315,"REG")</f>
        <v>5</v>
      </c>
      <c r="R14">
        <f>COUNTIFS(DataRegularSeason20242025!$D$3:$D$1315,$A14, DataRegularSeason20242025!$S$3:$S$1315, $A14,DataRegularSeason20242025!$M$3:$M$1315,"OT")</f>
        <v>4</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20</v>
      </c>
      <c r="AC14">
        <f>Table3[[#This Row],[L_A]]+Table3[[#This Row],[L_H]]</f>
        <v>22</v>
      </c>
      <c r="AD14">
        <f>Table3[[#This Row],[RW_A]]+Table3[[#This Row],[RW_H]]</f>
        <v>15</v>
      </c>
      <c r="AE14">
        <f>Table3[[#This Row],[RL_A]]+Table3[[#This Row],[RL_H]]</f>
        <v>13</v>
      </c>
      <c r="AF14">
        <f>Table3[[#This Row],[OTW_A]]+Table3[[#This Row],[OTW_H]]</f>
        <v>4</v>
      </c>
      <c r="AG14">
        <f>Table3[[#This Row],[OTL_A]]+Table3[[#This Row],[OTL_H]]</f>
        <v>8</v>
      </c>
      <c r="AH14">
        <f>Table3[[#This Row],[SOW_A]]+Table3[[#This Row],[SOW_H]]</f>
        <v>1</v>
      </c>
      <c r="AI14">
        <f>Table3[[#This Row],[SOL_A]]+Table3[[#This Row],[SOL_H]]</f>
        <v>1</v>
      </c>
      <c r="AJ14">
        <f>(2*(Table3[[#This Row],[W_A]]+Table3[[#This Row],[W_H]]))+Table3[[#This Row],[OTL_A]]+Table3[[#This Row],[SOL_A]]+Table3[[#This Row],[OTL_H]]+Table3[[#This Row],[SOL_H]]</f>
        <v>49</v>
      </c>
      <c r="AK14">
        <f>(3*(Table3[[#This Row],[RW_A]]+Table3[[#This Row],[RW_H]]))+(2*(Table3[[#This Row],[OTW_A]]+Table3[[#This Row],[SOW_A]]+Table3[[#This Row],[OTW_H]]+Table3[[#This Row],[SOW_H]]))+Table3[[#This Row],[OTL_A]]+Table3[[#This Row],[SOL_A]]+Table3[[#This Row],[OTL_H]]+Table3[[#This Row],[SOL_H]]</f>
        <v>64</v>
      </c>
      <c r="AL14" s="15">
        <f>Table3[[#This Row],[PTS]]/(2*Table3[[#This Row],[GP]])</f>
        <v>0.58333333333333337</v>
      </c>
      <c r="AM14" s="15">
        <f>Table3[[#This Row],[PTS2]]/(3*Table3[[#This Row],[GP]])</f>
        <v>0.50793650793650791</v>
      </c>
      <c r="AN14">
        <f>(2*Table3[[#This Row],[GR]])+Table3[[#This Row],[PTS]]</f>
        <v>129</v>
      </c>
      <c r="AO14">
        <f>(3*Table3[[#This Row],[GR]])+Table3[[#This Row],[PTS2]]</f>
        <v>184</v>
      </c>
      <c r="AP14">
        <f>Table3[[#This Row],[PTS]]+(2 * Table3[[#This Row],[GR]] * Table3[[#This Row],[PTS%]])</f>
        <v>95.666666666666671</v>
      </c>
      <c r="AQ14">
        <f>Table3[[#This Row],[PTS2]]+(3 * Table3[[#This Row],[GR]] * Table3[[#This Row],[PTS%2]])</f>
        <v>124.95238095238095</v>
      </c>
      <c r="AR14" s="20" t="str">
        <f>_xlfn.CONCAT(TEXT(Table3[[#This Row],[W]], "0"), "-", TEXT(Table3[[#This Row],[RL]],"0"), "-", TEXT(Table3[[#This Row],[OTL]]+Table3[[#This Row],[SOL]], "0"))</f>
        <v>20-13-9</v>
      </c>
      <c r="AS14">
        <f>COUNTIFS(DataRegularSeason20242025!$D$3:$D$1315,Table3[[#This Row],[Teams]],DataRegularSeason20242025!$K$3:$K$1315,0)</f>
        <v>3</v>
      </c>
      <c r="AT14">
        <f>SUMIF(DataRegularSeason20242025!$D$3:$D$1315,$A14, DataRegularSeason20242025!$J$3:$J$1315)</f>
        <v>62</v>
      </c>
      <c r="AU14">
        <f>SUMIF(DataRegularSeason20242025!$D$3:$D$1315,$A14, DataRegularSeason20242025!$K$3:$K$1315)</f>
        <v>53</v>
      </c>
      <c r="AV14">
        <f t="shared" si="3"/>
        <v>9</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 t="shared" si="4"/>
        <v>-13</v>
      </c>
      <c r="BA14">
        <f t="shared" si="5"/>
        <v>125</v>
      </c>
      <c r="BB14">
        <f t="shared" si="6"/>
        <v>129</v>
      </c>
      <c r="BC14">
        <f t="shared" si="7"/>
        <v>-4</v>
      </c>
      <c r="BD14" s="17">
        <f>Table3[[#This Row],[GF]]/Table3[[#This Row],[GP]]</f>
        <v>2.9761904761904763</v>
      </c>
      <c r="BE14" s="17">
        <f>Table3[[#This Row],[GA]]/Table3[[#This Row],[GP]]</f>
        <v>3.0714285714285716</v>
      </c>
      <c r="BF14" s="17">
        <f>(Table3[[#This Row],[GF]]-Table3[[#This Row],[GA]])/Table3[[#This Row],[GP]]</f>
        <v>-9.5238095238095233E-2</v>
      </c>
      <c r="BG14" s="50" t="str">
        <f>_xlfn.CONCAT(TEXT(Table3[[#This Row],[W_H]], "0"), "-", TEXT(Table3[[#This Row],[RL_H]],"0"), "-", TEXT(Table3[[#This Row],[OTL_H]]+Table3[[#This Row],[SOL_H]], "0"))</f>
        <v>8-8-5</v>
      </c>
      <c r="BH14" s="50" t="str">
        <f>_xlfn.CONCAT(TEXT(Table3[[#This Row],[W_A]], "0"), "-", TEXT(Table3[[#This Row],[RL_A]],"0"), "-", TEXT(Table3[[#This Row],[OTL_A]]+Table3[[#This Row],[SOL_A]], "0"))</f>
        <v>12-5-4</v>
      </c>
      <c r="BI14" s="50">
        <f>((2*(Table3[[#This Row],[W_H]]))+Table3[[#This Row],[OTL_H]]+Table3[[#This Row],[SOL_H]])/(2*Table3[[#This Row],[GP_H]])</f>
        <v>0.5</v>
      </c>
      <c r="BJ14" s="50">
        <f>((2*(Table3[[#This Row],[W_A]]))+Table3[[#This Row],[OTL_A]]+Table3[[#This Row],[SOL_A]])/(2*Table3[[#This Row],[GP_A]])</f>
        <v>0.66666666666666663</v>
      </c>
      <c r="BK14" s="21">
        <f>(Table3[[#This Row],[W]]*$CD$3)+(Table3[[#This Row],[L]]*$CD$4)+(Table3[[#This Row],[GF]]*$CD$5)+(Table3[[#This Row],[GA]]*$CD$6)</f>
        <v>48.25</v>
      </c>
      <c r="BL14" s="21">
        <f>(82*(((Table3[[#This Row],[PTS%]]*$CD$3)+((1-Table3[[#This Row],[PTS%]])*$CD$4)+(Table3[[#This Row],[GF]]*$CD$5)+(Table3[[#This Row],[GA]]*$CD$6))/Table3[[#This Row],[GP]])) + (Table3[[#This Row],[W]]*$CD$3)+(Table3[[#This Row],[L]]*$CD$4)+(Table3[[#This Row],[GF]]*$CD$5)+(Table3[[#This Row],[GA]]*$CD$6)</f>
        <v>110.85634920634922</v>
      </c>
      <c r="BM14">
        <f>COUNTIFS(DataRegularSeason20242025!$D$3:$D$1315,$A14,DataRegularSeason20242025!$H$3:$H$1315, $A14)</f>
        <v>8</v>
      </c>
      <c r="BN14">
        <f>COUNTIFS(DataRegularSeason20242025!$E$3:$E$1315,$A14,DataRegularSeason20242025!$H$3:$H$1315, $A14)</f>
        <v>11</v>
      </c>
      <c r="BO14">
        <f t="shared" si="8"/>
        <v>19</v>
      </c>
      <c r="BP14">
        <f t="shared" si="9"/>
        <v>13</v>
      </c>
      <c r="BQ14">
        <f t="shared" si="10"/>
        <v>10</v>
      </c>
      <c r="BR14">
        <f t="shared" si="11"/>
        <v>23</v>
      </c>
      <c r="BX14" t="s">
        <v>1799</v>
      </c>
      <c r="BY14">
        <f>BY7+BY8</f>
        <v>140</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36</v>
      </c>
      <c r="E15" s="15">
        <f>Table3[[#This Row],[Watched]]/Table3[[#This Row],[GP]]</f>
        <v>0.9</v>
      </c>
      <c r="F15">
        <f>COUNTIFS(DataRegularSeason20242025!$N$3:$N$1315,1,DataRegularSeason20242025!$D$3:$D$1315,$A15)</f>
        <v>21</v>
      </c>
      <c r="G15">
        <f>41-Table3[[#This Row],[GP_A]]</f>
        <v>20</v>
      </c>
      <c r="H15">
        <f>COUNTIFS(DataRegularSeason20242025!$E$3:$E$1315,$A15,DataRegularSeason20242025!$N$3:$N$1315,1)</f>
        <v>19</v>
      </c>
      <c r="I15">
        <f>41-Table3[[#This Row],[GP_H]]</f>
        <v>22</v>
      </c>
      <c r="J15">
        <f t="shared" si="0"/>
        <v>40</v>
      </c>
      <c r="K15">
        <f>82-Table3[[#This Row],[GP]]</f>
        <v>42</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22</v>
      </c>
      <c r="AC15">
        <f>Table3[[#This Row],[L_A]]+Table3[[#This Row],[L_H]]</f>
        <v>18</v>
      </c>
      <c r="AD15">
        <f>Table3[[#This Row],[RW_A]]+Table3[[#This Row],[RW_H]]</f>
        <v>19</v>
      </c>
      <c r="AE15">
        <f>Table3[[#This Row],[RL_A]]+Table3[[#This Row],[RL_H]]</f>
        <v>15</v>
      </c>
      <c r="AF15">
        <f>Table3[[#This Row],[OTW_A]]+Table3[[#This Row],[OTW_H]]</f>
        <v>3</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47</v>
      </c>
      <c r="AK15">
        <f>(3*(Table3[[#This Row],[RW_A]]+Table3[[#This Row],[RW_H]]))+(2*(Table3[[#This Row],[OTW_A]]+Table3[[#This Row],[SOW_A]]+Table3[[#This Row],[OTW_H]]+Table3[[#This Row],[SOW_H]]))+Table3[[#This Row],[OTL_A]]+Table3[[#This Row],[SOL_A]]+Table3[[#This Row],[OTL_H]]+Table3[[#This Row],[SOL_H]]</f>
        <v>66</v>
      </c>
      <c r="AL15" s="15">
        <f>Table3[[#This Row],[PTS]]/(2*Table3[[#This Row],[GP]])</f>
        <v>0.58750000000000002</v>
      </c>
      <c r="AM15" s="15">
        <f>Table3[[#This Row],[PTS2]]/(3*Table3[[#This Row],[GP]])</f>
        <v>0.55000000000000004</v>
      </c>
      <c r="AN15">
        <f>(2*Table3[[#This Row],[GR]])+Table3[[#This Row],[PTS]]</f>
        <v>131</v>
      </c>
      <c r="AO15">
        <f>(3*Table3[[#This Row],[GR]])+Table3[[#This Row],[PTS2]]</f>
        <v>192</v>
      </c>
      <c r="AP15">
        <f>Table3[[#This Row],[PTS]]+(2 * Table3[[#This Row],[GR]] * Table3[[#This Row],[PTS%]])</f>
        <v>96.35</v>
      </c>
      <c r="AQ15">
        <f>Table3[[#This Row],[PTS2]]+(3 * Table3[[#This Row],[GR]] * Table3[[#This Row],[PTS%2]])</f>
        <v>135.30000000000001</v>
      </c>
      <c r="AR15" s="20" t="str">
        <f>_xlfn.CONCAT(TEXT(Table3[[#This Row],[W]], "0"), "-", TEXT(Table3[[#This Row],[RL]],"0"), "-", TEXT(Table3[[#This Row],[OTL]]+Table3[[#This Row],[SOL]], "0"))</f>
        <v>22-15-3</v>
      </c>
      <c r="AS15">
        <f>COUNTIFS(DataRegularSeason20242025!$D$3:$D$1315,Table3[[#This Row],[Teams]],DataRegularSeason20242025!$K$3:$K$1315,0)</f>
        <v>1</v>
      </c>
      <c r="AT15">
        <f>SUMIF(DataRegularSeason20242025!$D$3:$D$1315,$A15, DataRegularSeason20242025!$J$3:$J$1315)</f>
        <v>76</v>
      </c>
      <c r="AU15">
        <f>SUMIF(DataRegularSeason20242025!$D$3:$D$1315,$A15, DataRegularSeason20242025!$K$3:$K$1315)</f>
        <v>65</v>
      </c>
      <c r="AV15">
        <f t="shared" si="3"/>
        <v>11</v>
      </c>
      <c r="AW15">
        <f>COUNTIFS(DataRegularSeason20242025!$E$3:$E$1315,Table3[[#This Row],[Teams]],DataRegularSeason20242025!$J$3:$J$1315,0)</f>
        <v>2</v>
      </c>
      <c r="AX15">
        <f>SUMIF(DataRegularSeason20242025!$E$3:$E$1315,$A15,DataRegularSeason20242025!$K$3:$K$1315)</f>
        <v>72</v>
      </c>
      <c r="AY15">
        <f>SUMIF(DataRegularSeason20242025!$E$3:$E$1315,$A15,DataRegularSeason20242025!$J$3:$J$1315)</f>
        <v>46</v>
      </c>
      <c r="AZ15">
        <f t="shared" si="4"/>
        <v>26</v>
      </c>
      <c r="BA15">
        <f t="shared" si="5"/>
        <v>148</v>
      </c>
      <c r="BB15">
        <f t="shared" si="6"/>
        <v>111</v>
      </c>
      <c r="BC15">
        <f t="shared" si="7"/>
        <v>37</v>
      </c>
      <c r="BD15" s="17">
        <f>Table3[[#This Row],[GF]]/Table3[[#This Row],[GP]]</f>
        <v>3.7</v>
      </c>
      <c r="BE15" s="17">
        <f>Table3[[#This Row],[GA]]/Table3[[#This Row],[GP]]</f>
        <v>2.7749999999999999</v>
      </c>
      <c r="BF15" s="17">
        <f>(Table3[[#This Row],[GF]]-Table3[[#This Row],[GA]])/Table3[[#This Row],[GP]]</f>
        <v>0.92500000000000004</v>
      </c>
      <c r="BG15" s="50" t="str">
        <f>_xlfn.CONCAT(TEXT(Table3[[#This Row],[W_H]], "0"), "-", TEXT(Table3[[#This Row],[RL_H]],"0"), "-", TEXT(Table3[[#This Row],[OTL_H]]+Table3[[#This Row],[SOL_H]], "0"))</f>
        <v>12-6-1</v>
      </c>
      <c r="BH15" s="50" t="str">
        <f>_xlfn.CONCAT(TEXT(Table3[[#This Row],[W_A]], "0"), "-", TEXT(Table3[[#This Row],[RL_A]],"0"), "-", TEXT(Table3[[#This Row],[OTL_A]]+Table3[[#This Row],[SOL_A]], "0"))</f>
        <v>10-9-2</v>
      </c>
      <c r="BI15" s="50">
        <f>((2*(Table3[[#This Row],[W_H]]))+Table3[[#This Row],[OTL_H]]+Table3[[#This Row],[SOL_H]])/(2*Table3[[#This Row],[GP_H]])</f>
        <v>0.65789473684210531</v>
      </c>
      <c r="BJ15" s="50">
        <f>((2*(Table3[[#This Row],[W_A]]))+Table3[[#This Row],[OTL_A]]+Table3[[#This Row],[SOL_A]])/(2*Table3[[#This Row],[GP_A]])</f>
        <v>0.52380952380952384</v>
      </c>
      <c r="BK15" s="21">
        <f>(Table3[[#This Row],[W]]*$CD$3)+(Table3[[#This Row],[L]]*$CD$4)+(Table3[[#This Row],[GF]]*$CD$5)+(Table3[[#This Row],[GA]]*$CD$6)</f>
        <v>49.699999999999996</v>
      </c>
      <c r="BL15" s="21">
        <f>(82*(((Table3[[#This Row],[PTS%]]*$CD$3)+((1-Table3[[#This Row],[PTS%]])*$CD$4)+(Table3[[#This Row],[GF]]*$CD$5)+(Table3[[#This Row],[GA]]*$CD$6))/Table3[[#This Row],[GP]])) + (Table3[[#This Row],[W]]*$CD$3)+(Table3[[#This Row],[L]]*$CD$4)+(Table3[[#This Row],[GF]]*$CD$5)+(Table3[[#This Row],[GA]]*$CD$6)</f>
        <v>118.820875</v>
      </c>
      <c r="BM15">
        <f>COUNTIFS(DataRegularSeason20242025!$D$3:$D$1315,$A15,DataRegularSeason20242025!$H$3:$H$1315, $A15)</f>
        <v>12</v>
      </c>
      <c r="BN15">
        <f>COUNTIFS(DataRegularSeason20242025!$E$3:$E$1315,$A15,DataRegularSeason20242025!$H$3:$H$1315, $A15)</f>
        <v>11</v>
      </c>
      <c r="BO15">
        <f t="shared" si="8"/>
        <v>23</v>
      </c>
      <c r="BP15">
        <f t="shared" si="9"/>
        <v>9</v>
      </c>
      <c r="BQ15">
        <f t="shared" si="10"/>
        <v>8</v>
      </c>
      <c r="BR15">
        <f t="shared" si="11"/>
        <v>17</v>
      </c>
      <c r="BU15">
        <v>2021</v>
      </c>
      <c r="BX15" t="s">
        <v>1800</v>
      </c>
      <c r="BY15">
        <f>BY14/BY2</f>
        <v>0.20437956204379562</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39</v>
      </c>
      <c r="E16" s="15">
        <f>Table3[[#This Row],[Watched]]/Table3[[#This Row],[GP]]</f>
        <v>0.95121951219512191</v>
      </c>
      <c r="F16">
        <f>COUNTIFS(DataRegularSeason20242025!$N$3:$N$1315,1,DataRegularSeason20242025!$D$3:$D$1315,$A16)</f>
        <v>18</v>
      </c>
      <c r="G16">
        <f>41-Table3[[#This Row],[GP_A]]</f>
        <v>23</v>
      </c>
      <c r="H16">
        <f>COUNTIFS(DataRegularSeason20242025!$E$3:$E$1315,$A16,DataRegularSeason20242025!$N$3:$N$1315,1)</f>
        <v>23</v>
      </c>
      <c r="I16">
        <f>41-Table3[[#This Row],[GP_H]]</f>
        <v>18</v>
      </c>
      <c r="J16">
        <f t="shared" si="0"/>
        <v>41</v>
      </c>
      <c r="K16">
        <f>82-Table3[[#This Row],[GP]]</f>
        <v>41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47</v>
      </c>
      <c r="AK16">
        <f>(3*(Table3[[#This Row],[RW_A]]+Table3[[#This Row],[RW_H]]))+(2*(Table3[[#This Row],[OTW_A]]+Table3[[#This Row],[SOW_A]]+Table3[[#This Row],[OTW_H]]+Table3[[#This Row],[SOW_H]]))+Table3[[#This Row],[OTL_A]]+Table3[[#This Row],[SOL_A]]+Table3[[#This Row],[OTL_H]]+Table3[[#This Row],[SOL_H]]</f>
        <v>61</v>
      </c>
      <c r="AL16" s="15">
        <f>Table3[[#This Row],[PTS]]/(2*Table3[[#This Row],[GP]])</f>
        <v>0.57317073170731703</v>
      </c>
      <c r="AM16" s="15">
        <f>Table3[[#This Row],[PTS2]]/(3*Table3[[#This Row],[GP]])</f>
        <v>0.49593495934959347</v>
      </c>
      <c r="AN16">
        <f>(2*Table3[[#This Row],[GR]])+Table3[[#This Row],[PTS]]</f>
        <v>129</v>
      </c>
      <c r="AO16">
        <f>(3*Table3[[#This Row],[GR]])+Table3[[#This Row],[PTS2]]</f>
        <v>184</v>
      </c>
      <c r="AP16">
        <f>Table3[[#This Row],[PTS]]+(2 * Table3[[#This Row],[GR]] * Table3[[#This Row],[PTS%]])</f>
        <v>94</v>
      </c>
      <c r="AQ16">
        <f>Table3[[#This Row],[PTS2]]+(3 * Table3[[#This Row],[GR]] * Table3[[#This Row],[PTS%2]])</f>
        <v>122</v>
      </c>
      <c r="AR16" s="20" t="str">
        <f>_xlfn.CONCAT(TEXT(Table3[[#This Row],[W]], "0"), "-", TEXT(Table3[[#This Row],[RL]],"0"), "-", TEXT(Table3[[#This Row],[OTL]]+Table3[[#This Row],[SOL]], "0"))</f>
        <v>20-14-7</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62</v>
      </c>
      <c r="AV16">
        <f t="shared" si="3"/>
        <v>-21</v>
      </c>
      <c r="AW16">
        <f>COUNTIFS(DataRegularSeason20242025!$E$3:$E$1315,Table3[[#This Row],[Teams]],DataRegularSeason20242025!$J$3:$J$1315,0)</f>
        <v>4</v>
      </c>
      <c r="AX16">
        <f>SUMIF(DataRegularSeason20242025!$E$3:$E$1315,$A16,DataRegularSeason20242025!$K$3:$K$1315)</f>
        <v>69</v>
      </c>
      <c r="AY16">
        <f>SUMIF(DataRegularSeason20242025!$E$3:$E$1315,$A16,DataRegularSeason20242025!$J$3:$J$1315)</f>
        <v>61</v>
      </c>
      <c r="AZ16">
        <f t="shared" si="4"/>
        <v>8</v>
      </c>
      <c r="BA16">
        <f t="shared" si="5"/>
        <v>110</v>
      </c>
      <c r="BB16">
        <f t="shared" si="6"/>
        <v>123</v>
      </c>
      <c r="BC16">
        <f t="shared" si="7"/>
        <v>-13</v>
      </c>
      <c r="BD16" s="17">
        <f>Table3[[#This Row],[GF]]/Table3[[#This Row],[GP]]</f>
        <v>2.6829268292682928</v>
      </c>
      <c r="BE16" s="17">
        <f>Table3[[#This Row],[GA]]/Table3[[#This Row],[GP]]</f>
        <v>3</v>
      </c>
      <c r="BF16" s="17">
        <f>(Table3[[#This Row],[GF]]-Table3[[#This Row],[GA]])/Table3[[#This Row],[GP]]</f>
        <v>-0.31707317073170732</v>
      </c>
      <c r="BG16" s="50" t="str">
        <f>_xlfn.CONCAT(TEXT(Table3[[#This Row],[W_H]], "0"), "-", TEXT(Table3[[#This Row],[RL_H]],"0"), "-", TEXT(Table3[[#This Row],[OTL_H]]+Table3[[#This Row],[SOL_H]], "0"))</f>
        <v>14-6-3</v>
      </c>
      <c r="BH16" s="50" t="str">
        <f>_xlfn.CONCAT(TEXT(Table3[[#This Row],[W_A]], "0"), "-", TEXT(Table3[[#This Row],[RL_A]],"0"), "-", TEXT(Table3[[#This Row],[OTL_A]]+Table3[[#This Row],[SOL_A]], "0"))</f>
        <v>6-8-4</v>
      </c>
      <c r="BI16" s="50">
        <f>((2*(Table3[[#This Row],[W_H]]))+Table3[[#This Row],[OTL_H]]+Table3[[#This Row],[SOL_H]])/(2*Table3[[#This Row],[GP_H]])</f>
        <v>0.67391304347826086</v>
      </c>
      <c r="BJ16" s="50">
        <f>((2*(Table3[[#This Row],[W_A]]))+Table3[[#This Row],[OTL_A]]+Table3[[#This Row],[SOL_A]])/(2*Table3[[#This Row],[GP_A]])</f>
        <v>0.44444444444444442</v>
      </c>
      <c r="BK16" s="21">
        <f>(Table3[[#This Row],[W]]*$CD$3)+(Table3[[#This Row],[L]]*$CD$4)+(Table3[[#This Row],[GF]]*$CD$5)+(Table3[[#This Row],[GA]]*$CD$6)</f>
        <v>45.099999999999994</v>
      </c>
      <c r="BL16" s="21">
        <f>(82*(((Table3[[#This Row],[PTS%]]*$CD$3)+((1-Table3[[#This Row],[PTS%]])*$CD$4)+(Table3[[#This Row],[GF]]*$CD$5)+(Table3[[#This Row],[GA]]*$CD$6))/Table3[[#This Row],[GP]])) + (Table3[[#This Row],[W]]*$CD$3)+(Table3[[#This Row],[L]]*$CD$4)+(Table3[[#This Row],[GF]]*$CD$5)+(Table3[[#This Row],[GA]]*$CD$6)</f>
        <v>103.52926829268293</v>
      </c>
      <c r="BM16">
        <f>COUNTIFS(DataRegularSeason20242025!$D$3:$D$1315,$A16,DataRegularSeason20242025!$H$3:$H$1315, $A16)</f>
        <v>20</v>
      </c>
      <c r="BN16">
        <f>COUNTIFS(DataRegularSeason20242025!$E$3:$E$1315,$A16,DataRegularSeason20242025!$H$3:$H$1315, $A16)</f>
        <v>23</v>
      </c>
      <c r="BO16">
        <f t="shared" si="8"/>
        <v>43</v>
      </c>
      <c r="BP16">
        <f t="shared" si="9"/>
        <v>-2</v>
      </c>
      <c r="BQ16">
        <f t="shared" si="10"/>
        <v>0</v>
      </c>
      <c r="BR16">
        <f t="shared" si="11"/>
        <v>-2</v>
      </c>
      <c r="BU16">
        <v>1989</v>
      </c>
    </row>
    <row r="17" spans="1:76"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 t="shared" si="0"/>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 t="shared" si="1"/>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 t="shared" si="2"/>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f>(2*(Table3[[#This Row],[W_A]]+Table3[[#This Row],[W_H]]))+Table3[[#This Row],[OTL_A]]+Table3[[#This Row],[SOL_A]]+Table3[[#This Row],[OTL_H]]+Table3[[#This Row],[SOL_H]]</f>
        <v>46</v>
      </c>
      <c r="AK17">
        <f>(3*(Table3[[#This Row],[RW_A]]+Table3[[#This Row],[RW_H]]))+(2*(Table3[[#This Row],[OTW_A]]+Table3[[#This Row],[SOW_A]]+Table3[[#This Row],[OTW_H]]+Table3[[#This Row],[SOW_H]]))+Table3[[#This Row],[OTL_A]]+Table3[[#This Row],[SOL_A]]+Table3[[#This Row],[OTL_H]]+Table3[[#This Row],[SOL_H]]</f>
        <v>62</v>
      </c>
      <c r="AL17" s="15">
        <f>Table3[[#This Row],[PTS]]/(2*Table3[[#This Row],[GP]])</f>
        <v>0.53488372093023251</v>
      </c>
      <c r="AM17" s="15">
        <f>Table3[[#This Row],[PTS2]]/(3*Table3[[#This Row],[GP]])</f>
        <v>0.48062015503875971</v>
      </c>
      <c r="AN17">
        <f>(2*Table3[[#This Row],[GR]])+Table3[[#This Row],[PTS]]</f>
        <v>124</v>
      </c>
      <c r="AO17">
        <f>(3*Table3[[#This Row],[GR]])+Table3[[#This Row],[PTS2]]</f>
        <v>179</v>
      </c>
      <c r="AP17">
        <f>Table3[[#This Row],[PTS]]+(2 * Table3[[#This Row],[GR]] * Table3[[#This Row],[PTS%]])</f>
        <v>87.720930232558146</v>
      </c>
      <c r="AQ17">
        <f>Table3[[#This Row],[PTS2]]+(3 * Table3[[#This Row],[GR]] * Table3[[#This Row],[PTS%2]])</f>
        <v>118.23255813953489</v>
      </c>
      <c r="AR17" s="20" t="str">
        <f>_xlfn.CONCAT(TEXT(Table3[[#This Row],[W]], "0"), "-", TEXT(Table3[[#This Row],[RL]],"0"), "-", TEXT(Table3[[#This Row],[OTL]]+Table3[[#This Row],[SOL]], "0"))</f>
        <v>20-17-6</v>
      </c>
      <c r="AS17">
        <f>COUNTIFS(DataRegularSeason20242025!$D$3:$D$1315,Table3[[#This Row],[Teams]],DataRegularSeason20242025!$K$3:$K$1315,0)</f>
        <v>0</v>
      </c>
      <c r="AT17">
        <f>SUMIF(DataRegularSeason20242025!$D$3:$D$1315,$A17, DataRegularSeason20242025!$J$3:$J$1315)</f>
        <v>55</v>
      </c>
      <c r="AU17">
        <f>SUMIF(DataRegularSeason20242025!$D$3:$D$1315,$A17, DataRegularSeason20242025!$K$3:$K$1315)</f>
        <v>80</v>
      </c>
      <c r="AV17">
        <f t="shared" si="3"/>
        <v>-25</v>
      </c>
      <c r="AW17">
        <f>COUNTIFS(DataRegularSeason20242025!$E$3:$E$1315,Table3[[#This Row],[Teams]],DataRegularSeason20242025!$J$3:$J$1315,0)</f>
        <v>1</v>
      </c>
      <c r="AX17">
        <f>SUMIF(DataRegularSeason20242025!$E$3:$E$1315,$A17,DataRegularSeason20242025!$K$3:$K$1315)</f>
        <v>94</v>
      </c>
      <c r="AY17">
        <f>SUMIF(DataRegularSeason20242025!$E$3:$E$1315,$A17,DataRegularSeason20242025!$J$3:$J$1315)</f>
        <v>71</v>
      </c>
      <c r="AZ17">
        <f t="shared" si="4"/>
        <v>23</v>
      </c>
      <c r="BA17">
        <f t="shared" si="5"/>
        <v>149</v>
      </c>
      <c r="BB17">
        <f t="shared" si="6"/>
        <v>151</v>
      </c>
      <c r="BC17">
        <f t="shared" si="7"/>
        <v>-2</v>
      </c>
      <c r="BD17" s="17">
        <f>Table3[[#This Row],[GF]]/Table3[[#This Row],[GP]]</f>
        <v>3.4651162790697674</v>
      </c>
      <c r="BE17" s="17">
        <f>Table3[[#This Row],[GA]]/Table3[[#This Row],[GP]]</f>
        <v>3.5116279069767442</v>
      </c>
      <c r="BF17" s="17">
        <f>(Table3[[#This Row],[GF]]-Table3[[#This Row],[GA]])/Table3[[#This Row],[GP]]</f>
        <v>-4.6511627906976744E-2</v>
      </c>
      <c r="BG17" s="50" t="str">
        <f>_xlfn.CONCAT(TEXT(Table3[[#This Row],[W_H]], "0"), "-", TEXT(Table3[[#This Row],[RL_H]],"0"), "-", TEXT(Table3[[#This Row],[OTL_H]]+Table3[[#This Row],[SOL_H]], "0"))</f>
        <v>14-5-3</v>
      </c>
      <c r="BH17" s="50" t="str">
        <f>_xlfn.CONCAT(TEXT(Table3[[#This Row],[W_A]], "0"), "-", TEXT(Table3[[#This Row],[RL_A]],"0"), "-", TEXT(Table3[[#This Row],[OTL_A]]+Table3[[#This Row],[SOL_A]], "0"))</f>
        <v>6-12-3</v>
      </c>
      <c r="BI17" s="50">
        <f>((2*(Table3[[#This Row],[W_H]]))+Table3[[#This Row],[OTL_H]]+Table3[[#This Row],[SOL_H]])/(2*Table3[[#This Row],[GP_H]])</f>
        <v>0.70454545454545459</v>
      </c>
      <c r="BJ17" s="50">
        <f>((2*(Table3[[#This Row],[W_A]]))+Table3[[#This Row],[OTL_A]]+Table3[[#This Row],[SOL_A]])/(2*Table3[[#This Row],[GP_A]])</f>
        <v>0.35714285714285715</v>
      </c>
      <c r="BK17" s="21">
        <f>(Table3[[#This Row],[W]]*$CD$3)+(Table3[[#This Row],[L]]*$CD$4)+(Table3[[#This Row],[GF]]*$CD$5)+(Table3[[#This Row],[GA]]*$CD$6)</f>
        <v>54.35</v>
      </c>
      <c r="BL17" s="21">
        <f>(82*(((Table3[[#This Row],[PTS%]]*$CD$3)+((1-Table3[[#This Row],[PTS%]])*$CD$4)+(Table3[[#This Row],[GF]]*$CD$5)+(Table3[[#This Row],[GA]]*$CD$6))/Table3[[#This Row],[GP]])) + (Table3[[#This Row],[W]]*$CD$3)+(Table3[[#This Row],[L]]*$CD$4)+(Table3[[#This Row],[GF]]*$CD$5)+(Table3[[#This Row],[GA]]*$CD$6)</f>
        <v>126.54237425635478</v>
      </c>
      <c r="BM17">
        <f>COUNTIFS(DataRegularSeason20242025!$D$3:$D$1315,$A17,DataRegularSeason20242025!$H$3:$H$1315, $A17)</f>
        <v>7</v>
      </c>
      <c r="BN17">
        <f>COUNTIFS(DataRegularSeason20242025!$E$3:$E$1315,$A17,DataRegularSeason20242025!$H$3:$H$1315, $A17)</f>
        <v>12</v>
      </c>
      <c r="BO17">
        <f t="shared" si="8"/>
        <v>19</v>
      </c>
      <c r="BP17">
        <f t="shared" si="9"/>
        <v>14</v>
      </c>
      <c r="BQ17">
        <f t="shared" si="10"/>
        <v>10</v>
      </c>
      <c r="BR17">
        <f t="shared" si="11"/>
        <v>24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36</v>
      </c>
      <c r="E18" s="15">
        <f>Table3[[#This Row],[Watched]]/Table3[[#This Row],[GP]]</f>
        <v>0.8571428571428571</v>
      </c>
      <c r="F18">
        <f>COUNTIFS(DataRegularSeason20242025!$N$3:$N$1315,1,DataRegularSeason20242025!$D$3:$D$1315,$A18)</f>
        <v>23</v>
      </c>
      <c r="G18">
        <f>41-Table3[[#This Row],[GP_A]]</f>
        <v>18</v>
      </c>
      <c r="H18">
        <f>COUNTIFS(DataRegularSeason20242025!$E$3:$E$1315,$A18,DataRegularSeason20242025!$N$3:$N$1315,1)</f>
        <v>19</v>
      </c>
      <c r="I18">
        <f>41-Table3[[#This Row],[GP_H]]</f>
        <v>22</v>
      </c>
      <c r="J18">
        <f t="shared" si="0"/>
        <v>42</v>
      </c>
      <c r="K18">
        <f>82-Table3[[#This Row],[GP]]</f>
        <v>40</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 t="shared" si="1"/>
        <v>11</v>
      </c>
      <c r="Q18">
        <f>COUNTIFS(DataRegularSeason20242025!$D$3:$D$1315,$A18, DataRegularSeason20242025!$S$3:$S$1315, $A18,DataRegularSeason20242025!$M$3:$M$1315,"REG")</f>
        <v>8</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13</v>
      </c>
      <c r="Y18">
        <f>COUNTIFS(DataRegularSeason20242025!$E$3:$E$1315,$A18, DataRegularSeason20242025!$S$3:$S$1315, $A18,DataRegularSeason20242025!$M$3:$M$1315,"REG")</f>
        <v>9</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18</v>
      </c>
      <c r="AC18">
        <f>Table3[[#This Row],[L_A]]+Table3[[#This Row],[L_H]]</f>
        <v>24</v>
      </c>
      <c r="AD18">
        <f>Table3[[#This Row],[RW_A]]+Table3[[#This Row],[RW_H]]</f>
        <v>13</v>
      </c>
      <c r="AE18">
        <f>Table3[[#This Row],[RL_A]]+Table3[[#This Row],[RL_H]]</f>
        <v>17</v>
      </c>
      <c r="AF18">
        <f>Table3[[#This Row],[OTW_A]]+Table3[[#This Row],[OTW_H]]</f>
        <v>5</v>
      </c>
      <c r="AG18">
        <f>Table3[[#This Row],[OTL_A]]+Table3[[#This Row],[OTL_H]]</f>
        <v>5</v>
      </c>
      <c r="AH18">
        <f>Table3[[#This Row],[SOW_A]]+Table3[[#This Row],[SOW_H]]</f>
        <v>0</v>
      </c>
      <c r="AI18">
        <f>Table3[[#This Row],[SOL_A]]+Table3[[#This Row],[SOL_H]]</f>
        <v>2</v>
      </c>
      <c r="AJ18">
        <f>(2*(Table3[[#This Row],[W_A]]+Table3[[#This Row],[W_H]]))+Table3[[#This Row],[OTL_A]]+Table3[[#This Row],[SOL_A]]+Table3[[#This Row],[OTL_H]]+Table3[[#This Row],[SOL_H]]</f>
        <v>43</v>
      </c>
      <c r="AK18">
        <f>(3*(Table3[[#This Row],[RW_A]]+Table3[[#This Row],[RW_H]]))+(2*(Table3[[#This Row],[OTW_A]]+Table3[[#This Row],[SOW_A]]+Table3[[#This Row],[OTW_H]]+Table3[[#This Row],[SOW_H]]))+Table3[[#This Row],[OTL_A]]+Table3[[#This Row],[SOL_A]]+Table3[[#This Row],[OTL_H]]+Table3[[#This Row],[SOL_H]]</f>
        <v>56</v>
      </c>
      <c r="AL18" s="15">
        <f>Table3[[#This Row],[PTS]]/(2*Table3[[#This Row],[GP]])</f>
        <v>0.51190476190476186</v>
      </c>
      <c r="AM18" s="15">
        <f>Table3[[#This Row],[PTS2]]/(3*Table3[[#This Row],[GP]])</f>
        <v>0.44444444444444442</v>
      </c>
      <c r="AN18">
        <f>(2*Table3[[#This Row],[GR]])+Table3[[#This Row],[PTS]]</f>
        <v>123</v>
      </c>
      <c r="AO18">
        <f>(3*Table3[[#This Row],[GR]])+Table3[[#This Row],[PTS2]]</f>
        <v>176</v>
      </c>
      <c r="AP18">
        <f>Table3[[#This Row],[PTS]]+(2 * Table3[[#This Row],[GR]] * Table3[[#This Row],[PTS%]])</f>
        <v>83.952380952380949</v>
      </c>
      <c r="AQ18">
        <f>Table3[[#This Row],[PTS2]]+(3 * Table3[[#This Row],[GR]] * Table3[[#This Row],[PTS%2]])</f>
        <v>109.33333333333333</v>
      </c>
      <c r="AR18" s="20" t="str">
        <f>_xlfn.CONCAT(TEXT(Table3[[#This Row],[W]], "0"), "-", TEXT(Table3[[#This Row],[RL]],"0"), "-", TEXT(Table3[[#This Row],[OTL]]+Table3[[#This Row],[SOL]], "0"))</f>
        <v>18-17-7</v>
      </c>
      <c r="AS18">
        <f>COUNTIFS(DataRegularSeason20242025!$D$3:$D$1315,Table3[[#This Row],[Teams]],DataRegularSeason20242025!$K$3:$K$1315,0)</f>
        <v>1</v>
      </c>
      <c r="AT18">
        <f>SUMIF(DataRegularSeason20242025!$D$3:$D$1315,$A18, DataRegularSeason20242025!$J$3:$J$1315)</f>
        <v>70</v>
      </c>
      <c r="AU18">
        <f>SUMIF(DataRegularSeason20242025!$D$3:$D$1315,$A18, DataRegularSeason20242025!$K$3:$K$1315)</f>
        <v>64</v>
      </c>
      <c r="AV18">
        <f t="shared" si="3"/>
        <v>6</v>
      </c>
      <c r="AW18">
        <f>COUNTIFS(DataRegularSeason20242025!$E$3:$E$1315,Table3[[#This Row],[Teams]],DataRegularSeason20242025!$J$3:$J$1315,0)</f>
        <v>0</v>
      </c>
      <c r="AX18">
        <f>SUMIF(DataRegularSeason20242025!$E$3:$E$1315,$A18,DataRegularSeason20242025!$K$3:$K$1315)</f>
        <v>47</v>
      </c>
      <c r="AY18">
        <f>SUMIF(DataRegularSeason20242025!$E$3:$E$1315,$A18,DataRegularSeason20242025!$J$3:$J$1315)</f>
        <v>61</v>
      </c>
      <c r="AZ18">
        <f t="shared" si="4"/>
        <v>-14</v>
      </c>
      <c r="BA18">
        <f t="shared" si="5"/>
        <v>117</v>
      </c>
      <c r="BB18">
        <f t="shared" si="6"/>
        <v>125</v>
      </c>
      <c r="BC18">
        <f t="shared" si="7"/>
        <v>-8</v>
      </c>
      <c r="BD18" s="17">
        <f>Table3[[#This Row],[GF]]/Table3[[#This Row],[GP]]</f>
        <v>2.7857142857142856</v>
      </c>
      <c r="BE18" s="17">
        <f>Table3[[#This Row],[GA]]/Table3[[#This Row],[GP]]</f>
        <v>2.9761904761904763</v>
      </c>
      <c r="BF18" s="17">
        <f>(Table3[[#This Row],[GF]]-Table3[[#This Row],[GA]])/Table3[[#This Row],[GP]]</f>
        <v>-0.19047619047619047</v>
      </c>
      <c r="BG18" s="50" t="str">
        <f>_xlfn.CONCAT(TEXT(Table3[[#This Row],[W_H]], "0"), "-", TEXT(Table3[[#This Row],[RL_H]],"0"), "-", TEXT(Table3[[#This Row],[OTL_H]]+Table3[[#This Row],[SOL_H]], "0"))</f>
        <v>6-9-4</v>
      </c>
      <c r="BH18" s="50" t="str">
        <f>_xlfn.CONCAT(TEXT(Table3[[#This Row],[W_A]], "0"), "-", TEXT(Table3[[#This Row],[RL_A]],"0"), "-", TEXT(Table3[[#This Row],[OTL_A]]+Table3[[#This Row],[SOL_A]], "0"))</f>
        <v>12-8-3</v>
      </c>
      <c r="BI18" s="50">
        <f>((2*(Table3[[#This Row],[W_H]]))+Table3[[#This Row],[OTL_H]]+Table3[[#This Row],[SOL_H]])/(2*Table3[[#This Row],[GP_H]])</f>
        <v>0.42105263157894735</v>
      </c>
      <c r="BJ18" s="50">
        <f>((2*(Table3[[#This Row],[W_A]]))+Table3[[#This Row],[OTL_A]]+Table3[[#This Row],[SOL_A]])/(2*Table3[[#This Row],[GP_A]])</f>
        <v>0.58695652173913049</v>
      </c>
      <c r="BK18" s="21">
        <f>(Table3[[#This Row],[W]]*$CD$3)+(Table3[[#This Row],[L]]*$CD$4)+(Table3[[#This Row],[GF]]*$CD$5)+(Table3[[#This Row],[GA]]*$CD$6)</f>
        <v>46.25</v>
      </c>
      <c r="BL18" s="21">
        <f>(82*(((Table3[[#This Row],[PTS%]]*$CD$3)+((1-Table3[[#This Row],[PTS%]])*$CD$4)+(Table3[[#This Row],[GF]]*$CD$5)+(Table3[[#This Row],[GA]]*$CD$6))/Table3[[#This Row],[GP]])) + (Table3[[#This Row],[W]]*$CD$3)+(Table3[[#This Row],[L]]*$CD$4)+(Table3[[#This Row],[GF]]*$CD$5)+(Table3[[#This Row],[GA]]*$CD$6)</f>
        <v>105.70464852607711</v>
      </c>
      <c r="BM18">
        <f>COUNTIFS(DataRegularSeason20242025!$D$3:$D$1315,$A18,DataRegularSeason20242025!$H$3:$H$1315, $A18)</f>
        <v>7</v>
      </c>
      <c r="BN18">
        <f>COUNTIFS(DataRegularSeason20242025!$E$3:$E$1315,$A18,DataRegularSeason20242025!$H$3:$H$1315, $A18)</f>
        <v>6</v>
      </c>
      <c r="BO18">
        <f t="shared" si="8"/>
        <v>13</v>
      </c>
      <c r="BP18">
        <f t="shared" si="9"/>
        <v>16</v>
      </c>
      <c r="BQ18">
        <f t="shared" si="10"/>
        <v>13</v>
      </c>
      <c r="BR18">
        <f t="shared" si="11"/>
        <v>29</v>
      </c>
      <c r="BX18">
        <f>LARGE($AJ$2:$AJ$33,1)</f>
        <v>61</v>
      </c>
    </row>
    <row r="19" spans="1:76"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0.38095238095238093</v>
      </c>
      <c r="F19">
        <f>COUNTIFS(DataRegularSeason20242025!$N$3:$N$1315,1,DataRegularSeason20242025!$D$3:$D$1315,$A19)</f>
        <v>21</v>
      </c>
      <c r="G19">
        <f>41-Table3[[#This Row],[GP_A]]</f>
        <v>20</v>
      </c>
      <c r="H19">
        <f>COUNTIFS(DataRegularSeason20242025!$E$3:$E$1315,$A19,DataRegularSeason20242025!$N$3:$N$1315,1)</f>
        <v>21</v>
      </c>
      <c r="I19">
        <f>41-Table3[[#This Row],[GP_H]]</f>
        <v>20</v>
      </c>
      <c r="J19">
        <f t="shared" si="0"/>
        <v>42</v>
      </c>
      <c r="K19">
        <f>82-Table3[[#This Row],[GP]]</f>
        <v>40</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 t="shared" si="1"/>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 t="shared" si="2"/>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20</v>
      </c>
      <c r="AC19">
        <f>Table3[[#This Row],[L_A]]+Table3[[#This Row],[L_H]]</f>
        <v>22</v>
      </c>
      <c r="AD19">
        <f>Table3[[#This Row],[RW_A]]+Table3[[#This Row],[RW_H]]</f>
        <v>14</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58</v>
      </c>
      <c r="AL19" s="15">
        <f>Table3[[#This Row],[PTS]]/(2*Table3[[#This Row],[GP]])</f>
        <v>0.52380952380952384</v>
      </c>
      <c r="AM19" s="15">
        <f>Table3[[#This Row],[PTS2]]/(3*Table3[[#This Row],[GP]])</f>
        <v>0.46031746031746029</v>
      </c>
      <c r="AN19">
        <f>(2*Table3[[#This Row],[GR]])+Table3[[#This Row],[PTS]]</f>
        <v>124</v>
      </c>
      <c r="AO19">
        <f>(3*Table3[[#This Row],[GR]])+Table3[[#This Row],[PTS2]]</f>
        <v>178</v>
      </c>
      <c r="AP19">
        <f>Table3[[#This Row],[PTS]]+(2 * Table3[[#This Row],[GR]] * Table3[[#This Row],[PTS%]])</f>
        <v>85.904761904761898</v>
      </c>
      <c r="AQ19">
        <f>Table3[[#This Row],[PTS2]]+(3 * Table3[[#This Row],[GR]] * Table3[[#This Row],[PTS%2]])</f>
        <v>113.23809523809524</v>
      </c>
      <c r="AR19" s="20" t="str">
        <f>_xlfn.CONCAT(TEXT(Table3[[#This Row],[W]], "0"), "-", TEXT(Table3[[#This Row],[RL]],"0"), "-", TEXT(Table3[[#This Row],[OTL]]+Table3[[#This Row],[SOL]], "0"))</f>
        <v>20-18-4</v>
      </c>
      <c r="AS19">
        <f>COUNTIFS(DataRegularSeason20242025!$D$3:$D$1315,Table3[[#This Row],[Teams]],DataRegularSeason20242025!$K$3:$K$1315,0)</f>
        <v>1</v>
      </c>
      <c r="AT19">
        <f>SUMIF(DataRegularSeason20242025!$D$3:$D$1315,$A19, DataRegularSeason20242025!$J$3:$J$1315)</f>
        <v>66</v>
      </c>
      <c r="AU19">
        <f>SUMIF(DataRegularSeason20242025!$D$3:$D$1315,$A19, DataRegularSeason20242025!$K$3:$K$1315)</f>
        <v>73</v>
      </c>
      <c r="AV19">
        <f t="shared" si="3"/>
        <v>-7</v>
      </c>
      <c r="AW19">
        <f>COUNTIFS(DataRegularSeason20242025!$E$3:$E$1315,Table3[[#This Row],[Teams]],DataRegularSeason20242025!$J$3:$J$1315,0)</f>
        <v>3</v>
      </c>
      <c r="AX19">
        <f>SUMIF(DataRegularSeason20242025!$E$3:$E$1315,$A19,DataRegularSeason20242025!$K$3:$K$1315)</f>
        <v>61</v>
      </c>
      <c r="AY19">
        <f>SUMIF(DataRegularSeason20242025!$E$3:$E$1315,$A19,DataRegularSeason20242025!$J$3:$J$1315)</f>
        <v>65</v>
      </c>
      <c r="AZ19">
        <f t="shared" si="4"/>
        <v>-4</v>
      </c>
      <c r="BA19">
        <f t="shared" si="5"/>
        <v>127</v>
      </c>
      <c r="BB19">
        <f t="shared" si="6"/>
        <v>138</v>
      </c>
      <c r="BC19">
        <f t="shared" si="7"/>
        <v>-11</v>
      </c>
      <c r="BD19" s="17">
        <f>Table3[[#This Row],[GF]]/Table3[[#This Row],[GP]]</f>
        <v>3.0238095238095237</v>
      </c>
      <c r="BE19" s="17">
        <f>Table3[[#This Row],[GA]]/Table3[[#This Row],[GP]]</f>
        <v>3.2857142857142856</v>
      </c>
      <c r="BF19" s="17">
        <f>(Table3[[#This Row],[GF]]-Table3[[#This Row],[GA]])/Table3[[#This Row],[GP]]</f>
        <v>-0.26190476190476192</v>
      </c>
      <c r="BG19" s="50" t="str">
        <f>_xlfn.CONCAT(TEXT(Table3[[#This Row],[W_H]], "0"), "-", TEXT(Table3[[#This Row],[RL_H]],"0"), "-", TEXT(Table3[[#This Row],[OTL_H]]+Table3[[#This Row],[SOL_H]], "0"))</f>
        <v>11-7-3</v>
      </c>
      <c r="BH19" s="50" t="str">
        <f>_xlfn.CONCAT(TEXT(Table3[[#This Row],[W_A]], "0"), "-", TEXT(Table3[[#This Row],[RL_A]],"0"), "-", TEXT(Table3[[#This Row],[OTL_A]]+Table3[[#This Row],[SOL_A]], "0"))</f>
        <v>9-11-1</v>
      </c>
      <c r="BI19" s="50">
        <f>((2*(Table3[[#This Row],[W_H]]))+Table3[[#This Row],[OTL_H]]+Table3[[#This Row],[SOL_H]])/(2*Table3[[#This Row],[GP_H]])</f>
        <v>0.59523809523809523</v>
      </c>
      <c r="BJ19" s="50">
        <f>((2*(Table3[[#This Row],[W_A]]))+Table3[[#This Row],[OTL_A]]+Table3[[#This Row],[SOL_A]])/(2*Table3[[#This Row],[GP_A]])</f>
        <v>0.45238095238095238</v>
      </c>
      <c r="BK19" s="21">
        <f>(Table3[[#This Row],[W]]*$CD$3)+(Table3[[#This Row],[L]]*$CD$4)+(Table3[[#This Row],[GF]]*$CD$5)+(Table3[[#This Row],[GA]]*$CD$6)</f>
        <v>49.45</v>
      </c>
      <c r="BL19" s="21">
        <f>(82*(((Table3[[#This Row],[PTS%]]*$CD$3)+((1-Table3[[#This Row],[PTS%]])*$CD$4)+(Table3[[#This Row],[GF]]*$CD$5)+(Table3[[#This Row],[GA]]*$CD$6))/Table3[[#This Row],[GP]])) + (Table3[[#This Row],[W]]*$CD$3)+(Table3[[#This Row],[L]]*$CD$4)+(Table3[[#This Row],[GF]]*$CD$5)+(Table3[[#This Row],[GA]]*$CD$6)</f>
        <v>114.37596371882086</v>
      </c>
      <c r="BM19">
        <f>COUNTIFS(DataRegularSeason20242025!$D$3:$D$1315,$A19,DataRegularSeason20242025!$H$3:$H$1315, $A19)</f>
        <v>4</v>
      </c>
      <c r="BN19">
        <f>COUNTIFS(DataRegularSeason20242025!$E$3:$E$1315,$A19,DataRegularSeason20242025!$H$3:$H$1315, $A19)</f>
        <v>7</v>
      </c>
      <c r="BO19">
        <f t="shared" si="8"/>
        <v>11</v>
      </c>
      <c r="BP19">
        <f t="shared" si="9"/>
        <v>17</v>
      </c>
      <c r="BQ19">
        <f t="shared" si="10"/>
        <v>14</v>
      </c>
      <c r="BR19">
        <f t="shared" si="11"/>
        <v>31</v>
      </c>
      <c r="BU19">
        <v>1993</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 t="shared" si="0"/>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 t="shared" si="1"/>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 t="shared" si="2"/>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 t="shared" si="3"/>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 t="shared" si="4"/>
        <v>2</v>
      </c>
      <c r="BA20">
        <f t="shared" si="5"/>
        <v>116</v>
      </c>
      <c r="BB20">
        <f t="shared" si="6"/>
        <v>142</v>
      </c>
      <c r="BC20">
        <f t="shared" si="7"/>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 t="shared" si="8"/>
        <v>19</v>
      </c>
      <c r="BP20">
        <f t="shared" si="9"/>
        <v>14</v>
      </c>
      <c r="BQ20">
        <f t="shared" si="10"/>
        <v>12</v>
      </c>
      <c r="BR20">
        <f t="shared" si="11"/>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33</v>
      </c>
      <c r="E21" s="15">
        <f>Table3[[#This Row],[Watched]]/Table3[[#This Row],[GP]]</f>
        <v>0.7857142857142857</v>
      </c>
      <c r="F21">
        <f>COUNTIFS(DataRegularSeason20242025!$N$3:$N$1315,1,DataRegularSeason20242025!$D$3:$D$1315,$A21)</f>
        <v>18</v>
      </c>
      <c r="G21">
        <f>41-Table3[[#This Row],[GP_A]]</f>
        <v>23</v>
      </c>
      <c r="H21">
        <f>COUNTIFS(DataRegularSeason20242025!$E$3:$E$1315,$A21,DataRegularSeason20242025!$N$3:$N$1315,1)</f>
        <v>24</v>
      </c>
      <c r="I21">
        <f>41-Table3[[#This Row],[GP_H]]</f>
        <v>17</v>
      </c>
      <c r="J21">
        <f t="shared" si="0"/>
        <v>42</v>
      </c>
      <c r="K21">
        <f>82-Table3[[#This Row],[GP]]</f>
        <v>40</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 t="shared" si="1"/>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10</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20</v>
      </c>
      <c r="AC21">
        <f>Table3[[#This Row],[L_A]]+Table3[[#This Row],[L_H]]</f>
        <v>22</v>
      </c>
      <c r="AD21">
        <f>Table3[[#This Row],[RW_A]]+Table3[[#This Row],[RW_H]]</f>
        <v>16</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44</v>
      </c>
      <c r="AK21">
        <f>(3*(Table3[[#This Row],[RW_A]]+Table3[[#This Row],[RW_H]]))+(2*(Table3[[#This Row],[OTW_A]]+Table3[[#This Row],[SOW_A]]+Table3[[#This Row],[OTW_H]]+Table3[[#This Row],[SOW_H]]))+Table3[[#This Row],[OTL_A]]+Table3[[#This Row],[SOL_A]]+Table3[[#This Row],[OTL_H]]+Table3[[#This Row],[SOL_H]]</f>
        <v>60</v>
      </c>
      <c r="AL21" s="15">
        <f>Table3[[#This Row],[PTS]]/(2*Table3[[#This Row],[GP]])</f>
        <v>0.52380952380952384</v>
      </c>
      <c r="AM21" s="15">
        <f>Table3[[#This Row],[PTS2]]/(3*Table3[[#This Row],[GP]])</f>
        <v>0.47619047619047616</v>
      </c>
      <c r="AN21">
        <f>(2*Table3[[#This Row],[GR]])+Table3[[#This Row],[PTS]]</f>
        <v>124</v>
      </c>
      <c r="AO21">
        <f>(3*Table3[[#This Row],[GR]])+Table3[[#This Row],[PTS2]]</f>
        <v>180</v>
      </c>
      <c r="AP21">
        <f>Table3[[#This Row],[PTS]]+(2 * Table3[[#This Row],[GR]] * Table3[[#This Row],[PTS%]])</f>
        <v>85.904761904761898</v>
      </c>
      <c r="AQ21">
        <f>Table3[[#This Row],[PTS2]]+(3 * Table3[[#This Row],[GR]] * Table3[[#This Row],[PTS%2]])</f>
        <v>117.14285714285714</v>
      </c>
      <c r="AR21" s="20" t="str">
        <f>_xlfn.CONCAT(TEXT(Table3[[#This Row],[W]], "0"), "-", TEXT(Table3[[#This Row],[RL]],"0"), "-", TEXT(Table3[[#This Row],[OTL]]+Table3[[#This Row],[SOL]], "0"))</f>
        <v>20-18-4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 t="shared" si="3"/>
        <v>-8</v>
      </c>
      <c r="AW21">
        <f>COUNTIFS(DataRegularSeason20242025!$E$3:$E$1315,Table3[[#This Row],[Teams]],DataRegularSeason20242025!$J$3:$J$1315,0)</f>
        <v>1</v>
      </c>
      <c r="AX21">
        <f>SUMIF(DataRegularSeason20242025!$E$3:$E$1315,$A21,DataRegularSeason20242025!$K$3:$K$1315)</f>
        <v>68</v>
      </c>
      <c r="AY21">
        <f>SUMIF(DataRegularSeason20242025!$E$3:$E$1315,$A21,DataRegularSeason20242025!$J$3:$J$1315)</f>
        <v>75</v>
      </c>
      <c r="AZ21">
        <f t="shared" si="4"/>
        <v>-7</v>
      </c>
      <c r="BA21">
        <f t="shared" si="5"/>
        <v>119</v>
      </c>
      <c r="BB21">
        <f t="shared" si="6"/>
        <v>134</v>
      </c>
      <c r="BC21">
        <f t="shared" si="7"/>
        <v>-15</v>
      </c>
      <c r="BD21" s="17">
        <f>Table3[[#This Row],[GF]]/Table3[[#This Row],[GP]]</f>
        <v>2.8333333333333335</v>
      </c>
      <c r="BE21" s="17">
        <f>Table3[[#This Row],[GA]]/Table3[[#This Row],[GP]]</f>
        <v>3.1904761904761907</v>
      </c>
      <c r="BF21" s="17">
        <f>(Table3[[#This Row],[GF]]-Table3[[#This Row],[GA]])/Table3[[#This Row],[GP]]</f>
        <v>-0.35714285714285715</v>
      </c>
      <c r="BG21" s="50" t="str">
        <f>_xlfn.CONCAT(TEXT(Table3[[#This Row],[W_H]], "0"), "-", TEXT(Table3[[#This Row],[RL_H]],"0"), "-", TEXT(Table3[[#This Row],[OTL_H]]+Table3[[#This Row],[SOL_H]], "0"))</f>
        <v>12-10-2</v>
      </c>
      <c r="BH21" s="50" t="str">
        <f>_xlfn.CONCAT(TEXT(Table3[[#This Row],[W_A]], "0"), "-", TEXT(Table3[[#This Row],[RL_A]],"0"), "-", TEXT(Table3[[#This Row],[OTL_A]]+Table3[[#This Row],[SOL_A]], "0"))</f>
        <v>8-8-2</v>
      </c>
      <c r="BI21" s="50">
        <f>((2*(Table3[[#This Row],[W_H]]))+Table3[[#This Row],[OTL_H]]+Table3[[#This Row],[SOL_H]])/(2*Table3[[#This Row],[GP_H]])</f>
        <v>0.54166666666666663</v>
      </c>
      <c r="BJ21" s="50">
        <f>((2*(Table3[[#This Row],[W_A]]))+Table3[[#This Row],[OTL_A]]+Table3[[#This Row],[SOL_A]])/(2*Table3[[#This Row],[GP_A]])</f>
        <v>0.5</v>
      </c>
      <c r="BK21" s="21">
        <f>(Table3[[#This Row],[W]]*$CD$3)+(Table3[[#This Row],[L]]*$CD$4)+(Table3[[#This Row],[GF]]*$CD$5)+(Table3[[#This Row],[GA]]*$CD$6)</f>
        <v>47.85</v>
      </c>
      <c r="BL21" s="21">
        <f>(82*(((Table3[[#This Row],[PTS%]]*$CD$3)+((1-Table3[[#This Row],[PTS%]])*$CD$4)+(Table3[[#This Row],[GF]]*$CD$5)+(Table3[[#This Row],[GA]]*$CD$6))/Table3[[#This Row],[GP]])) + (Table3[[#This Row],[W]]*$CD$3)+(Table3[[#This Row],[L]]*$CD$4)+(Table3[[#This Row],[GF]]*$CD$5)+(Table3[[#This Row],[GA]]*$CD$6)</f>
        <v>109.65215419501133</v>
      </c>
      <c r="BM21">
        <f>COUNTIFS(DataRegularSeason20242025!$D$3:$D$1315,$A21,DataRegularSeason20242025!$H$3:$H$1315, $A21)</f>
        <v>4</v>
      </c>
      <c r="BN21">
        <f>COUNTIFS(DataRegularSeason20242025!$E$3:$E$1315,$A21,DataRegularSeason20242025!$H$3:$H$1315, $A21)</f>
        <v>7</v>
      </c>
      <c r="BO21">
        <f t="shared" si="8"/>
        <v>11</v>
      </c>
      <c r="BP21">
        <f t="shared" si="9"/>
        <v>14</v>
      </c>
      <c r="BQ21">
        <f t="shared" si="10"/>
        <v>17</v>
      </c>
      <c r="BR21">
        <f t="shared" si="11"/>
        <v>31</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0.2857142857142857</v>
      </c>
      <c r="F22">
        <f>COUNTIFS(DataRegularSeason20242025!$N$3:$N$1315,1,DataRegularSeason20242025!$D$3:$D$1315,$A22)</f>
        <v>23</v>
      </c>
      <c r="G22">
        <f>41-Table3[[#This Row],[GP_A]]</f>
        <v>18</v>
      </c>
      <c r="H22">
        <f>COUNTIFS(DataRegularSeason20242025!$E$3:$E$1315,$A22,DataRegularSeason20242025!$N$3:$N$1315,1)</f>
        <v>19</v>
      </c>
      <c r="I22">
        <f>41-Table3[[#This Row],[GP_H]]</f>
        <v>22</v>
      </c>
      <c r="J22">
        <f t="shared" si="0"/>
        <v>42</v>
      </c>
      <c r="K22">
        <f>82-Table3[[#This Row],[GP]]</f>
        <v>40</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 t="shared" si="1"/>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11</v>
      </c>
      <c r="U22">
        <f>COUNTIFS(DataRegularSeason20242025!$E$3:$E$1315,$A22, DataRegularSeason20242025!$L$3:$L$1315, $A22,DataRegularSeason20242025!$N$3:$N$1315,1,DataRegularSeason20242025!$M$3:$M$1315,"REG")</f>
        <v>9</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 t="shared" si="2"/>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20</v>
      </c>
      <c r="AC22">
        <f>Table3[[#This Row],[L_A]]+Table3[[#This Row],[L_H]]</f>
        <v>22</v>
      </c>
      <c r="AD22">
        <f>Table3[[#This Row],[RW_A]]+Table3[[#This Row],[RW_H]]</f>
        <v>16</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44</v>
      </c>
      <c r="AK22">
        <f>(3*(Table3[[#This Row],[RW_A]]+Table3[[#This Row],[RW_H]]))+(2*(Table3[[#This Row],[OTW_A]]+Table3[[#This Row],[SOW_A]]+Table3[[#This Row],[OTW_H]]+Table3[[#This Row],[SOW_H]]))+Table3[[#This Row],[OTL_A]]+Table3[[#This Row],[SOL_A]]+Table3[[#This Row],[OTL_H]]+Table3[[#This Row],[SOL_H]]</f>
        <v>60</v>
      </c>
      <c r="AL22" s="15">
        <f>Table3[[#This Row],[PTS]]/(2*Table3[[#This Row],[GP]])</f>
        <v>0.52380952380952384</v>
      </c>
      <c r="AM22" s="15">
        <f>Table3[[#This Row],[PTS2]]/(3*Table3[[#This Row],[GP]])</f>
        <v>0.47619047619047616</v>
      </c>
      <c r="AN22">
        <f>(2*Table3[[#This Row],[GR]])+Table3[[#This Row],[PTS]]</f>
        <v>124</v>
      </c>
      <c r="AO22">
        <f>(3*Table3[[#This Row],[GR]])+Table3[[#This Row],[PTS2]]</f>
        <v>180</v>
      </c>
      <c r="AP22">
        <f>Table3[[#This Row],[PTS]]+(2 * Table3[[#This Row],[GR]] * Table3[[#This Row],[PTS%]])</f>
        <v>85.904761904761898</v>
      </c>
      <c r="AQ22">
        <f>Table3[[#This Row],[PTS2]]+(3 * Table3[[#This Row],[GR]] * Table3[[#This Row],[PTS%2]])</f>
        <v>117.14285714285714</v>
      </c>
      <c r="AR22" s="20" t="str">
        <f>_xlfn.CONCAT(TEXT(Table3[[#This Row],[W]], "0"), "-", TEXT(Table3[[#This Row],[RL]],"0"), "-", TEXT(Table3[[#This Row],[OTL]]+Table3[[#This Row],[SOL]], "0"))</f>
        <v>20-18-4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 t="shared" si="3"/>
        <v>-8</v>
      </c>
      <c r="AW22">
        <f>COUNTIFS(DataRegularSeason20242025!$E$3:$E$1315,Table3[[#This Row],[Teams]],DataRegularSeason20242025!$J$3:$J$1315,0)</f>
        <v>1</v>
      </c>
      <c r="AX22">
        <f>SUMIF(DataRegularSeason20242025!$E$3:$E$1315,$A22,DataRegularSeason20242025!$K$3:$K$1315)</f>
        <v>63</v>
      </c>
      <c r="AY22">
        <f>SUMIF(DataRegularSeason20242025!$E$3:$E$1315,$A22,DataRegularSeason20242025!$J$3:$J$1315)</f>
        <v>55</v>
      </c>
      <c r="AZ22">
        <f t="shared" si="4"/>
        <v>8</v>
      </c>
      <c r="BA22">
        <f t="shared" si="5"/>
        <v>121</v>
      </c>
      <c r="BB22">
        <f t="shared" si="6"/>
        <v>121</v>
      </c>
      <c r="BC22">
        <f t="shared" si="7"/>
        <v>0</v>
      </c>
      <c r="BD22" s="17">
        <f>Table3[[#This Row],[GF]]/Table3[[#This Row],[GP]]</f>
        <v>2.8809523809523809</v>
      </c>
      <c r="BE22" s="17">
        <f>Table3[[#This Row],[GA]]/Table3[[#This Row],[GP]]</f>
        <v>2.8809523809523809</v>
      </c>
      <c r="BF22" s="17">
        <f>(Table3[[#This Row],[GF]]-Table3[[#This Row],[GA]])/Table3[[#This Row],[GP]]</f>
        <v>0</v>
      </c>
      <c r="BG22" s="50" t="str">
        <f>_xlfn.CONCAT(TEXT(Table3[[#This Row],[W_H]], "0"), "-", TEXT(Table3[[#This Row],[RL_H]],"0"), "-", TEXT(Table3[[#This Row],[OTL_H]]+Table3[[#This Row],[SOL_H]], "0"))</f>
        <v>11-7-1</v>
      </c>
      <c r="BH22" s="50" t="str">
        <f>_xlfn.CONCAT(TEXT(Table3[[#This Row],[W_A]], "0"), "-", TEXT(Table3[[#This Row],[RL_A]],"0"), "-", TEXT(Table3[[#This Row],[OTL_A]]+Table3[[#This Row],[SOL_A]], "0"))</f>
        <v>9-11-3</v>
      </c>
      <c r="BI22" s="50">
        <f>((2*(Table3[[#This Row],[W_H]]))+Table3[[#This Row],[OTL_H]]+Table3[[#This Row],[SOL_H]])/(2*Table3[[#This Row],[GP_H]])</f>
        <v>0.60526315789473684</v>
      </c>
      <c r="BJ22" s="50">
        <f>((2*(Table3[[#This Row],[W_A]]))+Table3[[#This Row],[OTL_A]]+Table3[[#This Row],[SOL_A]])/(2*Table3[[#This Row],[GP_A]])</f>
        <v>0.45652173913043476</v>
      </c>
      <c r="BK22" s="21">
        <f>(Table3[[#This Row],[W]]*$CD$3)+(Table3[[#This Row],[L]]*$CD$4)+(Table3[[#This Row],[GF]]*$CD$5)+(Table3[[#This Row],[GA]]*$CD$6)</f>
        <v>46.85</v>
      </c>
      <c r="BL22" s="21">
        <f>(82*(((Table3[[#This Row],[PTS%]]*$CD$3)+((1-Table3[[#This Row],[PTS%]])*$CD$4)+(Table3[[#This Row],[GF]]*$CD$5)+(Table3[[#This Row],[GA]]*$CD$6))/Table3[[#This Row],[GP]])) + (Table3[[#This Row],[W]]*$CD$3)+(Table3[[#This Row],[L]]*$CD$4)+(Table3[[#This Row],[GF]]*$CD$5)+(Table3[[#This Row],[GA]]*$CD$6)</f>
        <v>106.69977324263039</v>
      </c>
      <c r="BM22">
        <f>COUNTIFS(DataRegularSeason20242025!$D$3:$D$1315,$A22,DataRegularSeason20242025!$H$3:$H$1315, $A22)</f>
        <v>9</v>
      </c>
      <c r="BN22">
        <f>COUNTIFS(DataRegularSeason20242025!$E$3:$E$1315,$A22,DataRegularSeason20242025!$H$3:$H$1315, $A22)</f>
        <v>11</v>
      </c>
      <c r="BO22">
        <f t="shared" si="8"/>
        <v>20</v>
      </c>
      <c r="BP22">
        <f t="shared" si="9"/>
        <v>14</v>
      </c>
      <c r="BQ22">
        <f t="shared" si="10"/>
        <v>8</v>
      </c>
      <c r="BR22">
        <f t="shared" si="11"/>
        <v>22</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 t="shared" si="0"/>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v>
      </c>
      <c r="AM23" s="15">
        <f>Table3[[#This Row],[PTS2]]/(3*Table3[[#This Row],[GP]])</f>
        <v>0.43939393939393939</v>
      </c>
      <c r="AN23">
        <f>(2*Table3[[#This Row],[GR]])+Table3[[#This Row],[PTS]]</f>
        <v>120</v>
      </c>
      <c r="AO23">
        <f>(3*Table3[[#This Row],[GR]])+Table3[[#This Row],[PTS2]]</f>
        <v>172</v>
      </c>
      <c r="AP23">
        <f>Table3[[#This Row],[PTS]]+(2 * Table3[[#This Row],[GR]] * Table3[[#This Row],[PTS%]])</f>
        <v>82</v>
      </c>
      <c r="AQ23">
        <f>Table3[[#This Row],[PTS2]]+(3 * Table3[[#This Row],[GR]] * Table3[[#This Row],[PTS%2]])</f>
        <v>108.09090909090909</v>
      </c>
      <c r="AR23" s="20" t="str">
        <f>_xlfn.CONCAT(TEXT(Table3[[#This Row],[W]], "0"), "-", TEXT(Table3[[#This Row],[RL]],"0"), "-", TEXT(Table3[[#This Row],[OTL]]+Table3[[#This Row],[SOL]], "0"))</f>
        <v>20-20-4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 t="shared" si="3"/>
        <v>-2</v>
      </c>
      <c r="AW23">
        <f>COUNTIFS(DataRegularSeason20242025!$E$3:$E$1315,Table3[[#This Row],[Teams]],DataRegularSeason20242025!$J$3:$J$1315,0)</f>
        <v>2</v>
      </c>
      <c r="AX23">
        <f>SUMIF(DataRegularSeason20242025!$E$3:$E$1315,$A23,DataRegularSeason20242025!$K$3:$K$1315)</f>
        <v>54</v>
      </c>
      <c r="AY23">
        <f>SUMIF(DataRegularSeason20242025!$E$3:$E$1315,$A23,DataRegularSeason20242025!$J$3:$J$1315)</f>
        <v>60</v>
      </c>
      <c r="AZ23">
        <f t="shared" si="4"/>
        <v>-6</v>
      </c>
      <c r="BA23">
        <f t="shared" si="5"/>
        <v>125</v>
      </c>
      <c r="BB23">
        <f t="shared" si="6"/>
        <v>133</v>
      </c>
      <c r="BC23">
        <f t="shared" si="7"/>
        <v>-8</v>
      </c>
      <c r="BD23" s="17">
        <f>Table3[[#This Row],[GF]]/Table3[[#This Row],[GP]]</f>
        <v>2.8409090909090908</v>
      </c>
      <c r="BE23" s="17">
        <f>Table3[[#This Row],[GA]]/Table3[[#This Row],[GP]]</f>
        <v>3.0227272727272729</v>
      </c>
      <c r="BF23" s="17">
        <f>(Table3[[#This Row],[GF]]-Table3[[#This Row],[GA]])/Table3[[#This Row],[GP]]</f>
        <v>-0.18181818181818182</v>
      </c>
      <c r="BG23" s="50" t="str">
        <f>_xlfn.CONCAT(TEXT(Table3[[#This Row],[W_H]], "0"), "-", TEXT(Table3[[#This Row],[RL_H]],"0"), "-", TEXT(Table3[[#This Row],[OTL_H]]+Table3[[#This Row],[SOL_H]], "0"))</f>
        <v>9-10-1</v>
      </c>
      <c r="BH23" s="50" t="str">
        <f>_xlfn.CONCAT(TEXT(Table3[[#This Row],[W_A]], "0"), "-", TEXT(Table3[[#This Row],[RL_A]],"0"), "-", TEXT(Table3[[#This Row],[OTL_A]]+Table3[[#This Row],[SOL_A]], "0"))</f>
        <v>11-10-3</v>
      </c>
      <c r="BI23" s="50">
        <f>((2*(Table3[[#This Row],[W_H]]))+Table3[[#This Row],[OTL_H]]+Table3[[#This Row],[SOL_H]])/(2*Table3[[#This Row],[GP_H]])</f>
        <v>0.47499999999999998</v>
      </c>
      <c r="BJ23" s="50">
        <f>((2*(Table3[[#This Row],[W_A]]))+Table3[[#This Row],[OTL_A]]+Table3[[#This Row],[SOL_A]])/(2*Table3[[#This Row],[GP_A]])</f>
        <v>0.52083333333333337</v>
      </c>
      <c r="BK23" s="21">
        <f>(Table3[[#This Row],[W]]*$CD$3)+(Table3[[#This Row],[L]]*$CD$4)+(Table3[[#This Row],[GF]]*$CD$5)+(Table3[[#This Row],[GA]]*$CD$6)</f>
        <v>49.25</v>
      </c>
      <c r="BL23" s="21">
        <f>(82*(((Table3[[#This Row],[PTS%]]*$CD$3)+((1-Table3[[#This Row],[PTS%]])*$CD$4)+(Table3[[#This Row],[GF]]*$CD$5)+(Table3[[#This Row],[GA]]*$CD$6))/Table3[[#This Row],[GP]])) + (Table3[[#This Row],[W]]*$CD$3)+(Table3[[#This Row],[L]]*$CD$4)+(Table3[[#This Row],[GF]]*$CD$5)+(Table3[[#This Row],[GA]]*$CD$6)</f>
        <v>109.72499999999999</v>
      </c>
      <c r="BM23">
        <f>COUNTIFS(DataRegularSeason20242025!$D$3:$D$1315,$A23,DataRegularSeason20242025!$H$3:$H$1315, $A23)</f>
        <v>10</v>
      </c>
      <c r="BN23">
        <f>COUNTIFS(DataRegularSeason20242025!$E$3:$E$1315,$A23,DataRegularSeason20242025!$H$3:$H$1315, $A23)</f>
        <v>11</v>
      </c>
      <c r="BO23">
        <f t="shared" si="8"/>
        <v>21</v>
      </c>
      <c r="BP23">
        <f t="shared" si="9"/>
        <v>14</v>
      </c>
      <c r="BQ23">
        <f t="shared" si="10"/>
        <v>9</v>
      </c>
      <c r="BR23">
        <f t="shared" si="11"/>
        <v>23</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40</v>
      </c>
      <c r="E24" s="15">
        <f>Table3[[#This Row],[Watched]]/Table3[[#This Row],[GP]]</f>
        <v>0.88888888888888884</v>
      </c>
      <c r="F24">
        <f>COUNTIFS(DataRegularSeason20242025!$N$3:$N$1315,1,DataRegularSeason20242025!$D$3:$D$1315,$A24)</f>
        <v>21</v>
      </c>
      <c r="G24">
        <f>41-Table3[[#This Row],[GP_A]]</f>
        <v>20</v>
      </c>
      <c r="H24">
        <f>COUNTIFS(DataRegularSeason20242025!$E$3:$E$1315,$A24,DataRegularSeason20242025!$N$3:$N$1315,1)</f>
        <v>24</v>
      </c>
      <c r="I24">
        <f>41-Table3[[#This Row],[GP_H]]</f>
        <v>17</v>
      </c>
      <c r="J24">
        <f t="shared" si="0"/>
        <v>45</v>
      </c>
      <c r="K24">
        <f>82-Table3[[#This Row],[GP]]</f>
        <v>37</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 t="shared" si="2"/>
        <v>12</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27</v>
      </c>
      <c r="AD24">
        <f>Table3[[#This Row],[RW_A]]+Table3[[#This Row],[RW_H]]</f>
        <v>12</v>
      </c>
      <c r="AE24">
        <f>Table3[[#This Row],[RL_A]]+Table3[[#This Row],[RL_H]]</f>
        <v>19</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0.48888888888888887</v>
      </c>
      <c r="AM24" s="15">
        <f>Table3[[#This Row],[PTS2]]/(3*Table3[[#This Row],[GP]])</f>
        <v>0.4148148148148148</v>
      </c>
      <c r="AN24">
        <f>(2*Table3[[#This Row],[GR]])+Table3[[#This Row],[PTS]]</f>
        <v>118</v>
      </c>
      <c r="AO24">
        <f>(3*Table3[[#This Row],[GR]])+Table3[[#This Row],[PTS2]]</f>
        <v>167</v>
      </c>
      <c r="AP24">
        <f>Table3[[#This Row],[PTS]]+(2 * Table3[[#This Row],[GR]] * Table3[[#This Row],[PTS%]])</f>
        <v>80.177777777777777</v>
      </c>
      <c r="AQ24">
        <f>Table3[[#This Row],[PTS2]]+(3 * Table3[[#This Row],[GR]] * Table3[[#This Row],[PTS%2]])</f>
        <v>102.04444444444445</v>
      </c>
      <c r="AR24" s="20" t="str">
        <f>_xlfn.CONCAT(TEXT(Table3[[#This Row],[W]], "0"), "-", TEXT(Table3[[#This Row],[RL]],"0"), "-", TEXT(Table3[[#This Row],[OTL]]+Table3[[#This Row],[SOL]], "0"))</f>
        <v>18-19-8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 t="shared" si="3"/>
        <v>-16</v>
      </c>
      <c r="AW24">
        <f>COUNTIFS(DataRegularSeason20242025!$E$3:$E$1315,Table3[[#This Row],[Teams]],DataRegularSeason20242025!$J$3:$J$1315,0)</f>
        <v>0</v>
      </c>
      <c r="AX24">
        <f>SUMIF(DataRegularSeason20242025!$E$3:$E$1315,$A24,DataRegularSeason20242025!$K$3:$K$1315)</f>
        <v>72</v>
      </c>
      <c r="AY24">
        <f>SUMIF(DataRegularSeason20242025!$E$3:$E$1315,$A24,DataRegularSeason20242025!$J$3:$J$1315)</f>
        <v>90</v>
      </c>
      <c r="AZ24">
        <f t="shared" si="4"/>
        <v>-18</v>
      </c>
      <c r="BA24">
        <f t="shared" si="5"/>
        <v>135</v>
      </c>
      <c r="BB24">
        <f t="shared" si="6"/>
        <v>169</v>
      </c>
      <c r="BC24">
        <f t="shared" si="7"/>
        <v>-34</v>
      </c>
      <c r="BD24" s="17">
        <f>Table3[[#This Row],[GF]]/Table3[[#This Row],[GP]]</f>
        <v>3</v>
      </c>
      <c r="BE24" s="17">
        <f>Table3[[#This Row],[GA]]/Table3[[#This Row],[GP]]</f>
        <v>3.7555555555555555</v>
      </c>
      <c r="BF24" s="17">
        <f>(Table3[[#This Row],[GF]]-Table3[[#This Row],[GA]])/Table3[[#This Row],[GP]]</f>
        <v>-0.75555555555555554</v>
      </c>
      <c r="BG24" s="50" t="str">
        <f>_xlfn.CONCAT(TEXT(Table3[[#This Row],[W_H]], "0"), "-", TEXT(Table3[[#This Row],[RL_H]],"0"), "-", TEXT(Table3[[#This Row],[OTL_H]]+Table3[[#This Row],[SOL_H]], "0"))</f>
        <v>12-9-3</v>
      </c>
      <c r="BH24" s="50" t="str">
        <f>_xlfn.CONCAT(TEXT(Table3[[#This Row],[W_A]], "0"), "-", TEXT(Table3[[#This Row],[RL_A]],"0"), "-", TEXT(Table3[[#This Row],[OTL_A]]+Table3[[#This Row],[SOL_A]], "0"))</f>
        <v>6-10-5</v>
      </c>
      <c r="BI24" s="50">
        <f>((2*(Table3[[#This Row],[W_H]]))+Table3[[#This Row],[OTL_H]]+Table3[[#This Row],[SOL_H]])/(2*Table3[[#This Row],[GP_H]])</f>
        <v>0.5625</v>
      </c>
      <c r="BJ24" s="50">
        <f>((2*(Table3[[#This Row],[W_A]]))+Table3[[#This Row],[OTL_A]]+Table3[[#This Row],[SOL_A]])/(2*Table3[[#This Row],[GP_A]])</f>
        <v>0.40476190476190477</v>
      </c>
      <c r="BK24" s="21">
        <f>(Table3[[#This Row],[W]]*$CD$3)+(Table3[[#This Row],[L]]*$CD$4)+(Table3[[#This Row],[GF]]*$CD$5)+(Table3[[#This Row],[GA]]*$CD$6)</f>
        <v>54.25</v>
      </c>
      <c r="BL24" s="21">
        <f>(82*(((Table3[[#This Row],[PTS%]]*$CD$3)+((1-Table3[[#This Row],[PTS%]])*$CD$4)+(Table3[[#This Row],[GF]]*$CD$5)+(Table3[[#This Row],[GA]]*$CD$6))/Table3[[#This Row],[GP]])) + (Table3[[#This Row],[W]]*$CD$3)+(Table3[[#This Row],[L]]*$CD$4)+(Table3[[#This Row],[GF]]*$CD$5)+(Table3[[#This Row],[GA]]*$CD$6)</f>
        <v>122.6703950617284</v>
      </c>
      <c r="BM24">
        <f>COUNTIFS(DataRegularSeason20242025!$D$3:$D$1315,$A24,DataRegularSeason20242025!$H$3:$H$1315, $A24)</f>
        <v>9</v>
      </c>
      <c r="BN24">
        <f>COUNTIFS(DataRegularSeason20242025!$E$3:$E$1315,$A24,DataRegularSeason20242025!$H$3:$H$1315, $A24)</f>
        <v>11</v>
      </c>
      <c r="BO24">
        <f t="shared" si="8"/>
        <v>20</v>
      </c>
      <c r="BP24">
        <f t="shared" si="9"/>
        <v>12</v>
      </c>
      <c r="BQ24">
        <f t="shared" si="10"/>
        <v>13</v>
      </c>
      <c r="BR24">
        <f t="shared" si="11"/>
        <v>25</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35</v>
      </c>
      <c r="E25" s="15">
        <f>Table3[[#This Row],[Watched]]/Table3[[#This Row],[GP]]</f>
        <v>0.83333333333333337</v>
      </c>
      <c r="F25">
        <f>COUNTIFS(DataRegularSeason20242025!$N$3:$N$1315,1,DataRegularSeason20242025!$D$3:$D$1315,$A25)</f>
        <v>22</v>
      </c>
      <c r="G25">
        <f>41-Table3[[#This Row],[GP_A]]</f>
        <v>19</v>
      </c>
      <c r="H25">
        <f>COUNTIFS(DataRegularSeason20242025!$E$3:$E$1315,$A25,DataRegularSeason20242025!$N$3:$N$1315,1)</f>
        <v>20</v>
      </c>
      <c r="I25">
        <f>41-Table3[[#This Row],[GP_H]]</f>
        <v>21</v>
      </c>
      <c r="J25">
        <f t="shared" si="0"/>
        <v>42</v>
      </c>
      <c r="K25">
        <f>82-Table3[[#This Row],[GP]]</f>
        <v>40</v>
      </c>
      <c r="L25">
        <f>COUNTIFS(DataRegularSeason20242025!$D$3:$D$1315,$A25, DataRegularSeason20242025!$L$3:$L$1315, $A25,DataRegularSeason20242025!$N$3:$N$1315,1)</f>
        <v>11</v>
      </c>
      <c r="M25">
        <f>COUNTIFS(DataRegularSeason20242025!$D$3:$D$1315,$A25, DataRegularSeason20242025!$L$3:$L$1315, $A25,DataRegularSeason20242025!$N$3:$N$1315,1,DataRegularSeason20242025!$M$3:$M$1315,"REG")</f>
        <v>11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20</v>
      </c>
      <c r="AC25">
        <f>Table3[[#This Row],[L_A]]+Table3[[#This Row],[L_H]]</f>
        <v>22</v>
      </c>
      <c r="AD25">
        <f>Table3[[#This Row],[RW_A]]+Table3[[#This Row],[RW_H]]</f>
        <v>19</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42</v>
      </c>
      <c r="AK25">
        <f>(3*(Table3[[#This Row],[RW_A]]+Table3[[#This Row],[RW_H]]))+(2*(Table3[[#This Row],[OTW_A]]+Table3[[#This Row],[SOW_A]]+Table3[[#This Row],[OTW_H]]+Table3[[#This Row],[SOW_H]]))+Table3[[#This Row],[OTL_A]]+Table3[[#This Row],[SOL_A]]+Table3[[#This Row],[OTL_H]]+Table3[[#This Row],[SOL_H]]</f>
        <v>61</v>
      </c>
      <c r="AL25" s="15">
        <f>Table3[[#This Row],[PTS]]/(2*Table3[[#This Row],[GP]])</f>
        <v>0.5</v>
      </c>
      <c r="AM25" s="15">
        <f>Table3[[#This Row],[PTS2]]/(3*Table3[[#This Row],[GP]])</f>
        <v>0.48412698412698413</v>
      </c>
      <c r="AN25">
        <f>(2*Table3[[#This Row],[GR]])+Table3[[#This Row],[PTS]]</f>
        <v>122</v>
      </c>
      <c r="AO25">
        <f>(3*Table3[[#This Row],[GR]])+Table3[[#This Row],[PTS2]]</f>
        <v>181</v>
      </c>
      <c r="AP25">
        <f>Table3[[#This Row],[PTS]]+(2 * Table3[[#This Row],[GR]] * Table3[[#This Row],[PTS%]])</f>
        <v>82</v>
      </c>
      <c r="AQ25">
        <f>Table3[[#This Row],[PTS2]]+(3 * Table3[[#This Row],[GR]] * Table3[[#This Row],[PTS%2]])</f>
        <v>119.0952380952381</v>
      </c>
      <c r="AR25" s="20" t="str">
        <f>_xlfn.CONCAT(TEXT(Table3[[#This Row],[W]], "0"), "-", TEXT(Table3[[#This Row],[RL]],"0"), "-", TEXT(Table3[[#This Row],[OTL]]+Table3[[#This Row],[SOL]], "0"))</f>
        <v>20-20-2</v>
      </c>
      <c r="AS25">
        <f>COUNTIFS(DataRegularSeason20242025!$D$3:$D$1315,Table3[[#This Row],[Teams]],DataRegularSeason20242025!$K$3:$K$1315,0)</f>
        <v>3</v>
      </c>
      <c r="AT25">
        <f>SUMIF(DataRegularSeason20242025!$D$3:$D$1315,$A25, DataRegularSeason20242025!$J$3:$J$1315)</f>
        <v>68</v>
      </c>
      <c r="AU25">
        <f>SUMIF(DataRegularSeason20242025!$D$3:$D$1315,$A25, DataRegularSeason20242025!$K$3:$K$1315)</f>
        <v>63</v>
      </c>
      <c r="AV25">
        <f t="shared" si="3"/>
        <v>5</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 t="shared" si="4"/>
        <v>-13</v>
      </c>
      <c r="BA25">
        <f t="shared" si="5"/>
        <v>123</v>
      </c>
      <c r="BB25">
        <f t="shared" si="6"/>
        <v>131</v>
      </c>
      <c r="BC25">
        <f t="shared" si="7"/>
        <v>-8</v>
      </c>
      <c r="BD25" s="17">
        <f>Table3[[#This Row],[GF]]/Table3[[#This Row],[GP]]</f>
        <v>2.9285714285714284</v>
      </c>
      <c r="BE25" s="17">
        <f>Table3[[#This Row],[GA]]/Table3[[#This Row],[GP]]</f>
        <v>3.1190476190476191</v>
      </c>
      <c r="BF25" s="17">
        <f>(Table3[[#This Row],[GF]]-Table3[[#This Row],[GA]])/Table3[[#This Row],[GP]]</f>
        <v>-0.19047619047619047</v>
      </c>
      <c r="BG25" s="50" t="str">
        <f>_xlfn.CONCAT(TEXT(Table3[[#This Row],[W_H]], "0"), "-", TEXT(Table3[[#This Row],[RL_H]],"0"), "-", TEXT(Table3[[#This Row],[OTL_H]]+Table3[[#This Row],[SOL_H]], "0"))</f>
        <v>9-9-2</v>
      </c>
      <c r="BH25" s="50" t="str">
        <f>_xlfn.CONCAT(TEXT(Table3[[#This Row],[W_A]], "0"), "-", TEXT(Table3[[#This Row],[RL_A]],"0"), "-", TEXT(Table3[[#This Row],[OTL_A]]+Table3[[#This Row],[SOL_A]], "0"))</f>
        <v>11-11-0</v>
      </c>
      <c r="BI25" s="50">
        <f>((2*(Table3[[#This Row],[W_H]]))+Table3[[#This Row],[OTL_H]]+Table3[[#This Row],[SOL_H]])/(2*Table3[[#This Row],[GP_H]])</f>
        <v>0.5</v>
      </c>
      <c r="BJ25" s="50">
        <f>((2*(Table3[[#This Row],[W_A]]))+Table3[[#This Row],[OTL_A]]+Table3[[#This Row],[SOL_A]])/(2*Table3[[#This Row],[GP_A]])</f>
        <v>0.5</v>
      </c>
      <c r="BK25" s="21">
        <f>(Table3[[#This Row],[W]]*$CD$3)+(Table3[[#This Row],[L]]*$CD$4)+(Table3[[#This Row],[GF]]*$CD$5)+(Table3[[#This Row],[GA]]*$CD$6)</f>
        <v>48.15</v>
      </c>
      <c r="BL25" s="21">
        <f>(82*(((Table3[[#This Row],[PTS%]]*$CD$3)+((1-Table3[[#This Row],[PTS%]])*$CD$4)+(Table3[[#This Row],[GF]]*$CD$5)+(Table3[[#This Row],[GA]]*$CD$6))/Table3[[#This Row],[GP]])) + (Table3[[#This Row],[W]]*$CD$3)+(Table3[[#This Row],[L]]*$CD$4)+(Table3[[#This Row],[GF]]*$CD$5)+(Table3[[#This Row],[GA]]*$CD$6)</f>
        <v>110.52857142857144</v>
      </c>
      <c r="BM25">
        <f>COUNTIFS(DataRegularSeason20242025!$D$3:$D$1315,$A25,DataRegularSeason20242025!$H$3:$H$1315, $A25)</f>
        <v>9</v>
      </c>
      <c r="BN25">
        <f>COUNTIFS(DataRegularSeason20242025!$E$3:$E$1315,$A25,DataRegularSeason20242025!$H$3:$H$1315, $A25)</f>
        <v>13</v>
      </c>
      <c r="BO25">
        <f t="shared" si="8"/>
        <v>22</v>
      </c>
      <c r="BP25">
        <f t="shared" si="9"/>
        <v>13</v>
      </c>
      <c r="BQ25">
        <f t="shared" si="10"/>
        <v>7</v>
      </c>
      <c r="BR25">
        <f t="shared" si="11"/>
        <v>20</v>
      </c>
      <c r="BU25">
        <v>1994</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37</v>
      </c>
      <c r="E26" s="15">
        <f>Table3[[#This Row],[Watched]]/Table3[[#This Row],[GP]]</f>
        <v>0.86046511627906974</v>
      </c>
      <c r="F26">
        <f>COUNTIFS(DataRegularSeason20242025!$N$3:$N$1315,1,DataRegularSeason20242025!$D$3:$D$1315,$A26)</f>
        <v>22</v>
      </c>
      <c r="G26">
        <f>41-Table3[[#This Row],[GP_A]]</f>
        <v>19</v>
      </c>
      <c r="H26">
        <f>COUNTIFS(DataRegularSeason20242025!$E$3:$E$1315,$A26,DataRegularSeason20242025!$N$3:$N$1315,1)</f>
        <v>21</v>
      </c>
      <c r="I26">
        <f>41-Table3[[#This Row],[GP_H]]</f>
        <v>20</v>
      </c>
      <c r="J26">
        <f t="shared" si="0"/>
        <v>43</v>
      </c>
      <c r="K26">
        <f>82-Table3[[#This Row],[GP]]</f>
        <v>39</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 t="shared" si="1"/>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18</v>
      </c>
      <c r="AC26">
        <f>Table3[[#This Row],[L_A]]+Table3[[#This Row],[L_H]]</f>
        <v>25</v>
      </c>
      <c r="AD26">
        <f>Table3[[#This Row],[RW_A]]+Table3[[#This Row],[RW_H]]</f>
        <v>10</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f>(2*(Table3[[#This Row],[W_A]]+Table3[[#This Row],[W_H]]))+Table3[[#This Row],[OTL_A]]+Table3[[#This Row],[SOL_A]]+Table3[[#This Row],[OTL_H]]+Table3[[#This Row],[SOL_H]]</f>
        <v>41</v>
      </c>
      <c r="AK26">
        <f>(3*(Table3[[#This Row],[RW_A]]+Table3[[#This Row],[RW_H]]))+(2*(Table3[[#This Row],[OTW_A]]+Table3[[#This Row],[SOW_A]]+Table3[[#This Row],[OTW_H]]+Table3[[#This Row],[SOW_H]]))+Table3[[#This Row],[OTL_A]]+Table3[[#This Row],[SOL_A]]+Table3[[#This Row],[OTL_H]]+Table3[[#This Row],[SOL_H]]</f>
        <v>51</v>
      </c>
      <c r="AL26" s="15">
        <f>Table3[[#This Row],[PTS]]/(2*Table3[[#This Row],[GP]])</f>
        <v>0.47674418604651164</v>
      </c>
      <c r="AM26" s="15">
        <f>Table3[[#This Row],[PTS2]]/(3*Table3[[#This Row],[GP]])</f>
        <v>0.39534883720930231</v>
      </c>
      <c r="AN26">
        <f>(2*Table3[[#This Row],[GR]])+Table3[[#This Row],[PTS]]</f>
        <v>119</v>
      </c>
      <c r="AO26">
        <f>(3*Table3[[#This Row],[GR]])+Table3[[#This Row],[PTS2]]</f>
        <v>168</v>
      </c>
      <c r="AP26">
        <f>Table3[[#This Row],[PTS]]+(2 * Table3[[#This Row],[GR]] * Table3[[#This Row],[PTS%]])</f>
        <v>78.186046511627907</v>
      </c>
      <c r="AQ26">
        <f>Table3[[#This Row],[PTS2]]+(3 * Table3[[#This Row],[GR]] * Table3[[#This Row],[PTS%2]])</f>
        <v>97.255813953488371</v>
      </c>
      <c r="AR26" s="20" t="str">
        <f>_xlfn.CONCAT(TEXT(Table3[[#This Row],[W]], "0"), "-", TEXT(Table3[[#This Row],[RL]],"0"), "-", TEXT(Table3[[#This Row],[OTL]]+Table3[[#This Row],[SOL]], "0"))</f>
        <v>18-20-5</v>
      </c>
      <c r="AS26">
        <f>COUNTIFS(DataRegularSeason20242025!$D$3:$D$1315,Table3[[#This Row],[Teams]],DataRegularSeason20242025!$K$3:$K$1315,0)</f>
        <v>2</v>
      </c>
      <c r="AT26">
        <f>SUMIF(DataRegularSeason20242025!$D$3:$D$1315,$A26, DataRegularSeason20242025!$J$3:$J$1315)</f>
        <v>69</v>
      </c>
      <c r="AU26">
        <f>SUMIF(DataRegularSeason20242025!$D$3:$D$1315,$A26, DataRegularSeason20242025!$K$3:$K$1315)</f>
        <v>81</v>
      </c>
      <c r="AV26">
        <f t="shared" si="3"/>
        <v>-12</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70</v>
      </c>
      <c r="AZ26">
        <f t="shared" si="4"/>
        <v>-7</v>
      </c>
      <c r="BA26">
        <f t="shared" si="5"/>
        <v>132</v>
      </c>
      <c r="BB26">
        <f t="shared" si="6"/>
        <v>151</v>
      </c>
      <c r="BC26">
        <f t="shared" si="7"/>
        <v>-19</v>
      </c>
      <c r="BD26" s="17">
        <f>Table3[[#This Row],[GF]]/Table3[[#This Row],[GP]]</f>
        <v>3.0697674418604652</v>
      </c>
      <c r="BE26" s="17">
        <f>Table3[[#This Row],[GA]]/Table3[[#This Row],[GP]]</f>
        <v>3.5116279069767442</v>
      </c>
      <c r="BF26" s="17">
        <f>(Table3[[#This Row],[GF]]-Table3[[#This Row],[GA]])/Table3[[#This Row],[GP]]</f>
        <v>-0.44186046511627908</v>
      </c>
      <c r="BG26" s="50" t="str">
        <f>_xlfn.CONCAT(TEXT(Table3[[#This Row],[W_H]], "0"), "-", TEXT(Table3[[#This Row],[RL_H]],"0"), "-", TEXT(Table3[[#This Row],[OTL_H]]+Table3[[#This Row],[SOL_H]], "0"))</f>
        <v>9-11-1</v>
      </c>
      <c r="BH26" s="50" t="str">
        <f>_xlfn.CONCAT(TEXT(Table3[[#This Row],[W_A]], "0"), "-", TEXT(Table3[[#This Row],[RL_A]],"0"), "-", TEXT(Table3[[#This Row],[OTL_A]]+Table3[[#This Row],[SOL_A]], "0"))</f>
        <v>9-9-4</v>
      </c>
      <c r="BI26" s="50">
        <f>((2*(Table3[[#This Row],[W_H]]))+Table3[[#This Row],[OTL_H]]+Table3[[#This Row],[SOL_H]])/(2*Table3[[#This Row],[GP_H]])</f>
        <v>0.45238095238095238</v>
      </c>
      <c r="BJ26" s="50">
        <f>((2*(Table3[[#This Row],[W_A]]))+Table3[[#This Row],[OTL_A]]+Table3[[#This Row],[SOL_A]])/(2*Table3[[#This Row],[GP_A]])</f>
        <v>0.5</v>
      </c>
      <c r="BK26" s="21">
        <f>(Table3[[#This Row],[W]]*$CD$3)+(Table3[[#This Row],[L]]*$CD$4)+(Table3[[#This Row],[GF]]*$CD$5)+(Table3[[#This Row],[GA]]*$CD$6)</f>
        <v>51.4</v>
      </c>
      <c r="BL26" s="21">
        <f>(82*(((Table3[[#This Row],[PTS%]]*$CD$3)+((1-Table3[[#This Row],[PTS%]])*$CD$4)+(Table3[[#This Row],[GF]]*$CD$5)+(Table3[[#This Row],[GA]]*$CD$6))/Table3[[#This Row],[GP]])) + (Table3[[#This Row],[W]]*$CD$3)+(Table3[[#This Row],[L]]*$CD$4)+(Table3[[#This Row],[GF]]*$CD$5)+(Table3[[#This Row],[GA]]*$CD$6)</f>
        <v>118.70740941049215</v>
      </c>
      <c r="BM26">
        <f>COUNTIFS(DataRegularSeason20242025!$D$3:$D$1315,$A26,DataRegularSeason20242025!$H$3:$H$1315, $A26)</f>
        <v>5</v>
      </c>
      <c r="BN26">
        <f>COUNTIFS(DataRegularSeason20242025!$E$3:$E$1315,$A26,DataRegularSeason20242025!$H$3:$H$1315, $A26)</f>
        <v>6</v>
      </c>
      <c r="BO26">
        <f t="shared" si="8"/>
        <v>11</v>
      </c>
      <c r="BP26">
        <f t="shared" si="9"/>
        <v>17</v>
      </c>
      <c r="BQ26">
        <f t="shared" si="10"/>
        <v>15</v>
      </c>
      <c r="BR26">
        <f t="shared" si="11"/>
        <v>32</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0.76190476190476186</v>
      </c>
      <c r="F27">
        <f>COUNTIFS(DataRegularSeason20242025!$N$3:$N$1315,1,DataRegularSeason20242025!$D$3:$D$1315,$A27)</f>
        <v>24</v>
      </c>
      <c r="G27">
        <f>41-Table3[[#This Row],[GP_A]]</f>
        <v>17</v>
      </c>
      <c r="H27">
        <f>COUNTIFS(DataRegularSeason20242025!$E$3:$E$1315,$A27,DataRegularSeason20242025!$N$3:$N$1315,1)</f>
        <v>18</v>
      </c>
      <c r="I27">
        <f>41-Table3[[#This Row],[GP_H]]</f>
        <v>23</v>
      </c>
      <c r="J27">
        <f t="shared" si="0"/>
        <v>42</v>
      </c>
      <c r="K27">
        <f>82-Table3[[#This Row],[GP]]</f>
        <v>40</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25</v>
      </c>
      <c r="AD27">
        <f>Table3[[#This Row],[RW_A]]+Table3[[#This Row],[RW_H]]</f>
        <v>13</v>
      </c>
      <c r="AE27">
        <f>Table3[[#This Row],[RL_A]]+Table3[[#This Row],[RL_H]]</f>
        <v>18</v>
      </c>
      <c r="AF27">
        <f>Table3[[#This Row],[OTW_A]]+Table3[[#This Row],[OTW_H]]</f>
        <v>2</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41</v>
      </c>
      <c r="AK27">
        <f>(3*(Table3[[#This Row],[RW_A]]+Table3[[#This Row],[RW_H]]))+(2*(Table3[[#This Row],[OTW_A]]+Table3[[#This Row],[SOW_A]]+Table3[[#This Row],[OTW_H]]+Table3[[#This Row],[SOW_H]]))+Table3[[#This Row],[OTL_A]]+Table3[[#This Row],[SOL_A]]+Table3[[#This Row],[OTL_H]]+Table3[[#This Row],[SOL_H]]</f>
        <v>54</v>
      </c>
      <c r="AL27" s="15">
        <f>Table3[[#This Row],[PTS]]/(2*Table3[[#This Row],[GP]])</f>
        <v>0.48809523809523808</v>
      </c>
      <c r="AM27" s="15">
        <f>Table3[[#This Row],[PTS2]]/(3*Table3[[#This Row],[GP]])</f>
        <v>0.42857142857142855</v>
      </c>
      <c r="AN27">
        <f>(2*Table3[[#This Row],[GR]])+Table3[[#This Row],[PTS]]</f>
        <v>121</v>
      </c>
      <c r="AO27">
        <f>(3*Table3[[#This Row],[GR]])+Table3[[#This Row],[PTS2]]</f>
        <v>174</v>
      </c>
      <c r="AP27">
        <f>Table3[[#This Row],[PTS]]+(2 * Table3[[#This Row],[GR]] * Table3[[#This Row],[PTS%]])</f>
        <v>80.047619047619037</v>
      </c>
      <c r="AQ27">
        <f>Table3[[#This Row],[PTS2]]+(3 * Table3[[#This Row],[GR]] * Table3[[#This Row],[PTS%2]])</f>
        <v>105.42857142857142</v>
      </c>
      <c r="AR27" s="20" t="str">
        <f>_xlfn.CONCAT(TEXT(Table3[[#This Row],[W]], "0"), "-", TEXT(Table3[[#This Row],[RL]],"0"), "-", TEXT(Table3[[#This Row],[OTL]]+Table3[[#This Row],[SOL]], "0"))</f>
        <v>17-18-7</v>
      </c>
      <c r="AS27">
        <f>COUNTIFS(DataRegularSeason20242025!$D$3:$D$1315,Table3[[#This Row],[Teams]],DataRegularSeason20242025!$K$3:$K$1315,0)</f>
        <v>1</v>
      </c>
      <c r="AT27">
        <f>SUMIF(DataRegularSeason20242025!$D$3:$D$1315,$A27, DataRegularSeason20242025!$J$3:$J$1315)</f>
        <v>64</v>
      </c>
      <c r="AU27">
        <f>SUMIF(DataRegularSeason20242025!$D$3:$D$1315,$A27, DataRegularSeason20242025!$K$3:$K$1315)</f>
        <v>66</v>
      </c>
      <c r="AV27">
        <f t="shared" si="3"/>
        <v>-2</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114</v>
      </c>
      <c r="BB27">
        <f t="shared" si="6"/>
        <v>129</v>
      </c>
      <c r="BC27">
        <f t="shared" si="7"/>
        <v>-15</v>
      </c>
      <c r="BD27" s="17">
        <f>Table3[[#This Row],[GF]]/Table3[[#This Row],[GP]]</f>
        <v>2.7142857142857144</v>
      </c>
      <c r="BE27" s="17">
        <f>Table3[[#This Row],[GA]]/Table3[[#This Row],[GP]]</f>
        <v>3.0714285714285716</v>
      </c>
      <c r="BF27" s="17">
        <f>(Table3[[#This Row],[GF]]-Table3[[#This Row],[GA]])/Table3[[#This Row],[GP]]</f>
        <v>-0.35714285714285715</v>
      </c>
      <c r="BG27" s="50" t="str">
        <f>_xlfn.CONCAT(TEXT(Table3[[#This Row],[W_H]], "0"), "-", TEXT(Table3[[#This Row],[RL_H]],"0"), "-", TEXT(Table3[[#This Row],[OTL_H]]+Table3[[#This Row],[SOL_H]], "0"))</f>
        <v>7-9-2</v>
      </c>
      <c r="BH27" s="50" t="str">
        <f>_xlfn.CONCAT(TEXT(Table3[[#This Row],[W_A]], "0"), "-", TEXT(Table3[[#This Row],[RL_A]],"0"), "-", TEXT(Table3[[#This Row],[OTL_A]]+Table3[[#This Row],[SOL_A]], "0"))</f>
        <v>10-9-5</v>
      </c>
      <c r="BI27" s="50">
        <f>((2*(Table3[[#This Row],[W_H]]))+Table3[[#This Row],[OTL_H]]+Table3[[#This Row],[SOL_H]])/(2*Table3[[#This Row],[GP_H]])</f>
        <v>0.44444444444444442</v>
      </c>
      <c r="BJ27" s="50">
        <f>((2*(Table3[[#This Row],[W_A]]))+Table3[[#This Row],[OTL_A]]+Table3[[#This Row],[SOL_A]])/(2*Table3[[#This Row],[GP_A]])</f>
        <v>0.52083333333333337</v>
      </c>
      <c r="BK27" s="21">
        <f>(Table3[[#This Row],[W]]*$CD$3)+(Table3[[#This Row],[L]]*$CD$4)+(Table3[[#This Row],[GF]]*$CD$5)+(Table3[[#This Row],[GA]]*$CD$6)</f>
        <v>45.999999999999993</v>
      </c>
      <c r="BL27" s="21">
        <f>(82*(((Table3[[#This Row],[PTS%]]*$CD$3)+((1-Table3[[#This Row],[PTS%]])*$CD$4)+(Table3[[#This Row],[GF]]*$CD$5)+(Table3[[#This Row],[GA]]*$CD$6))/Table3[[#This Row],[GP]])) + (Table3[[#This Row],[W]]*$CD$3)+(Table3[[#This Row],[L]]*$CD$4)+(Table3[[#This Row],[GF]]*$CD$5)+(Table3[[#This Row],[GA]]*$CD$6)</f>
        <v>105.34773242630385</v>
      </c>
      <c r="BM27">
        <f>COUNTIFS(DataRegularSeason20242025!$D$3:$D$1315,$A27,DataRegularSeason20242025!$H$3:$H$1315, $A27)</f>
        <v>5</v>
      </c>
      <c r="BN27">
        <f>COUNTIFS(DataRegularSeason20242025!$E$3:$E$1315,$A27,DataRegularSeason20242025!$H$3:$H$1315, $A27)</f>
        <v>7</v>
      </c>
      <c r="BO27">
        <f t="shared" si="8"/>
        <v>12</v>
      </c>
      <c r="BP27">
        <f t="shared" si="9"/>
        <v>19</v>
      </c>
      <c r="BQ27">
        <f t="shared" si="10"/>
        <v>11</v>
      </c>
      <c r="BR27">
        <f t="shared" si="11"/>
        <v>30</v>
      </c>
      <c r="BU27">
        <v>1983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 t="shared" si="0"/>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 t="shared" si="1"/>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41</v>
      </c>
      <c r="AK28">
        <f>(3*(Table3[[#This Row],[RW_A]]+Table3[[#This Row],[RW_H]]))+(2*(Table3[[#This Row],[OTW_A]]+Table3[[#This Row],[SOW_A]]+Table3[[#This Row],[OTW_H]]+Table3[[#This Row],[SOW_H]]))+Table3[[#This Row],[OTL_A]]+Table3[[#This Row],[SOL_A]]+Table3[[#This Row],[OTL_H]]+Table3[[#This Row],[SOL_H]]</f>
        <v>53</v>
      </c>
      <c r="AL28" s="15">
        <f>Table3[[#This Row],[PTS]]/(2*Table3[[#This Row],[GP]])</f>
        <v>0.47674418604651164</v>
      </c>
      <c r="AM28" s="15">
        <f>Table3[[#This Row],[PTS2]]/(3*Table3[[#This Row],[GP]])</f>
        <v>0.41085271317829458</v>
      </c>
      <c r="AN28">
        <f>(2*Table3[[#This Row],[GR]])+Table3[[#This Row],[PTS]]</f>
        <v>119</v>
      </c>
      <c r="AO28">
        <f>(3*Table3[[#This Row],[GR]])+Table3[[#This Row],[PTS2]]</f>
        <v>170</v>
      </c>
      <c r="AP28">
        <f>Table3[[#This Row],[PTS]]+(2 * Table3[[#This Row],[GR]] * Table3[[#This Row],[PTS%]])</f>
        <v>78.186046511627907</v>
      </c>
      <c r="AQ28">
        <f>Table3[[#This Row],[PTS2]]+(3 * Table3[[#This Row],[GR]] * Table3[[#This Row],[PTS%2]])</f>
        <v>101.06976744186046</v>
      </c>
      <c r="AR28" s="20" t="str">
        <f>_xlfn.CONCAT(TEXT(Table3[[#This Row],[W]], "0"), "-", TEXT(Table3[[#This Row],[RL]],"0"), "-", TEXT(Table3[[#This Row],[OTL]]+Table3[[#This Row],[SOL]], "0"))</f>
        <v>18-20-5</v>
      </c>
      <c r="AS28">
        <f>COUNTIFS(DataRegularSeason20242025!$D$3:$D$1315,Table3[[#This Row],[Teams]],DataRegularSeason20242025!$K$3:$K$1315,0)</f>
        <v>1</v>
      </c>
      <c r="AT28">
        <f>SUMIF(DataRegularSeason20242025!$D$3:$D$1315,$A28, DataRegularSeason20242025!$J$3:$J$1315)</f>
        <v>51</v>
      </c>
      <c r="AU28">
        <f>SUMIF(DataRegularSeason20242025!$D$3:$D$1315,$A28, DataRegularSeason20242025!$K$3:$K$1315)</f>
        <v>65</v>
      </c>
      <c r="AV28">
        <f t="shared" si="3"/>
        <v>-14</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 t="shared" si="4"/>
        <v>-13</v>
      </c>
      <c r="BA28">
        <f t="shared" si="5"/>
        <v>108</v>
      </c>
      <c r="BB28">
        <f t="shared" si="6"/>
        <v>135</v>
      </c>
      <c r="BC28">
        <f t="shared" si="7"/>
        <v>-27</v>
      </c>
      <c r="BD28" s="17">
        <f>Table3[[#This Row],[GF]]/Table3[[#This Row],[GP]]</f>
        <v>2.5116279069767442</v>
      </c>
      <c r="BE28" s="17">
        <f>Table3[[#This Row],[GA]]/Table3[[#This Row],[GP]]</f>
        <v>3.13953488372093</v>
      </c>
      <c r="BF28" s="17">
        <f>(Table3[[#This Row],[GF]]-Table3[[#This Row],[GA]])/Table3[[#This Row],[GP]]</f>
        <v>-0.62790697674418605</v>
      </c>
      <c r="BG28" s="50" t="str">
        <f>_xlfn.CONCAT(TEXT(Table3[[#This Row],[W_H]], "0"), "-", TEXT(Table3[[#This Row],[RL_H]],"0"), "-", TEXT(Table3[[#This Row],[OTL_H]]+Table3[[#This Row],[SOL_H]], "0"))</f>
        <v>9-11-2</v>
      </c>
      <c r="BH28" s="50" t="str">
        <f>_xlfn.CONCAT(TEXT(Table3[[#This Row],[W_A]], "0"), "-", TEXT(Table3[[#This Row],[RL_A]],"0"), "-", TEXT(Table3[[#This Row],[OTL_A]]+Table3[[#This Row],[SOL_A]], "0"))</f>
        <v>9-9-3</v>
      </c>
      <c r="BI28" s="50">
        <f>((2*(Table3[[#This Row],[W_H]]))+Table3[[#This Row],[OTL_H]]+Table3[[#This Row],[SOL_H]])/(2*Table3[[#This Row],[GP_H]])</f>
        <v>0.45454545454545453</v>
      </c>
      <c r="BJ28" s="50">
        <f>((2*(Table3[[#This Row],[W_A]]))+Table3[[#This Row],[OTL_A]]+Table3[[#This Row],[SOL_A]])/(2*Table3[[#This Row],[GP_A]])</f>
        <v>0.5</v>
      </c>
      <c r="BK28" s="21">
        <f>(Table3[[#This Row],[W]]*$CD$3)+(Table3[[#This Row],[L]]*$CD$4)+(Table3[[#This Row],[GF]]*$CD$5)+(Table3[[#This Row],[GA]]*$CD$6)</f>
        <v>46.2</v>
      </c>
      <c r="BL28" s="21">
        <f>(82*(((Table3[[#This Row],[PTS%]]*$CD$3)+((1-Table3[[#This Row],[PTS%]])*$CD$4)+(Table3[[#This Row],[GF]]*$CD$5)+(Table3[[#This Row],[GA]]*$CD$6))/Table3[[#This Row],[GP]])) + (Table3[[#This Row],[W]]*$CD$3)+(Table3[[#This Row],[L]]*$CD$4)+(Table3[[#This Row],[GF]]*$CD$5)+(Table3[[#This Row],[GA]]*$CD$6)</f>
        <v>103.59113034072472</v>
      </c>
      <c r="BM28">
        <f>COUNTIFS(DataRegularSeason20242025!$D$3:$D$1315,$A28,DataRegularSeason20242025!$H$3:$H$1315, $A28)</f>
        <v>8</v>
      </c>
      <c r="BN28">
        <f>COUNTIFS(DataRegularSeason20242025!$E$3:$E$1315,$A28,DataRegularSeason20242025!$H$3:$H$1315, $A28)</f>
        <v>7</v>
      </c>
      <c r="BO28">
        <f t="shared" si="8"/>
        <v>15</v>
      </c>
      <c r="BP28">
        <f t="shared" si="9"/>
        <v>13</v>
      </c>
      <c r="BQ28">
        <f t="shared" si="10"/>
        <v>15</v>
      </c>
      <c r="BR28">
        <f t="shared" si="11"/>
        <v>28</v>
      </c>
      <c r="BS28" s="6">
        <f>(BP28+BM28)</f>
        <v>21</v>
      </c>
      <c r="BT28" s="6"/>
      <c r="BU28">
        <v>2007</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35</v>
      </c>
      <c r="E29" s="15">
        <f>Table3[[#This Row],[Watched]]/Table3[[#This Row],[GP]]</f>
        <v>0.79545454545454541</v>
      </c>
      <c r="F29">
        <f>COUNTIFS(DataRegularSeason20242025!$N$3:$N$1315,1,DataRegularSeason20242025!$D$3:$D$1315,$A29)</f>
        <v>22</v>
      </c>
      <c r="G29">
        <f>41-Table3[[#This Row],[GP_A]]</f>
        <v>19</v>
      </c>
      <c r="H29">
        <f>COUNTIFS(DataRegularSeason20242025!$E$3:$E$1315,$A29,DataRegularSeason20242025!$N$3:$N$1315,1)</f>
        <v>22</v>
      </c>
      <c r="I29">
        <f>41-Table3[[#This Row],[GP_H]]</f>
        <v>19</v>
      </c>
      <c r="J29">
        <f t="shared" si="0"/>
        <v>44</v>
      </c>
      <c r="K29">
        <f>82-Table3[[#This Row],[GP]]</f>
        <v>38</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 t="shared" si="1"/>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 t="shared" si="2"/>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26</v>
      </c>
      <c r="AD29">
        <f>Table3[[#This Row],[RW_A]]+Table3[[#This Row],[RW_H]]</f>
        <v>14</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0.44318181818181818</v>
      </c>
      <c r="AM29" s="15">
        <f>Table3[[#This Row],[PTS2]]/(3*Table3[[#This Row],[GP]])</f>
        <v>0.40151515151515149</v>
      </c>
      <c r="AN29">
        <f>(2*Table3[[#This Row],[GR]])+Table3[[#This Row],[PTS]]</f>
        <v>115</v>
      </c>
      <c r="AO29">
        <f>(3*Table3[[#This Row],[GR]])+Table3[[#This Row],[PTS2]]</f>
        <v>167</v>
      </c>
      <c r="AP29">
        <f>Table3[[#This Row],[PTS]]+(2 * Table3[[#This Row],[GR]] * Table3[[#This Row],[PTS%]])</f>
        <v>72.681818181818187</v>
      </c>
      <c r="AQ29">
        <f>Table3[[#This Row],[PTS2]]+(3 * Table3[[#This Row],[GR]] * Table3[[#This Row],[PTS%2]])</f>
        <v>98.77272727272728</v>
      </c>
      <c r="AR29" s="20" t="str">
        <f>_xlfn.CONCAT(TEXT(Table3[[#This Row],[W]], "0"), "-", TEXT(Table3[[#This Row],[RL]],"0"), "-", TEXT(Table3[[#This Row],[OTL]]+Table3[[#This Row],[SOL]], "0"))</f>
        <v>18-23-3</v>
      </c>
      <c r="AS29">
        <f>COUNTIFS(DataRegularSeason20242025!$D$3:$D$1315,Table3[[#This Row],[Teams]],DataRegularSeason20242025!$K$3:$K$1315,0)</f>
        <v>0</v>
      </c>
      <c r="AT29">
        <f>SUMIF(DataRegularSeason20242025!$D$3:$D$1315,$A29, DataRegularSeason20242025!$J$3:$J$1315)</f>
        <v>71</v>
      </c>
      <c r="AU29">
        <f>SUMIF(DataRegularSeason20242025!$D$3:$D$1315,$A29, DataRegularSeason20242025!$K$3:$K$1315)</f>
        <v>82</v>
      </c>
      <c r="AV29">
        <f t="shared" si="3"/>
        <v>-11</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 t="shared" si="4"/>
        <v>-5</v>
      </c>
      <c r="BA29">
        <f t="shared" si="5"/>
        <v>128</v>
      </c>
      <c r="BB29">
        <f t="shared" si="6"/>
        <v>144</v>
      </c>
      <c r="BC29">
        <f t="shared" si="7"/>
        <v>-16</v>
      </c>
      <c r="BD29" s="17">
        <f>Table3[[#This Row],[GF]]/Table3[[#This Row],[GP]]</f>
        <v>2.9090909090909092</v>
      </c>
      <c r="BE29" s="17">
        <f>Table3[[#This Row],[GA]]/Table3[[#This Row],[GP]]</f>
        <v>3.2727272727272729</v>
      </c>
      <c r="BF29" s="17">
        <f>(Table3[[#This Row],[GF]]-Table3[[#This Row],[GA]])/Table3[[#This Row],[GP]]</f>
        <v>-0.36363636363636365</v>
      </c>
      <c r="BG29" s="50" t="str">
        <f>_xlfn.CONCAT(TEXT(Table3[[#This Row],[W_H]], "0"), "-", TEXT(Table3[[#This Row],[RL_H]],"0"), "-", TEXT(Table3[[#This Row],[OTL_H]]+Table3[[#This Row],[SOL_H]], "0"))</f>
        <v>9-10-3</v>
      </c>
      <c r="BH29" s="50" t="str">
        <f>_xlfn.CONCAT(TEXT(Table3[[#This Row],[W_A]], "0"), "-", TEXT(Table3[[#This Row],[RL_A]],"0"), "-", TEXT(Table3[[#This Row],[OTL_A]]+Table3[[#This Row],[SOL_A]], "0"))</f>
        <v>9-13-0</v>
      </c>
      <c r="BI29" s="50">
        <f>((2*(Table3[[#This Row],[W_H]]))+Table3[[#This Row],[OTL_H]]+Table3[[#This Row],[SOL_H]])/(2*Table3[[#This Row],[GP_H]])</f>
        <v>0.47727272727272729</v>
      </c>
      <c r="BJ29" s="50">
        <f>((2*(Table3[[#This Row],[W_A]]))+Table3[[#This Row],[OTL_A]]+Table3[[#This Row],[SOL_A]])/(2*Table3[[#This Row],[GP_A]])</f>
        <v>0.40909090909090912</v>
      </c>
      <c r="BK29" s="21">
        <f>(Table3[[#This Row],[W]]*$CD$3)+(Table3[[#This Row],[L]]*$CD$4)+(Table3[[#This Row],[GF]]*$CD$5)+(Table3[[#This Row],[GA]]*$CD$6)</f>
        <v>50.4</v>
      </c>
      <c r="BL29" s="21">
        <f>(82*(((Table3[[#This Row],[PTS%]]*$CD$3)+((1-Table3[[#This Row],[PTS%]])*$CD$4)+(Table3[[#This Row],[GF]]*$CD$5)+(Table3[[#This Row],[GA]]*$CD$6))/Table3[[#This Row],[GP]])) + (Table3[[#This Row],[W]]*$CD$3)+(Table3[[#This Row],[L]]*$CD$4)+(Table3[[#This Row],[GF]]*$CD$5)+(Table3[[#This Row],[GA]]*$CD$6)</f>
        <v>113.74245867768596</v>
      </c>
      <c r="BM29">
        <f>COUNTIFS(DataRegularSeason20242025!$D$3:$D$1315,$A29,DataRegularSeason20242025!$H$3:$H$1315, $A29)</f>
        <v>7</v>
      </c>
      <c r="BN29">
        <f>COUNTIFS(DataRegularSeason20242025!$E$3:$E$1315,$A29,DataRegularSeason20242025!$H$3:$H$1315, $A29)</f>
        <v>7</v>
      </c>
      <c r="BO29">
        <f t="shared" si="8"/>
        <v>14</v>
      </c>
      <c r="BP29">
        <f t="shared" si="9"/>
        <v>15</v>
      </c>
      <c r="BQ29">
        <f t="shared" si="10"/>
        <v>15</v>
      </c>
      <c r="BR29">
        <f t="shared" si="11"/>
        <v>30</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 t="shared" si="0"/>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 t="shared" si="2"/>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 t="shared" si="3"/>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 t="shared" si="4"/>
        <v>-9</v>
      </c>
      <c r="BA30">
        <f t="shared" si="5"/>
        <v>132</v>
      </c>
      <c r="BB30">
        <f t="shared" si="6"/>
        <v>146</v>
      </c>
      <c r="BC30">
        <f t="shared" si="7"/>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 t="shared" si="8"/>
        <v>19</v>
      </c>
      <c r="BP30">
        <f t="shared" si="9"/>
        <v>11</v>
      </c>
      <c r="BQ30">
        <f t="shared" si="10"/>
        <v>13</v>
      </c>
      <c r="BR30">
        <f t="shared" si="11"/>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0.39285714285714285</v>
      </c>
      <c r="AM31" s="15">
        <f>Table3[[#This Row],[PTS2]]/(3*Table3[[#This Row],[GP]])</f>
        <v>0.34920634920634919</v>
      </c>
      <c r="AN31">
        <f>(2*Table3[[#This Row],[GR]])+Table3[[#This Row],[PTS]]</f>
        <v>113</v>
      </c>
      <c r="AO31">
        <f>(3*Table3[[#This Row],[GR]])+Table3[[#This Row],[PTS2]]</f>
        <v>164</v>
      </c>
      <c r="AP31">
        <f>Table3[[#This Row],[PTS]]+(2 * Table3[[#This Row],[GR]] * Table3[[#This Row],[PTS%]])</f>
        <v>64.428571428571431</v>
      </c>
      <c r="AQ31">
        <f>Table3[[#This Row],[PTS2]]+(3 * Table3[[#This Row],[GR]] * Table3[[#This Row],[PTS%2]])</f>
        <v>85.904761904761898</v>
      </c>
      <c r="AR31" s="20" t="str">
        <f>_xlfn.CONCAT(TEXT(Table3[[#This Row],[W]], "0"), "-", TEXT(Table3[[#This Row],[RL]],"0"), "-", TEXT(Table3[[#This Row],[OTL]]+Table3[[#This Row],[SOL]], "0"))</f>
        <v>13-22-7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 t="shared" si="3"/>
        <v>-29</v>
      </c>
      <c r="AW31">
        <f>COUNTIFS(DataRegularSeason20242025!$E$3:$E$1315,Table3[[#This Row],[Teams]],DataRegularSeason20242025!$J$3:$J$1315,0)</f>
        <v>3</v>
      </c>
      <c r="AX31">
        <f>SUMIF(DataRegularSeason20242025!$E$3:$E$1315,$A31,DataRegularSeason20242025!$K$3:$K$1315)</f>
        <v>54</v>
      </c>
      <c r="AY31">
        <f>SUMIF(DataRegularSeason20242025!$E$3:$E$1315,$A31,DataRegularSeason20242025!$J$3:$J$1315)</f>
        <v>57</v>
      </c>
      <c r="AZ31">
        <f t="shared" si="4"/>
        <v>-3</v>
      </c>
      <c r="BA31">
        <f t="shared" si="5"/>
        <v>101</v>
      </c>
      <c r="BB31">
        <f t="shared" si="6"/>
        <v>133</v>
      </c>
      <c r="BC31">
        <f t="shared" si="7"/>
        <v>-32</v>
      </c>
      <c r="BD31" s="17">
        <f>Table3[[#This Row],[GF]]/Table3[[#This Row],[GP]]</f>
        <v>2.4047619047619047</v>
      </c>
      <c r="BE31" s="17">
        <f>Table3[[#This Row],[GA]]/Table3[[#This Row],[GP]]</f>
        <v>3.1666666666666665</v>
      </c>
      <c r="BF31" s="17">
        <f>(Table3[[#This Row],[GF]]-Table3[[#This Row],[GA]])/Table3[[#This Row],[GP]]</f>
        <v>-0.76190476190476186</v>
      </c>
      <c r="BG31" s="50" t="str">
        <f>_xlfn.CONCAT(TEXT(Table3[[#This Row],[W_H]], "0"), "-", TEXT(Table3[[#This Row],[RL_H]],"0"), "-", TEXT(Table3[[#This Row],[OTL_H]]+Table3[[#This Row],[SOL_H]], "0"))</f>
        <v>8-8-3</v>
      </c>
      <c r="BH31" s="50" t="str">
        <f>_xlfn.CONCAT(TEXT(Table3[[#This Row],[W_A]], "0"), "-", TEXT(Table3[[#This Row],[RL_A]],"0"), "-", TEXT(Table3[[#This Row],[OTL_A]]+Table3[[#This Row],[SOL_A]], "0"))</f>
        <v>5-14-4</v>
      </c>
      <c r="BI31" s="50">
        <f>((2*(Table3[[#This Row],[W_H]]))+Table3[[#This Row],[OTL_H]]+Table3[[#This Row],[SOL_H]])/(2*Table3[[#This Row],[GP_H]])</f>
        <v>0.5</v>
      </c>
      <c r="BJ31" s="50">
        <f>((2*(Table3[[#This Row],[W_A]]))+Table3[[#This Row],[OTL_A]]+Table3[[#This Row],[SOL_A]])/(2*Table3[[#This Row],[GP_A]])</f>
        <v>0.30434782608695654</v>
      </c>
      <c r="BK31" s="21">
        <f>(Table3[[#This Row],[W]]*$CD$3)+(Table3[[#This Row],[L]]*$CD$4)+(Table3[[#This Row],[GF]]*$CD$5)+(Table3[[#This Row],[GA]]*$CD$6)</f>
        <v>43.65</v>
      </c>
      <c r="BL31" s="21">
        <f>(82*(((Table3[[#This Row],[PTS%]]*$CD$3)+((1-Table3[[#This Row],[PTS%]])*$CD$4)+(Table3[[#This Row],[GF]]*$CD$5)+(Table3[[#This Row],[GA]]*$CD$6))/Table3[[#This Row],[GP]])) + (Table3[[#This Row],[W]]*$CD$3)+(Table3[[#This Row],[L]]*$CD$4)+(Table3[[#This Row],[GF]]*$CD$5)+(Table3[[#This Row],[GA]]*$CD$6)</f>
        <v>99.934353741496594</v>
      </c>
      <c r="BM31">
        <f>COUNTIFS(DataRegularSeason20242025!$D$3:$D$1315,$A31,DataRegularSeason20242025!$H$3:$H$1315, $A31)</f>
        <v>6</v>
      </c>
      <c r="BN31">
        <f>COUNTIFS(DataRegularSeason20242025!$E$3:$E$1315,$A31,DataRegularSeason20242025!$H$3:$H$1315, $A31)</f>
        <v>10</v>
      </c>
      <c r="BO31">
        <f t="shared" si="8"/>
        <v>16</v>
      </c>
      <c r="BP31">
        <f t="shared" si="9"/>
        <v>17</v>
      </c>
      <c r="BQ31">
        <f t="shared" si="10"/>
        <v>9</v>
      </c>
      <c r="BR31">
        <f t="shared" si="11"/>
        <v>26</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36</v>
      </c>
      <c r="E32" s="15">
        <f>Table3[[#This Row],[Watched]]/Table3[[#This Row],[GP]]</f>
        <v>0.8</v>
      </c>
      <c r="F32">
        <f>COUNTIFS(DataRegularSeason20242025!$N$3:$N$1315,1,DataRegularSeason20242025!$D$3:$D$1315,$A32)</f>
        <v>22</v>
      </c>
      <c r="G32">
        <f>41-Table3[[#This Row],[GP_A]]</f>
        <v>19</v>
      </c>
      <c r="H32">
        <f>COUNTIFS(DataRegularSeason20242025!$E$3:$E$1315,$A32,DataRegularSeason20242025!$N$3:$N$1315,1)</f>
        <v>23</v>
      </c>
      <c r="I32">
        <f>41-Table3[[#This Row],[GP_H]]</f>
        <v>18</v>
      </c>
      <c r="J32">
        <f t="shared" si="0"/>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32</v>
      </c>
      <c r="AD32">
        <f>Table3[[#This Row],[RW_A]]+Table3[[#This Row],[RW_H]]</f>
        <v>9</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0.35555555555555557</v>
      </c>
      <c r="AM32" s="15">
        <f>Table3[[#This Row],[PTS2]]/(3*Table3[[#This Row],[GP]])</f>
        <v>0.3037037037037037</v>
      </c>
      <c r="AN32">
        <f>(2*Table3[[#This Row],[GR]])+Table3[[#This Row],[PTS]]</f>
        <v>106</v>
      </c>
      <c r="AO32">
        <f>(3*Table3[[#This Row],[GR]])+Table3[[#This Row],[PTS2]]</f>
        <v>152</v>
      </c>
      <c r="AP32">
        <f>Table3[[#This Row],[PTS]]+(2 * Table3[[#This Row],[GR]] * Table3[[#This Row],[PTS%]])</f>
        <v>58.311111111111117</v>
      </c>
      <c r="AQ32">
        <f>Table3[[#This Row],[PTS2]]+(3 * Table3[[#This Row],[GR]] * Table3[[#This Row],[PTS%2]])</f>
        <v>74.711111111111109</v>
      </c>
      <c r="AR32" s="20" t="str">
        <f>_xlfn.CONCAT(TEXT(Table3[[#This Row],[W]], "0"), "-", TEXT(Table3[[#This Row],[RL]],"0"), "-", TEXT(Table3[[#This Row],[OTL]]+Table3[[#This Row],[SOL]], "0"))</f>
        <v>13-26-6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 t="shared" si="3"/>
        <v>-29</v>
      </c>
      <c r="AW32">
        <f>COUNTIFS(DataRegularSeason20242025!$E$3:$E$1315,Table3[[#This Row],[Teams]],DataRegularSeason20242025!$J$3:$J$1315,0)</f>
        <v>0</v>
      </c>
      <c r="AX32">
        <f>SUMIF(DataRegularSeason20242025!$E$3:$E$1315,$A32,DataRegularSeason20242025!$K$3:$K$1315)</f>
        <v>63</v>
      </c>
      <c r="AY32">
        <f>SUMIF(DataRegularSeason20242025!$E$3:$E$1315,$A32,DataRegularSeason20242025!$J$3:$J$1315)</f>
        <v>78</v>
      </c>
      <c r="AZ32">
        <f t="shared" si="4"/>
        <v>-15</v>
      </c>
      <c r="BA32">
        <f t="shared" si="5"/>
        <v>114</v>
      </c>
      <c r="BB32">
        <f t="shared" si="6"/>
        <v>158</v>
      </c>
      <c r="BC32">
        <f t="shared" si="7"/>
        <v>-44</v>
      </c>
      <c r="BD32" s="17">
        <f>Table3[[#This Row],[GF]]/Table3[[#This Row],[GP]]</f>
        <v>2.5333333333333332</v>
      </c>
      <c r="BE32" s="17">
        <f>Table3[[#This Row],[GA]]/Table3[[#This Row],[GP]]</f>
        <v>3.5111111111111111</v>
      </c>
      <c r="BF32" s="17">
        <f>(Table3[[#This Row],[GF]]-Table3[[#This Row],[GA]])/Table3[[#This Row],[GP]]</f>
        <v>-0.97777777777777775</v>
      </c>
      <c r="BG32" s="50" t="str">
        <f>_xlfn.CONCAT(TEXT(Table3[[#This Row],[W_H]], "0"), "-", TEXT(Table3[[#This Row],[RL_H]],"0"), "-", TEXT(Table3[[#This Row],[OTL_H]]+Table3[[#This Row],[SOL_H]], "0"))</f>
        <v>8-14-1</v>
      </c>
      <c r="BH32" s="50" t="str">
        <f>_xlfn.CONCAT(TEXT(Table3[[#This Row],[W_A]], "0"), "-", TEXT(Table3[[#This Row],[RL_A]],"0"), "-", TEXT(Table3[[#This Row],[OTL_A]]+Table3[[#This Row],[SOL_A]], "0"))</f>
        <v>5-12-5</v>
      </c>
      <c r="BI32" s="50">
        <f>((2*(Table3[[#This Row],[W_H]]))+Table3[[#This Row],[OTL_H]]+Table3[[#This Row],[SOL_H]])/(2*Table3[[#This Row],[GP_H]])</f>
        <v>0.36956521739130432</v>
      </c>
      <c r="BJ32" s="50">
        <f>((2*(Table3[[#This Row],[W_A]]))+Table3[[#This Row],[OTL_A]]+Table3[[#This Row],[SOL_A]])/(2*Table3[[#This Row],[GP_A]])</f>
        <v>0.34090909090909088</v>
      </c>
      <c r="BK32" s="21">
        <f>(Table3[[#This Row],[W]]*$CD$3)+(Table3[[#This Row],[L]]*$CD$4)+(Table3[[#This Row],[GF]]*$CD$5)+(Table3[[#This Row],[GA]]*$CD$6)</f>
        <v>49</v>
      </c>
      <c r="BL32" s="21">
        <f>(82*(((Table3[[#This Row],[PTS%]]*$CD$3)+((1-Table3[[#This Row],[PTS%]])*$CD$4)+(Table3[[#This Row],[GF]]*$CD$5)+(Table3[[#This Row],[GA]]*$CD$6))/Table3[[#This Row],[GP]])) + (Table3[[#This Row],[W]]*$CD$3)+(Table3[[#This Row],[L]]*$CD$4)+(Table3[[#This Row],[GF]]*$CD$5)+(Table3[[#This Row],[GA]]*$CD$6)</f>
        <v>109.62735802469135</v>
      </c>
      <c r="BM32">
        <f>COUNTIFS(DataRegularSeason20242025!$D$3:$D$1315,$A32,DataRegularSeason20242025!$H$3:$H$1315, $A32)</f>
        <v>4</v>
      </c>
      <c r="BN32">
        <f>COUNTIFS(DataRegularSeason20242025!$E$3:$E$1315,$A32,DataRegularSeason20242025!$H$3:$H$1315, $A32)</f>
        <v>5</v>
      </c>
      <c r="BO32">
        <f t="shared" si="8"/>
        <v>9</v>
      </c>
      <c r="BP32">
        <f t="shared" si="9"/>
        <v>18</v>
      </c>
      <c r="BQ32">
        <f t="shared" si="10"/>
        <v>18</v>
      </c>
      <c r="BR32">
        <f t="shared" si="11"/>
        <v>36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37</v>
      </c>
      <c r="E33" s="15">
        <f>Table3[[#This Row],[Watched]]/Table3[[#This Row],[GP]]</f>
        <v>0.86046511627906974</v>
      </c>
      <c r="F33">
        <f>COUNTIFS(DataRegularSeason20242025!$N$3:$N$1315,1,DataRegularSeason20242025!$D$3:$D$1315,$A33)</f>
        <v>22</v>
      </c>
      <c r="G33">
        <f>41-Table3[[#This Row],[GP_A]]</f>
        <v>19</v>
      </c>
      <c r="H33">
        <f>COUNTIFS(DataRegularSeason20242025!$E$3:$E$1315,$A33,DataRegularSeason20242025!$N$3:$N$1315,1)</f>
        <v>21</v>
      </c>
      <c r="I33">
        <f>41-Table3[[#This Row],[GP_H]]</f>
        <v>20</v>
      </c>
      <c r="J33">
        <f t="shared" si="0"/>
        <v>43</v>
      </c>
      <c r="K33">
        <f>82-Table3[[#This Row],[GP]]</f>
        <v>39</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12</v>
      </c>
      <c r="Y33">
        <f>COUNTIFS(DataRegularSeason20242025!$E$3:$E$1315,$A33, DataRegularSeason20242025!$S$3:$S$1315, $A33,DataRegularSeason20242025!$M$3:$M$1315,"REG")</f>
        <v>12</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29</v>
      </c>
      <c r="AD33">
        <f>Table3[[#This Row],[RW_A]]+Table3[[#This Row],[RW_H]]</f>
        <v>12</v>
      </c>
      <c r="AE33">
        <f>Table3[[#This Row],[RL_A]]+Table3[[#This Row],[RL_H]]</f>
        <v>27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0.34883720930232559</v>
      </c>
      <c r="AM33" s="15">
        <f>Table3[[#This Row],[PTS2]]/(3*Table3[[#This Row],[GP]])</f>
        <v>0.32558139534883723</v>
      </c>
      <c r="AN33">
        <f>(2*Table3[[#This Row],[GR]])+Table3[[#This Row],[PTS]]</f>
        <v>108</v>
      </c>
      <c r="AO33">
        <f>(3*Table3[[#This Row],[GR]])+Table3[[#This Row],[PTS2]]</f>
        <v>159</v>
      </c>
      <c r="AP33">
        <f>Table3[[#This Row],[PTS]]+(2 * Table3[[#This Row],[GR]] * Table3[[#This Row],[PTS%]])</f>
        <v>57.209302325581397</v>
      </c>
      <c r="AQ33">
        <f>Table3[[#This Row],[PTS2]]+(3 * Table3[[#This Row],[GR]] * Table3[[#This Row],[PTS%2]])</f>
        <v>80.093023255813961</v>
      </c>
      <c r="AR33" s="20" t="str">
        <f>_xlfn.CONCAT(TEXT(Table3[[#This Row],[W]], "0"), "-", TEXT(Table3[[#This Row],[RL]],"0"), "-", TEXT(Table3[[#This Row],[OTL]]+Table3[[#This Row],[SOL]], "0"))</f>
        <v>14-27-2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 t="shared" si="3"/>
        <v>-24</v>
      </c>
      <c r="AW33">
        <f>COUNTIFS(DataRegularSeason20242025!$E$3:$E$1315,Table3[[#This Row],[Teams]],DataRegularSeason20242025!$J$3:$J$1315,0)</f>
        <v>0</v>
      </c>
      <c r="AX33">
        <f>SUMIF(DataRegularSeason20242025!$E$3:$E$1315,$A33,DataRegularSeason20242025!$K$3:$K$1315)</f>
        <v>58</v>
      </c>
      <c r="AY33">
        <f>SUMIF(DataRegularSeason20242025!$E$3:$E$1315,$A33,DataRegularSeason20242025!$J$3:$J$1315)</f>
        <v>70</v>
      </c>
      <c r="AZ33">
        <f t="shared" si="4"/>
        <v>-12</v>
      </c>
      <c r="BA33">
        <f t="shared" si="5"/>
        <v>111</v>
      </c>
      <c r="BB33">
        <f t="shared" si="6"/>
        <v>147</v>
      </c>
      <c r="BC33">
        <f t="shared" si="7"/>
        <v>-36</v>
      </c>
      <c r="BD33" s="17">
        <f>Table3[[#This Row],[GF]]/Table3[[#This Row],[GP]]</f>
        <v>2.5813953488372094</v>
      </c>
      <c r="BE33" s="17">
        <f>Table3[[#This Row],[GA]]/Table3[[#This Row],[GP]]</f>
        <v>3.4186046511627906</v>
      </c>
      <c r="BF33" s="17">
        <f>(Table3[[#This Row],[GF]]-Table3[[#This Row],[GA]])/Table3[[#This Row],[GP]]</f>
        <v>-0.83720930232558144</v>
      </c>
      <c r="BG33" s="50" t="str">
        <f>_xlfn.CONCAT(TEXT(Table3[[#This Row],[W_H]], "0"), "-", TEXT(Table3[[#This Row],[RL_H]],"0"), "-", TEXT(Table3[[#This Row],[OTL_H]]+Table3[[#This Row],[SOL_H]], "0"))</f>
        <v>9-12-0</v>
      </c>
      <c r="BH33" s="50" t="str">
        <f>_xlfn.CONCAT(TEXT(Table3[[#This Row],[W_A]], "0"), "-", TEXT(Table3[[#This Row],[RL_A]],"0"), "-", TEXT(Table3[[#This Row],[OTL_A]]+Table3[[#This Row],[SOL_A]], "0"))</f>
        <v>5-15-2</v>
      </c>
      <c r="BI33" s="50">
        <f>((2*(Table3[[#This Row],[W_H]]))+Table3[[#This Row],[OTL_H]]+Table3[[#This Row],[SOL_H]])/(2*Table3[[#This Row],[GP_H]])</f>
        <v>0.42857142857142855</v>
      </c>
      <c r="BJ33" s="50">
        <f>((2*(Table3[[#This Row],[W_A]]))+Table3[[#This Row],[OTL_A]]+Table3[[#This Row],[SOL_A]])/(2*Table3[[#This Row],[GP_A]])</f>
        <v>0.27272727272727271</v>
      </c>
      <c r="BK33" s="21">
        <f>(Table3[[#This Row],[W]]*$CD$3)+(Table3[[#This Row],[L]]*$CD$4)+(Table3[[#This Row],[GF]]*$CD$5)+(Table3[[#This Row],[GA]]*$CD$6)</f>
        <v>47.05</v>
      </c>
      <c r="BL33" s="21">
        <f>(82*(((Table3[[#This Row],[PTS%]]*$CD$3)+((1-Table3[[#This Row],[PTS%]])*$CD$4)+(Table3[[#This Row],[GF]]*$CD$5)+(Table3[[#This Row],[GA]]*$CD$6))/Table3[[#This Row],[GP]])) + (Table3[[#This Row],[W]]*$CD$3)+(Table3[[#This Row],[L]]*$CD$4)+(Table3[[#This Row],[GF]]*$CD$5)+(Table3[[#This Row],[GA]]*$CD$6)</f>
        <v>107.53885884261761</v>
      </c>
      <c r="BM33">
        <f>COUNTIFS(DataRegularSeason20242025!$D$3:$D$1315,$A33,DataRegularSeason20242025!$H$3:$H$1315, $A33)</f>
        <v>2</v>
      </c>
      <c r="BN33">
        <f>COUNTIFS(DataRegularSeason20242025!$E$3:$E$1315,$A33,DataRegularSeason20242025!$H$3:$H$1315, $A33)</f>
        <v>5</v>
      </c>
      <c r="BO33">
        <f t="shared" si="8"/>
        <v>7</v>
      </c>
      <c r="BP33">
        <f t="shared" si="9"/>
        <v>20</v>
      </c>
      <c r="BQ33">
        <f t="shared" si="10"/>
        <v>16</v>
      </c>
      <c r="BR33">
        <f t="shared" si="11"/>
        <v>36</v>
      </c>
      <c r="BU33">
        <v>2015</v>
      </c>
    </row>
    <row r="34" spans="1:76" x14ac:dyDescent="0.25">
      <c r="BX34" t="str">
        <f t="array" ref="BX34:BX66">IF(DataRegularSeason20242025!$D$3:$D$1315="CGY",DataRegularSeason20242025!$D$3:$D$1315,"")</f>
        <v/>
      </c>
    </row>
    <row r="35" spans="1:76" x14ac:dyDescent="0.25">
      <c r="A35" t="s">
        <v>1760</v>
      </c>
      <c r="D35">
        <f>SUM(D$2:D$33)</f>
        <v>1120</v>
      </c>
      <c r="E35">
        <f t="shared" ref="E35:BT35" si="12">SUM(E$2:E$33)</f>
        <v>26.144279681999475</v>
      </c>
      <c r="F35">
        <f t="shared" si="12"/>
        <v>685</v>
      </c>
      <c r="G35">
        <f t="shared" si="12"/>
        <v>627</v>
      </c>
      <c r="H35">
        <f t="shared" si="12"/>
        <v>685</v>
      </c>
      <c r="I35">
        <f t="shared" si="12"/>
        <v>627</v>
      </c>
      <c r="J35">
        <f t="shared" si="12"/>
        <v>1370</v>
      </c>
      <c r="K35">
        <f t="shared" si="12"/>
        <v>1254</v>
      </c>
      <c r="L35">
        <f t="shared" si="12"/>
        <v>315</v>
      </c>
      <c r="M35">
        <f t="shared" si="12"/>
        <v>251</v>
      </c>
      <c r="N35">
        <f t="shared" si="12"/>
        <v>50</v>
      </c>
      <c r="O35">
        <f t="shared" si="12"/>
        <v>14</v>
      </c>
      <c r="P35">
        <f t="shared" si="12"/>
        <v>370</v>
      </c>
      <c r="Q35">
        <f t="shared" si="12"/>
        <v>294</v>
      </c>
      <c r="R35">
        <f t="shared" si="12"/>
        <v>58</v>
      </c>
      <c r="S35">
        <f t="shared" si="12"/>
        <v>18</v>
      </c>
      <c r="T35">
        <f t="shared" si="12"/>
        <v>370</v>
      </c>
      <c r="U35">
        <f t="shared" si="12"/>
        <v>294</v>
      </c>
      <c r="V35">
        <f t="shared" si="12"/>
        <v>58</v>
      </c>
      <c r="W35">
        <f t="shared" si="12"/>
        <v>18</v>
      </c>
      <c r="X35">
        <f t="shared" si="12"/>
        <v>315</v>
      </c>
      <c r="Y35">
        <f t="shared" si="12"/>
        <v>251</v>
      </c>
      <c r="Z35">
        <f t="shared" si="12"/>
        <v>50</v>
      </c>
      <c r="AA35">
        <f t="shared" si="12"/>
        <v>14</v>
      </c>
      <c r="AB35">
        <f t="shared" si="12"/>
        <v>685</v>
      </c>
      <c r="AC35">
        <f t="shared" si="12"/>
        <v>685</v>
      </c>
      <c r="AD35">
        <f t="shared" si="12"/>
        <v>545</v>
      </c>
      <c r="AE35">
        <f t="shared" si="12"/>
        <v>545</v>
      </c>
      <c r="AF35">
        <f t="shared" si="12"/>
        <v>108</v>
      </c>
      <c r="AG35">
        <f t="shared" si="12"/>
        <v>108</v>
      </c>
      <c r="AH35">
        <f t="shared" si="12"/>
        <v>32</v>
      </c>
      <c r="AI35">
        <f t="shared" si="12"/>
        <v>32</v>
      </c>
      <c r="AJ35">
        <f t="shared" si="12"/>
        <v>1510</v>
      </c>
      <c r="AK35">
        <f t="shared" si="12"/>
        <v>2055</v>
      </c>
      <c r="AL35">
        <f t="shared" si="12"/>
        <v>17.653560174306058</v>
      </c>
      <c r="AM35">
        <f t="shared" si="12"/>
        <v>16.019160850598748</v>
      </c>
      <c r="AN35">
        <f t="shared" si="12"/>
        <v>4018</v>
      </c>
      <c r="AO35">
        <f t="shared" si="12"/>
        <v>5817</v>
      </c>
      <c r="AP35">
        <f t="shared" si="12"/>
        <v>2895.1838685861944</v>
      </c>
      <c r="AQ35">
        <f t="shared" si="12"/>
        <v>3940.7135692472916</v>
      </c>
      <c r="AS35">
        <f t="shared" si="12"/>
        <v>34</v>
      </c>
      <c r="AT35">
        <f t="shared" si="12"/>
        <v>2025</v>
      </c>
      <c r="AU35">
        <f t="shared" si="12"/>
        <v>2126</v>
      </c>
      <c r="AV35">
        <f t="shared" si="12"/>
        <v>-101</v>
      </c>
      <c r="AW35">
        <f t="shared" si="12"/>
        <v>47</v>
      </c>
      <c r="AX35">
        <f t="shared" si="12"/>
        <v>2126</v>
      </c>
      <c r="AY35">
        <f t="shared" si="12"/>
        <v>2025</v>
      </c>
      <c r="AZ35">
        <f t="shared" si="12"/>
        <v>101</v>
      </c>
      <c r="BA35">
        <f t="shared" si="12"/>
        <v>4151</v>
      </c>
      <c r="BB35">
        <f t="shared" si="12"/>
        <v>4151</v>
      </c>
      <c r="BC35">
        <f t="shared" si="12"/>
        <v>0</v>
      </c>
      <c r="BD35">
        <f t="shared" si="12"/>
        <v>96.995443188877658</v>
      </c>
      <c r="BE35">
        <f t="shared" si="12"/>
        <v>96.856944863921584</v>
      </c>
      <c r="BF35">
        <f t="shared" si="12"/>
        <v>0.1384983249560674</v>
      </c>
      <c r="BK35">
        <f t="shared" si="12"/>
        <v>1585.7500000000005</v>
      </c>
      <c r="BM35">
        <f t="shared" si="12"/>
        <v>318</v>
      </c>
      <c r="BN35">
        <f t="shared" si="12"/>
        <v>386</v>
      </c>
      <c r="BO35">
        <f t="shared" si="12"/>
        <v>704</v>
      </c>
      <c r="BP35">
        <f t="shared" si="12"/>
        <v>367</v>
      </c>
      <c r="BQ35">
        <f t="shared" si="12"/>
        <v>299</v>
      </c>
      <c r="BR35">
        <f t="shared" si="12"/>
        <v>666</v>
      </c>
      <c r="BS35">
        <f t="shared" si="12"/>
        <v>21</v>
      </c>
      <c r="BT35">
        <f t="shared" si="12"/>
        <v>0</v>
      </c>
      <c r="BX35" t="str">
        <v/>
      </c>
    </row>
    <row r="36" spans="1:76" x14ac:dyDescent="0.25">
      <c r="A36" t="s">
        <v>1807</v>
      </c>
      <c r="D36">
        <f>AVERAGE(D$2:D$33)</f>
        <v>35</v>
      </c>
      <c r="E36">
        <f t="shared" ref="E36:BT36" si="13">AVERAGE(E$2:E$33)</f>
        <v>0.81700874006248358</v>
      </c>
      <c r="F36">
        <f t="shared" si="13"/>
        <v>21.40625</v>
      </c>
      <c r="G36">
        <f t="shared" si="13"/>
        <v>19.59375</v>
      </c>
      <c r="H36">
        <f t="shared" si="13"/>
        <v>21.40625</v>
      </c>
      <c r="I36">
        <f t="shared" si="13"/>
        <v>19.59375</v>
      </c>
      <c r="J36">
        <f t="shared" si="13"/>
        <v>42.8125</v>
      </c>
      <c r="K36">
        <f t="shared" si="13"/>
        <v>39.1875</v>
      </c>
      <c r="L36">
        <f t="shared" si="13"/>
        <v>9.84375</v>
      </c>
      <c r="M36">
        <f t="shared" si="13"/>
        <v>7.84375</v>
      </c>
      <c r="N36">
        <f t="shared" si="13"/>
        <v>1.5625</v>
      </c>
      <c r="O36">
        <f t="shared" si="13"/>
        <v>0.4375</v>
      </c>
      <c r="P36">
        <f t="shared" si="13"/>
        <v>11.5625</v>
      </c>
      <c r="Q36">
        <f t="shared" si="13"/>
        <v>9.1875</v>
      </c>
      <c r="R36">
        <f t="shared" si="13"/>
        <v>1.8125</v>
      </c>
      <c r="S36">
        <f t="shared" si="13"/>
        <v>0.5625</v>
      </c>
      <c r="T36">
        <f t="shared" si="13"/>
        <v>11.5625</v>
      </c>
      <c r="U36">
        <f t="shared" si="13"/>
        <v>9.1875</v>
      </c>
      <c r="V36">
        <f t="shared" si="13"/>
        <v>1.8125</v>
      </c>
      <c r="W36">
        <f t="shared" si="13"/>
        <v>0.5625</v>
      </c>
      <c r="X36">
        <f t="shared" si="13"/>
        <v>9.84375</v>
      </c>
      <c r="Y36">
        <f t="shared" si="13"/>
        <v>7.84375</v>
      </c>
      <c r="Z36">
        <f t="shared" si="13"/>
        <v>1.5625</v>
      </c>
      <c r="AA36">
        <f t="shared" si="13"/>
        <v>0.4375</v>
      </c>
      <c r="AB36">
        <f t="shared" si="13"/>
        <v>21.40625</v>
      </c>
      <c r="AC36">
        <f t="shared" si="13"/>
        <v>21.40625</v>
      </c>
      <c r="AD36">
        <f t="shared" si="13"/>
        <v>17.03125</v>
      </c>
      <c r="AE36">
        <f t="shared" si="13"/>
        <v>17.03125</v>
      </c>
      <c r="AF36">
        <f t="shared" si="13"/>
        <v>3.375</v>
      </c>
      <c r="AG36">
        <f t="shared" si="13"/>
        <v>3.375</v>
      </c>
      <c r="AH36">
        <f t="shared" si="13"/>
        <v>1</v>
      </c>
      <c r="AI36">
        <f t="shared" si="13"/>
        <v>1</v>
      </c>
      <c r="AJ36">
        <f t="shared" si="13"/>
        <v>47.1875</v>
      </c>
      <c r="AK36">
        <f t="shared" si="13"/>
        <v>64.21875</v>
      </c>
      <c r="AL36">
        <f t="shared" si="13"/>
        <v>0.55167375544706432</v>
      </c>
      <c r="AM36">
        <f t="shared" si="13"/>
        <v>0.50059877658121088</v>
      </c>
      <c r="AN36">
        <f t="shared" si="13"/>
        <v>125.5625</v>
      </c>
      <c r="AO36">
        <f t="shared" si="13"/>
        <v>181.78125</v>
      </c>
      <c r="AP36">
        <f t="shared" si="13"/>
        <v>90.474495893318576</v>
      </c>
      <c r="AQ36">
        <f t="shared" si="13"/>
        <v>123.14729903897786</v>
      </c>
      <c r="AS36">
        <f t="shared" si="13"/>
        <v>1.0625</v>
      </c>
      <c r="AT36">
        <f t="shared" si="13"/>
        <v>63.28125</v>
      </c>
      <c r="AU36">
        <f t="shared" si="13"/>
        <v>66.4375</v>
      </c>
      <c r="AV36">
        <f t="shared" si="13"/>
        <v>-3.15625</v>
      </c>
      <c r="AW36">
        <f t="shared" si="13"/>
        <v>1.46875</v>
      </c>
      <c r="AX36">
        <f t="shared" si="13"/>
        <v>66.4375</v>
      </c>
      <c r="AY36">
        <f t="shared" si="13"/>
        <v>63.28125</v>
      </c>
      <c r="AZ36">
        <f t="shared" si="13"/>
        <v>3.15625</v>
      </c>
      <c r="BA36">
        <f t="shared" si="13"/>
        <v>129.71875</v>
      </c>
      <c r="BB36">
        <f t="shared" si="13"/>
        <v>129.71875</v>
      </c>
      <c r="BC36">
        <f t="shared" si="13"/>
        <v>0</v>
      </c>
      <c r="BD36">
        <f t="shared" si="13"/>
        <v>3.0311075996524268</v>
      </c>
      <c r="BE36">
        <f t="shared" si="13"/>
        <v>3.0267795269975495</v>
      </c>
      <c r="BF36">
        <f t="shared" si="13"/>
        <v>4.3280726548771062E-3</v>
      </c>
      <c r="BK36">
        <f t="shared" si="13"/>
        <v>49.554687500000014</v>
      </c>
      <c r="BM36">
        <f t="shared" si="13"/>
        <v>9.9375</v>
      </c>
      <c r="BN36">
        <f t="shared" si="13"/>
        <v>12.0625</v>
      </c>
      <c r="BO36">
        <f t="shared" si="13"/>
        <v>22</v>
      </c>
      <c r="BP36">
        <f t="shared" si="13"/>
        <v>11.46875</v>
      </c>
      <c r="BQ36">
        <f t="shared" si="13"/>
        <v>9.34375</v>
      </c>
      <c r="BR36">
        <f t="shared" si="13"/>
        <v>20.8125</v>
      </c>
      <c r="BS36">
        <f t="shared" si="13"/>
        <v>21</v>
      </c>
      <c r="BT36" t="e">
        <f t="shared" si="13"/>
        <v>#DIV/0!</v>
      </c>
      <c r="BX36" t="str">
        <v/>
      </c>
    </row>
    <row r="37" spans="1:76" x14ac:dyDescent="0.25">
      <c r="A37" t="s">
        <v>1808</v>
      </c>
      <c r="D37">
        <f>_xlfn.STDEV.P(D$2:D$33)</f>
        <v>6.0621778264910704</v>
      </c>
      <c r="E37">
        <f t="shared" ref="E37:BT37" si="14">_xlfn.STDEV.P(E$2:E$33)</f>
        <v>0.13828947440996481</v>
      </c>
      <c r="F37">
        <f t="shared" si="14"/>
        <v>1.538249309279871</v>
      </c>
      <c r="G37">
        <f t="shared" si="14"/>
        <v>1.538249309279871</v>
      </c>
      <c r="H37">
        <f t="shared" si="14"/>
        <v>1.782893978199489</v>
      </c>
      <c r="I37">
        <f t="shared" si="14"/>
        <v>1.782893978199489</v>
      </c>
      <c r="J37">
        <f t="shared" si="14"/>
        <v>1.2854352375751958</v>
      </c>
      <c r="K37">
        <f t="shared" si="14"/>
        <v>1.2854352375751958</v>
      </c>
      <c r="L37">
        <f t="shared" si="14"/>
        <v>2.7851096814129241</v>
      </c>
      <c r="M37">
        <f t="shared" si="14"/>
        <v>2.8843259069494902</v>
      </c>
      <c r="N37">
        <f t="shared" si="14"/>
        <v>1.0588171466310885</v>
      </c>
      <c r="O37">
        <f t="shared" si="14"/>
        <v>0.60917464655056019</v>
      </c>
      <c r="P37">
        <f t="shared" si="14"/>
        <v>2.9993488876754566</v>
      </c>
      <c r="Q37">
        <f t="shared" si="14"/>
        <v>2.6153094941134598</v>
      </c>
      <c r="R37">
        <f t="shared" si="14"/>
        <v>1.3095204274848102</v>
      </c>
      <c r="S37">
        <f t="shared" si="14"/>
        <v>0.9333240326917549</v>
      </c>
      <c r="T37">
        <f t="shared" si="14"/>
        <v>3.0815732589052627</v>
      </c>
      <c r="U37">
        <f t="shared" si="14"/>
        <v>3.2349410736518833</v>
      </c>
      <c r="V37">
        <f t="shared" si="14"/>
        <v>1.1575161985907585</v>
      </c>
      <c r="W37">
        <f t="shared" si="14"/>
        <v>0.82679728470768454</v>
      </c>
      <c r="X37">
        <f t="shared" si="14"/>
        <v>2.7054271266289911</v>
      </c>
      <c r="Y37">
        <f t="shared" si="14"/>
        <v>2.563071582593822</v>
      </c>
      <c r="Z37">
        <f t="shared" si="14"/>
        <v>1.1709371246996996</v>
      </c>
      <c r="AA37">
        <f t="shared" si="14"/>
        <v>0.60917464655056019</v>
      </c>
      <c r="AB37">
        <f t="shared" si="14"/>
        <v>4.5473850658922652</v>
      </c>
      <c r="AC37">
        <f t="shared" si="14"/>
        <v>4.7424899512281522</v>
      </c>
      <c r="AD37">
        <f t="shared" si="14"/>
        <v>4.8184824828466484</v>
      </c>
      <c r="AE37">
        <f t="shared" si="14"/>
        <v>4.1869169370194106</v>
      </c>
      <c r="AF37">
        <f t="shared" si="14"/>
        <v>1.4947825928876748</v>
      </c>
      <c r="AG37">
        <f t="shared" si="14"/>
        <v>1.8328597873268975</v>
      </c>
      <c r="AH37">
        <f t="shared" si="14"/>
        <v>1.0606601717798212</v>
      </c>
      <c r="AI37">
        <f t="shared" si="14"/>
        <v>1.0897247358851685</v>
      </c>
      <c r="AJ37">
        <f t="shared" si="14"/>
        <v>8.2743485393111165</v>
      </c>
      <c r="AK37">
        <f t="shared" si="14"/>
        <v>12.788506497535199</v>
      </c>
      <c r="AL37">
        <f t="shared" si="14"/>
        <v>9.7867555460953687E-2</v>
      </c>
      <c r="AM37">
        <f t="shared" si="14"/>
        <v>0.10070051044643694</v>
      </c>
      <c r="AN37">
        <f t="shared" si="14"/>
        <v>8.7283213592305362</v>
      </c>
      <c r="AO37">
        <f t="shared" si="14"/>
        <v>13.529445607174745</v>
      </c>
      <c r="AP37">
        <f t="shared" si="14"/>
        <v>16.050279095596196</v>
      </c>
      <c r="AQ37">
        <f t="shared" si="14"/>
        <v>24.77232556982359</v>
      </c>
      <c r="AS37">
        <f t="shared" si="14"/>
        <v>1.1162856937182344</v>
      </c>
      <c r="AT37">
        <f t="shared" si="14"/>
        <v>9.1488878251676038</v>
      </c>
      <c r="AU37">
        <f t="shared" si="14"/>
        <v>9.4072362439772927</v>
      </c>
      <c r="AV37">
        <f t="shared" si="14"/>
        <v>14.684407919201236</v>
      </c>
      <c r="AW37">
        <f t="shared" si="14"/>
        <v>1.3225064980936767</v>
      </c>
      <c r="AX37">
        <f t="shared" si="14"/>
        <v>11.011180397668545</v>
      </c>
      <c r="AY37">
        <f t="shared" si="14"/>
        <v>10.799983723946069</v>
      </c>
      <c r="AZ37">
        <f t="shared" si="14"/>
        <v>15.608710258618423</v>
      </c>
      <c r="BA37">
        <f t="shared" si="14"/>
        <v>14.364092329050939</v>
      </c>
      <c r="BB37">
        <f t="shared" si="14"/>
        <v>15.996551141964945</v>
      </c>
      <c r="BC37">
        <f t="shared" si="14"/>
        <v>24.341322889276171</v>
      </c>
      <c r="BD37">
        <f t="shared" si="14"/>
        <v>0.33461383486209456</v>
      </c>
      <c r="BE37">
        <f t="shared" si="14"/>
        <v>0.33228537861708679</v>
      </c>
      <c r="BF37">
        <f t="shared" si="14"/>
        <v>0.56582735519472371</v>
      </c>
      <c r="BK37">
        <f t="shared" si="14"/>
        <v>2.8300110251275967</v>
      </c>
      <c r="BM37">
        <f t="shared" si="14"/>
        <v>4.2934361238988989</v>
      </c>
      <c r="BN37">
        <f t="shared" si="14"/>
        <v>5.0183257915364559</v>
      </c>
      <c r="BO37">
        <f t="shared" si="14"/>
        <v>9.072623655812027</v>
      </c>
      <c r="BP37">
        <f t="shared" si="14"/>
        <v>5.043463436716876</v>
      </c>
      <c r="BQ37">
        <f t="shared" si="14"/>
        <v>4.6071233907396056</v>
      </c>
      <c r="BR37">
        <f t="shared" si="14"/>
        <v>9.1359095743116896</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12"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5">
        <f t="shared" ref="BP5" si="1">BO5+BO6</f>
        <v>41</v>
      </c>
      <c r="BQ5" s="91">
        <f t="shared" ref="BQ5" si="2">82-BP5</f>
        <v>41</v>
      </c>
    </row>
    <row r="6" spans="1:69" ht="12"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42</v>
      </c>
      <c r="BQ7" s="91">
        <f t="shared" ref="BQ7" si="4">82-BP7</f>
        <v>40</v>
      </c>
    </row>
    <row r="8" spans="1:69" ht="12"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5"/>
      <c r="BQ8" s="91"/>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95">
        <f t="shared" ref="BP9" si="5">BO9+BO10</f>
        <v>40</v>
      </c>
      <c r="BQ9" s="91">
        <f t="shared" ref="BQ9" si="6">82-BP9</f>
        <v>42</v>
      </c>
    </row>
    <row r="10" spans="1:69" ht="12"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5">
        <f t="shared" ref="BP11" si="7">BO11+BO12</f>
        <v>44</v>
      </c>
      <c r="BQ11" s="91">
        <f t="shared" ref="BQ11" si="8">82-BP11</f>
        <v>38</v>
      </c>
    </row>
    <row r="12" spans="1:69" ht="12"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12"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12"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42</v>
      </c>
      <c r="BQ17" s="91">
        <f t="shared" ref="BQ17" si="14">82-BP17</f>
        <v>40</v>
      </c>
    </row>
    <row r="18" spans="1:69" ht="12"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23</v>
      </c>
      <c r="BP18" s="95"/>
      <c r="BQ18" s="91"/>
    </row>
    <row r="19" spans="1:69" ht="12"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43</v>
      </c>
      <c r="BQ19" s="91">
        <f t="shared" ref="BQ19" si="16">82-BP19</f>
        <v>39</v>
      </c>
    </row>
    <row r="20" spans="1:69" ht="12"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95"/>
      <c r="BQ20" s="91"/>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12"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12"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22</v>
      </c>
      <c r="BP25" s="95">
        <f t="shared" ref="BP25" si="21">BO25+BO26</f>
        <v>43</v>
      </c>
      <c r="BQ25" s="91">
        <f t="shared" ref="BQ25" si="22">82-BP25</f>
        <v>39</v>
      </c>
    </row>
    <row r="26" spans="1:69" ht="12"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12"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12"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42</v>
      </c>
      <c r="BQ31" s="91">
        <f t="shared" ref="BQ31" si="28">82-BP31</f>
        <v>40</v>
      </c>
    </row>
    <row r="32" spans="1:69" ht="12"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95"/>
      <c r="BQ32" s="91"/>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12"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12"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43</v>
      </c>
      <c r="BQ35" s="91">
        <f t="shared" ref="BQ35" si="32">82-BP35</f>
        <v>39</v>
      </c>
    </row>
    <row r="36" spans="1:69" ht="12"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12"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12"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42</v>
      </c>
      <c r="BQ41" s="91">
        <f t="shared" ref="BQ41" si="38">82-BP41</f>
        <v>40</v>
      </c>
    </row>
    <row r="42" spans="1:69" ht="12"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5"/>
      <c r="BQ42" s="91"/>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12"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43</v>
      </c>
      <c r="BQ45" s="91">
        <f t="shared" ref="BQ45" si="42">82-BP45</f>
        <v>39</v>
      </c>
    </row>
    <row r="46" spans="1:69" ht="12"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95"/>
      <c r="BQ46" s="91"/>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45</v>
      </c>
      <c r="BQ47" s="91">
        <f t="shared" ref="BQ47" si="44">82-BP47</f>
        <v>37</v>
      </c>
    </row>
    <row r="48" spans="1:69" ht="12"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5"/>
      <c r="BQ48" s="91"/>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12"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12"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12"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12"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12"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5">
        <f t="shared" ref="BP57" si="53">BO57+BO58</f>
        <v>43</v>
      </c>
      <c r="BQ57" s="91">
        <f t="shared" ref="BQ57" si="54">82-BP57</f>
        <v>39</v>
      </c>
    </row>
    <row r="58" spans="1:69" ht="12"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5">
        <f t="shared" ref="BP59" si="55">BO59+BO60</f>
        <v>42</v>
      </c>
      <c r="BQ59" s="91">
        <f t="shared" ref="BQ59" si="56">82-BP59</f>
        <v>40</v>
      </c>
    </row>
    <row r="60" spans="1:69" ht="12"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5">
        <f t="shared" ref="BP61" si="57">BO61+BO62</f>
        <v>42</v>
      </c>
      <c r="BQ61" s="91">
        <f t="shared" ref="BQ61" si="58">82-BP61</f>
        <v>40</v>
      </c>
    </row>
    <row r="62" spans="1:69" ht="12"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5">
        <f t="shared" ref="BP63" si="59">BO63+BO64</f>
        <v>40</v>
      </c>
      <c r="BQ63" s="91">
        <f t="shared" ref="BQ63" si="60">82-BP63</f>
        <v>42</v>
      </c>
    </row>
    <row r="64" spans="1:69" ht="12"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12"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685</v>
      </c>
      <c r="BQ67" s="35">
        <f>SUM(BQ3:BQ66)/2</f>
        <v>627</v>
      </c>
    </row>
    <row r="68" spans="1:69" x14ac:dyDescent="0.25">
      <c r="BP68" s="51">
        <f>2*BP67/SUM(BP3:BQ66)</f>
        <v>0.52210365853658536</v>
      </c>
      <c r="BQ68" s="51">
        <f>2*BQ67/SUM(BP3:BQ66)</f>
        <v>0.47789634146341464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2025-01-15T07:38:10Z</dcterms:modified>
</cp:coreProperties>
</file>